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20" windowWidth="15180" windowHeight="8835" tabRatio="721" firstSheet="2" activeTab="3"/>
  </bookViews>
  <sheets>
    <sheet name="Note" sheetId="1" r:id="rId1"/>
    <sheet name="RawData major" sheetId="2" r:id="rId2"/>
    <sheet name="raw data" sheetId="3" r:id="rId3"/>
    <sheet name="recalc raw" sheetId="4" r:id="rId4"/>
    <sheet name="blk, drift &amp; conc calc" sheetId="5" r:id="rId5"/>
    <sheet name="Compar" sheetId="6" r:id="rId6"/>
    <sheet name="regressions" sheetId="7" r:id="rId7"/>
    <sheet name="all stds (icp)" sheetId="8" r:id="rId8"/>
    <sheet name="blanks" sheetId="9" r:id="rId9"/>
    <sheet name="Final data Table" sheetId="10" r:id="rId10"/>
    <sheet name="Drift" sheetId="11" r:id="rId11"/>
  </sheets>
  <externalReferences>
    <externalReference r:id="rId14"/>
  </externalReferences>
  <definedNames>
    <definedName name="_xlnm.Print_Area" localSheetId="7">'all stds (icp)'!#REF!</definedName>
  </definedNames>
  <calcPr fullCalcOnLoad="1"/>
</workbook>
</file>

<file path=xl/sharedStrings.xml><?xml version="1.0" encoding="utf-8"?>
<sst xmlns="http://schemas.openxmlformats.org/spreadsheetml/2006/main" count="6150" uniqueCount="1193">
  <si>
    <t xml:space="preserve">     1,588.88</t>
  </si>
  <si>
    <t xml:space="preserve">    33,533.26</t>
  </si>
  <si>
    <t xml:space="preserve">    29,826.88</t>
  </si>
  <si>
    <t xml:space="preserve">    32,055.89</t>
  </si>
  <si>
    <t xml:space="preserve">    19,521.20</t>
  </si>
  <si>
    <t xml:space="preserve">    19,251.44</t>
  </si>
  <si>
    <t xml:space="preserve">    19,587.10</t>
  </si>
  <si>
    <t xml:space="preserve">    11,212.55</t>
  </si>
  <si>
    <t xml:space="preserve">    10,978.79</t>
  </si>
  <si>
    <t xml:space="preserve">    10,937.41</t>
  </si>
  <si>
    <t xml:space="preserve">    21,503.25</t>
  </si>
  <si>
    <t xml:space="preserve">    20,769.63</t>
  </si>
  <si>
    <t xml:space="preserve">    21,029.83</t>
  </si>
  <si>
    <t xml:space="preserve">    11,960.00</t>
  </si>
  <si>
    <t xml:space="preserve">    12,197.84</t>
  </si>
  <si>
    <t xml:space="preserve">    12,318.80</t>
  </si>
  <si>
    <t xml:space="preserve">  4,680,794.71</t>
  </si>
  <si>
    <t xml:space="preserve">  4,539,385.76</t>
  </si>
  <si>
    <t xml:space="preserve">  4,636,471.98</t>
  </si>
  <si>
    <t xml:space="preserve">   647,408.65</t>
  </si>
  <si>
    <t xml:space="preserve">   666,454.45</t>
  </si>
  <si>
    <t xml:space="preserve">   679,884.12</t>
  </si>
  <si>
    <t xml:space="preserve">    28,450.88</t>
  </si>
  <si>
    <t xml:space="preserve">    27,019.23</t>
  </si>
  <si>
    <t xml:space="preserve">    27,704.61</t>
  </si>
  <si>
    <t xml:space="preserve">    32,018.69</t>
  </si>
  <si>
    <t xml:space="preserve">    31,887.37</t>
  </si>
  <si>
    <t xml:space="preserve">    33,021.34</t>
  </si>
  <si>
    <t xml:space="preserve">    44,459.85</t>
  </si>
  <si>
    <t xml:space="preserve">    44,150.52</t>
  </si>
  <si>
    <t xml:space="preserve">    44,157.89</t>
  </si>
  <si>
    <t xml:space="preserve">    27,619.48</t>
  </si>
  <si>
    <t xml:space="preserve">    27,603.45</t>
  </si>
  <si>
    <t xml:space="preserve">    27,575.14</t>
  </si>
  <si>
    <t xml:space="preserve">    13,275.34</t>
  </si>
  <si>
    <t xml:space="preserve">    12,868.76</t>
  </si>
  <si>
    <t xml:space="preserve">    13,564.54</t>
  </si>
  <si>
    <t xml:space="preserve">    20,338.80</t>
  </si>
  <si>
    <t xml:space="preserve">    20,882.81</t>
  </si>
  <si>
    <t xml:space="preserve">    20,735.59</t>
  </si>
  <si>
    <t xml:space="preserve">    20,269.21</t>
  </si>
  <si>
    <t xml:space="preserve">    18,734.21</t>
  </si>
  <si>
    <t xml:space="preserve">    19,826.34</t>
  </si>
  <si>
    <t xml:space="preserve">    12,194.24</t>
  </si>
  <si>
    <t xml:space="preserve">    12,234.84</t>
  </si>
  <si>
    <t xml:space="preserve">    11,819.66</t>
  </si>
  <si>
    <t xml:space="preserve">  4,464,137.68</t>
  </si>
  <si>
    <t xml:space="preserve">  4,469,192.25</t>
  </si>
  <si>
    <t xml:space="preserve">  4,343,835.58</t>
  </si>
  <si>
    <t xml:space="preserve">   359,336.49</t>
  </si>
  <si>
    <t xml:space="preserve">   374,544.80</t>
  </si>
  <si>
    <t xml:space="preserve">   363,193.99</t>
  </si>
  <si>
    <t xml:space="preserve">     3,775.53</t>
  </si>
  <si>
    <t xml:space="preserve">     4,012.93</t>
  </si>
  <si>
    <t xml:space="preserve">     3,653.89</t>
  </si>
  <si>
    <t xml:space="preserve">     4,972.80</t>
  </si>
  <si>
    <t xml:space="preserve">     4,522.55</t>
  </si>
  <si>
    <t xml:space="preserve">     4,478.37</t>
  </si>
  <si>
    <t xml:space="preserve">     3,779.06</t>
  </si>
  <si>
    <t xml:space="preserve">     4,043.97</t>
  </si>
  <si>
    <t xml:space="preserve">     3,710.50</t>
  </si>
  <si>
    <t xml:space="preserve">    12,444.25</t>
  </si>
  <si>
    <t xml:space="preserve">    12,464.46</t>
  </si>
  <si>
    <t xml:space="preserve">    12,725.12</t>
  </si>
  <si>
    <t xml:space="preserve">     6,285.14</t>
  </si>
  <si>
    <t xml:space="preserve">     6,978.68</t>
  </si>
  <si>
    <t xml:space="preserve">     6,869.02</t>
  </si>
  <si>
    <t xml:space="preserve">     1,405.36</t>
  </si>
  <si>
    <t xml:space="preserve">      908.64</t>
  </si>
  <si>
    <t xml:space="preserve">     1,284.53</t>
  </si>
  <si>
    <t xml:space="preserve">    19,242.56</t>
  </si>
  <si>
    <t xml:space="preserve">    18,651.55</t>
  </si>
  <si>
    <t xml:space="preserve">    16,938.84</t>
  </si>
  <si>
    <t xml:space="preserve">     3,299.60</t>
  </si>
  <si>
    <t xml:space="preserve">     3,706.38</t>
  </si>
  <si>
    <t xml:space="preserve">     2,660.18</t>
  </si>
  <si>
    <t xml:space="preserve">  1,146,699.03</t>
  </si>
  <si>
    <t xml:space="preserve">  1,095,848.16</t>
  </si>
  <si>
    <t xml:space="preserve">  1,102,319.50</t>
  </si>
  <si>
    <t xml:space="preserve">    10,740.03</t>
  </si>
  <si>
    <t xml:space="preserve">    11,523.16</t>
  </si>
  <si>
    <t xml:space="preserve">    11,527.27</t>
  </si>
  <si>
    <t xml:space="preserve">    12,599.87</t>
  </si>
  <si>
    <t xml:space="preserve">    11,932.28</t>
  </si>
  <si>
    <t xml:space="preserve">    11,961.75</t>
  </si>
  <si>
    <t xml:space="preserve">   112,267.15</t>
  </si>
  <si>
    <t xml:space="preserve">   107,800.42</t>
  </si>
  <si>
    <t xml:space="preserve">   112,611.26</t>
  </si>
  <si>
    <t xml:space="preserve">    64,280.05</t>
  </si>
  <si>
    <t xml:space="preserve">    63,090.84</t>
  </si>
  <si>
    <t xml:space="preserve">    62,829.44</t>
  </si>
  <si>
    <t xml:space="preserve">     2,452.69</t>
  </si>
  <si>
    <t xml:space="preserve">     1,910.65</t>
  </si>
  <si>
    <t xml:space="preserve">     2,102.38</t>
  </si>
  <si>
    <t xml:space="preserve">     1,596.81</t>
  </si>
  <si>
    <t xml:space="preserve">     2,086.02</t>
  </si>
  <si>
    <t xml:space="preserve">     2,392.37</t>
  </si>
  <si>
    <t xml:space="preserve">     1,692.42</t>
  </si>
  <si>
    <t xml:space="preserve">     1,076.34</t>
  </si>
  <si>
    <t xml:space="preserve">      980.37</t>
  </si>
  <si>
    <t xml:space="preserve">     4,967.10</t>
  </si>
  <si>
    <t xml:space="preserve">     4,603.24</t>
  </si>
  <si>
    <t xml:space="preserve">     4,462.64</t>
  </si>
  <si>
    <t>-      106.57</t>
  </si>
  <si>
    <t xml:space="preserve">      154.63</t>
  </si>
  <si>
    <t xml:space="preserve">      787.26</t>
  </si>
  <si>
    <t xml:space="preserve">    14,246.80</t>
  </si>
  <si>
    <t xml:space="preserve">    15,407.80</t>
  </si>
  <si>
    <t xml:space="preserve">    12,652.34</t>
  </si>
  <si>
    <t xml:space="preserve">    31,831.03</t>
  </si>
  <si>
    <t xml:space="preserve">    30,594.74</t>
  </si>
  <si>
    <t xml:space="preserve">    30,157.98</t>
  </si>
  <si>
    <t xml:space="preserve">     5,533.67</t>
  </si>
  <si>
    <t xml:space="preserve">     4,844.87</t>
  </si>
  <si>
    <t xml:space="preserve">     5,063.67</t>
  </si>
  <si>
    <t xml:space="preserve">    10,086.93</t>
  </si>
  <si>
    <t xml:space="preserve">    10,092.29</t>
  </si>
  <si>
    <t xml:space="preserve">    10,189.86</t>
  </si>
  <si>
    <t xml:space="preserve">     9,417.21</t>
  </si>
  <si>
    <t xml:space="preserve">     9,743.83</t>
  </si>
  <si>
    <t xml:space="preserve">     9,465.13</t>
  </si>
  <si>
    <t xml:space="preserve">    14,854.99</t>
  </si>
  <si>
    <t xml:space="preserve">    14,859.03</t>
  </si>
  <si>
    <t xml:space="preserve">    14,871.52</t>
  </si>
  <si>
    <t xml:space="preserve">     8,178.57</t>
  </si>
  <si>
    <t xml:space="preserve">     8,678.64</t>
  </si>
  <si>
    <t xml:space="preserve">     8,189.24</t>
  </si>
  <si>
    <t xml:space="preserve">     4,239.06</t>
  </si>
  <si>
    <t xml:space="preserve">     4,286.09</t>
  </si>
  <si>
    <t xml:space="preserve">     4,219.56</t>
  </si>
  <si>
    <t xml:space="preserve">    24,438.11</t>
  </si>
  <si>
    <t xml:space="preserve">    25,283.94</t>
  </si>
  <si>
    <t xml:space="preserve">    23,744.18</t>
  </si>
  <si>
    <t xml:space="preserve">     5,980.95</t>
  </si>
  <si>
    <t xml:space="preserve">     5,475.40</t>
  </si>
  <si>
    <t xml:space="preserve">     4,742.66</t>
  </si>
  <si>
    <t xml:space="preserve">   836,566.03</t>
  </si>
  <si>
    <t xml:space="preserve">   859,581.81</t>
  </si>
  <si>
    <t xml:space="preserve">   854,300.63</t>
  </si>
  <si>
    <t xml:space="preserve">     8,459.41</t>
  </si>
  <si>
    <t xml:space="preserve">     7,737.20</t>
  </si>
  <si>
    <t xml:space="preserve">     7,929.03</t>
  </si>
  <si>
    <t xml:space="preserve">     4,135.01</t>
  </si>
  <si>
    <t xml:space="preserve">     3,995.37</t>
  </si>
  <si>
    <t xml:space="preserve">     4,201.69</t>
  </si>
  <si>
    <t xml:space="preserve">     6,717.83</t>
  </si>
  <si>
    <t xml:space="preserve">     7,066.76</t>
  </si>
  <si>
    <t xml:space="preserve">     6,547.09</t>
  </si>
  <si>
    <t xml:space="preserve">    11,509.22</t>
  </si>
  <si>
    <t xml:space="preserve">    11,070.01</t>
  </si>
  <si>
    <t xml:space="preserve">    11,157.37</t>
  </si>
  <si>
    <t xml:space="preserve">    16,414.43</t>
  </si>
  <si>
    <t xml:space="preserve">    16,109.26</t>
  </si>
  <si>
    <t xml:space="preserve">    16,600.62</t>
  </si>
  <si>
    <t xml:space="preserve">    10,916.66</t>
  </si>
  <si>
    <t xml:space="preserve">    10,543.94</t>
  </si>
  <si>
    <t xml:space="preserve">    10,416.74</t>
  </si>
  <si>
    <t xml:space="preserve">     1,502.17</t>
  </si>
  <si>
    <t xml:space="preserve">     1,917.81</t>
  </si>
  <si>
    <t xml:space="preserve">     1,970.99</t>
  </si>
  <si>
    <t xml:space="preserve">    26,321.43</t>
  </si>
  <si>
    <t xml:space="preserve">    26,179.88</t>
  </si>
  <si>
    <t xml:space="preserve">    26,261.25</t>
  </si>
  <si>
    <t xml:space="preserve">     4,743.66</t>
  </si>
  <si>
    <t xml:space="preserve">     5,052.66</t>
  </si>
  <si>
    <t xml:space="preserve">     5,144.91</t>
  </si>
  <si>
    <t xml:space="preserve">   982,212.02</t>
  </si>
  <si>
    <t xml:space="preserve">   951,290.05</t>
  </si>
  <si>
    <t xml:space="preserve">   953,950.10</t>
  </si>
  <si>
    <t xml:space="preserve">     8,888.18</t>
  </si>
  <si>
    <t xml:space="preserve">     9,912.49</t>
  </si>
  <si>
    <t xml:space="preserve">     9,256.30</t>
  </si>
  <si>
    <t xml:space="preserve">    27,494.10</t>
  </si>
  <si>
    <t xml:space="preserve">    28,617.18</t>
  </si>
  <si>
    <t xml:space="preserve">    28,299.00</t>
  </si>
  <si>
    <t xml:space="preserve">    31,178.92</t>
  </si>
  <si>
    <t xml:space="preserve">    32,194.78</t>
  </si>
  <si>
    <t xml:space="preserve">    33,122.42</t>
  </si>
  <si>
    <t xml:space="preserve">    44,896.34</t>
  </si>
  <si>
    <t xml:space="preserve">    44,680.32</t>
  </si>
  <si>
    <t xml:space="preserve">    46,193.88</t>
  </si>
  <si>
    <t xml:space="preserve">    27,645.84</t>
  </si>
  <si>
    <t xml:space="preserve">    27,239.60</t>
  </si>
  <si>
    <t xml:space="preserve">    26,703.75</t>
  </si>
  <si>
    <t xml:space="preserve">    12,589.77</t>
  </si>
  <si>
    <t xml:space="preserve">    13,329.14</t>
  </si>
  <si>
    <t xml:space="preserve">    12,964.72</t>
  </si>
  <si>
    <t xml:space="preserve">    21,110.21</t>
  </si>
  <si>
    <t xml:space="preserve">    19,650.17</t>
  </si>
  <si>
    <t xml:space="preserve">    20,647.72</t>
  </si>
  <si>
    <t xml:space="preserve">    19,089.54</t>
  </si>
  <si>
    <t xml:space="preserve">    19,851.72</t>
  </si>
  <si>
    <t xml:space="preserve">    18,511.46</t>
  </si>
  <si>
    <t xml:space="preserve">    12,662.13</t>
  </si>
  <si>
    <t xml:space="preserve">    12,081.73</t>
  </si>
  <si>
    <t xml:space="preserve">    12,129.95</t>
  </si>
  <si>
    <t xml:space="preserve">  4,316,635.47</t>
  </si>
  <si>
    <t xml:space="preserve">  4,453,781.31</t>
  </si>
  <si>
    <t xml:space="preserve">  4,403,856.60</t>
  </si>
  <si>
    <t xml:space="preserve">   363,960.52</t>
  </si>
  <si>
    <t xml:space="preserve">   374,742.16</t>
  </si>
  <si>
    <t xml:space="preserve">   373,591.94</t>
  </si>
  <si>
    <t xml:space="preserve">     2,632.65</t>
  </si>
  <si>
    <t xml:space="preserve">     2,115.53</t>
  </si>
  <si>
    <t xml:space="preserve">     2,497.18</t>
  </si>
  <si>
    <t xml:space="preserve">     1,718.19</t>
  </si>
  <si>
    <t xml:space="preserve">     1,486.35</t>
  </si>
  <si>
    <t xml:space="preserve">     1,464.44</t>
  </si>
  <si>
    <t xml:space="preserve">     1,756.08</t>
  </si>
  <si>
    <t xml:space="preserve">     1,835.79</t>
  </si>
  <si>
    <t xml:space="preserve">     1,818.12</t>
  </si>
  <si>
    <t xml:space="preserve">    14,772.15</t>
  </si>
  <si>
    <t xml:space="preserve">    14,578.01</t>
  </si>
  <si>
    <t xml:space="preserve">    13,269.08</t>
  </si>
  <si>
    <t xml:space="preserve">     5,021.79</t>
  </si>
  <si>
    <t xml:space="preserve">     5,155.44</t>
  </si>
  <si>
    <t xml:space="preserve">     5,278.40</t>
  </si>
  <si>
    <t xml:space="preserve">    13,560.32</t>
  </si>
  <si>
    <t xml:space="preserve">    14,095.46</t>
  </si>
  <si>
    <t xml:space="preserve">    13,431.06</t>
  </si>
  <si>
    <t xml:space="preserve">    12,714.11</t>
  </si>
  <si>
    <t xml:space="preserve">    13,290.98</t>
  </si>
  <si>
    <t xml:space="preserve">    12,660.57</t>
  </si>
  <si>
    <t xml:space="preserve">     9,157.76</t>
  </si>
  <si>
    <t xml:space="preserve">     8,597.44</t>
  </si>
  <si>
    <t xml:space="preserve">     8,185.71</t>
  </si>
  <si>
    <t xml:space="preserve">  3,219,365.84</t>
  </si>
  <si>
    <t xml:space="preserve">  3,290,512.98</t>
  </si>
  <si>
    <t xml:space="preserve">  3,279,620.93</t>
  </si>
  <si>
    <t xml:space="preserve">   914,358.73</t>
  </si>
  <si>
    <t xml:space="preserve">   899,038.03</t>
  </si>
  <si>
    <t xml:space="preserve">   896,930.64</t>
  </si>
  <si>
    <t>-      157.57</t>
  </si>
  <si>
    <t>-       87.70</t>
  </si>
  <si>
    <t xml:space="preserve">      700.99</t>
  </si>
  <si>
    <t xml:space="preserve">      487.13</t>
  </si>
  <si>
    <t>-       54.99</t>
  </si>
  <si>
    <t xml:space="preserve">      258.94</t>
  </si>
  <si>
    <t xml:space="preserve">      294.21</t>
  </si>
  <si>
    <t xml:space="preserve">      364.11</t>
  </si>
  <si>
    <t xml:space="preserve">      430.18</t>
  </si>
  <si>
    <t xml:space="preserve">      292.80</t>
  </si>
  <si>
    <t>-      346.62</t>
  </si>
  <si>
    <t>-      166.22</t>
  </si>
  <si>
    <t xml:space="preserve">     2,421.82</t>
  </si>
  <si>
    <t xml:space="preserve">     1,925.66</t>
  </si>
  <si>
    <t xml:space="preserve">     2,225.53</t>
  </si>
  <si>
    <t xml:space="preserve">      717.04</t>
  </si>
  <si>
    <t xml:space="preserve">      634.84</t>
  </si>
  <si>
    <t xml:space="preserve">      812.18</t>
  </si>
  <si>
    <t>-      273.98</t>
  </si>
  <si>
    <t xml:space="preserve">      198.96</t>
  </si>
  <si>
    <t xml:space="preserve">      807.76</t>
  </si>
  <si>
    <t xml:space="preserve">       58.06</t>
  </si>
  <si>
    <t xml:space="preserve">      155.24</t>
  </si>
  <si>
    <t>-      652.28</t>
  </si>
  <si>
    <t xml:space="preserve">     6,181.63</t>
  </si>
  <si>
    <t xml:space="preserve">     6,129.49</t>
  </si>
  <si>
    <t xml:space="preserve">     4,823.98</t>
  </si>
  <si>
    <t xml:space="preserve">     3,787.22</t>
  </si>
  <si>
    <t xml:space="preserve">     3,087.49</t>
  </si>
  <si>
    <t xml:space="preserve">    13,107.28</t>
  </si>
  <si>
    <t xml:space="preserve">    13,471.14</t>
  </si>
  <si>
    <t xml:space="preserve">    12,576.53</t>
  </si>
  <si>
    <t xml:space="preserve">   105,470.81</t>
  </si>
  <si>
    <t xml:space="preserve">   102,225.66</t>
  </si>
  <si>
    <t xml:space="preserve">   107,493.74</t>
  </si>
  <si>
    <t xml:space="preserve">    86,167.28</t>
  </si>
  <si>
    <t xml:space="preserve">    84,711.61</t>
  </si>
  <si>
    <t xml:space="preserve">    86,262.95</t>
  </si>
  <si>
    <t xml:space="preserve">      891.12</t>
  </si>
  <si>
    <t xml:space="preserve">      594.30</t>
  </si>
  <si>
    <t xml:space="preserve">      455.95</t>
  </si>
  <si>
    <t xml:space="preserve">     1,892.00</t>
  </si>
  <si>
    <t xml:space="preserve">     2,756.59</t>
  </si>
  <si>
    <t xml:space="preserve">     1,954.09</t>
  </si>
  <si>
    <t xml:space="preserve">      238.79</t>
  </si>
  <si>
    <t xml:space="preserve">      606.21</t>
  </si>
  <si>
    <t xml:space="preserve">      741.92</t>
  </si>
  <si>
    <t xml:space="preserve">     2,124.07</t>
  </si>
  <si>
    <t xml:space="preserve">     1,470.20</t>
  </si>
  <si>
    <t xml:space="preserve">     2,041.11</t>
  </si>
  <si>
    <t xml:space="preserve">       91.75</t>
  </si>
  <si>
    <t xml:space="preserve">       72.17</t>
  </si>
  <si>
    <t xml:space="preserve">      254.91</t>
  </si>
  <si>
    <t xml:space="preserve">    11,287.74</t>
  </si>
  <si>
    <t xml:space="preserve">    11,357.13</t>
  </si>
  <si>
    <t xml:space="preserve">     9,597.23</t>
  </si>
  <si>
    <t xml:space="preserve">     4,829.35</t>
  </si>
  <si>
    <t xml:space="preserve">     4,970.70</t>
  </si>
  <si>
    <t xml:space="preserve">     5,601.55</t>
  </si>
  <si>
    <t xml:space="preserve">     4,723.69</t>
  </si>
  <si>
    <t xml:space="preserve">     4,690.79</t>
  </si>
  <si>
    <t xml:space="preserve">     4,754.08</t>
  </si>
  <si>
    <t xml:space="preserve">     1,722.29</t>
  </si>
  <si>
    <t xml:space="preserve">     1,652.36</t>
  </si>
  <si>
    <t xml:space="preserve">     1,750.27</t>
  </si>
  <si>
    <t xml:space="preserve">     1,600.45</t>
  </si>
  <si>
    <t xml:space="preserve">     1,555.02</t>
  </si>
  <si>
    <t xml:space="preserve">     1,538.41</t>
  </si>
  <si>
    <t xml:space="preserve">    32,193.51</t>
  </si>
  <si>
    <t xml:space="preserve">    33,047.29</t>
  </si>
  <si>
    <t xml:space="preserve">    33,156.24</t>
  </si>
  <si>
    <t xml:space="preserve">    20,097.85</t>
  </si>
  <si>
    <t xml:space="preserve">    20,556.64</t>
  </si>
  <si>
    <t xml:space="preserve">    20,844.20</t>
  </si>
  <si>
    <t xml:space="preserve">    12,090.30</t>
  </si>
  <si>
    <t xml:space="preserve">    11,701.94</t>
  </si>
  <si>
    <t xml:space="preserve">    11,418.90</t>
  </si>
  <si>
    <t xml:space="preserve">    21,370.90</t>
  </si>
  <si>
    <t xml:space="preserve">    21,124.23</t>
  </si>
  <si>
    <t xml:space="preserve">    20,397.99</t>
  </si>
  <si>
    <t xml:space="preserve">    11,393.07</t>
  </si>
  <si>
    <t xml:space="preserve">    12,386.45</t>
  </si>
  <si>
    <t xml:space="preserve">    12,622.58</t>
  </si>
  <si>
    <t xml:space="preserve">  4,584,481.51</t>
  </si>
  <si>
    <t xml:space="preserve">  4,598,889.54</t>
  </si>
  <si>
    <t xml:space="preserve">  4,732,162.04</t>
  </si>
  <si>
    <t xml:space="preserve">   683,671.94</t>
  </si>
  <si>
    <t xml:space="preserve">   654,082.16</t>
  </si>
  <si>
    <t xml:space="preserve">   640,377.56</t>
  </si>
  <si>
    <t xml:space="preserve">    27,745.79</t>
  </si>
  <si>
    <t xml:space="preserve">    27,062.52</t>
  </si>
  <si>
    <t xml:space="preserve">    27,949.53</t>
  </si>
  <si>
    <t xml:space="preserve">    31,657.25</t>
  </si>
  <si>
    <t xml:space="preserve">    32,169.41</t>
  </si>
  <si>
    <t xml:space="preserve">    29,156.81</t>
  </si>
  <si>
    <t xml:space="preserve">    44,959.56</t>
  </si>
  <si>
    <t xml:space="preserve">    45,582.71</t>
  </si>
  <si>
    <t xml:space="preserve">    43,256.09</t>
  </si>
  <si>
    <t xml:space="preserve">    26,856.82</t>
  </si>
  <si>
    <t xml:space="preserve">    26,432.02</t>
  </si>
  <si>
    <t xml:space="preserve">    27,855.69</t>
  </si>
  <si>
    <t xml:space="preserve">    13,198.75</t>
  </si>
  <si>
    <t xml:space="preserve">    13,382.82</t>
  </si>
  <si>
    <t xml:space="preserve">    12,884.35</t>
  </si>
  <si>
    <t xml:space="preserve">    20,335.16</t>
  </si>
  <si>
    <t xml:space="preserve">    20,901.57</t>
  </si>
  <si>
    <t xml:space="preserve">    20,656.78</t>
  </si>
  <si>
    <t xml:space="preserve">    19,537.00</t>
  </si>
  <si>
    <t xml:space="preserve">    18,744.42</t>
  </si>
  <si>
    <t xml:space="preserve">    18,677.01</t>
  </si>
  <si>
    <t xml:space="preserve">    11,586.12</t>
  </si>
  <si>
    <t xml:space="preserve">    12,033.76</t>
  </si>
  <si>
    <t xml:space="preserve">    11,651.92</t>
  </si>
  <si>
    <t xml:space="preserve">  4,392,804.91</t>
  </si>
  <si>
    <t xml:space="preserve">  4,373,523.52</t>
  </si>
  <si>
    <t xml:space="preserve">  4,416,648.84</t>
  </si>
  <si>
    <t xml:space="preserve">   371,964.66</t>
  </si>
  <si>
    <t xml:space="preserve">   362,654.85</t>
  </si>
  <si>
    <t xml:space="preserve">   346,643.65</t>
  </si>
  <si>
    <t>Print Date: 17-02-2005</t>
  </si>
  <si>
    <t>dts1-1</t>
  </si>
  <si>
    <t>bir1-2</t>
  </si>
  <si>
    <t>jp1-2</t>
  </si>
  <si>
    <t>ja3-2</t>
  </si>
  <si>
    <t>dts1-2</t>
  </si>
  <si>
    <t>drift-6</t>
  </si>
  <si>
    <t>drift-7</t>
  </si>
  <si>
    <t>blank-2</t>
  </si>
  <si>
    <t>drift-8</t>
  </si>
  <si>
    <t>3</t>
  </si>
  <si>
    <t>Print Date: 06-12-2004</t>
  </si>
  <si>
    <t>This file corresponds to 1309B-3 majors.xls and 1309B-3 majors int.xls.</t>
  </si>
  <si>
    <t>These are in Geochem/ICPRawData/batch3 folder</t>
  </si>
  <si>
    <t>1309B-3 mojors.xls is all data files copied to sheets "RawData major" in this file, and Intensity and RSD are listed in 1309B-3 majors int.xls.</t>
  </si>
  <si>
    <t xml:space="preserve">JA-3 </t>
  </si>
  <si>
    <t>P2O5</t>
  </si>
  <si>
    <t>Total</t>
  </si>
  <si>
    <t>BAS-140</t>
  </si>
  <si>
    <t>P205</t>
  </si>
  <si>
    <t>%wt</t>
  </si>
  <si>
    <t xml:space="preserve">JA-3 </t>
  </si>
  <si>
    <t xml:space="preserve">JR-1 </t>
  </si>
  <si>
    <t>P</t>
  </si>
  <si>
    <t xml:space="preserve">JA-3 </t>
  </si>
  <si>
    <t xml:space="preserve">JR-1 </t>
  </si>
  <si>
    <t>Cu</t>
  </si>
  <si>
    <t>Zn</t>
  </si>
  <si>
    <t>ppm</t>
  </si>
  <si>
    <t>Sc</t>
  </si>
  <si>
    <r>
      <t>M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/ xM</t>
    </r>
  </si>
  <si>
    <t>Standards</t>
  </si>
  <si>
    <t>BAS-140</t>
  </si>
  <si>
    <t>Sc 361.384</t>
  </si>
  <si>
    <t>%</t>
  </si>
  <si>
    <t>Sample_Name</t>
  </si>
  <si>
    <t>DateTime_Measured</t>
  </si>
  <si>
    <t>Net_Intensity</t>
  </si>
  <si>
    <t>P</t>
  </si>
  <si>
    <t>ICP-Spectroscopy: "JY-Ultima"  Nr.: 000.000.</t>
  </si>
  <si>
    <t xml:space="preserve">Measurement parameters </t>
  </si>
  <si>
    <t>Plasma Flow:</t>
  </si>
  <si>
    <t>PL1</t>
  </si>
  <si>
    <t>Method:</t>
  </si>
  <si>
    <t xml:space="preserve">Pump Speed: </t>
  </si>
  <si>
    <t>20</t>
  </si>
  <si>
    <t xml:space="preserve">Nebulizer Flow: </t>
  </si>
  <si>
    <t>Sheath Flow:</t>
  </si>
  <si>
    <t>G1</t>
  </si>
  <si>
    <t>DateTime:</t>
  </si>
  <si>
    <t>Power:</t>
  </si>
  <si>
    <t>1000</t>
  </si>
  <si>
    <t>Auxiliary Flow:</t>
  </si>
  <si>
    <t>0.0</t>
  </si>
  <si>
    <t>Argon Humidificator:</t>
  </si>
  <si>
    <t>Yes</t>
  </si>
  <si>
    <t>Nebulizer Pressure:</t>
  </si>
  <si>
    <t>Sample:</t>
  </si>
  <si>
    <t>Type:</t>
  </si>
  <si>
    <t>Analysis</t>
  </si>
  <si>
    <t>#: 1</t>
  </si>
  <si>
    <t>Rack:</t>
  </si>
  <si>
    <t>Tube:</t>
  </si>
  <si>
    <t>Weight:</t>
  </si>
  <si>
    <t>Volume:</t>
  </si>
  <si>
    <t>Dilution:</t>
  </si>
  <si>
    <t>Element</t>
  </si>
  <si>
    <t>Line</t>
  </si>
  <si>
    <t>Raw  intensity</t>
  </si>
  <si>
    <t>Bkg. left</t>
  </si>
  <si>
    <t>Bkg. right</t>
  </si>
  <si>
    <t>Net intensity</t>
  </si>
  <si>
    <t>Solution[C]</t>
  </si>
  <si>
    <t>Sample[C]</t>
  </si>
  <si>
    <t>Time</t>
  </si>
  <si>
    <t>Average:</t>
  </si>
  <si>
    <t>SD:</t>
  </si>
  <si>
    <t>RSD,%:</t>
  </si>
  <si>
    <t>#: 2</t>
  </si>
  <si>
    <t>#: 3</t>
  </si>
  <si>
    <t>#: 4</t>
  </si>
  <si>
    <t>#: 5</t>
  </si>
  <si>
    <t>#: 6</t>
  </si>
  <si>
    <t>#: 7</t>
  </si>
  <si>
    <t>#: 8</t>
  </si>
  <si>
    <t>BIR-1 (1)</t>
  </si>
  <si>
    <t>DTS-1 (1)</t>
  </si>
  <si>
    <t>JA-3 (1)</t>
  </si>
  <si>
    <t>JP-1 (2)</t>
  </si>
  <si>
    <t>#: 9</t>
  </si>
  <si>
    <t>#: 10</t>
  </si>
  <si>
    <t>#: 11</t>
  </si>
  <si>
    <t>#: 32</t>
  </si>
  <si>
    <t>#: 12</t>
  </si>
  <si>
    <t>#: 13</t>
  </si>
  <si>
    <t>#: 14</t>
  </si>
  <si>
    <t>#: 15</t>
  </si>
  <si>
    <t>#: 16</t>
  </si>
  <si>
    <t>#: 17</t>
  </si>
  <si>
    <t>#: 18</t>
  </si>
  <si>
    <t>#: 19</t>
  </si>
  <si>
    <t>#: 20</t>
  </si>
  <si>
    <t>#: 21</t>
  </si>
  <si>
    <t>#: 22</t>
  </si>
  <si>
    <t>#: 23</t>
  </si>
  <si>
    <t>#: 24</t>
  </si>
  <si>
    <t>#: 25</t>
  </si>
  <si>
    <t>#: 26</t>
  </si>
  <si>
    <t>#: 27</t>
  </si>
  <si>
    <t>Total</t>
  </si>
  <si>
    <t>#: 28</t>
  </si>
  <si>
    <t>#: 29</t>
  </si>
  <si>
    <t>#: 30</t>
  </si>
  <si>
    <t>#: 31</t>
  </si>
  <si>
    <t>Review:</t>
  </si>
  <si>
    <t>Analyst:</t>
  </si>
  <si>
    <t>Date:</t>
  </si>
  <si>
    <t>Visa:</t>
  </si>
  <si>
    <t xml:space="preserve"> 4294967295  of  1</t>
  </si>
  <si>
    <t>Sample</t>
  </si>
  <si>
    <t>Measured</t>
  </si>
  <si>
    <t>Intensity</t>
  </si>
  <si>
    <t>RSD(%)</t>
  </si>
  <si>
    <t>JP-1</t>
  </si>
  <si>
    <t>BHVO-2</t>
  </si>
  <si>
    <t>Al</t>
  </si>
  <si>
    <t>Si</t>
  </si>
  <si>
    <t>Ti</t>
  </si>
  <si>
    <t>Fe</t>
  </si>
  <si>
    <t>Mn</t>
  </si>
  <si>
    <t>Mg</t>
  </si>
  <si>
    <t>Ca</t>
  </si>
  <si>
    <t>Na</t>
  </si>
  <si>
    <t>K</t>
  </si>
  <si>
    <t>Sr</t>
  </si>
  <si>
    <t>V</t>
  </si>
  <si>
    <t>Cr</t>
  </si>
  <si>
    <t>Co</t>
  </si>
  <si>
    <t>Ni</t>
  </si>
  <si>
    <t>Cu</t>
  </si>
  <si>
    <t>Sc</t>
  </si>
  <si>
    <t>Ba</t>
  </si>
  <si>
    <t>average blank</t>
  </si>
  <si>
    <t>Blank Corrected</t>
  </si>
  <si>
    <t>Drift Corrected</t>
  </si>
  <si>
    <t>%wt</t>
  </si>
  <si>
    <t>ROA3</t>
  </si>
  <si>
    <t>DTS 1</t>
  </si>
  <si>
    <t>147-895D-10W</t>
  </si>
  <si>
    <t>BCR-2</t>
  </si>
  <si>
    <t>MnO</t>
  </si>
  <si>
    <t>MgO</t>
  </si>
  <si>
    <t>CaO</t>
  </si>
  <si>
    <t>&lt;0.02</t>
  </si>
  <si>
    <t>LOI</t>
  </si>
  <si>
    <t xml:space="preserve">Total </t>
  </si>
  <si>
    <t>ppm</t>
  </si>
  <si>
    <t>Zn</t>
  </si>
  <si>
    <t>Zr</t>
  </si>
  <si>
    <t>Y</t>
  </si>
  <si>
    <r>
      <t>SiO</t>
    </r>
    <r>
      <rPr>
        <vertAlign val="subscript"/>
        <sz val="8"/>
        <rFont val="Arial"/>
        <family val="2"/>
      </rPr>
      <t>2</t>
    </r>
  </si>
  <si>
    <r>
      <t>TiO</t>
    </r>
    <r>
      <rPr>
        <vertAlign val="subscript"/>
        <sz val="8"/>
        <rFont val="Arial"/>
        <family val="2"/>
      </rPr>
      <t>2</t>
    </r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</si>
  <si>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</si>
  <si>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Fe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</si>
  <si>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Na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</si>
  <si>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</si>
  <si>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0</t>
    </r>
    <r>
      <rPr>
        <vertAlign val="subscript"/>
        <sz val="8"/>
        <rFont val="Arial"/>
        <family val="2"/>
      </rPr>
      <t>5</t>
    </r>
  </si>
  <si>
    <r>
      <t>CO</t>
    </r>
    <r>
      <rPr>
        <vertAlign val="subscript"/>
        <sz val="8"/>
        <rFont val="Arial"/>
        <family val="2"/>
      </rPr>
      <t>2</t>
    </r>
  </si>
  <si>
    <t>Regression Calculations</t>
  </si>
  <si>
    <t>Blank</t>
  </si>
  <si>
    <t>slope</t>
  </si>
  <si>
    <t>intercept</t>
  </si>
  <si>
    <t>trend</t>
  </si>
  <si>
    <t>correlation coef.</t>
  </si>
  <si>
    <t>Concentrations</t>
  </si>
  <si>
    <t>Final Data Table</t>
  </si>
  <si>
    <t>Oxide Concentrations</t>
  </si>
  <si>
    <t>Average calculated using rows 4 and 5.  Don’t forget to change calculation if you have more than 2 blanks</t>
  </si>
  <si>
    <t>Slope, Intercept and trend calculations use only 4 and 4 rows, so if you need more don’t forget to change the calculations</t>
  </si>
  <si>
    <t>Major element standard data used in calculations has been normalised to 100.</t>
  </si>
  <si>
    <t>BIR-1</t>
  </si>
  <si>
    <t>SiO2</t>
  </si>
  <si>
    <t>Fe2O3</t>
  </si>
  <si>
    <t>Drift correction factor</t>
  </si>
  <si>
    <t>Avg</t>
  </si>
  <si>
    <t>Al2O3</t>
  </si>
  <si>
    <t>Na2O</t>
  </si>
  <si>
    <t>total</t>
  </si>
  <si>
    <t>Drift</t>
  </si>
  <si>
    <t>Nb</t>
  </si>
  <si>
    <t>K2O</t>
  </si>
  <si>
    <t>TiO2</t>
  </si>
  <si>
    <r>
      <t xml:space="preserve">Only </t>
    </r>
    <r>
      <rPr>
        <b/>
        <i/>
        <sz val="10"/>
        <rFont val="Arial"/>
        <family val="2"/>
      </rPr>
      <t>Major elements</t>
    </r>
    <r>
      <rPr>
        <sz val="10"/>
        <rFont val="Arial"/>
        <family val="2"/>
      </rPr>
      <t xml:space="preserve"> (except for P and including Sc) data are listed in this file.</t>
    </r>
  </si>
  <si>
    <t>JP-1, BIR-1, JA-3, and DTS-1 are used as standards for this run.</t>
  </si>
  <si>
    <r>
      <t>But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peridotic standards (JP-1 &amp; DTS-1) are </t>
    </r>
    <r>
      <rPr>
        <b/>
        <sz val="10"/>
        <rFont val="Arial"/>
        <family val="2"/>
      </rPr>
      <t>taken away</t>
    </r>
    <r>
      <rPr>
        <sz val="10"/>
        <rFont val="Arial"/>
        <family val="2"/>
      </rPr>
      <t xml:space="preserve"> from regression of </t>
    </r>
    <r>
      <rPr>
        <b/>
        <sz val="10"/>
        <color indexed="10"/>
        <rFont val="Arial"/>
        <family val="2"/>
      </rPr>
      <t>Mg</t>
    </r>
    <r>
      <rPr>
        <sz val="10"/>
        <rFont val="Arial"/>
        <family val="2"/>
      </rPr>
      <t xml:space="preserve"> for </t>
    </r>
    <r>
      <rPr>
        <b/>
        <i/>
        <sz val="10"/>
        <rFont val="Arial"/>
        <family val="2"/>
      </rPr>
      <t>basaltic</t>
    </r>
    <r>
      <rPr>
        <sz val="10"/>
        <rFont val="Arial"/>
        <family val="2"/>
      </rPr>
      <t xml:space="preserve"> samples (see sheets "blk, drift &amp; conc calc" and "regressions")</t>
    </r>
  </si>
  <si>
    <t>Nebulizer :</t>
  </si>
  <si>
    <t>Meinhard</t>
  </si>
  <si>
    <t>305ROCK</t>
  </si>
  <si>
    <t>drift-1</t>
  </si>
  <si>
    <t>blank-1</t>
  </si>
  <si>
    <t>drift-2</t>
  </si>
  <si>
    <t>drift-3</t>
  </si>
  <si>
    <t>drift-4</t>
  </si>
  <si>
    <t>Ba 455.403</t>
  </si>
  <si>
    <t>Co 228.616</t>
  </si>
  <si>
    <t>Cr 267.716</t>
  </si>
  <si>
    <t>Cu 324.754</t>
  </si>
  <si>
    <t>Ni 231.604</t>
  </si>
  <si>
    <t>Sr 407.771</t>
  </si>
  <si>
    <t>V 292.402</t>
  </si>
  <si>
    <t>Y 371.029</t>
  </si>
  <si>
    <t>Zr 343.823</t>
  </si>
  <si>
    <t>Trace ELEMENTS</t>
  </si>
  <si>
    <t>bir1-1</t>
  </si>
  <si>
    <t>jp1-1</t>
  </si>
  <si>
    <t>ja3-1</t>
  </si>
  <si>
    <t>BHVO2</t>
  </si>
  <si>
    <t>jb3-1</t>
  </si>
  <si>
    <t>jb3-2</t>
  </si>
  <si>
    <t>JB-3</t>
  </si>
  <si>
    <t>182r1  43-52</t>
  </si>
  <si>
    <t>drift-5</t>
  </si>
  <si>
    <t>194r2  50-60</t>
  </si>
  <si>
    <t>195r3  44-53</t>
  </si>
  <si>
    <t>196r3  55-62</t>
  </si>
  <si>
    <t>198r1  62-72</t>
  </si>
  <si>
    <t>199r3  55-68</t>
  </si>
  <si>
    <t>200r2  40-50</t>
  </si>
  <si>
    <t>202r1  44-56</t>
  </si>
  <si>
    <t>203r1  83-92</t>
  </si>
  <si>
    <t>204r4  15-26</t>
  </si>
  <si>
    <t>205r2  91-101</t>
  </si>
  <si>
    <t>209r2  85-90</t>
  </si>
  <si>
    <t>Analysis report from: 16.02.2005             Run: 305minors11</t>
  </si>
  <si>
    <t xml:space="preserve">    26,060.24</t>
  </si>
  <si>
    <t xml:space="preserve">    26,226.94</t>
  </si>
  <si>
    <t xml:space="preserve">    27,417.65</t>
  </si>
  <si>
    <t xml:space="preserve">    29,455.98</t>
  </si>
  <si>
    <t xml:space="preserve">    30,042.31</t>
  </si>
  <si>
    <t xml:space="preserve">    30,807.89</t>
  </si>
  <si>
    <t xml:space="preserve">    42,803.69</t>
  </si>
  <si>
    <t xml:space="preserve">    43,852.54</t>
  </si>
  <si>
    <t xml:space="preserve">    43,479.91</t>
  </si>
  <si>
    <t xml:space="preserve">    27,486.50</t>
  </si>
  <si>
    <t xml:space="preserve">    27,047.10</t>
  </si>
  <si>
    <t xml:space="preserve">    26,207.37</t>
  </si>
  <si>
    <t xml:space="preserve">    12,438.72</t>
  </si>
  <si>
    <t xml:space="preserve">    13,298.08</t>
  </si>
  <si>
    <t xml:space="preserve">    12,858.78</t>
  </si>
  <si>
    <t xml:space="preserve">    20,628.04</t>
  </si>
  <si>
    <t xml:space="preserve">    20,499.89</t>
  </si>
  <si>
    <t xml:space="preserve">    20,689.75</t>
  </si>
  <si>
    <t xml:space="preserve">    20,239.57</t>
  </si>
  <si>
    <t xml:space="preserve">    19,823.30</t>
  </si>
  <si>
    <t xml:space="preserve">    20,217.45</t>
  </si>
  <si>
    <t xml:space="preserve">    12,551.90</t>
  </si>
  <si>
    <t xml:space="preserve">    11,877.96</t>
  </si>
  <si>
    <t xml:space="preserve">    11,887.67</t>
  </si>
  <si>
    <t xml:space="preserve">  4,463,355.74</t>
  </si>
  <si>
    <t xml:space="preserve">  4,580,489.79</t>
  </si>
  <si>
    <t xml:space="preserve">  4,551,300.89</t>
  </si>
  <si>
    <t xml:space="preserve">   371,024.40</t>
  </si>
  <si>
    <t xml:space="preserve">   365,971.00</t>
  </si>
  <si>
    <t xml:space="preserve">   378,781.80</t>
  </si>
  <si>
    <t>-      480.85</t>
  </si>
  <si>
    <t>-      259.37</t>
  </si>
  <si>
    <t xml:space="preserve">      477.92</t>
  </si>
  <si>
    <t>-      201.20</t>
  </si>
  <si>
    <t>-      232.80</t>
  </si>
  <si>
    <t>-      122.87</t>
  </si>
  <si>
    <t xml:space="preserve">      305.32</t>
  </si>
  <si>
    <t xml:space="preserve">      379.31</t>
  </si>
  <si>
    <t xml:space="preserve">      388.88</t>
  </si>
  <si>
    <t>-      100.14</t>
  </si>
  <si>
    <t xml:space="preserve">      452.92</t>
  </si>
  <si>
    <t>-       60.18</t>
  </si>
  <si>
    <t xml:space="preserve">     2,312.39</t>
  </si>
  <si>
    <t xml:space="preserve">     2,184.97</t>
  </si>
  <si>
    <t xml:space="preserve">     2,475.27</t>
  </si>
  <si>
    <t xml:space="preserve">      540.40</t>
  </si>
  <si>
    <t xml:space="preserve">      925.15</t>
  </si>
  <si>
    <t xml:space="preserve">     1,160.29</t>
  </si>
  <si>
    <t xml:space="preserve">       17.85</t>
  </si>
  <si>
    <t xml:space="preserve">       62.91</t>
  </si>
  <si>
    <t xml:space="preserve">      116.42</t>
  </si>
  <si>
    <t>-      412.71</t>
  </si>
  <si>
    <t xml:space="preserve">      397.92</t>
  </si>
  <si>
    <t>-      862.40</t>
  </si>
  <si>
    <t xml:space="preserve">     8,117.90</t>
  </si>
  <si>
    <t xml:space="preserve">     6,367.91</t>
  </si>
  <si>
    <t xml:space="preserve">     4,910.94</t>
  </si>
  <si>
    <t xml:space="preserve">     3,069.69</t>
  </si>
  <si>
    <t xml:space="preserve">     3,396.08</t>
  </si>
  <si>
    <t xml:space="preserve">     3,146.73</t>
  </si>
  <si>
    <t xml:space="preserve">     5,696.44</t>
  </si>
  <si>
    <t xml:space="preserve">     6,096.69</t>
  </si>
  <si>
    <t xml:space="preserve">     5,997.60</t>
  </si>
  <si>
    <t xml:space="preserve">     7,167.72</t>
  </si>
  <si>
    <t xml:space="preserve">     7,039.17</t>
  </si>
  <si>
    <t xml:space="preserve">     7,064.66</t>
  </si>
  <si>
    <t xml:space="preserve">     8,624.68</t>
  </si>
  <si>
    <t xml:space="preserve">     8,590.11</t>
  </si>
  <si>
    <t xml:space="preserve">     8,727.45</t>
  </si>
  <si>
    <t xml:space="preserve">    27,209.51</t>
  </si>
  <si>
    <t xml:space="preserve">    27,440.00</t>
  </si>
  <si>
    <t xml:space="preserve">    27,445.04</t>
  </si>
  <si>
    <t xml:space="preserve">    12,101.49</t>
  </si>
  <si>
    <t xml:space="preserve">    11,806.53</t>
  </si>
  <si>
    <t xml:space="preserve">    12,287.82</t>
  </si>
  <si>
    <t xml:space="preserve">     2,613.62</t>
  </si>
  <si>
    <t xml:space="preserve">     2,112.20</t>
  </si>
  <si>
    <t xml:space="preserve">     2,162.76</t>
  </si>
  <si>
    <t xml:space="preserve">    26,791.14</t>
  </si>
  <si>
    <t xml:space="preserve">    27,711.39</t>
  </si>
  <si>
    <t xml:space="preserve">    27,881.54</t>
  </si>
  <si>
    <t xml:space="preserve">     7,345.66</t>
  </si>
  <si>
    <t xml:space="preserve">     7,405.03</t>
  </si>
  <si>
    <t xml:space="preserve">     6,832.77</t>
  </si>
  <si>
    <t xml:space="preserve">  1,237,670.52</t>
  </si>
  <si>
    <t xml:space="preserve">  1,224,004.82</t>
  </si>
  <si>
    <t xml:space="preserve">  1,231,994.17</t>
  </si>
  <si>
    <t xml:space="preserve">    21,540.93</t>
  </si>
  <si>
    <t xml:space="preserve">    22,460.56</t>
  </si>
  <si>
    <t xml:space="preserve">    20,661.64</t>
  </si>
  <si>
    <t xml:space="preserve">    26,491.44</t>
  </si>
  <si>
    <t xml:space="preserve">    26,466.23</t>
  </si>
  <si>
    <t xml:space="preserve">    26,518.10</t>
  </si>
  <si>
    <t xml:space="preserve">    29,005.86</t>
  </si>
  <si>
    <t xml:space="preserve">    29,017.11</t>
  </si>
  <si>
    <t xml:space="preserve">    29,548.42</t>
  </si>
  <si>
    <t xml:space="preserve">    42,888.09</t>
  </si>
  <si>
    <t xml:space="preserve">    42,801.09</t>
  </si>
  <si>
    <t xml:space="preserve">    43,301.34</t>
  </si>
  <si>
    <t xml:space="preserve">    26,833.98</t>
  </si>
  <si>
    <t xml:space="preserve">    27,002.58</t>
  </si>
  <si>
    <t xml:space="preserve">    26,259.11</t>
  </si>
  <si>
    <t xml:space="preserve">    13,010.36</t>
  </si>
  <si>
    <t xml:space="preserve">    12,890.57</t>
  </si>
  <si>
    <t xml:space="preserve">    13,306.26</t>
  </si>
  <si>
    <t xml:space="preserve">    20,322.02</t>
  </si>
  <si>
    <t xml:space="preserve">    20,519.24</t>
  </si>
  <si>
    <t xml:space="preserve">    21,121.94</t>
  </si>
  <si>
    <t xml:space="preserve">    19,071.09</t>
  </si>
  <si>
    <t xml:space="preserve">    19,737.86</t>
  </si>
  <si>
    <t xml:space="preserve">    19,477.27</t>
  </si>
  <si>
    <t xml:space="preserve">    12,932.61</t>
  </si>
  <si>
    <t xml:space="preserve">    11,917.23</t>
  </si>
  <si>
    <t xml:space="preserve">    11,846.72</t>
  </si>
  <si>
    <t xml:space="preserve">  4,503,791.47</t>
  </si>
  <si>
    <t xml:space="preserve">  4,571,794.60</t>
  </si>
  <si>
    <t xml:space="preserve">  4,268,285.27</t>
  </si>
  <si>
    <t xml:space="preserve">   386,343.91</t>
  </si>
  <si>
    <t xml:space="preserve">   378,776.64</t>
  </si>
  <si>
    <t xml:space="preserve">   354,726.35</t>
  </si>
  <si>
    <t xml:space="preserve">    11,282.24</t>
  </si>
  <si>
    <t xml:space="preserve">    11,293.15</t>
  </si>
  <si>
    <t xml:space="preserve">    11,005.62</t>
  </si>
  <si>
    <t xml:space="preserve">   103,606.20</t>
  </si>
  <si>
    <t xml:space="preserve">   105,832.88</t>
  </si>
  <si>
    <t xml:space="preserve">   101,406.63</t>
  </si>
  <si>
    <t xml:space="preserve">    62,669.32</t>
  </si>
  <si>
    <t xml:space="preserve">    63,970.13</t>
  </si>
  <si>
    <t xml:space="preserve">    61,900.98</t>
  </si>
  <si>
    <t xml:space="preserve">     2,216.05</t>
  </si>
  <si>
    <t xml:space="preserve">     2,347.18</t>
  </si>
  <si>
    <t xml:space="preserve">     2,407.15</t>
  </si>
  <si>
    <t xml:space="preserve">     1,920.25</t>
  </si>
  <si>
    <t xml:space="preserve">     2,647.34</t>
  </si>
  <si>
    <t xml:space="preserve">     1,565.05</t>
  </si>
  <si>
    <t xml:space="preserve">     1,740.32</t>
  </si>
  <si>
    <t xml:space="preserve">     1,871.51</t>
  </si>
  <si>
    <t xml:space="preserve">     1,864.03</t>
  </si>
  <si>
    <t xml:space="preserve">     4,735.24</t>
  </si>
  <si>
    <t xml:space="preserve">     4,364.16</t>
  </si>
  <si>
    <t xml:space="preserve">     4,636.37</t>
  </si>
  <si>
    <t>-      133.37</t>
  </si>
  <si>
    <t>-      484.10</t>
  </si>
  <si>
    <t>-      485.61</t>
  </si>
  <si>
    <t xml:space="preserve">    14,989.52</t>
  </si>
  <si>
    <t xml:space="preserve">    12,148.57</t>
  </si>
  <si>
    <t xml:space="preserve">    13,845.53</t>
  </si>
  <si>
    <t xml:space="preserve">    30,799.65</t>
  </si>
  <si>
    <t xml:space="preserve">    30,327.39</t>
  </si>
  <si>
    <t xml:space="preserve">    31,278.04</t>
  </si>
  <si>
    <t xml:space="preserve">    12,304.58</t>
  </si>
  <si>
    <t xml:space="preserve">    13,005.91</t>
  </si>
  <si>
    <t xml:space="preserve">    13,125.38</t>
  </si>
  <si>
    <t xml:space="preserve">     4,218.60</t>
  </si>
  <si>
    <t xml:space="preserve">     4,470.18</t>
  </si>
  <si>
    <t xml:space="preserve">     4,547.55</t>
  </si>
  <si>
    <t xml:space="preserve">     2,377.20</t>
  </si>
  <si>
    <t xml:space="preserve">     2,536.97</t>
  </si>
  <si>
    <t xml:space="preserve">     2,573.00</t>
  </si>
  <si>
    <t xml:space="preserve">    53,374.87</t>
  </si>
  <si>
    <t xml:space="preserve">    51,114.68</t>
  </si>
  <si>
    <t xml:space="preserve">    50,840.64</t>
  </si>
  <si>
    <t xml:space="preserve">     8,614.31</t>
  </si>
  <si>
    <t xml:space="preserve">     8,311.68</t>
  </si>
  <si>
    <t xml:space="preserve">     8,836.36</t>
  </si>
  <si>
    <t xml:space="preserve">     9,187.50</t>
  </si>
  <si>
    <t xml:space="preserve">     8,682.29</t>
  </si>
  <si>
    <t xml:space="preserve">     8,818.97</t>
  </si>
  <si>
    <t xml:space="preserve">    38,976.01</t>
  </si>
  <si>
    <t xml:space="preserve">    38,491.85</t>
  </si>
  <si>
    <t xml:space="preserve">    37,738.78</t>
  </si>
  <si>
    <t xml:space="preserve">    12,994.61</t>
  </si>
  <si>
    <t xml:space="preserve">    13,970.00</t>
  </si>
  <si>
    <t xml:space="preserve">    13,399.45</t>
  </si>
  <si>
    <t xml:space="preserve">   978,046.15</t>
  </si>
  <si>
    <t xml:space="preserve">   982,806.33</t>
  </si>
  <si>
    <t xml:space="preserve">   975,526.97</t>
  </si>
  <si>
    <t xml:space="preserve">    14,402.15</t>
  </si>
  <si>
    <t xml:space="preserve">    14,927.22</t>
  </si>
  <si>
    <t xml:space="preserve">    15,962.22</t>
  </si>
  <si>
    <t xml:space="preserve">    26,345.11</t>
  </si>
  <si>
    <t xml:space="preserve">    26,987.78</t>
  </si>
  <si>
    <t xml:space="preserve">    26,218.30</t>
  </si>
  <si>
    <t xml:space="preserve">    31,773.43</t>
  </si>
  <si>
    <t xml:space="preserve">    32,111.71</t>
  </si>
  <si>
    <t xml:space="preserve">    31,582.85</t>
  </si>
  <si>
    <t xml:space="preserve">    44,057.64</t>
  </si>
  <si>
    <t xml:space="preserve">    44,450.97</t>
  </si>
  <si>
    <t xml:space="preserve">    43,724.90</t>
  </si>
  <si>
    <t xml:space="preserve">    26,530.95</t>
  </si>
  <si>
    <t xml:space="preserve">    27,328.74</t>
  </si>
  <si>
    <t xml:space="preserve">    26,349.30</t>
  </si>
  <si>
    <t xml:space="preserve">    12,302.97</t>
  </si>
  <si>
    <t xml:space="preserve">    12,865.67</t>
  </si>
  <si>
    <t xml:space="preserve">    13,355.59</t>
  </si>
  <si>
    <t xml:space="preserve">    20,261.21</t>
  </si>
  <si>
    <t xml:space="preserve">    20,444.69</t>
  </si>
  <si>
    <t xml:space="preserve">    20,133.11</t>
  </si>
  <si>
    <t xml:space="preserve">    19,269.73</t>
  </si>
  <si>
    <t xml:space="preserve">    19,651.60</t>
  </si>
  <si>
    <t xml:space="preserve">    19,622.44</t>
  </si>
  <si>
    <t xml:space="preserve">    11,777.84</t>
  </si>
  <si>
    <t xml:space="preserve">    11,649.29</t>
  </si>
  <si>
    <t xml:space="preserve">    12,369.10</t>
  </si>
  <si>
    <t xml:space="preserve">  4,585,747.61</t>
  </si>
  <si>
    <t xml:space="preserve">  4,442,755.43</t>
  </si>
  <si>
    <t xml:space="preserve">  4,274,297.70</t>
  </si>
  <si>
    <t xml:space="preserve">   367,185.98</t>
  </si>
  <si>
    <t xml:space="preserve">   368,172.46</t>
  </si>
  <si>
    <t xml:space="preserve">   375,426.12</t>
  </si>
  <si>
    <t xml:space="preserve">     4,413.33</t>
  </si>
  <si>
    <t xml:space="preserve">     4,123.32</t>
  </si>
  <si>
    <t xml:space="preserve">     3,587.22</t>
  </si>
  <si>
    <t xml:space="preserve">     4,646.40</t>
  </si>
  <si>
    <t xml:space="preserve">     4,837.30</t>
  </si>
  <si>
    <t xml:space="preserve">     5,042.30</t>
  </si>
  <si>
    <t xml:space="preserve">     4,645.03</t>
  </si>
  <si>
    <t xml:space="preserve">     4,605.54</t>
  </si>
  <si>
    <t xml:space="preserve">     4,722.98</t>
  </si>
  <si>
    <t xml:space="preserve">    16,182.50</t>
  </si>
  <si>
    <t xml:space="preserve">    16,491.28</t>
  </si>
  <si>
    <t xml:space="preserve">    16,112.11</t>
  </si>
  <si>
    <t xml:space="preserve">     7,465.58</t>
  </si>
  <si>
    <t xml:space="preserve">     7,485.08</t>
  </si>
  <si>
    <t xml:space="preserve">     7,241.50</t>
  </si>
  <si>
    <t xml:space="preserve">     1,406.93</t>
  </si>
  <si>
    <t xml:space="preserve">     1,872.86</t>
  </si>
  <si>
    <t xml:space="preserve">     1,355.76</t>
  </si>
  <si>
    <t xml:space="preserve">    23,369.65</t>
  </si>
  <si>
    <t xml:space="preserve">    23,513.61</t>
  </si>
  <si>
    <t xml:space="preserve">    23,845.37</t>
  </si>
  <si>
    <t xml:space="preserve">     4,640.73</t>
  </si>
  <si>
    <t xml:space="preserve">     5,060.54</t>
  </si>
  <si>
    <t xml:space="preserve">     5,078.95</t>
  </si>
  <si>
    <t xml:space="preserve">  1,033,214.99</t>
  </si>
  <si>
    <t xml:space="preserve">  1,032,705.82</t>
  </si>
  <si>
    <t xml:space="preserve">  1,056,792.43</t>
  </si>
  <si>
    <t xml:space="preserve">    11,585.36</t>
  </si>
  <si>
    <t xml:space="preserve">    11,491.79</t>
  </si>
  <si>
    <t xml:space="preserve">    10,901.81</t>
  </si>
  <si>
    <t xml:space="preserve">     4,623.08</t>
  </si>
  <si>
    <t xml:space="preserve">     5,067.78</t>
  </si>
  <si>
    <t xml:space="preserve">     4,680.89</t>
  </si>
  <si>
    <t xml:space="preserve">     6,561.52</t>
  </si>
  <si>
    <t xml:space="preserve">     6,585.43</t>
  </si>
  <si>
    <t xml:space="preserve">     6,736.93</t>
  </si>
  <si>
    <t xml:space="preserve">     7,362.57</t>
  </si>
  <si>
    <t xml:space="preserve">     7,541.61</t>
  </si>
  <si>
    <t xml:space="preserve">     7,436.67</t>
  </si>
  <si>
    <t xml:space="preserve">    12,688.71</t>
  </si>
  <si>
    <t xml:space="preserve">    17,634.90</t>
  </si>
  <si>
    <t xml:space="preserve">    16,803.60</t>
  </si>
  <si>
    <t xml:space="preserve">     8,715.99</t>
  </si>
  <si>
    <t xml:space="preserve">     9,255.17</t>
  </si>
  <si>
    <t xml:space="preserve">     9,997.76</t>
  </si>
  <si>
    <t xml:space="preserve">     1,752.87</t>
  </si>
  <si>
    <t xml:space="preserve">     2,162.79</t>
  </si>
  <si>
    <t xml:space="preserve">     2,503.62</t>
  </si>
  <si>
    <t xml:space="preserve">    25,219.94</t>
  </si>
  <si>
    <t xml:space="preserve">    25,748.66</t>
  </si>
  <si>
    <t xml:space="preserve">    26,623.58</t>
  </si>
  <si>
    <t xml:space="preserve">     4,663.14</t>
  </si>
  <si>
    <t xml:space="preserve">     5,536.14</t>
  </si>
  <si>
    <t xml:space="preserve">     5,546.09</t>
  </si>
  <si>
    <t xml:space="preserve">   986,278.42</t>
  </si>
  <si>
    <t xml:space="preserve">   999,956.86</t>
  </si>
  <si>
    <t xml:space="preserve">   970,645.24</t>
  </si>
  <si>
    <t xml:space="preserve">    10,549.22</t>
  </si>
  <si>
    <t xml:space="preserve">     9,147.49</t>
  </si>
  <si>
    <t xml:space="preserve">    11,569.37</t>
  </si>
  <si>
    <t xml:space="preserve">     3,651.58</t>
  </si>
  <si>
    <t xml:space="preserve">     3,714.79</t>
  </si>
  <si>
    <t xml:space="preserve">     4,069.30</t>
  </si>
  <si>
    <t xml:space="preserve">     6,469.75</t>
  </si>
  <si>
    <t xml:space="preserve">     5,462.32</t>
  </si>
  <si>
    <t xml:space="preserve">     6,362.36</t>
  </si>
  <si>
    <t xml:space="preserve">    13,004.40</t>
  </si>
  <si>
    <t xml:space="preserve">    13,183.87</t>
  </si>
  <si>
    <t xml:space="preserve">    13,134.78</t>
  </si>
  <si>
    <t xml:space="preserve">    18,405.94</t>
  </si>
  <si>
    <t xml:space="preserve">    18,370.13</t>
  </si>
  <si>
    <t xml:space="preserve">    18,077.18</t>
  </si>
  <si>
    <t xml:space="preserve">     8,040.82</t>
  </si>
  <si>
    <t xml:space="preserve">     7,566.76</t>
  </si>
  <si>
    <t xml:space="preserve">     7,373.49</t>
  </si>
  <si>
    <t xml:space="preserve">     2,355.16</t>
  </si>
  <si>
    <t xml:space="preserve">     2,346.41</t>
  </si>
  <si>
    <t xml:space="preserve">     2,112.01</t>
  </si>
  <si>
    <t xml:space="preserve">    29,031.50</t>
  </si>
  <si>
    <t xml:space="preserve">    30,827.83</t>
  </si>
  <si>
    <t xml:space="preserve">    30,259.44</t>
  </si>
  <si>
    <t xml:space="preserve">     5,917.85</t>
  </si>
  <si>
    <t xml:space="preserve">     6,318.45</t>
  </si>
  <si>
    <t xml:space="preserve">     5,921.13</t>
  </si>
  <si>
    <t xml:space="preserve">   840,297.89</t>
  </si>
  <si>
    <t xml:space="preserve">   846,765.46</t>
  </si>
  <si>
    <t xml:space="preserve">   839,649.31</t>
  </si>
  <si>
    <t xml:space="preserve">    10,228.22</t>
  </si>
  <si>
    <t xml:space="preserve">     8,664.26</t>
  </si>
  <si>
    <t xml:space="preserve">    10,167.47</t>
  </si>
  <si>
    <t xml:space="preserve">     2,287.64</t>
  </si>
  <si>
    <t xml:space="preserve">     2,373.34</t>
  </si>
  <si>
    <t xml:space="preserve">     2,161.65</t>
  </si>
  <si>
    <t xml:space="preserve">     1,090.43</t>
  </si>
  <si>
    <t xml:space="preserve">     1,211.59</t>
  </si>
  <si>
    <t xml:space="preserve">     1,334.15</t>
  </si>
  <si>
    <t xml:space="preserve">     1,784.81</t>
  </si>
  <si>
    <t xml:space="preserve">     1,738.80</t>
  </si>
  <si>
    <t xml:space="preserve">     1,645.00</t>
  </si>
  <si>
    <t xml:space="preserve">    14,467.79</t>
  </si>
  <si>
    <t xml:space="preserve">    14,556.48</t>
  </si>
  <si>
    <t xml:space="preserve">    14,223.50</t>
  </si>
  <si>
    <t xml:space="preserve">     5,091.67</t>
  </si>
  <si>
    <t xml:space="preserve">     5,628.79</t>
  </si>
  <si>
    <t xml:space="preserve">     5,429.17</t>
  </si>
  <si>
    <t xml:space="preserve">    12,921.36</t>
  </si>
  <si>
    <t xml:space="preserve">    14,070.10</t>
  </si>
  <si>
    <t xml:space="preserve">    13,353.53</t>
  </si>
  <si>
    <t xml:space="preserve">    12,842.99</t>
  </si>
  <si>
    <t xml:space="preserve">    12,480.46</t>
  </si>
  <si>
    <t xml:space="preserve">    13,530.92</t>
  </si>
  <si>
    <t xml:space="preserve">     9,093.15</t>
  </si>
  <si>
    <t xml:space="preserve">     9,225.26</t>
  </si>
  <si>
    <t xml:space="preserve">     8,738.38</t>
  </si>
  <si>
    <t xml:space="preserve">  3,151,175.47</t>
  </si>
  <si>
    <t xml:space="preserve">  3,313,034.79</t>
  </si>
  <si>
    <t xml:space="preserve">  3,272,470.92</t>
  </si>
  <si>
    <t xml:space="preserve">   890,413.77</t>
  </si>
  <si>
    <t xml:space="preserve">   881,659.84</t>
  </si>
  <si>
    <t xml:space="preserve">   899,050.16</t>
  </si>
  <si>
    <t xml:space="preserve">    26,769.30</t>
  </si>
  <si>
    <t xml:space="preserve">    27,683.50</t>
  </si>
  <si>
    <t xml:space="preserve">    26,749.79</t>
  </si>
  <si>
    <t xml:space="preserve">    29,240.16</t>
  </si>
  <si>
    <t xml:space="preserve">    31,974.11</t>
  </si>
  <si>
    <t xml:space="preserve">    30,698.09</t>
  </si>
  <si>
    <t xml:space="preserve">    45,045.60</t>
  </si>
  <si>
    <t xml:space="preserve">    42,726.97</t>
  </si>
  <si>
    <t xml:space="preserve">    43,030.92</t>
  </si>
  <si>
    <t xml:space="preserve">    27,634.24</t>
  </si>
  <si>
    <t xml:space="preserve">    27,685.60</t>
  </si>
  <si>
    <t xml:space="preserve">    26,966.81</t>
  </si>
  <si>
    <t xml:space="preserve">    13,051.69</t>
  </si>
  <si>
    <t xml:space="preserve">    13,730.92</t>
  </si>
  <si>
    <t xml:space="preserve">    13,770.12</t>
  </si>
  <si>
    <t xml:space="preserve">    20,977.32</t>
  </si>
  <si>
    <t xml:space="preserve">    20,753.86</t>
  </si>
  <si>
    <t xml:space="preserve">    21,246.27</t>
  </si>
  <si>
    <t xml:space="preserve">    19,366.14</t>
  </si>
  <si>
    <t xml:space="preserve">    20,239.30</t>
  </si>
  <si>
    <t xml:space="preserve">    19,398.37</t>
  </si>
  <si>
    <t xml:space="preserve">    11,898.41</t>
  </si>
  <si>
    <t xml:space="preserve">    12,140.74</t>
  </si>
  <si>
    <t xml:space="preserve">    11,881.23</t>
  </si>
  <si>
    <t xml:space="preserve">  4,235,605.93</t>
  </si>
  <si>
    <t xml:space="preserve">  4,417,100.06</t>
  </si>
  <si>
    <t xml:space="preserve">  4,577,950.41</t>
  </si>
  <si>
    <t xml:space="preserve">   383,919.59</t>
  </si>
  <si>
    <t xml:space="preserve">   359,256.69</t>
  </si>
  <si>
    <t xml:space="preserve">   371,471.50</t>
  </si>
  <si>
    <t xml:space="preserve">    13,204.25</t>
  </si>
  <si>
    <t xml:space="preserve">    12,704.44</t>
  </si>
  <si>
    <t xml:space="preserve">    13,509.87</t>
  </si>
  <si>
    <t xml:space="preserve">   104,275.69</t>
  </si>
  <si>
    <t xml:space="preserve">   105,045.76</t>
  </si>
  <si>
    <t xml:space="preserve">   105,210.01</t>
  </si>
  <si>
    <t xml:space="preserve">    85,620.11</t>
  </si>
  <si>
    <t xml:space="preserve">    84,973.41</t>
  </si>
  <si>
    <t xml:space="preserve">    85,732.22</t>
  </si>
  <si>
    <t xml:space="preserve">      764.15</t>
  </si>
  <si>
    <t xml:space="preserve">     1,163.68</t>
  </si>
  <si>
    <t xml:space="preserve">     1,110.77</t>
  </si>
  <si>
    <t xml:space="preserve">     2,374.29</t>
  </si>
  <si>
    <t xml:space="preserve">     2,174.60</t>
  </si>
  <si>
    <t xml:space="preserve">     1,932.39</t>
  </si>
  <si>
    <t xml:space="preserve">      857.70</t>
  </si>
  <si>
    <t xml:space="preserve">     1,114.54</t>
  </si>
  <si>
    <t xml:space="preserve">      502.46</t>
  </si>
  <si>
    <t xml:space="preserve">     2,168.47</t>
  </si>
  <si>
    <t xml:space="preserve">     2,234.83</t>
  </si>
  <si>
    <t xml:space="preserve">     2,176.68</t>
  </si>
  <si>
    <t xml:space="preserve">       42.43</t>
  </si>
  <si>
    <t>-      230.87</t>
  </si>
  <si>
    <t>-       27.21</t>
  </si>
  <si>
    <t xml:space="preserve">    10,248.43</t>
  </si>
  <si>
    <t xml:space="preserve">     9,626.48</t>
  </si>
  <si>
    <t xml:space="preserve">    10,683.21</t>
  </si>
  <si>
    <t xml:space="preserve">     5,856.55</t>
  </si>
  <si>
    <t xml:space="preserve">     4,926.73</t>
  </si>
  <si>
    <t xml:space="preserve">     5,748.59</t>
  </si>
  <si>
    <t xml:space="preserve">     3,122.54</t>
  </si>
  <si>
    <t xml:space="preserve">     3,921.50</t>
  </si>
  <si>
    <t xml:space="preserve">     3,350.21</t>
  </si>
  <si>
    <t xml:space="preserve">     5,015.90</t>
  </si>
  <si>
    <t xml:space="preserve">     4,956.68</t>
  </si>
  <si>
    <t xml:space="preserve">     5,100.28</t>
  </si>
  <si>
    <t xml:space="preserve">     9,018.03</t>
  </si>
  <si>
    <t xml:space="preserve">     8,979.21</t>
  </si>
  <si>
    <t xml:space="preserve">     8,686.69</t>
  </si>
  <si>
    <t xml:space="preserve">    17,254.86</t>
  </si>
  <si>
    <t xml:space="preserve">    17,299.33</t>
  </si>
  <si>
    <t xml:space="preserve">    17,053.14</t>
  </si>
  <si>
    <t xml:space="preserve">     6,732.94</t>
  </si>
  <si>
    <t xml:space="preserve">     6,641.83</t>
  </si>
  <si>
    <t xml:space="preserve">     7,247.65</t>
  </si>
  <si>
    <t xml:space="preserve">     1,639.87</t>
  </si>
  <si>
    <t xml:space="preserve">     1,900.46</t>
  </si>
  <si>
    <t xml:space="preserve">     1,510.80</t>
  </si>
  <si>
    <t xml:space="preserve">    26,990.57</t>
  </si>
  <si>
    <t xml:space="preserve">    27,261.87</t>
  </si>
  <si>
    <t xml:space="preserve">    27,073.66</t>
  </si>
  <si>
    <t xml:space="preserve">     5,382.79</t>
  </si>
  <si>
    <t xml:space="preserve">     5,214.36</t>
  </si>
  <si>
    <t xml:space="preserve">     5,601.94</t>
  </si>
  <si>
    <t xml:space="preserve">  1,014,411.61</t>
  </si>
  <si>
    <t xml:space="preserve">   993,057.53</t>
  </si>
  <si>
    <t xml:space="preserve">   992,720.80</t>
  </si>
  <si>
    <t xml:space="preserve">     9,422.60</t>
  </si>
  <si>
    <t xml:space="preserve">     9,443.04</t>
  </si>
  <si>
    <t xml:space="preserve">     9,726.73</t>
  </si>
  <si>
    <t xml:space="preserve">     3,953.03</t>
  </si>
  <si>
    <t xml:space="preserve">     3,629.08</t>
  </si>
  <si>
    <t xml:space="preserve">     4,283.71</t>
  </si>
  <si>
    <t xml:space="preserve">     6,469.36</t>
  </si>
  <si>
    <t xml:space="preserve">     6,124.67</t>
  </si>
  <si>
    <t xml:space="preserve">     5,933.51</t>
  </si>
  <si>
    <t xml:space="preserve">     8,832.16</t>
  </si>
  <si>
    <t xml:space="preserve">     9,087.52</t>
  </si>
  <si>
    <t xml:space="preserve">     9,026.80</t>
  </si>
  <si>
    <t xml:space="preserve">    17,977.86</t>
  </si>
  <si>
    <t xml:space="preserve">    18,479.11</t>
  </si>
  <si>
    <t xml:space="preserve">    18,293.51</t>
  </si>
  <si>
    <t xml:space="preserve">     9,956.10</t>
  </si>
  <si>
    <t xml:space="preserve">     9,629.34</t>
  </si>
  <si>
    <t xml:space="preserve">    10,231.42</t>
  </si>
  <si>
    <t xml:space="preserve">     1,923.14</t>
  </si>
  <si>
    <t xml:space="preserve">     1,890.42</t>
  </si>
  <si>
    <t xml:space="preserve">     1,880.00</t>
  </si>
  <si>
    <t xml:space="preserve">    29,408.70</t>
  </si>
  <si>
    <t xml:space="preserve">    29,418.18</t>
  </si>
  <si>
    <t xml:space="preserve">    30,205.41</t>
  </si>
  <si>
    <t xml:space="preserve">     6,228.15</t>
  </si>
  <si>
    <t xml:space="preserve">     5,396.12</t>
  </si>
  <si>
    <t xml:space="preserve">     5,811.14</t>
  </si>
  <si>
    <t xml:space="preserve">   958,851.04</t>
  </si>
  <si>
    <t xml:space="preserve">   925,049.97</t>
  </si>
  <si>
    <t xml:space="preserve">   945,585.62</t>
  </si>
  <si>
    <t xml:space="preserve">     9,127.02</t>
  </si>
  <si>
    <t xml:space="preserve">     9,222.36</t>
  </si>
  <si>
    <t xml:space="preserve">    10,554.39</t>
  </si>
  <si>
    <t xml:space="preserve">     4,093.99</t>
  </si>
  <si>
    <t xml:space="preserve">     4,083.98</t>
  </si>
  <si>
    <t xml:space="preserve">     4,266.60</t>
  </si>
  <si>
    <t xml:space="preserve">     6,817.95</t>
  </si>
  <si>
    <t xml:space="preserve">     6,774.21</t>
  </si>
  <si>
    <t xml:space="preserve">     5,911.59</t>
  </si>
  <si>
    <t xml:space="preserve">     8,206.32</t>
  </si>
  <si>
    <t xml:space="preserve">     8,294.14</t>
  </si>
  <si>
    <t xml:space="preserve">     8,551.31</t>
  </si>
  <si>
    <t xml:space="preserve">    15,685.65</t>
  </si>
  <si>
    <t xml:space="preserve">    15,102.56</t>
  </si>
  <si>
    <t xml:space="preserve">    15,296.22</t>
  </si>
  <si>
    <t xml:space="preserve">     9,733.22</t>
  </si>
  <si>
    <t xml:space="preserve">    10,037.73</t>
  </si>
  <si>
    <t xml:space="preserve">     9,365.48</t>
  </si>
  <si>
    <t xml:space="preserve">     2,115.59</t>
  </si>
  <si>
    <t xml:space="preserve">     2,160.45</t>
  </si>
  <si>
    <t xml:space="preserve">     2,009.14</t>
  </si>
  <si>
    <t xml:space="preserve">    25,130.34</t>
  </si>
  <si>
    <t xml:space="preserve">    25,229.55</t>
  </si>
  <si>
    <t xml:space="preserve">    24,032.93</t>
  </si>
  <si>
    <t xml:space="preserve">     5,172.16</t>
  </si>
  <si>
    <t xml:space="preserve">     4,981.44</t>
  </si>
  <si>
    <t xml:space="preserve">     4,731.92</t>
  </si>
  <si>
    <t xml:space="preserve">  1,020,386.08</t>
  </si>
  <si>
    <t xml:space="preserve">  1,044,231.41</t>
  </si>
  <si>
    <t xml:space="preserve">  1,063,141.08</t>
  </si>
  <si>
    <t xml:space="preserve">    10,031.16</t>
  </si>
  <si>
    <t xml:space="preserve">     9,867.43</t>
  </si>
  <si>
    <t xml:space="preserve">     9,814.70</t>
  </si>
  <si>
    <t xml:space="preserve">    27,359.59</t>
  </si>
  <si>
    <t xml:space="preserve">    26,490.67</t>
  </si>
  <si>
    <t xml:space="preserve">    27,260.14</t>
  </si>
  <si>
    <t xml:space="preserve">    30,763.34</t>
  </si>
  <si>
    <t xml:space="preserve">    31,265.30</t>
  </si>
  <si>
    <t xml:space="preserve">    31,329.05</t>
  </si>
  <si>
    <t xml:space="preserve">    44,547.96</t>
  </si>
  <si>
    <t xml:space="preserve">    44,243.77</t>
  </si>
  <si>
    <t xml:space="preserve">    45,908.08</t>
  </si>
  <si>
    <t xml:space="preserve">    27,299.07</t>
  </si>
  <si>
    <t xml:space="preserve">    27,417.47</t>
  </si>
  <si>
    <t xml:space="preserve">    26,746.66</t>
  </si>
  <si>
    <t xml:space="preserve">    12,679.97</t>
  </si>
  <si>
    <t xml:space="preserve">    12,670.66</t>
  </si>
  <si>
    <t xml:space="preserve">    13,095.37</t>
  </si>
  <si>
    <t xml:space="preserve">    20,835.78</t>
  </si>
  <si>
    <t xml:space="preserve">    20,184.78</t>
  </si>
  <si>
    <t xml:space="preserve">    20,321.60</t>
  </si>
  <si>
    <t xml:space="preserve">    20,104.23</t>
  </si>
  <si>
    <t xml:space="preserve">    18,985.56</t>
  </si>
  <si>
    <t xml:space="preserve">    19,708.88</t>
  </si>
  <si>
    <t xml:space="preserve">    11,232.39</t>
  </si>
  <si>
    <t xml:space="preserve">    11,841.10</t>
  </si>
  <si>
    <t xml:space="preserve">    12,063.80</t>
  </si>
  <si>
    <t xml:space="preserve">  4,387,252.00</t>
  </si>
  <si>
    <t xml:space="preserve">  4,458,566.26</t>
  </si>
  <si>
    <t xml:space="preserve">  4,537,637.06</t>
  </si>
  <si>
    <t xml:space="preserve">   368,944.97</t>
  </si>
  <si>
    <t xml:space="preserve">   366,352.18</t>
  </si>
  <si>
    <t xml:space="preserve">   377,692.32</t>
  </si>
  <si>
    <t xml:space="preserve">     5,408.79</t>
  </si>
  <si>
    <t xml:space="preserve">     5,724.36</t>
  </si>
  <si>
    <t xml:space="preserve">     5,889.23</t>
  </si>
  <si>
    <t xml:space="preserve">     8,167.00</t>
  </si>
  <si>
    <t xml:space="preserve">     7,692.94</t>
  </si>
  <si>
    <t xml:space="preserve">     7,146.16</t>
  </si>
  <si>
    <t xml:space="preserve">     8,845.91</t>
  </si>
  <si>
    <t xml:space="preserve">     8,552.26</t>
  </si>
  <si>
    <t xml:space="preserve">     8,319.38</t>
  </si>
  <si>
    <t xml:space="preserve">    26,121.46</t>
  </si>
  <si>
    <t xml:space="preserve">    28,532.30</t>
  </si>
  <si>
    <t xml:space="preserve">    28,094.87</t>
  </si>
  <si>
    <t xml:space="preserve">    12,630.48</t>
  </si>
  <si>
    <t xml:space="preserve">    13,140.26</t>
  </si>
  <si>
    <t xml:space="preserve">    13,026.04</t>
  </si>
  <si>
    <t xml:space="preserve">     2,873.81</t>
  </si>
  <si>
    <t xml:space="preserve">     2,717.77</t>
  </si>
  <si>
    <t xml:space="preserve">     2,715.84</t>
  </si>
  <si>
    <t xml:space="preserve">    27,061.88</t>
  </si>
  <si>
    <t xml:space="preserve">    27,193.67</t>
  </si>
  <si>
    <t xml:space="preserve">    28,279.53</t>
  </si>
  <si>
    <t xml:space="preserve">     7,013.93</t>
  </si>
  <si>
    <t xml:space="preserve">     7,218.86</t>
  </si>
  <si>
    <t xml:space="preserve">     7,330.01</t>
  </si>
  <si>
    <t xml:space="preserve">  1,229,027.95</t>
  </si>
  <si>
    <t xml:space="preserve">  1,256,039.36</t>
  </si>
  <si>
    <t xml:space="preserve">  1,222,621.14</t>
  </si>
  <si>
    <t xml:space="preserve">    21,675.58</t>
  </si>
  <si>
    <t xml:space="preserve">    21,432.74</t>
  </si>
  <si>
    <t xml:space="preserve">    20,340.23</t>
  </si>
  <si>
    <t xml:space="preserve">     3,999.85</t>
  </si>
  <si>
    <t xml:space="preserve">     3,483.05</t>
  </si>
  <si>
    <t xml:space="preserve">     3,768.05</t>
  </si>
  <si>
    <t xml:space="preserve">     6,158.76</t>
  </si>
  <si>
    <t xml:space="preserve">     5,872.25</t>
  </si>
  <si>
    <t xml:space="preserve">     6,111.32</t>
  </si>
  <si>
    <t xml:space="preserve">    12,227.97</t>
  </si>
  <si>
    <t xml:space="preserve">    12,074.86</t>
  </si>
  <si>
    <t xml:space="preserve">    12,472.51</t>
  </si>
  <si>
    <t xml:space="preserve">    18,335.74</t>
  </si>
  <si>
    <t xml:space="preserve">    18,044.34</t>
  </si>
  <si>
    <t xml:space="preserve">    18,119.24</t>
  </si>
  <si>
    <t xml:space="preserve">     6,935.03</t>
  </si>
  <si>
    <t xml:space="preserve">     6,571.65</t>
  </si>
  <si>
    <t xml:space="preserve">     6,796.26</t>
  </si>
  <si>
    <t xml:space="preserve">     1,657.78</t>
  </si>
  <si>
    <t xml:space="preserve">     1,863.31</t>
  </si>
  <si>
    <t xml:space="preserve">     1,934.24</t>
  </si>
  <si>
    <t xml:space="preserve">    31,537.34</t>
  </si>
  <si>
    <t xml:space="preserve">    31,668.78</t>
  </si>
  <si>
    <t xml:space="preserve">    31,394.30</t>
  </si>
  <si>
    <t xml:space="preserve">     5,205.56</t>
  </si>
  <si>
    <t xml:space="preserve">     5,175.56</t>
  </si>
  <si>
    <t xml:space="preserve">     5,155.51</t>
  </si>
  <si>
    <t xml:space="preserve">   834,428.68</t>
  </si>
  <si>
    <t xml:space="preserve">   835,158.47</t>
  </si>
  <si>
    <t xml:space="preserve">   818,011.16</t>
  </si>
  <si>
    <t xml:space="preserve">     7,992.33</t>
  </si>
  <si>
    <t xml:space="preserve">     8,533.72</t>
  </si>
  <si>
    <t xml:space="preserve">     8,877.30</t>
  </si>
  <si>
    <t xml:space="preserve">     4,385.18</t>
  </si>
  <si>
    <t xml:space="preserve">     4,597.14</t>
  </si>
  <si>
    <t xml:space="preserve">     5,024.28</t>
  </si>
  <si>
    <t xml:space="preserve">     7,464.86</t>
  </si>
  <si>
    <t xml:space="preserve">     7,614.38</t>
  </si>
  <si>
    <t xml:space="preserve">     7,909.81</t>
  </si>
  <si>
    <t xml:space="preserve">     7,420.06</t>
  </si>
  <si>
    <t xml:space="preserve">     7,369.85</t>
  </si>
  <si>
    <t xml:space="preserve">     7,279.66</t>
  </si>
  <si>
    <t xml:space="preserve">    14,189.67</t>
  </si>
  <si>
    <t xml:space="preserve">    14,185.95</t>
  </si>
  <si>
    <t xml:space="preserve">    13,717.91</t>
  </si>
  <si>
    <t xml:space="preserve">     9,207.56</t>
  </si>
  <si>
    <t xml:space="preserve">     9,348.06</t>
  </si>
  <si>
    <t xml:space="preserve">     9,728.70</t>
  </si>
  <si>
    <t xml:space="preserve">     1,788.87</t>
  </si>
  <si>
    <t xml:space="preserve">     1,282.75</t>
  </si>
  <si>
    <t xml:space="preserve">     1,110.15</t>
  </si>
  <si>
    <t xml:space="preserve">    22,224.99</t>
  </si>
  <si>
    <t xml:space="preserve">    22,524.94</t>
  </si>
  <si>
    <t xml:space="preserve">    23,352.55</t>
  </si>
  <si>
    <t xml:space="preserve">     3,656.04</t>
  </si>
  <si>
    <t xml:space="preserve">     4,034.90</t>
  </si>
  <si>
    <t xml:space="preserve">     4,687.70</t>
  </si>
  <si>
    <t xml:space="preserve">  1,060,905.34</t>
  </si>
  <si>
    <t xml:space="preserve">  1,056,946.97</t>
  </si>
  <si>
    <t xml:space="preserve">  1,062,722.90</t>
  </si>
  <si>
    <t xml:space="preserve">     9,274.95</t>
  </si>
  <si>
    <t xml:space="preserve">     9,747.86</t>
  </si>
  <si>
    <t xml:space="preserve">     9,845.08</t>
  </si>
  <si>
    <t xml:space="preserve">     4,540.19</t>
  </si>
  <si>
    <t xml:space="preserve">     4,300.32</t>
  </si>
  <si>
    <t xml:space="preserve">     4,282.62</t>
  </si>
  <si>
    <t xml:space="preserve">     2,121.62</t>
  </si>
  <si>
    <t xml:space="preserve">     1,480.13</t>
  </si>
  <si>
    <t xml:space="preserve">     1,441.41</t>
  </si>
  <si>
    <t xml:space="preserve">     1,679.46</t>
  </si>
  <si>
    <t xml:space="preserve">     1,583.89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</si>
</sst>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m/d/yy&quot;  &quot;h&quot;:&quot;mm"/>
    <numFmt numFmtId="185" formatCode="#,##0.00_);\-#,##0.00"/>
    <numFmt numFmtId="186" formatCode="0.0000"/>
    <numFmt numFmtId="187" formatCode="0.000"/>
    <numFmt numFmtId="188" formatCode="_(* #,##0_);_(* \(#,##0\);_(* &quot;-&quot;??_);_(@_)"/>
    <numFmt numFmtId="189" formatCode="0.0"/>
    <numFmt numFmtId="190" formatCode="dd&quot;.&quot;mm&quot;.&quot;yyyy&quot;  &quot;h&quot;:&quot;mm"/>
    <numFmt numFmtId="191" formatCode="0.00_ "/>
    <numFmt numFmtId="192" formatCode="0.000_ "/>
    <numFmt numFmtId="193" formatCode="#,##0.00000_);\-#,##0.00000"/>
    <numFmt numFmtId="194" formatCode="#,##0.000_);\-#,##0.000"/>
    <numFmt numFmtId="195" formatCode="hh&quot;:&quot;mm"/>
    <numFmt numFmtId="196" formatCode="0.00_);[Red]\(0.00\)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0000"/>
    <numFmt numFmtId="203" formatCode="0.000000"/>
    <numFmt numFmtId="204" formatCode="0.0000000"/>
    <numFmt numFmtId="205" formatCode="0.00000000"/>
    <numFmt numFmtId="206" formatCode="0.000000000"/>
    <numFmt numFmtId="207" formatCode="yyyy/m/d\ h:mm;@"/>
    <numFmt numFmtId="208" formatCode="0_);[Red]\(0\)"/>
  </numFmts>
  <fonts count="44"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vertAlign val="subscript"/>
      <sz val="8"/>
      <name val="Arial"/>
      <family val="2"/>
    </font>
    <font>
      <sz val="8"/>
      <name val="Verdana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u val="single"/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23"/>
      <name val="Arial"/>
      <family val="2"/>
    </font>
    <font>
      <sz val="8"/>
      <name val="MS Sans Serif"/>
      <family val="2"/>
    </font>
    <font>
      <sz val="8"/>
      <name val="ＭＳ Ｐゴシック"/>
      <family val="3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sz val="6"/>
      <name val="ＭＳ Ｐゴシック"/>
      <family val="3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.05"/>
      <color indexed="8"/>
      <name val="Arial"/>
      <family val="0"/>
    </font>
    <font>
      <b/>
      <sz val="12.95"/>
      <color indexed="8"/>
      <name val="Tahoma"/>
      <family val="0"/>
    </font>
    <font>
      <b/>
      <sz val="9.95"/>
      <color indexed="8"/>
      <name val="Tahoma"/>
      <family val="0"/>
    </font>
    <font>
      <b/>
      <sz val="9.95"/>
      <color indexed="8"/>
      <name val="Arial"/>
      <family val="0"/>
    </font>
    <font>
      <sz val="8"/>
      <color indexed="8"/>
      <name val="Tahoma"/>
      <family val="0"/>
    </font>
    <font>
      <sz val="9.95"/>
      <color indexed="8"/>
      <name val="Arial"/>
      <family val="0"/>
    </font>
    <font>
      <i/>
      <sz val="8.15"/>
      <color indexed="8"/>
      <name val="Arial"/>
      <family val="0"/>
    </font>
    <font>
      <i/>
      <sz val="6.95"/>
      <color indexed="8"/>
      <name val="Arial"/>
      <family val="0"/>
    </font>
    <font>
      <i/>
      <sz val="6.95"/>
      <color indexed="8"/>
      <name val="Verdana"/>
      <family val="0"/>
    </font>
    <font>
      <sz val="6"/>
      <color indexed="8"/>
      <name val="Arial"/>
      <family val="0"/>
    </font>
    <font>
      <sz val="6"/>
      <color indexed="8"/>
      <name val="Tahoma"/>
      <family val="0"/>
    </font>
    <font>
      <i/>
      <sz val="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9.95"/>
      <color indexed="8"/>
      <name val="Tahoma"/>
      <family val="0"/>
    </font>
    <font>
      <b/>
      <sz val="16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88" fontId="1" fillId="0" borderId="0" xfId="16" applyNumberFormat="1" applyFont="1" applyAlignment="1">
      <alignment/>
    </xf>
    <xf numFmtId="186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6" fontId="1" fillId="2" borderId="0" xfId="0" applyNumberFormat="1" applyFont="1" applyFill="1" applyAlignment="1">
      <alignment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188" fontId="1" fillId="0" borderId="0" xfId="16" applyNumberFormat="1" applyFont="1" applyFill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1" fontId="1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 wrapText="1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91" fontId="4" fillId="0" borderId="0" xfId="0" applyNumberFormat="1" applyFont="1" applyFill="1" applyAlignment="1">
      <alignment horizontal="right"/>
    </xf>
    <xf numFmtId="191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2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2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0" xfId="19" applyNumberFormat="1" applyFont="1" applyFill="1" applyBorder="1" applyAlignment="1" applyProtection="1">
      <alignment/>
      <protection/>
    </xf>
    <xf numFmtId="184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0" xfId="0" applyFont="1" applyFill="1" applyBorder="1" applyAlignment="1">
      <alignment horizontal="right" vertical="center"/>
    </xf>
    <xf numFmtId="0" fontId="6" fillId="0" borderId="0" xfId="19" applyFont="1" applyFill="1" applyBorder="1">
      <alignment vertical="center"/>
      <protection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9" fillId="0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91" fontId="1" fillId="0" borderId="0" xfId="0" applyNumberFormat="1" applyFont="1" applyFill="1" applyAlignment="1">
      <alignment/>
    </xf>
    <xf numFmtId="196" fontId="1" fillId="0" borderId="0" xfId="0" applyNumberFormat="1" applyFont="1" applyFill="1" applyBorder="1" applyAlignment="1">
      <alignment horizontal="right" vertical="center"/>
    </xf>
    <xf numFmtId="196" fontId="1" fillId="0" borderId="0" xfId="0" applyNumberFormat="1" applyFont="1" applyFill="1" applyBorder="1" applyAlignment="1" applyProtection="1">
      <alignment/>
      <protection/>
    </xf>
    <xf numFmtId="196" fontId="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>
      <alignment/>
    </xf>
    <xf numFmtId="196" fontId="15" fillId="0" borderId="0" xfId="0" applyNumberFormat="1" applyFont="1" applyFill="1" applyBorder="1" applyAlignment="1">
      <alignment/>
    </xf>
    <xf numFmtId="207" fontId="1" fillId="0" borderId="0" xfId="0" applyNumberFormat="1" applyFont="1" applyFill="1" applyBorder="1" applyAlignment="1">
      <alignment horizontal="left" vertical="center"/>
    </xf>
    <xf numFmtId="207" fontId="8" fillId="0" borderId="0" xfId="0" applyNumberFormat="1" applyFont="1" applyFill="1" applyBorder="1" applyAlignment="1">
      <alignment horizontal="left" vertical="center"/>
    </xf>
    <xf numFmtId="207" fontId="1" fillId="0" borderId="0" xfId="0" applyNumberFormat="1" applyFont="1" applyFill="1" applyBorder="1" applyAlignment="1">
      <alignment vertical="center"/>
    </xf>
    <xf numFmtId="207" fontId="1" fillId="0" borderId="0" xfId="0" applyNumberFormat="1" applyFont="1" applyFill="1" applyBorder="1" applyAlignment="1" applyProtection="1">
      <alignment/>
      <protection/>
    </xf>
    <xf numFmtId="207" fontId="15" fillId="0" borderId="0" xfId="0" applyNumberFormat="1" applyFont="1" applyFill="1" applyBorder="1" applyAlignment="1" applyProtection="1">
      <alignment/>
      <protection/>
    </xf>
    <xf numFmtId="2" fontId="14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2" fontId="17" fillId="0" borderId="0" xfId="0" applyNumberFormat="1" applyFont="1" applyAlignment="1">
      <alignment/>
    </xf>
    <xf numFmtId="0" fontId="9" fillId="2" borderId="0" xfId="0" applyNumberFormat="1" applyFont="1" applyFill="1" applyAlignment="1">
      <alignment/>
    </xf>
    <xf numFmtId="2" fontId="18" fillId="0" borderId="0" xfId="0" applyNumberFormat="1" applyFont="1" applyAlignment="1">
      <alignment/>
    </xf>
    <xf numFmtId="0" fontId="19" fillId="2" borderId="0" xfId="0" applyNumberFormat="1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4" fontId="0" fillId="0" borderId="0" xfId="0" applyNumberFormat="1" applyAlignment="1">
      <alignment/>
    </xf>
    <xf numFmtId="191" fontId="9" fillId="0" borderId="0" xfId="0" applyNumberFormat="1" applyFont="1" applyAlignment="1">
      <alignment/>
    </xf>
    <xf numFmtId="0" fontId="14" fillId="2" borderId="0" xfId="0" applyNumberFormat="1" applyFont="1" applyFill="1" applyAlignment="1">
      <alignment/>
    </xf>
    <xf numFmtId="0" fontId="14" fillId="0" borderId="0" xfId="0" applyFont="1" applyAlignment="1">
      <alignment/>
    </xf>
    <xf numFmtId="2" fontId="1" fillId="4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2" fontId="9" fillId="4" borderId="0" xfId="0" applyNumberFormat="1" applyFont="1" applyFill="1" applyAlignment="1">
      <alignment/>
    </xf>
    <xf numFmtId="187" fontId="9" fillId="0" borderId="0" xfId="0" applyNumberFormat="1" applyFont="1" applyFill="1" applyAlignment="1">
      <alignment/>
    </xf>
    <xf numFmtId="187" fontId="9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195" fontId="24" fillId="0" borderId="0" xfId="0" applyAlignment="1">
      <alignment vertical="center"/>
    </xf>
    <xf numFmtId="185" fontId="24" fillId="0" borderId="0" xfId="0" applyAlignment="1">
      <alignment horizontal="right" vertical="center"/>
    </xf>
    <xf numFmtId="0" fontId="25" fillId="0" borderId="0" xfId="0" applyAlignment="1">
      <alignment horizontal="center" vertical="center"/>
    </xf>
    <xf numFmtId="0" fontId="26" fillId="0" borderId="0" xfId="0" applyAlignment="1">
      <alignment horizontal="center" vertical="center"/>
    </xf>
    <xf numFmtId="0" fontId="27" fillId="0" borderId="0" xfId="0" applyAlignment="1">
      <alignment horizontal="left" vertical="center"/>
    </xf>
    <xf numFmtId="0" fontId="24" fillId="0" borderId="0" xfId="0" applyAlignment="1">
      <alignment horizontal="left" vertical="center"/>
    </xf>
    <xf numFmtId="0" fontId="24" fillId="0" borderId="0" xfId="0" applyAlignment="1">
      <alignment vertical="center"/>
    </xf>
    <xf numFmtId="0" fontId="28" fillId="0" borderId="0" xfId="0" applyAlignment="1">
      <alignment horizontal="left" vertical="center"/>
    </xf>
    <xf numFmtId="185" fontId="24" fillId="0" borderId="0" xfId="0" applyAlignment="1">
      <alignment horizontal="left" vertical="center"/>
    </xf>
    <xf numFmtId="0" fontId="29" fillId="0" borderId="0" xfId="0" applyAlignment="1">
      <alignment horizontal="left" vertical="center"/>
    </xf>
    <xf numFmtId="190" fontId="29" fillId="0" borderId="0" xfId="0" applyAlignment="1">
      <alignment vertical="center"/>
    </xf>
    <xf numFmtId="0" fontId="30" fillId="0" borderId="0" xfId="0" applyAlignment="1">
      <alignment horizontal="left" vertical="center"/>
    </xf>
    <xf numFmtId="0" fontId="31" fillId="0" borderId="0" xfId="0" applyAlignment="1">
      <alignment horizontal="left" vertical="center"/>
    </xf>
    <xf numFmtId="3" fontId="24" fillId="0" borderId="0" xfId="0" applyAlignment="1">
      <alignment horizontal="left" vertical="center"/>
    </xf>
    <xf numFmtId="0" fontId="32" fillId="0" borderId="0" xfId="0" applyAlignment="1">
      <alignment horizontal="left" vertical="center"/>
    </xf>
    <xf numFmtId="193" fontId="24" fillId="0" borderId="0" xfId="0" applyAlignment="1">
      <alignment horizontal="left" vertical="center"/>
    </xf>
    <xf numFmtId="194" fontId="24" fillId="0" borderId="0" xfId="0" applyAlignment="1">
      <alignment horizontal="left" vertical="center"/>
    </xf>
    <xf numFmtId="0" fontId="33" fillId="0" borderId="0" xfId="0" applyAlignment="1">
      <alignment horizontal="left" vertical="center"/>
    </xf>
    <xf numFmtId="0" fontId="33" fillId="0" borderId="0" xfId="0" applyAlignment="1">
      <alignment horizontal="right" vertical="center"/>
    </xf>
    <xf numFmtId="0" fontId="34" fillId="0" borderId="0" xfId="0" applyAlignment="1">
      <alignment horizontal="right" vertical="center"/>
    </xf>
    <xf numFmtId="0" fontId="29" fillId="0" borderId="0" xfId="0" applyAlignment="1">
      <alignment vertical="center"/>
    </xf>
    <xf numFmtId="194" fontId="29" fillId="0" borderId="0" xfId="0" applyAlignment="1">
      <alignment horizontal="right" vertical="center"/>
    </xf>
    <xf numFmtId="0" fontId="24" fillId="0" borderId="0" xfId="0" applyAlignment="1">
      <alignment horizontal="right" vertical="center"/>
    </xf>
    <xf numFmtId="0" fontId="35" fillId="0" borderId="0" xfId="0" applyAlignment="1">
      <alignment horizontal="right" vertical="center"/>
    </xf>
    <xf numFmtId="0" fontId="36" fillId="0" borderId="0" xfId="0" applyAlignment="1">
      <alignment horizontal="left" vertical="center"/>
    </xf>
    <xf numFmtId="0" fontId="37" fillId="0" borderId="0" xfId="0" applyAlignment="1">
      <alignment horizontal="left" vertical="center"/>
    </xf>
    <xf numFmtId="0" fontId="37" fillId="0" borderId="0" xfId="0" applyAlignment="1">
      <alignment vertical="center"/>
    </xf>
    <xf numFmtId="0" fontId="38" fillId="0" borderId="0" xfId="0" applyAlignment="1">
      <alignment horizontal="left" vertical="center"/>
    </xf>
    <xf numFmtId="0" fontId="29" fillId="0" borderId="0" xfId="0" applyAlignment="1">
      <alignment horizontal="right" vertical="center"/>
    </xf>
    <xf numFmtId="2" fontId="1" fillId="0" borderId="0" xfId="16" applyNumberFormat="1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191" fontId="14" fillId="0" borderId="0" xfId="0" applyNumberFormat="1" applyFont="1" applyAlignment="1">
      <alignment/>
    </xf>
    <xf numFmtId="2" fontId="6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/>
    </xf>
    <xf numFmtId="0" fontId="6" fillId="2" borderId="0" xfId="0" applyFont="1" applyFill="1" applyAlignment="1">
      <alignment horizontal="center"/>
    </xf>
    <xf numFmtId="2" fontId="6" fillId="5" borderId="0" xfId="0" applyNumberFormat="1" applyFont="1" applyFill="1" applyAlignment="1">
      <alignment/>
    </xf>
    <xf numFmtId="0" fontId="6" fillId="5" borderId="0" xfId="0" applyFont="1" applyFill="1" applyAlignment="1">
      <alignment horizontal="center"/>
    </xf>
    <xf numFmtId="2" fontId="43" fillId="0" borderId="0" xfId="0" applyNumberFormat="1" applyFont="1" applyAlignment="1">
      <alignment/>
    </xf>
    <xf numFmtId="0" fontId="1" fillId="6" borderId="0" xfId="0" applyFont="1" applyFill="1" applyBorder="1" applyAlignment="1">
      <alignment horizontal="left"/>
    </xf>
    <xf numFmtId="0" fontId="1" fillId="6" borderId="0" xfId="0" applyFont="1" applyFill="1" applyBorder="1" applyAlignment="1">
      <alignment/>
    </xf>
    <xf numFmtId="0" fontId="1" fillId="6" borderId="0" xfId="0" applyNumberFormat="1" applyFont="1" applyFill="1" applyBorder="1" applyAlignment="1" applyProtection="1">
      <alignment/>
      <protection/>
    </xf>
    <xf numFmtId="2" fontId="1" fillId="6" borderId="0" xfId="0" applyNumberFormat="1" applyFont="1" applyFill="1" applyBorder="1" applyAlignment="1" applyProtection="1">
      <alignment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1275brun2majors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regressions!$E$20:$E$24</c:f>
              <c:numCache>
                <c:ptCount val="5"/>
                <c:pt idx="0">
                  <c:v>0</c:v>
                </c:pt>
                <c:pt idx="1">
                  <c:v>97716.21109997144</c:v>
                </c:pt>
                <c:pt idx="2">
                  <c:v>6244.2975047166765</c:v>
                </c:pt>
                <c:pt idx="3">
                  <c:v>914.7316346417845</c:v>
                </c:pt>
                <c:pt idx="4">
                  <c:v>28772.68</c:v>
                </c:pt>
              </c:numCache>
            </c:numRef>
          </c:xVal>
          <c:yVal>
            <c:numRef>
              <c:f>regressions!$E$30:$E$35</c:f>
              <c:numCache>
                <c:ptCount val="6"/>
                <c:pt idx="0">
                  <c:v>0</c:v>
                </c:pt>
                <c:pt idx="1">
                  <c:v>2460</c:v>
                </c:pt>
                <c:pt idx="2">
                  <c:v>170</c:v>
                </c:pt>
                <c:pt idx="3">
                  <c:v>32.2</c:v>
                </c:pt>
                <c:pt idx="4">
                  <c:v>119</c:v>
                </c:pt>
                <c:pt idx="5">
                  <c:v>83.75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xVal>
            <c:numRef>
              <c:f>regressions!$E$20:$E$23</c:f>
              <c:numCache>
                <c:ptCount val="4"/>
                <c:pt idx="0">
                  <c:v>0</c:v>
                </c:pt>
                <c:pt idx="1">
                  <c:v>97716.21109997144</c:v>
                </c:pt>
                <c:pt idx="2">
                  <c:v>6244.2975047166765</c:v>
                </c:pt>
                <c:pt idx="3">
                  <c:v>914.7316346417845</c:v>
                </c:pt>
              </c:numCache>
            </c:numRef>
          </c:xVal>
          <c:yVal>
            <c:numRef>
              <c:f>regressions!$E$30:$E$33</c:f>
              <c:numCache>
                <c:ptCount val="4"/>
                <c:pt idx="0">
                  <c:v>0</c:v>
                </c:pt>
                <c:pt idx="1">
                  <c:v>2460</c:v>
                </c:pt>
                <c:pt idx="2">
                  <c:v>170</c:v>
                </c:pt>
                <c:pt idx="3">
                  <c:v>32.2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spPr>
              <a:ln w="12700">
                <a:solidFill>
                  <a:srgbClr val="FFFF00"/>
                </a:solidFill>
              </a:ln>
            </c:spPr>
            <c:trendlineType val="linear"/>
            <c:forward val="3000000"/>
            <c:dispEq val="0"/>
            <c:dispRSqr val="0"/>
          </c:trendline>
          <c:xVal>
            <c:numRef>
              <c:f>regressions!$B$75:$B$77</c:f>
              <c:numCache>
                <c:ptCount val="3"/>
                <c:pt idx="0">
                  <c:v>0</c:v>
                </c:pt>
                <c:pt idx="1">
                  <c:v>815775.5763590767</c:v>
                </c:pt>
                <c:pt idx="2">
                  <c:v>324422.6703893792</c:v>
                </c:pt>
              </c:numCache>
            </c:numRef>
          </c:xVal>
          <c:yVal>
            <c:numRef>
              <c:f>regressions!$B$83:$B$85</c:f>
              <c:numCache>
                <c:ptCount val="3"/>
                <c:pt idx="0">
                  <c:v>0</c:v>
                </c:pt>
                <c:pt idx="1">
                  <c:v>5.804982036802153</c:v>
                </c:pt>
                <c:pt idx="2">
                  <c:v>2.245314319076767</c:v>
                </c:pt>
              </c:numCache>
            </c:numRef>
          </c:yVal>
          <c:smooth val="0"/>
        </c:ser>
        <c:axId val="168665"/>
        <c:axId val="1517986"/>
      </c:scatterChart>
      <c:valAx>
        <c:axId val="168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17986"/>
        <c:crossesAt val="-5"/>
        <c:crossBetween val="midCat"/>
        <c:dispUnits/>
      </c:valAx>
      <c:valAx>
        <c:axId val="1517986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86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125"/>
          <c:w val="0.867"/>
          <c:h val="0.957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(Drift!$C$25,Drift!$C$28,Drift!$C$31,Drift!$C$36,Drift!$C$41,Drift!$C$46,Drift!$C$51,Drift!$C$56)</c:f>
              <c:numCache>
                <c:ptCount val="8"/>
                <c:pt idx="0">
                  <c:v>1</c:v>
                </c:pt>
                <c:pt idx="1">
                  <c:v>1.0102507901231348</c:v>
                </c:pt>
                <c:pt idx="2">
                  <c:v>0.9859014466918045</c:v>
                </c:pt>
                <c:pt idx="3">
                  <c:v>0.9892589576348517</c:v>
                </c:pt>
                <c:pt idx="4">
                  <c:v>0.9680802597522833</c:v>
                </c:pt>
                <c:pt idx="5">
                  <c:v>0.9981393969892998</c:v>
                </c:pt>
                <c:pt idx="6">
                  <c:v>1.0150444505586709</c:v>
                </c:pt>
                <c:pt idx="7">
                  <c:v>0.9717183462085873</c:v>
                </c:pt>
              </c:numCache>
            </c:numRef>
          </c:yVal>
          <c:smooth val="0"/>
        </c:ser>
        <c:ser>
          <c:idx val="1"/>
          <c:order val="1"/>
          <c:tx>
            <c:v>Ba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(Drift!$D$25,Drift!$D$28,Drift!$D$31,Drift!$D$36,Drift!$D$41,Drift!$D$46,Drift!$D$51,Drift!$D$56)</c:f>
              <c:numCache>
                <c:ptCount val="8"/>
                <c:pt idx="0">
                  <c:v>1</c:v>
                </c:pt>
                <c:pt idx="1">
                  <c:v>1.0036802699169751</c:v>
                </c:pt>
                <c:pt idx="2">
                  <c:v>0.9954850999212799</c:v>
                </c:pt>
                <c:pt idx="3">
                  <c:v>0.9989786457402094</c:v>
                </c:pt>
                <c:pt idx="4">
                  <c:v>0.9974790188920366</c:v>
                </c:pt>
                <c:pt idx="5">
                  <c:v>0.9830876488277243</c:v>
                </c:pt>
                <c:pt idx="6">
                  <c:v>0.9968506638045497</c:v>
                </c:pt>
                <c:pt idx="7">
                  <c:v>0.9687885949823367</c:v>
                </c:pt>
              </c:numCache>
            </c:numRef>
          </c:yVal>
          <c:smooth val="0"/>
        </c:ser>
        <c:ser>
          <c:idx val="2"/>
          <c:order val="2"/>
          <c:tx>
            <c:v>Cr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(Drift!$E$25,Drift!$E$28,Drift!$E$31,Drift!$E$36,Drift!$E$41,Drift!$E$46,Drift!$E$51,Drift!$E$56)</c:f>
              <c:numCache>
                <c:ptCount val="8"/>
                <c:pt idx="0">
                  <c:v>1</c:v>
                </c:pt>
                <c:pt idx="1">
                  <c:v>0.9911229928373185</c:v>
                </c:pt>
                <c:pt idx="2">
                  <c:v>1.0162517588667646</c:v>
                </c:pt>
                <c:pt idx="3">
                  <c:v>1.0051710745800537</c:v>
                </c:pt>
                <c:pt idx="4">
                  <c:v>1.035362188324128</c:v>
                </c:pt>
                <c:pt idx="5">
                  <c:v>1.020395232569572</c:v>
                </c:pt>
                <c:pt idx="6">
                  <c:v>1.0436588277736858</c:v>
                </c:pt>
                <c:pt idx="7">
                  <c:v>1.0283771459262687</c:v>
                </c:pt>
              </c:numCache>
            </c:numRef>
          </c:yVal>
          <c:smooth val="0"/>
        </c:ser>
        <c:ser>
          <c:idx val="3"/>
          <c:order val="3"/>
          <c:tx>
            <c:v>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(Drift!$F$25,Drift!$F$28,Drift!$F$31,Drift!$F$36,Drift!$F$41,Drift!$F$46,Drift!$F$51,Drift!$F$56)</c:f>
              <c:numCache>
                <c:ptCount val="8"/>
                <c:pt idx="0">
                  <c:v>1</c:v>
                </c:pt>
                <c:pt idx="1">
                  <c:v>0.9966070739182956</c:v>
                </c:pt>
                <c:pt idx="2">
                  <c:v>1.013229585680676</c:v>
                </c:pt>
                <c:pt idx="3">
                  <c:v>1.0177991992706494</c:v>
                </c:pt>
                <c:pt idx="4">
                  <c:v>1.0338158741160448</c:v>
                </c:pt>
                <c:pt idx="5">
                  <c:v>1.0733741835648443</c:v>
                </c:pt>
                <c:pt idx="6">
                  <c:v>1.0685950001689513</c:v>
                </c:pt>
                <c:pt idx="7">
                  <c:v>1.060215774778926</c:v>
                </c:pt>
              </c:numCache>
            </c:numRef>
          </c:yVal>
          <c:smooth val="0"/>
        </c:ser>
        <c:ser>
          <c:idx val="4"/>
          <c:order val="4"/>
          <c:tx>
            <c:v>Sc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(Drift!$G$25,Drift!$G$28,Drift!$G$31,Drift!$G$36,Drift!$G$41,Drift!$G$46,Drift!$G$51,Drift!$G$56)</c:f>
              <c:numCache>
                <c:ptCount val="8"/>
                <c:pt idx="0">
                  <c:v>1</c:v>
                </c:pt>
                <c:pt idx="1">
                  <c:v>0.9666624534608421</c:v>
                </c:pt>
                <c:pt idx="2">
                  <c:v>0.9709681055473631</c:v>
                </c:pt>
                <c:pt idx="3">
                  <c:v>0.9786592394742594</c:v>
                </c:pt>
                <c:pt idx="4">
                  <c:v>0.9752296568534377</c:v>
                </c:pt>
                <c:pt idx="5">
                  <c:v>0.9757493104035718</c:v>
                </c:pt>
                <c:pt idx="6">
                  <c:v>0.9527277897048674</c:v>
                </c:pt>
                <c:pt idx="7">
                  <c:v>0.9444642543490283</c:v>
                </c:pt>
              </c:numCache>
            </c:numRef>
          </c:yVal>
          <c:smooth val="0"/>
        </c:ser>
        <c:ser>
          <c:idx val="5"/>
          <c:order val="5"/>
          <c:tx>
            <c:v>Co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(Drift!$H$25,Drift!$H$28,Drift!$H$31,Drift!$H$36,Drift!$H$41,Drift!$H$46,Drift!$H$51,Drift!$H$56)</c:f>
              <c:numCache>
                <c:ptCount val="8"/>
                <c:pt idx="0">
                  <c:v>1</c:v>
                </c:pt>
                <c:pt idx="1">
                  <c:v>0.9971375734741572</c:v>
                </c:pt>
                <c:pt idx="2">
                  <c:v>0.9980799638310058</c:v>
                </c:pt>
                <c:pt idx="3">
                  <c:v>1.0187173882503444</c:v>
                </c:pt>
                <c:pt idx="4">
                  <c:v>1.0175653356022516</c:v>
                </c:pt>
                <c:pt idx="5">
                  <c:v>1.0433629513180198</c:v>
                </c:pt>
                <c:pt idx="6">
                  <c:v>1.0588035804065032</c:v>
                </c:pt>
                <c:pt idx="7">
                  <c:v>1.0381532548133408</c:v>
                </c:pt>
              </c:numCache>
            </c:numRef>
          </c:yVal>
          <c:smooth val="0"/>
        </c:ser>
        <c:ser>
          <c:idx val="6"/>
          <c:order val="6"/>
          <c:tx>
            <c:v>Sr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(Drift!$I$25,Drift!$I$28,Drift!$I$31,Drift!$I$36,Drift!$I$41,Drift!$I$46,Drift!$I$51,Drift!$I$56)</c:f>
              <c:numCache>
                <c:ptCount val="8"/>
                <c:pt idx="0">
                  <c:v>1</c:v>
                </c:pt>
                <c:pt idx="1">
                  <c:v>0.98149138032238</c:v>
                </c:pt>
                <c:pt idx="2">
                  <c:v>0.9784661699965195</c:v>
                </c:pt>
                <c:pt idx="3">
                  <c:v>0.9731521051550712</c:v>
                </c:pt>
                <c:pt idx="4">
                  <c:v>0.9844070884821664</c:v>
                </c:pt>
                <c:pt idx="5">
                  <c:v>0.9765779093518516</c:v>
                </c:pt>
                <c:pt idx="6">
                  <c:v>0.9689989993844648</c:v>
                </c:pt>
                <c:pt idx="7">
                  <c:v>0.9696401176752097</c:v>
                </c:pt>
              </c:numCache>
            </c:numRef>
          </c:yVal>
          <c:smooth val="0"/>
        </c:ser>
        <c:ser>
          <c:idx val="7"/>
          <c:order val="7"/>
          <c:tx>
            <c:v>Cu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(Drift!$J$25,Drift!$J$28,Drift!$J$31,Drift!$J$36,Drift!$J$41,Drift!$J$46,Drift!$J$51,Drift!$J$56)</c:f>
              <c:numCache>
                <c:ptCount val="8"/>
                <c:pt idx="0">
                  <c:v>1</c:v>
                </c:pt>
                <c:pt idx="1">
                  <c:v>1.0192192151417465</c:v>
                </c:pt>
                <c:pt idx="2">
                  <c:v>0.9977580392268139</c:v>
                </c:pt>
                <c:pt idx="3">
                  <c:v>1.0221356989719244</c:v>
                </c:pt>
                <c:pt idx="4">
                  <c:v>0.9952995222435022</c:v>
                </c:pt>
                <c:pt idx="5">
                  <c:v>1.0349767342538154</c:v>
                </c:pt>
                <c:pt idx="6">
                  <c:v>1.0090517358318822</c:v>
                </c:pt>
                <c:pt idx="7">
                  <c:v>1.0273493177749355</c:v>
                </c:pt>
              </c:numCache>
            </c:numRef>
          </c:yVal>
          <c:smooth val="0"/>
        </c:ser>
        <c:ser>
          <c:idx val="8"/>
          <c:order val="8"/>
          <c:tx>
            <c:v>V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(Drift!$K$25,Drift!$K$28,Drift!$K$31,Drift!$K$36,Drift!$K$41,Drift!$K$46,Drift!$K$51,Drift!$K$56)</c:f>
              <c:numCache>
                <c:ptCount val="8"/>
                <c:pt idx="0">
                  <c:v>1</c:v>
                </c:pt>
                <c:pt idx="1">
                  <c:v>0.9920041130155455</c:v>
                </c:pt>
                <c:pt idx="2">
                  <c:v>0.9934082597880552</c:v>
                </c:pt>
                <c:pt idx="3">
                  <c:v>1.019152307044624</c:v>
                </c:pt>
                <c:pt idx="4">
                  <c:v>1.0089490319983359</c:v>
                </c:pt>
                <c:pt idx="5">
                  <c:v>1.0254892330391698</c:v>
                </c:pt>
                <c:pt idx="6">
                  <c:v>1.0105100575656871</c:v>
                </c:pt>
                <c:pt idx="7">
                  <c:v>1.005000437823036</c:v>
                </c:pt>
              </c:numCache>
            </c:numRef>
          </c:yVal>
          <c:smooth val="0"/>
        </c:ser>
        <c:ser>
          <c:idx val="9"/>
          <c:order val="9"/>
          <c:tx>
            <c:v>Zr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(Drift!$L$25,Drift!$L$28,Drift!$L$31,Drift!$L$36,Drift!$L$41,Drift!$L$46,Drift!$L$51,Drift!$L$56)</c:f>
              <c:numCache>
                <c:ptCount val="8"/>
                <c:pt idx="0">
                  <c:v>1</c:v>
                </c:pt>
                <c:pt idx="1">
                  <c:v>1.0024488344221472</c:v>
                </c:pt>
                <c:pt idx="2">
                  <c:v>0.9835304410644093</c:v>
                </c:pt>
                <c:pt idx="3">
                  <c:v>1.0195176003069129</c:v>
                </c:pt>
                <c:pt idx="4">
                  <c:v>0.9919978826229321</c:v>
                </c:pt>
                <c:pt idx="5">
                  <c:v>1.0023481296009917</c:v>
                </c:pt>
                <c:pt idx="6">
                  <c:v>0.9931073998474816</c:v>
                </c:pt>
                <c:pt idx="7">
                  <c:v>1.001276033793819</c:v>
                </c:pt>
              </c:numCache>
            </c:numRef>
          </c:yVal>
          <c:smooth val="0"/>
        </c:ser>
        <c:axId val="13661875"/>
        <c:axId val="55848012"/>
      </c:scatterChart>
      <c:valAx>
        <c:axId val="13661875"/>
        <c:scaling>
          <c:orientation val="minMax"/>
          <c:max val="9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55848012"/>
        <c:crosses val="autoZero"/>
        <c:crossBetween val="midCat"/>
        <c:dispUnits/>
      </c:valAx>
      <c:valAx>
        <c:axId val="55848012"/>
        <c:scaling>
          <c:orientation val="minMax"/>
          <c:max val="1.1"/>
          <c:min val="0.9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3661875"/>
        <c:crosses val="autoZero"/>
        <c:crossBetween val="midCat"/>
        <c:dispUnits/>
        <c:majorUnit val="0.05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44</xdr:row>
      <xdr:rowOff>114300</xdr:rowOff>
    </xdr:from>
    <xdr:to>
      <xdr:col>6</xdr:col>
      <xdr:colOff>295275</xdr:colOff>
      <xdr:row>65</xdr:row>
      <xdr:rowOff>28575</xdr:rowOff>
    </xdr:to>
    <xdr:graphicFrame>
      <xdr:nvGraphicFramePr>
        <xdr:cNvPr id="1" name="Chart 2"/>
        <xdr:cNvGraphicFramePr/>
      </xdr:nvGraphicFramePr>
      <xdr:xfrm>
        <a:off x="1790700" y="6438900"/>
        <a:ext cx="32099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57</xdr:row>
      <xdr:rowOff>0</xdr:rowOff>
    </xdr:from>
    <xdr:to>
      <xdr:col>13</xdr:col>
      <xdr:colOff>514350</xdr:colOff>
      <xdr:row>88</xdr:row>
      <xdr:rowOff>142875</xdr:rowOff>
    </xdr:to>
    <xdr:graphicFrame>
      <xdr:nvGraphicFramePr>
        <xdr:cNvPr id="1" name="Chart 13"/>
        <xdr:cNvGraphicFramePr/>
      </xdr:nvGraphicFramePr>
      <xdr:xfrm>
        <a:off x="1714500" y="8191500"/>
        <a:ext cx="73914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VOL\Geochem\ICPCalculation\1309B_3_min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RawData minor"/>
      <sheetName val="raw data"/>
      <sheetName val="recalc raw"/>
      <sheetName val="blk, drift &amp; conc calc"/>
      <sheetName val="Compar"/>
      <sheetName val="regressions"/>
      <sheetName val="all stds (icp)"/>
      <sheetName val="blanks"/>
      <sheetName val="Final data Table"/>
      <sheetName val="Drift"/>
    </sheetNames>
    <sheetDataSet>
      <sheetData sheetId="5">
        <row r="39">
          <cell r="P39">
            <v>171.43811364382427</v>
          </cell>
          <cell r="Q39">
            <v>73.55644373829443</v>
          </cell>
          <cell r="R39">
            <v>6.003774261064081</v>
          </cell>
          <cell r="S39">
            <v>44.65680416639549</v>
          </cell>
          <cell r="T39">
            <v>314.2660262947999</v>
          </cell>
          <cell r="U39">
            <v>28.236515820978124</v>
          </cell>
          <cell r="V39">
            <v>51.427762529398656</v>
          </cell>
          <cell r="X39">
            <v>58.05597046060824</v>
          </cell>
          <cell r="Y39">
            <v>1.1362913244301966</v>
          </cell>
        </row>
        <row r="40">
          <cell r="P40">
            <v>187.09429431780515</v>
          </cell>
          <cell r="Q40">
            <v>68.93156585747258</v>
          </cell>
          <cell r="R40">
            <v>0.5556115444593943</v>
          </cell>
          <cell r="S40">
            <v>46.961807883057105</v>
          </cell>
          <cell r="T40">
            <v>331.9756818626822</v>
          </cell>
          <cell r="U40">
            <v>29.16224234020371</v>
          </cell>
          <cell r="V40">
            <v>48.85587537559974</v>
          </cell>
          <cell r="X40">
            <v>55.87268341941965</v>
          </cell>
          <cell r="Y40">
            <v>1.149035701354162</v>
          </cell>
        </row>
        <row r="45">
          <cell r="P45">
            <v>421.472697033701</v>
          </cell>
          <cell r="Q45">
            <v>123.788243199431</v>
          </cell>
          <cell r="R45">
            <v>3.8718222506907596</v>
          </cell>
          <cell r="S45">
            <v>108.31336028866203</v>
          </cell>
          <cell r="T45">
            <v>311.2668785425317</v>
          </cell>
          <cell r="U45">
            <v>17.48476275210756</v>
          </cell>
          <cell r="V45">
            <v>17.422211580456263</v>
          </cell>
          <cell r="X45">
            <v>48.83966330403391</v>
          </cell>
          <cell r="Y45">
            <v>1.257920975761317</v>
          </cell>
        </row>
        <row r="50">
          <cell r="K50">
            <v>0.020084904120448346</v>
          </cell>
          <cell r="P50">
            <v>2279.743201892739</v>
          </cell>
          <cell r="Q50">
            <v>901.3561616659372</v>
          </cell>
          <cell r="R50">
            <v>-1.3212939070938146</v>
          </cell>
          <cell r="S50">
            <v>37.3568504143181</v>
          </cell>
          <cell r="T50">
            <v>182.97043728181873</v>
          </cell>
          <cell r="U50">
            <v>14.937063591373601</v>
          </cell>
          <cell r="V50">
            <v>40.48158517604645</v>
          </cell>
          <cell r="X50">
            <v>79.65874995778752</v>
          </cell>
          <cell r="Y50">
            <v>9.15468432859631</v>
          </cell>
        </row>
        <row r="51">
          <cell r="K51">
            <v>0.05458348547527615</v>
          </cell>
          <cell r="P51">
            <v>2295.0220765439835</v>
          </cell>
          <cell r="Q51">
            <v>985.0813743467861</v>
          </cell>
          <cell r="R51">
            <v>-1.438274157823243</v>
          </cell>
          <cell r="S51">
            <v>38.235104924551244</v>
          </cell>
          <cell r="T51">
            <v>178.89650369385072</v>
          </cell>
          <cell r="U51">
            <v>14.61391133843279</v>
          </cell>
          <cell r="V51">
            <v>47.141144653156616</v>
          </cell>
          <cell r="X51">
            <v>80.27649462008469</v>
          </cell>
          <cell r="Y51">
            <v>1.4699186949602818</v>
          </cell>
        </row>
        <row r="56">
          <cell r="K56">
            <v>0.11302949753552384</v>
          </cell>
          <cell r="P56">
            <v>279.5988473487399</v>
          </cell>
          <cell r="Q56">
            <v>108.55538413400001</v>
          </cell>
          <cell r="R56">
            <v>133.75258203442064</v>
          </cell>
          <cell r="S56">
            <v>397.38714767649105</v>
          </cell>
          <cell r="T56">
            <v>303.9806988338869</v>
          </cell>
          <cell r="U56">
            <v>26.307043013211914</v>
          </cell>
          <cell r="V56">
            <v>184.86746056358604</v>
          </cell>
          <cell r="X56">
            <v>53.91268546433539</v>
          </cell>
          <cell r="Y56">
            <v>-0.9816381081472756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13" sqref="C13"/>
    </sheetView>
  </sheetViews>
  <sheetFormatPr defaultColWidth="11.421875" defaultRowHeight="12.75"/>
  <cols>
    <col min="1" max="1" width="9.8515625" style="0" bestFit="1" customWidth="1"/>
    <col min="2" max="16384" width="9.140625" style="0" customWidth="1"/>
  </cols>
  <sheetData>
    <row r="1" spans="1:2" ht="12.75">
      <c r="A1" s="119">
        <v>38019</v>
      </c>
      <c r="B1" t="s">
        <v>363</v>
      </c>
    </row>
    <row r="2" ht="12.75">
      <c r="B2" t="s">
        <v>364</v>
      </c>
    </row>
    <row r="3" ht="12.75">
      <c r="B3" t="s">
        <v>365</v>
      </c>
    </row>
    <row r="5" ht="12.75">
      <c r="B5" t="s">
        <v>543</v>
      </c>
    </row>
    <row r="7" spans="1:2" ht="12.75">
      <c r="A7" s="1"/>
      <c r="B7" t="s">
        <v>544</v>
      </c>
    </row>
    <row r="8" spans="1:2" ht="12.75">
      <c r="A8" s="1"/>
      <c r="B8" s="14" t="s">
        <v>545</v>
      </c>
    </row>
    <row r="9" ht="12.75">
      <c r="A9" s="1"/>
    </row>
    <row r="10" spans="1:3" ht="12.75">
      <c r="A10" s="1"/>
      <c r="B10" t="s">
        <v>546</v>
      </c>
      <c r="C10" t="s">
        <v>547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workbookViewId="0" topLeftCell="A40">
      <selection activeCell="E52" sqref="E52"/>
    </sheetView>
  </sheetViews>
  <sheetFormatPr defaultColWidth="11.421875" defaultRowHeight="12.75"/>
  <cols>
    <col min="1" max="1" width="17.28125" style="32" customWidth="1"/>
    <col min="2" max="7" width="8.8515625" style="32" customWidth="1"/>
    <col min="8" max="12" width="11.7109375" style="32" customWidth="1"/>
    <col min="13" max="13" width="10.7109375" style="19" bestFit="1" customWidth="1"/>
    <col min="14" max="14" width="10.57421875" style="19" bestFit="1" customWidth="1"/>
    <col min="15" max="15" width="11.28125" style="19" bestFit="1" customWidth="1"/>
    <col min="16" max="16" width="10.7109375" style="19" bestFit="1" customWidth="1"/>
    <col min="17" max="18" width="10.140625" style="19" bestFit="1" customWidth="1"/>
    <col min="19" max="19" width="10.421875" style="19" bestFit="1" customWidth="1"/>
    <col min="20" max="22" width="11.28125" style="19" bestFit="1" customWidth="1"/>
    <col min="23" max="16384" width="9.140625" style="19" customWidth="1"/>
  </cols>
  <sheetData>
    <row r="1" spans="1:12" s="94" customFormat="1" ht="11.25">
      <c r="A1" s="168" t="s">
        <v>526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s="94" customFormat="1" ht="11.25">
      <c r="A2" s="168">
        <f>'recalc raw'!A1</f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22" s="95" customFormat="1" ht="12" thickBot="1">
      <c r="A3" s="170" t="str">
        <f>'blk, drift &amp; conc calc'!B2</f>
        <v>Sample</v>
      </c>
      <c r="B3" s="171" t="str">
        <f>'blk, drift &amp; conc calc'!C110</f>
        <v>Y 371.029</v>
      </c>
      <c r="C3" s="171" t="str">
        <f>'blk, drift &amp; conc calc'!D110</f>
        <v>Ba 455.403</v>
      </c>
      <c r="D3" s="171" t="str">
        <f>'blk, drift &amp; conc calc'!E110</f>
        <v>Cr 267.716</v>
      </c>
      <c r="E3" s="171" t="str">
        <f>'blk, drift &amp; conc calc'!F110</f>
        <v>Ni 231.604</v>
      </c>
      <c r="F3" s="171" t="str">
        <f>'blk, drift &amp; conc calc'!G110</f>
        <v>Sc 361.384</v>
      </c>
      <c r="G3" s="171" t="str">
        <f>'blk, drift &amp; conc calc'!H110</f>
        <v>Co 228.616</v>
      </c>
      <c r="H3" s="171" t="str">
        <f>'blk, drift &amp; conc calc'!I110</f>
        <v>Sr 407.771</v>
      </c>
      <c r="I3" s="171" t="str">
        <f>'blk, drift &amp; conc calc'!J110</f>
        <v>Cu 324.754</v>
      </c>
      <c r="J3" s="171" t="str">
        <f>'blk, drift &amp; conc calc'!K110</f>
        <v>V 292.402</v>
      </c>
      <c r="K3" s="171" t="str">
        <f>'blk, drift &amp; conc calc'!L110</f>
        <v>Zr 343.823</v>
      </c>
      <c r="L3" s="171" t="s">
        <v>538</v>
      </c>
      <c r="M3" s="95">
        <f>'blk, drift &amp; conc calc'!M110</f>
        <v>0</v>
      </c>
      <c r="N3" s="95">
        <f>'blk, drift &amp; conc calc'!N110</f>
        <v>0</v>
      </c>
      <c r="O3" s="95">
        <f>'blk, drift &amp; conc calc'!O110</f>
        <v>0</v>
      </c>
      <c r="P3" s="95">
        <f>'blk, drift &amp; conc calc'!P110</f>
        <v>0</v>
      </c>
      <c r="Q3" s="95">
        <f>'blk, drift &amp; conc calc'!Q110</f>
        <v>0</v>
      </c>
      <c r="R3" s="95">
        <f>'blk, drift &amp; conc calc'!R110</f>
        <v>0</v>
      </c>
      <c r="S3" s="95">
        <f>'blk, drift &amp; conc calc'!S110</f>
        <v>0</v>
      </c>
      <c r="T3" s="95" t="str">
        <f>'blk, drift &amp; conc calc'!T110</f>
        <v>V 292.402</v>
      </c>
      <c r="U3" s="95">
        <f>'blk, drift &amp; conc calc'!U110</f>
        <v>0</v>
      </c>
      <c r="V3" s="95">
        <f>'blk, drift &amp; conc calc'!V110</f>
        <v>0</v>
      </c>
    </row>
    <row r="4" spans="2:7" ht="11.25">
      <c r="B4" s="172"/>
      <c r="C4" s="172"/>
      <c r="D4" s="172"/>
      <c r="E4" s="172"/>
      <c r="F4" s="172"/>
      <c r="G4" s="172"/>
    </row>
    <row r="5" spans="1:29" ht="11.25">
      <c r="A5" s="32" t="str">
        <f>'recalc raw'!C3</f>
        <v>drift-1</v>
      </c>
      <c r="B5" s="32">
        <f>'blk, drift &amp; conc calc'!C111</f>
        <v>27.434598993378344</v>
      </c>
      <c r="C5" s="32">
        <f>'blk, drift &amp; conc calc'!D111</f>
        <v>134.57384773440887</v>
      </c>
      <c r="D5" s="32">
        <f>'blk, drift &amp; conc calc'!E111</f>
        <v>1952.09775701552</v>
      </c>
      <c r="E5" s="32">
        <f>'blk, drift &amp; conc calc'!F111</f>
        <v>713.8602004591177</v>
      </c>
      <c r="F5" s="32">
        <f>'blk, drift &amp; conc calc'!G111</f>
        <v>31.627723384918156</v>
      </c>
      <c r="G5" s="32">
        <f>'blk, drift &amp; conc calc'!H111</f>
        <v>266.9543505921702</v>
      </c>
      <c r="H5" s="32">
        <f>'blk, drift &amp; conc calc'!I111</f>
        <v>389.0181636515934</v>
      </c>
      <c r="I5" s="32">
        <f>'blk, drift &amp; conc calc'!J111</f>
        <v>130.4821272071343</v>
      </c>
      <c r="J5" s="32">
        <f>'blk, drift &amp; conc calc'!K111</f>
        <v>309.2242731382922</v>
      </c>
      <c r="K5" s="32">
        <f>'blk, drift &amp; conc calc'!L111</f>
        <v>183.6432379540376</v>
      </c>
      <c r="L5" s="32">
        <f>SUM(B5:K5)</f>
        <v>4138.916280130571</v>
      </c>
      <c r="M5" s="96" t="e">
        <f>'blk, drift &amp; conc calc'!M111</f>
        <v>#DIV/0!</v>
      </c>
      <c r="N5" s="96" t="e">
        <f>'blk, drift &amp; conc calc'!N111</f>
        <v>#DIV/0!</v>
      </c>
      <c r="O5" s="96" t="e">
        <f>'blk, drift &amp; conc calc'!O111</f>
        <v>#DIV/0!</v>
      </c>
      <c r="P5" s="96" t="e">
        <f>'blk, drift &amp; conc calc'!P111</f>
        <v>#DIV/0!</v>
      </c>
      <c r="Q5" s="96" t="e">
        <f>'blk, drift &amp; conc calc'!Q111</f>
        <v>#DIV/0!</v>
      </c>
      <c r="R5" s="96" t="e">
        <f>'blk, drift &amp; conc calc'!R111</f>
        <v>#DIV/0!</v>
      </c>
      <c r="S5" s="96" t="e">
        <f>'blk, drift &amp; conc calc'!S111</f>
        <v>#DIV/0!</v>
      </c>
      <c r="T5" s="96">
        <f>'blk, drift &amp; conc calc'!T111</f>
        <v>25.568877790776757</v>
      </c>
      <c r="U5" s="96" t="e">
        <f>'blk, drift &amp; conc calc'!U111</f>
        <v>#DIV/0!</v>
      </c>
      <c r="V5" s="96" t="e">
        <f>'blk, drift &amp; conc calc'!V111</f>
        <v>#DIV/0!</v>
      </c>
      <c r="W5" s="32"/>
      <c r="X5" s="32"/>
      <c r="Y5" s="32"/>
      <c r="Z5" s="32"/>
      <c r="AA5" s="32"/>
      <c r="AB5" s="32"/>
      <c r="AC5" s="32"/>
    </row>
    <row r="6" spans="1:29" ht="11.25">
      <c r="A6" s="32" t="str">
        <f>'recalc raw'!C4</f>
        <v>blank-1</v>
      </c>
      <c r="B6" s="32">
        <f>'blk, drift &amp; conc calc'!C112</f>
        <v>-0.2710456937029815</v>
      </c>
      <c r="C6" s="32">
        <f>'blk, drift &amp; conc calc'!D112</f>
        <v>3.321832061194185</v>
      </c>
      <c r="D6" s="32">
        <f>'blk, drift &amp; conc calc'!E112</f>
        <v>1.2153108796465828</v>
      </c>
      <c r="E6" s="32">
        <f>'blk, drift &amp; conc calc'!F112</f>
        <v>-7.1500216785146264</v>
      </c>
      <c r="F6" s="32">
        <f>'blk, drift &amp; conc calc'!G112</f>
        <v>0.08731984366376402</v>
      </c>
      <c r="G6" s="32">
        <f>'blk, drift &amp; conc calc'!H112</f>
        <v>-2.592215416576339</v>
      </c>
      <c r="H6" s="32">
        <f>'blk, drift &amp; conc calc'!I112</f>
        <v>1.0690477451214542</v>
      </c>
      <c r="I6" s="32">
        <f>'blk, drift &amp; conc calc'!J112</f>
        <v>0.814058526088938</v>
      </c>
      <c r="J6" s="32">
        <f>'blk, drift &amp; conc calc'!K112</f>
        <v>4.208607202095825</v>
      </c>
      <c r="K6" s="32">
        <f>'blk, drift &amp; conc calc'!L112</f>
        <v>0.5307490328731235</v>
      </c>
      <c r="L6" s="32">
        <f aca="true" t="shared" si="0" ref="L6:L36">SUM(B6:K6)</f>
        <v>1.2336425018899244</v>
      </c>
      <c r="M6" s="96" t="e">
        <f>'blk, drift &amp; conc calc'!M112</f>
        <v>#DIV/0!</v>
      </c>
      <c r="N6" s="96" t="e">
        <f>'blk, drift &amp; conc calc'!N112</f>
        <v>#DIV/0!</v>
      </c>
      <c r="O6" s="96" t="e">
        <f>'blk, drift &amp; conc calc'!O112</f>
        <v>#DIV/0!</v>
      </c>
      <c r="P6" s="96" t="e">
        <f>'blk, drift &amp; conc calc'!P112</f>
        <v>#DIV/0!</v>
      </c>
      <c r="Q6" s="96" t="e">
        <f>'blk, drift &amp; conc calc'!Q112</f>
        <v>#DIV/0!</v>
      </c>
      <c r="R6" s="96" t="e">
        <f>'blk, drift &amp; conc calc'!R112</f>
        <v>#DIV/0!</v>
      </c>
      <c r="S6" s="96" t="e">
        <f>'blk, drift &amp; conc calc'!S112</f>
        <v>#DIV/0!</v>
      </c>
      <c r="T6" s="96">
        <f>'blk, drift &amp; conc calc'!T112</f>
        <v>2.7099739037703947</v>
      </c>
      <c r="U6" s="96" t="e">
        <f>'blk, drift &amp; conc calc'!U112</f>
        <v>#DIV/0!</v>
      </c>
      <c r="V6" s="96" t="e">
        <f>'blk, drift &amp; conc calc'!V112</f>
        <v>#DIV/0!</v>
      </c>
      <c r="W6" s="32"/>
      <c r="X6" s="32"/>
      <c r="Y6" s="32"/>
      <c r="Z6" s="32"/>
      <c r="AA6" s="32"/>
      <c r="AB6" s="32"/>
      <c r="AC6" s="32"/>
    </row>
    <row r="7" spans="1:22" ht="11.25">
      <c r="A7" s="32" t="str">
        <f>'recalc raw'!C5</f>
        <v>bir1-1</v>
      </c>
      <c r="B7" s="32">
        <f>'blk, drift &amp; conc calc'!C113</f>
        <v>16.34678895542718</v>
      </c>
      <c r="C7" s="32">
        <f>'blk, drift &amp; conc calc'!D113</f>
        <v>9.837932129065699</v>
      </c>
      <c r="D7" s="32">
        <f>'blk, drift &amp; conc calc'!E113</f>
        <v>379.36301774065805</v>
      </c>
      <c r="E7" s="32">
        <f>'blk, drift &amp; conc calc'!F113</f>
        <v>166.44703987233152</v>
      </c>
      <c r="F7" s="32">
        <f>'blk, drift &amp; conc calc'!G113</f>
        <v>44.20783955781764</v>
      </c>
      <c r="G7" s="32">
        <f>'blk, drift &amp; conc calc'!H113</f>
        <v>58.3760071274294</v>
      </c>
      <c r="H7" s="32">
        <f>'blk, drift &amp; conc calc'!I113</f>
        <v>107.37921612701328</v>
      </c>
      <c r="I7" s="32">
        <f>'blk, drift &amp; conc calc'!J113</f>
        <v>119.11631341138084</v>
      </c>
      <c r="J7" s="32">
        <f>'blk, drift &amp; conc calc'!K113</f>
        <v>316.02368206337036</v>
      </c>
      <c r="K7" s="32">
        <f>'blk, drift &amp; conc calc'!L113</f>
        <v>16.636734074913637</v>
      </c>
      <c r="L7" s="32">
        <f t="shared" si="0"/>
        <v>1233.7345710594075</v>
      </c>
      <c r="M7" s="96" t="e">
        <f>'blk, drift &amp; conc calc'!M113</f>
        <v>#DIV/0!</v>
      </c>
      <c r="N7" s="96" t="e">
        <f>'blk, drift &amp; conc calc'!N113</f>
        <v>#DIV/0!</v>
      </c>
      <c r="O7" s="96" t="e">
        <f>'blk, drift &amp; conc calc'!O113</f>
        <v>#DIV/0!</v>
      </c>
      <c r="P7" s="96" t="e">
        <f>'blk, drift &amp; conc calc'!P113</f>
        <v>#DIV/0!</v>
      </c>
      <c r="Q7" s="96" t="e">
        <f>'blk, drift &amp; conc calc'!Q113</f>
        <v>#DIV/0!</v>
      </c>
      <c r="R7" s="96" t="e">
        <f>'blk, drift &amp; conc calc'!R113</f>
        <v>#DIV/0!</v>
      </c>
      <c r="S7" s="96" t="e">
        <f>'blk, drift &amp; conc calc'!S113</f>
        <v>#DIV/0!</v>
      </c>
      <c r="T7" s="96">
        <f>'blk, drift &amp; conc calc'!T113</f>
        <v>26.078467037041246</v>
      </c>
      <c r="U7" s="96" t="e">
        <f>'blk, drift &amp; conc calc'!U113</f>
        <v>#DIV/0!</v>
      </c>
      <c r="V7" s="96" t="e">
        <f>'blk, drift &amp; conc calc'!V113</f>
        <v>#DIV/0!</v>
      </c>
    </row>
    <row r="8" spans="1:22" ht="11.25">
      <c r="A8" s="32" t="str">
        <f>'recalc raw'!C6</f>
        <v>drift-2</v>
      </c>
      <c r="B8" s="32">
        <f>'blk, drift &amp; conc calc'!C114</f>
        <v>27.434598993378344</v>
      </c>
      <c r="C8" s="32">
        <f>'blk, drift &amp; conc calc'!D114</f>
        <v>134.57384773440887</v>
      </c>
      <c r="D8" s="32">
        <f>'blk, drift &amp; conc calc'!E114</f>
        <v>1952.09775701552</v>
      </c>
      <c r="E8" s="32">
        <f>'blk, drift &amp; conc calc'!F114</f>
        <v>713.8602004591177</v>
      </c>
      <c r="F8" s="32">
        <f>'blk, drift &amp; conc calc'!G114</f>
        <v>31.627723384918156</v>
      </c>
      <c r="G8" s="32">
        <f>'blk, drift &amp; conc calc'!H114</f>
        <v>266.9543505921702</v>
      </c>
      <c r="H8" s="32">
        <f>'blk, drift &amp; conc calc'!I114</f>
        <v>389.0181636515934</v>
      </c>
      <c r="I8" s="32">
        <f>'blk, drift &amp; conc calc'!J114</f>
        <v>130.4821272071343</v>
      </c>
      <c r="J8" s="32">
        <f>'blk, drift &amp; conc calc'!K114</f>
        <v>309.2242731382922</v>
      </c>
      <c r="K8" s="32">
        <f>'blk, drift &amp; conc calc'!L114</f>
        <v>183.6432379540376</v>
      </c>
      <c r="L8" s="32">
        <f t="shared" si="0"/>
        <v>4138.916280130571</v>
      </c>
      <c r="M8" s="96" t="e">
        <f>'blk, drift &amp; conc calc'!M114</f>
        <v>#DIV/0!</v>
      </c>
      <c r="N8" s="96" t="e">
        <f>'blk, drift &amp; conc calc'!N114</f>
        <v>#DIV/0!</v>
      </c>
      <c r="O8" s="96" t="e">
        <f>'blk, drift &amp; conc calc'!O114</f>
        <v>#DIV/0!</v>
      </c>
      <c r="P8" s="96" t="e">
        <f>'blk, drift &amp; conc calc'!P114</f>
        <v>#DIV/0!</v>
      </c>
      <c r="Q8" s="96" t="e">
        <f>'blk, drift &amp; conc calc'!Q114</f>
        <v>#DIV/0!</v>
      </c>
      <c r="R8" s="96" t="e">
        <f>'blk, drift &amp; conc calc'!R114</f>
        <v>#DIV/0!</v>
      </c>
      <c r="S8" s="96" t="e">
        <f>'blk, drift &amp; conc calc'!S114</f>
        <v>#DIV/0!</v>
      </c>
      <c r="T8" s="96">
        <f>'blk, drift &amp; conc calc'!T114</f>
        <v>25.568877790776757</v>
      </c>
      <c r="U8" s="96" t="e">
        <f>'blk, drift &amp; conc calc'!U114</f>
        <v>#DIV/0!</v>
      </c>
      <c r="V8" s="96" t="e">
        <f>'blk, drift &amp; conc calc'!V114</f>
        <v>#DIV/0!</v>
      </c>
    </row>
    <row r="9" spans="1:22" ht="11.25">
      <c r="A9" s="32" t="str">
        <f>'recalc raw'!C7</f>
        <v>jp1-1</v>
      </c>
      <c r="B9" s="32">
        <f>'blk, drift &amp; conc calc'!C115</f>
        <v>-0.4391637624774654</v>
      </c>
      <c r="C9" s="32">
        <f>'blk, drift &amp; conc calc'!D115</f>
        <v>13.136272149758076</v>
      </c>
      <c r="D9" s="32">
        <f>'blk, drift &amp; conc calc'!E115</f>
        <v>2836.343824621104</v>
      </c>
      <c r="E9" s="32">
        <f>'blk, drift &amp; conc calc'!F115</f>
        <v>2458.5713237347313</v>
      </c>
      <c r="F9" s="32">
        <f>'blk, drift &amp; conc calc'!G115</f>
        <v>7.42513410746819</v>
      </c>
      <c r="G9" s="32">
        <f>'blk, drift &amp; conc calc'!H115</f>
        <v>111.77579255127583</v>
      </c>
      <c r="H9" s="32">
        <f>'blk, drift &amp; conc calc'!I115</f>
        <v>1.7644783682909666</v>
      </c>
      <c r="I9" s="32">
        <f>'blk, drift &amp; conc calc'!J115</f>
        <v>-2.5936059392572766</v>
      </c>
      <c r="J9" s="32">
        <f>'blk, drift &amp; conc calc'!K115</f>
        <v>29.244513434527562</v>
      </c>
      <c r="K9" s="32">
        <f>'blk, drift &amp; conc calc'!L115</f>
        <v>9.384886750457957</v>
      </c>
      <c r="L9" s="32">
        <f t="shared" si="0"/>
        <v>5464.613456015878</v>
      </c>
      <c r="M9" s="96" t="e">
        <f>'blk, drift &amp; conc calc'!M115</f>
        <v>#DIV/0!</v>
      </c>
      <c r="N9" s="96" t="e">
        <f>'blk, drift &amp; conc calc'!N115</f>
        <v>#DIV/0!</v>
      </c>
      <c r="O9" s="96" t="e">
        <f>'blk, drift &amp; conc calc'!O115</f>
        <v>#DIV/0!</v>
      </c>
      <c r="P9" s="96" t="e">
        <f>'blk, drift &amp; conc calc'!P115</f>
        <v>#DIV/0!</v>
      </c>
      <c r="Q9" s="96" t="e">
        <f>'blk, drift &amp; conc calc'!Q115</f>
        <v>#DIV/0!</v>
      </c>
      <c r="R9" s="96" t="e">
        <f>'blk, drift &amp; conc calc'!R115</f>
        <v>#DIV/0!</v>
      </c>
      <c r="S9" s="96" t="e">
        <f>'blk, drift &amp; conc calc'!S115</f>
        <v>#DIV/0!</v>
      </c>
      <c r="T9" s="96">
        <f>'blk, drift &amp; conc calc'!T115</f>
        <v>4.584850082529959</v>
      </c>
      <c r="U9" s="96" t="e">
        <f>'blk, drift &amp; conc calc'!U115</f>
        <v>#DIV/0!</v>
      </c>
      <c r="V9" s="96" t="e">
        <f>'blk, drift &amp; conc calc'!V115</f>
        <v>#DIV/0!</v>
      </c>
    </row>
    <row r="10" spans="1:22" s="124" customFormat="1" ht="11.25">
      <c r="A10" s="93" t="str">
        <f>'recalc raw'!C8</f>
        <v>182r1  43-52</v>
      </c>
      <c r="B10" s="93">
        <f>'blk, drift &amp; conc calc'!C116</f>
        <v>30.63273203536687</v>
      </c>
      <c r="C10" s="93">
        <f>'blk, drift &amp; conc calc'!D116</f>
        <v>7.5627764688192896</v>
      </c>
      <c r="D10" s="93">
        <f>'blk, drift &amp; conc calc'!E116</f>
        <v>97.40643576120553</v>
      </c>
      <c r="E10" s="93">
        <f>'blk, drift &amp; conc calc'!F116</f>
        <v>101.50826734255342</v>
      </c>
      <c r="F10" s="93">
        <f>'blk, drift &amp; conc calc'!G116</f>
        <v>62.35234257689137</v>
      </c>
      <c r="G10" s="93">
        <f>'blk, drift &amp; conc calc'!H116</f>
        <v>128.14076113197646</v>
      </c>
      <c r="H10" s="93">
        <f>'blk, drift &amp; conc calc'!I116</f>
        <v>86.17353931651749</v>
      </c>
      <c r="I10" s="93">
        <f>'blk, drift &amp; conc calc'!J116</f>
        <v>77.4818069486343</v>
      </c>
      <c r="J10" s="93">
        <f>'blk, drift &amp; conc calc'!K116</f>
        <v>596.213970940369</v>
      </c>
      <c r="K10" s="93">
        <f>'blk, drift &amp; conc calc'!L116</f>
        <v>75.74247479916703</v>
      </c>
      <c r="L10" s="93">
        <f t="shared" si="0"/>
        <v>1263.2151073215007</v>
      </c>
      <c r="M10" s="125" t="e">
        <f>'blk, drift &amp; conc calc'!M116</f>
        <v>#DIV/0!</v>
      </c>
      <c r="N10" s="125" t="e">
        <f>'blk, drift &amp; conc calc'!N116</f>
        <v>#DIV/0!</v>
      </c>
      <c r="O10" s="125" t="e">
        <f>'blk, drift &amp; conc calc'!O116</f>
        <v>#DIV/0!</v>
      </c>
      <c r="P10" s="125" t="e">
        <f>'blk, drift &amp; conc calc'!P116</f>
        <v>#DIV/0!</v>
      </c>
      <c r="Q10" s="125" t="e">
        <f>'blk, drift &amp; conc calc'!Q116</f>
        <v>#DIV/0!</v>
      </c>
      <c r="R10" s="125" t="e">
        <f>'blk, drift &amp; conc calc'!R116</f>
        <v>#DIV/0!</v>
      </c>
      <c r="S10" s="125" t="e">
        <f>'blk, drift &amp; conc calc'!S116</f>
        <v>#DIV/0!</v>
      </c>
      <c r="T10" s="125">
        <f>'blk, drift &amp; conc calc'!T116</f>
        <v>47.07815029085971</v>
      </c>
      <c r="U10" s="125" t="e">
        <f>'blk, drift &amp; conc calc'!U116</f>
        <v>#DIV/0!</v>
      </c>
      <c r="V10" s="125" t="e">
        <f>'blk, drift &amp; conc calc'!V116</f>
        <v>#DIV/0!</v>
      </c>
    </row>
    <row r="11" spans="1:22" ht="11.25">
      <c r="A11" s="32" t="str">
        <f>'recalc raw'!C9</f>
        <v>drift-3</v>
      </c>
      <c r="B11" s="32">
        <f>'blk, drift &amp; conc calc'!C117</f>
        <v>27.434598993378344</v>
      </c>
      <c r="C11" s="32">
        <f>'blk, drift &amp; conc calc'!D117</f>
        <v>134.57384773440887</v>
      </c>
      <c r="D11" s="32">
        <f>'blk, drift &amp; conc calc'!E117</f>
        <v>1952.09775701552</v>
      </c>
      <c r="E11" s="32">
        <f>'blk, drift &amp; conc calc'!F117</f>
        <v>713.8602004591177</v>
      </c>
      <c r="F11" s="32">
        <f>'blk, drift &amp; conc calc'!G117</f>
        <v>31.627723384918156</v>
      </c>
      <c r="G11" s="32">
        <f>'blk, drift &amp; conc calc'!H117</f>
        <v>266.9543505921702</v>
      </c>
      <c r="H11" s="32">
        <f>'blk, drift &amp; conc calc'!I117</f>
        <v>389.0181636515934</v>
      </c>
      <c r="I11" s="32">
        <f>'blk, drift &amp; conc calc'!J117</f>
        <v>130.4821272071343</v>
      </c>
      <c r="J11" s="32">
        <f>'blk, drift &amp; conc calc'!K117</f>
        <v>309.2242731382922</v>
      </c>
      <c r="K11" s="32">
        <f>'blk, drift &amp; conc calc'!L117</f>
        <v>183.6432379540376</v>
      </c>
      <c r="L11" s="32">
        <f t="shared" si="0"/>
        <v>4138.916280130571</v>
      </c>
      <c r="M11" s="96" t="e">
        <f>'blk, drift &amp; conc calc'!M117</f>
        <v>#DIV/0!</v>
      </c>
      <c r="N11" s="96" t="e">
        <f>'blk, drift &amp; conc calc'!N117</f>
        <v>#DIV/0!</v>
      </c>
      <c r="O11" s="96" t="e">
        <f>'blk, drift &amp; conc calc'!O117</f>
        <v>#DIV/0!</v>
      </c>
      <c r="P11" s="96" t="e">
        <f>'blk, drift &amp; conc calc'!P117</f>
        <v>#DIV/0!</v>
      </c>
      <c r="Q11" s="96" t="e">
        <f>'blk, drift &amp; conc calc'!Q117</f>
        <v>#DIV/0!</v>
      </c>
      <c r="R11" s="96" t="e">
        <f>'blk, drift &amp; conc calc'!R117</f>
        <v>#DIV/0!</v>
      </c>
      <c r="S11" s="96" t="e">
        <f>'blk, drift &amp; conc calc'!S117</f>
        <v>#DIV/0!</v>
      </c>
      <c r="T11" s="96">
        <f>'blk, drift &amp; conc calc'!T117</f>
        <v>25.568877790776757</v>
      </c>
      <c r="U11" s="96" t="e">
        <f>'blk, drift &amp; conc calc'!U117</f>
        <v>#DIV/0!</v>
      </c>
      <c r="V11" s="96" t="e">
        <f>'blk, drift &amp; conc calc'!V117</f>
        <v>#DIV/0!</v>
      </c>
    </row>
    <row r="12" spans="1:22" s="124" customFormat="1" ht="11.25">
      <c r="A12" s="93" t="str">
        <f>'recalc raw'!C10</f>
        <v>194r2  50-60</v>
      </c>
      <c r="B12" s="93">
        <f>'blk, drift &amp; conc calc'!C118</f>
        <v>11.548051725599612</v>
      </c>
      <c r="C12" s="93">
        <f>'blk, drift &amp; conc calc'!D118</f>
        <v>6.223902487183904</v>
      </c>
      <c r="D12" s="93">
        <f>'blk, drift &amp; conc calc'!E118</f>
        <v>193.51228923495142</v>
      </c>
      <c r="E12" s="93">
        <f>'blk, drift &amp; conc calc'!F118</f>
        <v>110.93907518912559</v>
      </c>
      <c r="F12" s="93">
        <f>'blk, drift &amp; conc calc'!G118</f>
        <v>38.154959878602945</v>
      </c>
      <c r="G12" s="93">
        <f>'blk, drift &amp; conc calc'!H118</f>
        <v>39.06556708284591</v>
      </c>
      <c r="H12" s="93">
        <f>'blk, drift &amp; conc calc'!I118</f>
        <v>86.35390636321031</v>
      </c>
      <c r="I12" s="93">
        <f>'blk, drift &amp; conc calc'!J118</f>
        <v>63.05752059728037</v>
      </c>
      <c r="J12" s="93">
        <f>'blk, drift &amp; conc calc'!K118</f>
        <v>188.33435984485163</v>
      </c>
      <c r="K12" s="93">
        <f>'blk, drift &amp; conc calc'!L118</f>
        <v>5.278583354859654</v>
      </c>
      <c r="L12" s="93">
        <f t="shared" si="0"/>
        <v>742.4682157585113</v>
      </c>
      <c r="M12" s="125" t="e">
        <f>'blk, drift &amp; conc calc'!M118</f>
        <v>#DIV/0!</v>
      </c>
      <c r="N12" s="125" t="e">
        <f>'blk, drift &amp; conc calc'!N118</f>
        <v>#DIV/0!</v>
      </c>
      <c r="O12" s="125" t="e">
        <f>'blk, drift &amp; conc calc'!O118</f>
        <v>#DIV/0!</v>
      </c>
      <c r="P12" s="125" t="e">
        <f>'blk, drift &amp; conc calc'!P118</f>
        <v>#DIV/0!</v>
      </c>
      <c r="Q12" s="125" t="e">
        <f>'blk, drift &amp; conc calc'!Q118</f>
        <v>#DIV/0!</v>
      </c>
      <c r="R12" s="125" t="e">
        <f>'blk, drift &amp; conc calc'!R118</f>
        <v>#DIV/0!</v>
      </c>
      <c r="S12" s="125" t="e">
        <f>'blk, drift &amp; conc calc'!S118</f>
        <v>#DIV/0!</v>
      </c>
      <c r="T12" s="125">
        <f>'blk, drift &amp; conc calc'!T118</f>
        <v>16.509130436735003</v>
      </c>
      <c r="U12" s="125" t="e">
        <f>'blk, drift &amp; conc calc'!U118</f>
        <v>#DIV/0!</v>
      </c>
      <c r="V12" s="125" t="e">
        <f>'blk, drift &amp; conc calc'!V118</f>
        <v>#DIV/0!</v>
      </c>
    </row>
    <row r="13" spans="1:29" s="124" customFormat="1" ht="11.25">
      <c r="A13" s="93" t="str">
        <f>'recalc raw'!C11</f>
        <v>195r3  44-53</v>
      </c>
      <c r="B13" s="93">
        <f>'blk, drift &amp; conc calc'!C119</f>
        <v>12.930797757617137</v>
      </c>
      <c r="C13" s="93">
        <f>'blk, drift &amp; conc calc'!D119</f>
        <v>6.126548617684243</v>
      </c>
      <c r="D13" s="93">
        <f>'blk, drift &amp; conc calc'!E119</f>
        <v>318.93400031780425</v>
      </c>
      <c r="E13" s="93">
        <f>'blk, drift &amp; conc calc'!F119</f>
        <v>152.72174736831113</v>
      </c>
      <c r="F13" s="93">
        <f>'blk, drift &amp; conc calc'!G119</f>
        <v>41.79388467210379</v>
      </c>
      <c r="G13" s="93">
        <f>'blk, drift &amp; conc calc'!H119</f>
        <v>46.42326419855859</v>
      </c>
      <c r="H13" s="93">
        <f>'blk, drift &amp; conc calc'!I119</f>
        <v>87.04680423332512</v>
      </c>
      <c r="I13" s="93">
        <f>'blk, drift &amp; conc calc'!J119</f>
        <v>86.26211158550673</v>
      </c>
      <c r="J13" s="93">
        <f>'blk, drift &amp; conc calc'!K119</f>
        <v>198.23323101952053</v>
      </c>
      <c r="K13" s="93">
        <f>'blk, drift &amp; conc calc'!L119</f>
        <v>12.292388654946132</v>
      </c>
      <c r="L13" s="93">
        <f t="shared" si="0"/>
        <v>962.7647784253777</v>
      </c>
      <c r="M13" s="125" t="e">
        <f>'blk, drift &amp; conc calc'!M119</f>
        <v>#DIV/0!</v>
      </c>
      <c r="N13" s="125" t="e">
        <f>'blk, drift &amp; conc calc'!N119</f>
        <v>#DIV/0!</v>
      </c>
      <c r="O13" s="125" t="e">
        <f>'blk, drift &amp; conc calc'!O119</f>
        <v>#DIV/0!</v>
      </c>
      <c r="P13" s="125" t="e">
        <f>'blk, drift &amp; conc calc'!P119</f>
        <v>#DIV/0!</v>
      </c>
      <c r="Q13" s="125" t="e">
        <f>'blk, drift &amp; conc calc'!Q119</f>
        <v>#DIV/0!</v>
      </c>
      <c r="R13" s="125" t="e">
        <f>'blk, drift &amp; conc calc'!R119</f>
        <v>#DIV/0!</v>
      </c>
      <c r="S13" s="125" t="e">
        <f>'blk, drift &amp; conc calc'!S119</f>
        <v>#DIV/0!</v>
      </c>
      <c r="T13" s="125">
        <f>'blk, drift &amp; conc calc'!T119</f>
        <v>17.251552844037207</v>
      </c>
      <c r="U13" s="125" t="e">
        <f>'blk, drift &amp; conc calc'!U119</f>
        <v>#DIV/0!</v>
      </c>
      <c r="V13" s="125" t="e">
        <f>'blk, drift &amp; conc calc'!V119</f>
        <v>#DIV/0!</v>
      </c>
      <c r="W13" s="93"/>
      <c r="X13" s="93"/>
      <c r="Y13" s="93"/>
      <c r="Z13" s="93"/>
      <c r="AA13" s="93"/>
      <c r="AB13" s="93"/>
      <c r="AC13" s="93"/>
    </row>
    <row r="14" spans="1:29" s="124" customFormat="1" ht="11.25">
      <c r="A14" s="93" t="str">
        <f>'recalc raw'!C12</f>
        <v>196r3  55-62</v>
      </c>
      <c r="B14" s="93">
        <f>'blk, drift &amp; conc calc'!C120</f>
        <v>14.078646283030725</v>
      </c>
      <c r="C14" s="93">
        <f>'blk, drift &amp; conc calc'!D120</f>
        <v>5.817223445219835</v>
      </c>
      <c r="D14" s="93">
        <f>'blk, drift &amp; conc calc'!E120</f>
        <v>573.8887843815628</v>
      </c>
      <c r="E14" s="93">
        <f>'blk, drift &amp; conc calc'!F120</f>
        <v>140.1682326143655</v>
      </c>
      <c r="F14" s="93">
        <f>'blk, drift &amp; conc calc'!G120</f>
        <v>48.46837636773467</v>
      </c>
      <c r="G14" s="93">
        <f>'blk, drift &amp; conc calc'!H120</f>
        <v>36.42803930805789</v>
      </c>
      <c r="H14" s="93">
        <f>'blk, drift &amp; conc calc'!I120</f>
        <v>74.53615424108123</v>
      </c>
      <c r="I14" s="93">
        <f>'blk, drift &amp; conc calc'!J120</f>
        <v>65.64533838196503</v>
      </c>
      <c r="J14" s="93">
        <f>'blk, drift &amp; conc calc'!K120</f>
        <v>209.24735831164708</v>
      </c>
      <c r="K14" s="93">
        <f>'blk, drift &amp; conc calc'!L120</f>
        <v>13.416574655700758</v>
      </c>
      <c r="L14" s="93">
        <f t="shared" si="0"/>
        <v>1181.6947279903654</v>
      </c>
      <c r="M14" s="125" t="e">
        <f>'blk, drift &amp; conc calc'!M120</f>
        <v>#DIV/0!</v>
      </c>
      <c r="N14" s="125" t="e">
        <f>'blk, drift &amp; conc calc'!N120</f>
        <v>#DIV/0!</v>
      </c>
      <c r="O14" s="125" t="e">
        <f>'blk, drift &amp; conc calc'!O120</f>
        <v>#DIV/0!</v>
      </c>
      <c r="P14" s="125" t="e">
        <f>'blk, drift &amp; conc calc'!P120</f>
        <v>#DIV/0!</v>
      </c>
      <c r="Q14" s="125" t="e">
        <f>'blk, drift &amp; conc calc'!Q120</f>
        <v>#DIV/0!</v>
      </c>
      <c r="R14" s="125" t="e">
        <f>'blk, drift &amp; conc calc'!R120</f>
        <v>#DIV/0!</v>
      </c>
      <c r="S14" s="125" t="e">
        <f>'blk, drift &amp; conc calc'!S120</f>
        <v>#DIV/0!</v>
      </c>
      <c r="T14" s="125">
        <f>'blk, drift &amp; conc calc'!T120</f>
        <v>18.077434414828737</v>
      </c>
      <c r="U14" s="125" t="e">
        <f>'blk, drift &amp; conc calc'!U120</f>
        <v>#DIV/0!</v>
      </c>
      <c r="V14" s="125" t="e">
        <f>'blk, drift &amp; conc calc'!V120</f>
        <v>#DIV/0!</v>
      </c>
      <c r="W14" s="93"/>
      <c r="X14" s="93"/>
      <c r="Y14" s="93"/>
      <c r="Z14" s="93"/>
      <c r="AA14" s="93"/>
      <c r="AB14" s="93"/>
      <c r="AC14" s="93"/>
    </row>
    <row r="15" spans="1:22" ht="11.25">
      <c r="A15" s="32" t="str">
        <f>'recalc raw'!C13</f>
        <v>ja3-1</v>
      </c>
      <c r="B15" s="32">
        <f>'blk, drift &amp; conc calc'!C121</f>
        <v>20.774629714669544</v>
      </c>
      <c r="C15" s="32">
        <f>'blk, drift &amp; conc calc'!D121</f>
        <v>319.66768957808983</v>
      </c>
      <c r="D15" s="32">
        <f>'blk, drift &amp; conc calc'!E121</f>
        <v>64.41576027908818</v>
      </c>
      <c r="E15" s="32">
        <f>'blk, drift &amp; conc calc'!F121</f>
        <v>28.51557199312475</v>
      </c>
      <c r="F15" s="32">
        <f>'blk, drift &amp; conc calc'!G121</f>
        <v>20.852658984057406</v>
      </c>
      <c r="G15" s="32">
        <f>'blk, drift &amp; conc calc'!H121</f>
        <v>20.942968776536976</v>
      </c>
      <c r="H15" s="32">
        <f>'blk, drift &amp; conc calc'!I121</f>
        <v>286.10620328694483</v>
      </c>
      <c r="I15" s="32">
        <f>'blk, drift &amp; conc calc'!J121</f>
        <v>37.79515869668361</v>
      </c>
      <c r="J15" s="32">
        <f>'blk, drift &amp; conc calc'!K121</f>
        <v>164.8070710362723</v>
      </c>
      <c r="K15" s="32">
        <f>'blk, drift &amp; conc calc'!L121</f>
        <v>115.78800185929498</v>
      </c>
      <c r="L15" s="32">
        <f t="shared" si="0"/>
        <v>1079.6657142047625</v>
      </c>
      <c r="M15" s="96" t="e">
        <f>'blk, drift &amp; conc calc'!M121</f>
        <v>#DIV/0!</v>
      </c>
      <c r="N15" s="96" t="e">
        <f>'blk, drift &amp; conc calc'!N121</f>
        <v>#DIV/0!</v>
      </c>
      <c r="O15" s="96" t="e">
        <f>'blk, drift &amp; conc calc'!O121</f>
        <v>#DIV/0!</v>
      </c>
      <c r="P15" s="96" t="e">
        <f>'blk, drift &amp; conc calc'!P121</f>
        <v>#DIV/0!</v>
      </c>
      <c r="Q15" s="96" t="e">
        <f>'blk, drift &amp; conc calc'!Q121</f>
        <v>#DIV/0!</v>
      </c>
      <c r="R15" s="96" t="e">
        <f>'blk, drift &amp; conc calc'!R121</f>
        <v>#DIV/0!</v>
      </c>
      <c r="S15" s="96" t="e">
        <f>'blk, drift &amp; conc calc'!S121</f>
        <v>#DIV/0!</v>
      </c>
      <c r="T15" s="96">
        <f>'blk, drift &amp; conc calc'!T121</f>
        <v>14.748185823870683</v>
      </c>
      <c r="U15" s="96" t="e">
        <f>'blk, drift &amp; conc calc'!U121</f>
        <v>#DIV/0!</v>
      </c>
      <c r="V15" s="96" t="e">
        <f>'blk, drift &amp; conc calc'!V121</f>
        <v>#DIV/0!</v>
      </c>
    </row>
    <row r="16" spans="1:29" ht="11.25">
      <c r="A16" s="32" t="str">
        <f>'recalc raw'!C14</f>
        <v>drift-4</v>
      </c>
      <c r="B16" s="32">
        <f>'blk, drift &amp; conc calc'!C122</f>
        <v>27.434598993378344</v>
      </c>
      <c r="C16" s="32">
        <f>'blk, drift &amp; conc calc'!D122</f>
        <v>134.57384773440887</v>
      </c>
      <c r="D16" s="32">
        <f>'blk, drift &amp; conc calc'!E122</f>
        <v>1952.09775701552</v>
      </c>
      <c r="E16" s="32">
        <f>'blk, drift &amp; conc calc'!F122</f>
        <v>713.8602004591177</v>
      </c>
      <c r="F16" s="32">
        <f>'blk, drift &amp; conc calc'!G122</f>
        <v>31.627723384918156</v>
      </c>
      <c r="G16" s="32">
        <f>'blk, drift &amp; conc calc'!H122</f>
        <v>266.9543505921702</v>
      </c>
      <c r="H16" s="32">
        <f>'blk, drift &amp; conc calc'!I122</f>
        <v>389.0181636515934</v>
      </c>
      <c r="I16" s="32">
        <f>'blk, drift &amp; conc calc'!J122</f>
        <v>130.4821272071343</v>
      </c>
      <c r="J16" s="32">
        <f>'blk, drift &amp; conc calc'!K122</f>
        <v>309.2242731382922</v>
      </c>
      <c r="K16" s="32">
        <f>'blk, drift &amp; conc calc'!L122</f>
        <v>183.6432379540376</v>
      </c>
      <c r="L16" s="32">
        <f t="shared" si="0"/>
        <v>4138.916280130571</v>
      </c>
      <c r="M16" s="96" t="e">
        <f>'blk, drift &amp; conc calc'!M122</f>
        <v>#DIV/0!</v>
      </c>
      <c r="N16" s="96" t="e">
        <f>'blk, drift &amp; conc calc'!N122</f>
        <v>#DIV/0!</v>
      </c>
      <c r="O16" s="96" t="e">
        <f>'blk, drift &amp; conc calc'!O122</f>
        <v>#DIV/0!</v>
      </c>
      <c r="P16" s="96" t="e">
        <f>'blk, drift &amp; conc calc'!P122</f>
        <v>#DIV/0!</v>
      </c>
      <c r="Q16" s="96" t="e">
        <f>'blk, drift &amp; conc calc'!Q122</f>
        <v>#DIV/0!</v>
      </c>
      <c r="R16" s="96" t="e">
        <f>'blk, drift &amp; conc calc'!R122</f>
        <v>#DIV/0!</v>
      </c>
      <c r="S16" s="96" t="e">
        <f>'blk, drift &amp; conc calc'!S122</f>
        <v>#DIV/0!</v>
      </c>
      <c r="T16" s="96">
        <f>'blk, drift &amp; conc calc'!T122</f>
        <v>25.568877790776757</v>
      </c>
      <c r="U16" s="96" t="e">
        <f>'blk, drift &amp; conc calc'!U122</f>
        <v>#DIV/0!</v>
      </c>
      <c r="V16" s="96" t="e">
        <f>'blk, drift &amp; conc calc'!V122</f>
        <v>#DIV/0!</v>
      </c>
      <c r="W16" s="32"/>
      <c r="X16" s="32"/>
      <c r="Y16" s="32"/>
      <c r="Z16" s="32"/>
      <c r="AA16" s="32"/>
      <c r="AB16" s="32"/>
      <c r="AC16" s="32"/>
    </row>
    <row r="17" spans="1:29" ht="11.25">
      <c r="A17" s="32" t="str">
        <f>'recalc raw'!C15</f>
        <v>dts1-1</v>
      </c>
      <c r="B17" s="32">
        <f>'blk, drift &amp; conc calc'!C123</f>
        <v>0.22618189478612072</v>
      </c>
      <c r="C17" s="32">
        <f>'blk, drift &amp; conc calc'!D123</f>
        <v>4.247891559837401</v>
      </c>
      <c r="D17" s="32">
        <f>'blk, drift &amp; conc calc'!E123</f>
        <v>3816.7833928061373</v>
      </c>
      <c r="E17" s="32">
        <f>'blk, drift &amp; conc calc'!F123</f>
        <v>2441.7740756680028</v>
      </c>
      <c r="F17" s="32">
        <f>'blk, drift &amp; conc calc'!G123</f>
        <v>3.5116520618115405</v>
      </c>
      <c r="G17" s="32">
        <f>'blk, drift &amp; conc calc'!H123</f>
        <v>128.7296449029013</v>
      </c>
      <c r="H17" s="32">
        <f>'blk, drift &amp; conc calc'!I123</f>
        <v>1.3962417444248876</v>
      </c>
      <c r="I17" s="32">
        <f>'blk, drift &amp; conc calc'!J123</f>
        <v>-1.175665149349093</v>
      </c>
      <c r="J17" s="32">
        <f>'blk, drift &amp; conc calc'!K123</f>
        <v>15.81661618959118</v>
      </c>
      <c r="K17" s="32">
        <f>'blk, drift &amp; conc calc'!L123</f>
        <v>0.06040576668326436</v>
      </c>
      <c r="L17" s="32">
        <f t="shared" si="0"/>
        <v>6411.370437444826</v>
      </c>
      <c r="M17" s="96" t="e">
        <f>'blk, drift &amp; conc calc'!M123</f>
        <v>#DIV/0!</v>
      </c>
      <c r="N17" s="96" t="e">
        <f>'blk, drift &amp; conc calc'!N123</f>
        <v>#DIV/0!</v>
      </c>
      <c r="O17" s="96" t="e">
        <f>'blk, drift &amp; conc calc'!O123</f>
        <v>#DIV/0!</v>
      </c>
      <c r="P17" s="96" t="e">
        <f>'blk, drift &amp; conc calc'!P123</f>
        <v>#DIV/0!</v>
      </c>
      <c r="Q17" s="96" t="e">
        <f>'blk, drift &amp; conc calc'!Q123</f>
        <v>#DIV/0!</v>
      </c>
      <c r="R17" s="96" t="e">
        <f>'blk, drift &amp; conc calc'!R123</f>
        <v>#DIV/0!</v>
      </c>
      <c r="S17" s="96" t="e">
        <f>'blk, drift &amp; conc calc'!S123</f>
        <v>#DIV/0!</v>
      </c>
      <c r="T17" s="96">
        <f>'blk, drift &amp; conc calc'!T123</f>
        <v>3.5857345223273587</v>
      </c>
      <c r="U17" s="96" t="e">
        <f>'blk, drift &amp; conc calc'!U123</f>
        <v>#DIV/0!</v>
      </c>
      <c r="V17" s="96" t="e">
        <f>'blk, drift &amp; conc calc'!V123</f>
        <v>#DIV/0!</v>
      </c>
      <c r="W17" s="32"/>
      <c r="X17" s="32"/>
      <c r="Y17" s="32"/>
      <c r="Z17" s="32"/>
      <c r="AA17" s="32"/>
      <c r="AB17" s="32"/>
      <c r="AC17" s="32"/>
    </row>
    <row r="18" spans="1:22" s="124" customFormat="1" ht="11.25">
      <c r="A18" s="93" t="str">
        <f>'recalc raw'!C16</f>
        <v>198r1  62-72</v>
      </c>
      <c r="B18" s="93">
        <f>'blk, drift &amp; conc calc'!C124</f>
        <v>12.694431797092589</v>
      </c>
      <c r="C18" s="93">
        <f>'blk, drift &amp; conc calc'!D124</f>
        <v>5.577429237726294</v>
      </c>
      <c r="D18" s="93">
        <f>'blk, drift &amp; conc calc'!E124</f>
        <v>381.77523863259484</v>
      </c>
      <c r="E18" s="93">
        <f>'blk, drift &amp; conc calc'!F124</f>
        <v>114.06447153572157</v>
      </c>
      <c r="F18" s="93">
        <f>'blk, drift &amp; conc calc'!G124</f>
        <v>43.66152104693011</v>
      </c>
      <c r="G18" s="93">
        <f>'blk, drift &amp; conc calc'!H124</f>
        <v>30.412680363517815</v>
      </c>
      <c r="H18" s="93">
        <f>'blk, drift &amp; conc calc'!I124</f>
        <v>88.19719844499325</v>
      </c>
      <c r="I18" s="93">
        <f>'blk, drift &amp; conc calc'!J124</f>
        <v>56.14703690920593</v>
      </c>
      <c r="J18" s="93">
        <f>'blk, drift &amp; conc calc'!K124</f>
        <v>195.8615929677394</v>
      </c>
      <c r="K18" s="93">
        <f>'blk, drift &amp; conc calc'!L124</f>
        <v>7.964725831765708</v>
      </c>
      <c r="L18" s="93">
        <f>SUM(B18:K18)</f>
        <v>936.3563267672874</v>
      </c>
      <c r="M18" s="125" t="e">
        <f>'blk, drift &amp; conc calc'!M124</f>
        <v>#DIV/0!</v>
      </c>
      <c r="N18" s="125" t="e">
        <f>'blk, drift &amp; conc calc'!N124</f>
        <v>#DIV/0!</v>
      </c>
      <c r="O18" s="125" t="e">
        <f>'blk, drift &amp; conc calc'!O124</f>
        <v>#DIV/0!</v>
      </c>
      <c r="P18" s="125" t="e">
        <f>'blk, drift &amp; conc calc'!P124</f>
        <v>#DIV/0!</v>
      </c>
      <c r="Q18" s="125" t="e">
        <f>'blk, drift &amp; conc calc'!Q124</f>
        <v>#DIV/0!</v>
      </c>
      <c r="R18" s="125" t="e">
        <f>'blk, drift &amp; conc calc'!R124</f>
        <v>#DIV/0!</v>
      </c>
      <c r="S18" s="125" t="e">
        <f>'blk, drift &amp; conc calc'!S124</f>
        <v>#DIV/0!</v>
      </c>
      <c r="T18" s="125">
        <f>'blk, drift &amp; conc calc'!T124</f>
        <v>17.075115543270545</v>
      </c>
      <c r="U18" s="125" t="e">
        <f>'blk, drift &amp; conc calc'!U124</f>
        <v>#DIV/0!</v>
      </c>
      <c r="V18" s="125" t="e">
        <f>'blk, drift &amp; conc calc'!V124</f>
        <v>#DIV/0!</v>
      </c>
    </row>
    <row r="19" spans="1:22" s="124" customFormat="1" ht="11.25">
      <c r="A19" s="93" t="str">
        <f>'recalc raw'!C17</f>
        <v>199r3  55-68</v>
      </c>
      <c r="B19" s="93">
        <f>'blk, drift &amp; conc calc'!C125</f>
        <v>13.692993960738985</v>
      </c>
      <c r="C19" s="93">
        <f>'blk, drift &amp; conc calc'!D125</f>
        <v>5.615114931694357</v>
      </c>
      <c r="D19" s="93">
        <f>'blk, drift &amp; conc calc'!E125</f>
        <v>383.408514566244</v>
      </c>
      <c r="E19" s="93">
        <f>'blk, drift &amp; conc calc'!F125</f>
        <v>140.38380231819917</v>
      </c>
      <c r="F19" s="93">
        <f>'blk, drift &amp; conc calc'!G125</f>
        <v>47.83408634232256</v>
      </c>
      <c r="G19" s="93">
        <f>'blk, drift &amp; conc calc'!H125</f>
        <v>37.561084889706365</v>
      </c>
      <c r="H19" s="93">
        <f>'blk, drift &amp; conc calc'!I125</f>
        <v>83.01886615197809</v>
      </c>
      <c r="I19" s="93">
        <f>'blk, drift &amp; conc calc'!J125</f>
        <v>93.9202066483602</v>
      </c>
      <c r="J19" s="93">
        <f>'blk, drift &amp; conc calc'!K125</f>
        <v>208.01356459223155</v>
      </c>
      <c r="K19" s="93">
        <f>'blk, drift &amp; conc calc'!L125</f>
        <v>9.990843773779199</v>
      </c>
      <c r="L19" s="93">
        <f t="shared" si="0"/>
        <v>1023.4390781752544</v>
      </c>
      <c r="M19" s="125" t="e">
        <f>'blk, drift &amp; conc calc'!M125</f>
        <v>#DIV/0!</v>
      </c>
      <c r="N19" s="125" t="e">
        <f>'blk, drift &amp; conc calc'!N125</f>
        <v>#DIV/0!</v>
      </c>
      <c r="O19" s="125" t="e">
        <f>'blk, drift &amp; conc calc'!O125</f>
        <v>#DIV/0!</v>
      </c>
      <c r="P19" s="125" t="e">
        <f>'blk, drift &amp; conc calc'!P125</f>
        <v>#DIV/0!</v>
      </c>
      <c r="Q19" s="125" t="e">
        <f>'blk, drift &amp; conc calc'!Q125</f>
        <v>#DIV/0!</v>
      </c>
      <c r="R19" s="125" t="e">
        <f>'blk, drift &amp; conc calc'!R125</f>
        <v>#DIV/0!</v>
      </c>
      <c r="S19" s="125" t="e">
        <f>'blk, drift &amp; conc calc'!S125</f>
        <v>#DIV/0!</v>
      </c>
      <c r="T19" s="125">
        <f>'blk, drift &amp; conc calc'!T125</f>
        <v>17.985404600019045</v>
      </c>
      <c r="U19" s="125" t="e">
        <f>'blk, drift &amp; conc calc'!U125</f>
        <v>#DIV/0!</v>
      </c>
      <c r="V19" s="125" t="e">
        <f>'blk, drift &amp; conc calc'!V125</f>
        <v>#DIV/0!</v>
      </c>
    </row>
    <row r="20" spans="1:29" s="124" customFormat="1" ht="11.25">
      <c r="A20" s="93" t="str">
        <f>'recalc raw'!C18</f>
        <v>200r2  40-50</v>
      </c>
      <c r="B20" s="93">
        <f>'blk, drift &amp; conc calc'!C126</f>
        <v>11.79964293015906</v>
      </c>
      <c r="C20" s="93">
        <f>'blk, drift &amp; conc calc'!D126</f>
        <v>5.71205921765651</v>
      </c>
      <c r="D20" s="93">
        <f>'blk, drift &amp; conc calc'!E126</f>
        <v>353.3432576975619</v>
      </c>
      <c r="E20" s="93">
        <f>'blk, drift &amp; conc calc'!F126</f>
        <v>147.4568656586451</v>
      </c>
      <c r="F20" s="93">
        <f>'blk, drift &amp; conc calc'!G126</f>
        <v>39.993343642961975</v>
      </c>
      <c r="G20" s="93">
        <f>'blk, drift &amp; conc calc'!H126</f>
        <v>39.48692357393896</v>
      </c>
      <c r="H20" s="93">
        <f>'blk, drift &amp; conc calc'!I126</f>
        <v>91.50948658769309</v>
      </c>
      <c r="I20" s="93">
        <f>'blk, drift &amp; conc calc'!J126</f>
        <v>91.6358772238434</v>
      </c>
      <c r="J20" s="93">
        <f>'blk, drift &amp; conc calc'!K126</f>
        <v>175.92692732296814</v>
      </c>
      <c r="K20" s="93">
        <f>'blk, drift &amp; conc calc'!L126</f>
        <v>11.881785049620825</v>
      </c>
      <c r="L20" s="93">
        <f t="shared" si="0"/>
        <v>968.746168905049</v>
      </c>
      <c r="M20" s="125" t="e">
        <f>'blk, drift &amp; conc calc'!M126</f>
        <v>#DIV/0!</v>
      </c>
      <c r="N20" s="125" t="e">
        <f>'blk, drift &amp; conc calc'!N126</f>
        <v>#DIV/0!</v>
      </c>
      <c r="O20" s="125" t="e">
        <f>'blk, drift &amp; conc calc'!O126</f>
        <v>#DIV/0!</v>
      </c>
      <c r="P20" s="125" t="e">
        <f>'blk, drift &amp; conc calc'!P126</f>
        <v>#DIV/0!</v>
      </c>
      <c r="Q20" s="125" t="e">
        <f>'blk, drift &amp; conc calc'!Q126</f>
        <v>#DIV/0!</v>
      </c>
      <c r="R20" s="125" t="e">
        <f>'blk, drift &amp; conc calc'!R126</f>
        <v>#DIV/0!</v>
      </c>
      <c r="S20" s="125" t="e">
        <f>'blk, drift &amp; conc calc'!S126</f>
        <v>#DIV/0!</v>
      </c>
      <c r="T20" s="125">
        <f>'blk, drift &amp; conc calc'!T126</f>
        <v>15.580960544715072</v>
      </c>
      <c r="U20" s="125" t="e">
        <f>'blk, drift &amp; conc calc'!U126</f>
        <v>#DIV/0!</v>
      </c>
      <c r="V20" s="125" t="e">
        <f>'blk, drift &amp; conc calc'!V126</f>
        <v>#DIV/0!</v>
      </c>
      <c r="W20" s="93"/>
      <c r="X20" s="93"/>
      <c r="Y20" s="93"/>
      <c r="Z20" s="93"/>
      <c r="AA20" s="93"/>
      <c r="AB20" s="93"/>
      <c r="AC20" s="93"/>
    </row>
    <row r="21" spans="1:29" ht="11.25">
      <c r="A21" s="32" t="str">
        <f>'recalc raw'!C19</f>
        <v>drift-5</v>
      </c>
      <c r="B21" s="32">
        <f>'blk, drift &amp; conc calc'!C127</f>
        <v>27.434598993378344</v>
      </c>
      <c r="C21" s="32">
        <f>'blk, drift &amp; conc calc'!D127</f>
        <v>134.57384773440887</v>
      </c>
      <c r="D21" s="32">
        <f>'blk, drift &amp; conc calc'!E127</f>
        <v>1952.09775701552</v>
      </c>
      <c r="E21" s="32">
        <f>'blk, drift &amp; conc calc'!F127</f>
        <v>713.8602004591177</v>
      </c>
      <c r="F21" s="32">
        <f>'blk, drift &amp; conc calc'!G127</f>
        <v>31.627723384918156</v>
      </c>
      <c r="G21" s="32">
        <f>'blk, drift &amp; conc calc'!H127</f>
        <v>266.9543505921703</v>
      </c>
      <c r="H21" s="32">
        <f>'blk, drift &amp; conc calc'!I127</f>
        <v>389.0181636515934</v>
      </c>
      <c r="I21" s="32">
        <f>'blk, drift &amp; conc calc'!J127</f>
        <v>130.48212720713428</v>
      </c>
      <c r="J21" s="32">
        <f>'blk, drift &amp; conc calc'!K127</f>
        <v>309.2242731382921</v>
      </c>
      <c r="K21" s="32">
        <f>'blk, drift &amp; conc calc'!L127</f>
        <v>183.6432379540376</v>
      </c>
      <c r="L21" s="32">
        <f t="shared" si="0"/>
        <v>4138.916280130571</v>
      </c>
      <c r="M21" s="96" t="e">
        <f>'blk, drift &amp; conc calc'!M127</f>
        <v>#DIV/0!</v>
      </c>
      <c r="N21" s="96" t="e">
        <f>'blk, drift &amp; conc calc'!N127</f>
        <v>#DIV/0!</v>
      </c>
      <c r="O21" s="96" t="e">
        <f>'blk, drift &amp; conc calc'!O127</f>
        <v>#DIV/0!</v>
      </c>
      <c r="P21" s="96" t="e">
        <f>'blk, drift &amp; conc calc'!P127</f>
        <v>#DIV/0!</v>
      </c>
      <c r="Q21" s="96" t="e">
        <f>'blk, drift &amp; conc calc'!Q127</f>
        <v>#DIV/0!</v>
      </c>
      <c r="R21" s="96" t="e">
        <f>'blk, drift &amp; conc calc'!R127</f>
        <v>#DIV/0!</v>
      </c>
      <c r="S21" s="96" t="e">
        <f>'blk, drift &amp; conc calc'!S127</f>
        <v>#DIV/0!</v>
      </c>
      <c r="T21" s="96">
        <f>'blk, drift &amp; conc calc'!T127</f>
        <v>25.56887779077676</v>
      </c>
      <c r="U21" s="96" t="e">
        <f>'blk, drift &amp; conc calc'!U127</f>
        <v>#DIV/0!</v>
      </c>
      <c r="V21" s="96" t="e">
        <f>'blk, drift &amp; conc calc'!V127</f>
        <v>#DIV/0!</v>
      </c>
      <c r="W21" s="32"/>
      <c r="X21" s="32"/>
      <c r="Y21" s="32"/>
      <c r="Z21" s="32"/>
      <c r="AA21" s="32"/>
      <c r="AB21" s="32"/>
      <c r="AC21" s="32"/>
    </row>
    <row r="22" spans="1:22" ht="11.25">
      <c r="A22" s="32" t="str">
        <f>'recalc raw'!C20</f>
        <v>bir1-2</v>
      </c>
      <c r="B22" s="32">
        <f>'blk, drift &amp; conc calc'!C128</f>
        <v>16.720742858930464</v>
      </c>
      <c r="C22" s="32">
        <f>'blk, drift &amp; conc calc'!D128</f>
        <v>9.74415401338338</v>
      </c>
      <c r="D22" s="32">
        <f>'blk, drift &amp; conc calc'!E128</f>
        <v>362.0531951056421</v>
      </c>
      <c r="E22" s="32">
        <f>'blk, drift &amp; conc calc'!F128</f>
        <v>172.5382550384182</v>
      </c>
      <c r="F22" s="32">
        <f>'blk, drift &amp; conc calc'!G128</f>
        <v>44.39919128073086</v>
      </c>
      <c r="G22" s="32">
        <f>'blk, drift &amp; conc calc'!H128</f>
        <v>54.370915719356844</v>
      </c>
      <c r="H22" s="32">
        <f>'blk, drift &amp; conc calc'!I128</f>
        <v>108.30820029205621</v>
      </c>
      <c r="I22" s="32">
        <f>'blk, drift &amp; conc calc'!J128</f>
        <v>130.88368658861916</v>
      </c>
      <c r="J22" s="32">
        <f>'blk, drift &amp; conc calc'!K128</f>
        <v>313.038991704602</v>
      </c>
      <c r="K22" s="32">
        <f>'blk, drift &amp; conc calc'!L128</f>
        <v>18.21666804521304</v>
      </c>
      <c r="L22" s="32">
        <f t="shared" si="0"/>
        <v>1230.2740006469523</v>
      </c>
      <c r="M22" s="96" t="e">
        <f>'blk, drift &amp; conc calc'!M128</f>
        <v>#DIV/0!</v>
      </c>
      <c r="N22" s="96" t="e">
        <f>'blk, drift &amp; conc calc'!N128</f>
        <v>#DIV/0!</v>
      </c>
      <c r="O22" s="96" t="e">
        <f>'blk, drift &amp; conc calc'!O128</f>
        <v>#DIV/0!</v>
      </c>
      <c r="P22" s="96" t="e">
        <f>'blk, drift &amp; conc calc'!P128</f>
        <v>#DIV/0!</v>
      </c>
      <c r="Q22" s="96" t="e">
        <f>'blk, drift &amp; conc calc'!Q128</f>
        <v>#DIV/0!</v>
      </c>
      <c r="R22" s="96" t="e">
        <f>'blk, drift &amp; conc calc'!R128</f>
        <v>#DIV/0!</v>
      </c>
      <c r="S22" s="96" t="e">
        <f>'blk, drift &amp; conc calc'!S128</f>
        <v>#DIV/0!</v>
      </c>
      <c r="T22" s="96">
        <f>'blk, drift &amp; conc calc'!T128</f>
        <v>25.854708336033344</v>
      </c>
      <c r="U22" s="96" t="e">
        <f>'blk, drift &amp; conc calc'!U128</f>
        <v>#DIV/0!</v>
      </c>
      <c r="V22" s="96" t="e">
        <f>'blk, drift &amp; conc calc'!V128</f>
        <v>#DIV/0!</v>
      </c>
    </row>
    <row r="23" spans="1:22" s="124" customFormat="1" ht="11.25">
      <c r="A23" s="93" t="str">
        <f>'recalc raw'!C21</f>
        <v>202r1  44-56</v>
      </c>
      <c r="B23" s="93">
        <f>'blk, drift &amp; conc calc'!C129</f>
        <v>12.199871478637817</v>
      </c>
      <c r="C23" s="93">
        <f>'blk, drift &amp; conc calc'!D129</f>
        <v>5.210738909531425</v>
      </c>
      <c r="D23" s="93">
        <f>'blk, drift &amp; conc calc'!E129</f>
        <v>525.4794160885626</v>
      </c>
      <c r="E23" s="93">
        <f>'blk, drift &amp; conc calc'!F129</f>
        <v>134.45205404907847</v>
      </c>
      <c r="F23" s="93">
        <f>'blk, drift &amp; conc calc'!G129</f>
        <v>50.8873020467696</v>
      </c>
      <c r="G23" s="93">
        <f>'blk, drift &amp; conc calc'!H129</f>
        <v>36.47260360566872</v>
      </c>
      <c r="H23" s="93">
        <f>'blk, drift &amp; conc calc'!I129</f>
        <v>72.94796467724862</v>
      </c>
      <c r="I23" s="93">
        <f>'blk, drift &amp; conc calc'!J129</f>
        <v>54.86439257242801</v>
      </c>
      <c r="J23" s="93">
        <f>'blk, drift &amp; conc calc'!K129</f>
        <v>206.56474641279175</v>
      </c>
      <c r="K23" s="93">
        <f>'blk, drift &amp; conc calc'!L129</f>
        <v>9.321195954155318</v>
      </c>
      <c r="L23" s="93">
        <f t="shared" si="0"/>
        <v>1108.4002857948724</v>
      </c>
      <c r="M23" s="125" t="e">
        <f>'blk, drift &amp; conc calc'!M129</f>
        <v>#DIV/0!</v>
      </c>
      <c r="N23" s="125" t="e">
        <f>'blk, drift &amp; conc calc'!N129</f>
        <v>#DIV/0!</v>
      </c>
      <c r="O23" s="125" t="e">
        <f>'blk, drift &amp; conc calc'!O129</f>
        <v>#DIV/0!</v>
      </c>
      <c r="P23" s="125" t="e">
        <f>'blk, drift &amp; conc calc'!P129</f>
        <v>#DIV/0!</v>
      </c>
      <c r="Q23" s="125" t="e">
        <f>'blk, drift &amp; conc calc'!Q129</f>
        <v>#DIV/0!</v>
      </c>
      <c r="R23" s="125" t="e">
        <f>'blk, drift &amp; conc calc'!R129</f>
        <v>#DIV/0!</v>
      </c>
      <c r="S23" s="125" t="e">
        <f>'blk, drift &amp; conc calc'!S129</f>
        <v>#DIV/0!</v>
      </c>
      <c r="T23" s="125">
        <f>'blk, drift &amp; conc calc'!T129</f>
        <v>17.87710533370246</v>
      </c>
      <c r="U23" s="125" t="e">
        <f>'blk, drift &amp; conc calc'!U129</f>
        <v>#DIV/0!</v>
      </c>
      <c r="V23" s="125" t="e">
        <f>'blk, drift &amp; conc calc'!V129</f>
        <v>#DIV/0!</v>
      </c>
    </row>
    <row r="24" spans="1:22" s="124" customFormat="1" ht="11.25">
      <c r="A24" s="93" t="str">
        <f>'recalc raw'!C22</f>
        <v>203r1  83-92</v>
      </c>
      <c r="B24" s="93">
        <f>'blk, drift &amp; conc calc'!C130</f>
        <v>9.739335634919382</v>
      </c>
      <c r="C24" s="93">
        <f>'blk, drift &amp; conc calc'!D130</f>
        <v>5.631838739277533</v>
      </c>
      <c r="D24" s="93">
        <f>'blk, drift &amp; conc calc'!E130</f>
        <v>310.43245735964234</v>
      </c>
      <c r="E24" s="93">
        <f>'blk, drift &amp; conc calc'!F130</f>
        <v>169.79590446456834</v>
      </c>
      <c r="F24" s="93">
        <f>'blk, drift &amp; conc calc'!G130</f>
        <v>36.623886164659666</v>
      </c>
      <c r="G24" s="93">
        <f>'blk, drift &amp; conc calc'!H130</f>
        <v>42.22040231169051</v>
      </c>
      <c r="H24" s="93">
        <f>'blk, drift &amp; conc calc'!I130</f>
        <v>93.27593927429135</v>
      </c>
      <c r="I24" s="93">
        <f>'blk, drift &amp; conc calc'!J130</f>
        <v>86.54950464736827</v>
      </c>
      <c r="J24" s="93">
        <f>'blk, drift &amp; conc calc'!K130</f>
        <v>159.73961576237377</v>
      </c>
      <c r="K24" s="93">
        <f>'blk, drift &amp; conc calc'!L130</f>
        <v>3.5186403718594073</v>
      </c>
      <c r="L24" s="93">
        <f t="shared" si="0"/>
        <v>917.5275247306505</v>
      </c>
      <c r="M24" s="125" t="e">
        <f>'blk, drift &amp; conc calc'!M130</f>
        <v>#DIV/0!</v>
      </c>
      <c r="N24" s="125" t="e">
        <f>'blk, drift &amp; conc calc'!N130</f>
        <v>#DIV/0!</v>
      </c>
      <c r="O24" s="125" t="e">
        <f>'blk, drift &amp; conc calc'!O130</f>
        <v>#DIV/0!</v>
      </c>
      <c r="P24" s="125" t="e">
        <f>'blk, drift &amp; conc calc'!P130</f>
        <v>#DIV/0!</v>
      </c>
      <c r="Q24" s="125" t="e">
        <f>'blk, drift &amp; conc calc'!Q130</f>
        <v>#DIV/0!</v>
      </c>
      <c r="R24" s="125" t="e">
        <f>'blk, drift &amp; conc calc'!R130</f>
        <v>#DIV/0!</v>
      </c>
      <c r="S24" s="125" t="e">
        <f>'blk, drift &amp; conc calc'!S130</f>
        <v>#DIV/0!</v>
      </c>
      <c r="T24" s="125">
        <f>'blk, drift &amp; conc calc'!T130</f>
        <v>14.369214904878607</v>
      </c>
      <c r="U24" s="125" t="e">
        <f>'blk, drift &amp; conc calc'!U130</f>
        <v>#DIV/0!</v>
      </c>
      <c r="V24" s="125" t="e">
        <f>'blk, drift &amp; conc calc'!V130</f>
        <v>#DIV/0!</v>
      </c>
    </row>
    <row r="25" spans="1:22" ht="11.25">
      <c r="A25" s="32" t="str">
        <f>'recalc raw'!C23</f>
        <v>jb3-1</v>
      </c>
      <c r="B25" s="32">
        <f>'blk, drift &amp; conc calc'!C131</f>
        <v>27.772603308428714</v>
      </c>
      <c r="C25" s="32">
        <f>'blk, drift &amp; conc calc'!D131</f>
        <v>242.0999018039386</v>
      </c>
      <c r="D25" s="32">
        <f>'blk, drift &amp; conc calc'!E131</f>
        <v>57.03106738596866</v>
      </c>
      <c r="E25" s="32">
        <f>'blk, drift &amp; conc calc'!F131</f>
        <v>34.86620774213032</v>
      </c>
      <c r="F25" s="32">
        <f>'blk, drift &amp; conc calc'!G131</f>
        <v>34.03762620492527</v>
      </c>
      <c r="G25" s="32">
        <f>'blk, drift &amp; conc calc'!H131</f>
        <v>40.85931408136822</v>
      </c>
      <c r="H25" s="32">
        <f>'blk, drift &amp; conc calc'!I131</f>
        <v>405.3269153626203</v>
      </c>
      <c r="I25" s="32">
        <f>'blk, drift &amp; conc calc'!J131</f>
        <v>205.95148057734585</v>
      </c>
      <c r="J25" s="32">
        <f>'blk, drift &amp; conc calc'!K131</f>
        <v>368.02490615456736</v>
      </c>
      <c r="K25" s="32">
        <f>'blk, drift &amp; conc calc'!L131</f>
        <v>94.86668085748457</v>
      </c>
      <c r="L25" s="32">
        <f t="shared" si="0"/>
        <v>1510.836703478778</v>
      </c>
      <c r="M25" s="96" t="e">
        <f>'blk, drift &amp; conc calc'!M131</f>
        <v>#DIV/0!</v>
      </c>
      <c r="N25" s="96" t="e">
        <f>'blk, drift &amp; conc calc'!N131</f>
        <v>#DIV/0!</v>
      </c>
      <c r="O25" s="96" t="e">
        <f>'blk, drift &amp; conc calc'!O131</f>
        <v>#DIV/0!</v>
      </c>
      <c r="P25" s="96" t="e">
        <f>'blk, drift &amp; conc calc'!P131</f>
        <v>#DIV/0!</v>
      </c>
      <c r="Q25" s="96" t="e">
        <f>'blk, drift &amp; conc calc'!Q131</f>
        <v>#DIV/0!</v>
      </c>
      <c r="R25" s="96" t="e">
        <f>'blk, drift &amp; conc calc'!R131</f>
        <v>#DIV/0!</v>
      </c>
      <c r="S25" s="96" t="e">
        <f>'blk, drift &amp; conc calc'!S131</f>
        <v>#DIV/0!</v>
      </c>
      <c r="T25" s="96">
        <f>'blk, drift &amp; conc calc'!T131</f>
        <v>29.97413848325911</v>
      </c>
      <c r="U25" s="96" t="e">
        <f>'blk, drift &amp; conc calc'!U131</f>
        <v>#DIV/0!</v>
      </c>
      <c r="V25" s="96" t="e">
        <f>'blk, drift &amp; conc calc'!V131</f>
        <v>#DIV/0!</v>
      </c>
    </row>
    <row r="26" spans="1:22" ht="11.25">
      <c r="A26" s="32" t="str">
        <f>'recalc raw'!C24</f>
        <v>drift-6</v>
      </c>
      <c r="B26" s="32">
        <f>'blk, drift &amp; conc calc'!C132</f>
        <v>27.434598993378344</v>
      </c>
      <c r="C26" s="32">
        <f>'blk, drift &amp; conc calc'!D132</f>
        <v>134.57384773440887</v>
      </c>
      <c r="D26" s="32">
        <f>'blk, drift &amp; conc calc'!E132</f>
        <v>1952.09775701552</v>
      </c>
      <c r="E26" s="32">
        <f>'blk, drift &amp; conc calc'!F132</f>
        <v>713.8602004591177</v>
      </c>
      <c r="F26" s="32">
        <f>'blk, drift &amp; conc calc'!G132</f>
        <v>31.627723384918156</v>
      </c>
      <c r="G26" s="32">
        <f>'blk, drift &amp; conc calc'!H132</f>
        <v>266.9543505921703</v>
      </c>
      <c r="H26" s="32">
        <f>'blk, drift &amp; conc calc'!I132</f>
        <v>389.0181636515934</v>
      </c>
      <c r="I26" s="32">
        <f>'blk, drift &amp; conc calc'!J132</f>
        <v>130.4821272071343</v>
      </c>
      <c r="J26" s="32">
        <f>'blk, drift &amp; conc calc'!K132</f>
        <v>309.2242731382922</v>
      </c>
      <c r="K26" s="32">
        <f>'blk, drift &amp; conc calc'!L132</f>
        <v>183.6432379540376</v>
      </c>
      <c r="L26" s="32">
        <f t="shared" si="0"/>
        <v>4138.916280130571</v>
      </c>
      <c r="M26" s="96" t="e">
        <f>'blk, drift &amp; conc calc'!M132</f>
        <v>#DIV/0!</v>
      </c>
      <c r="N26" s="96" t="e">
        <f>'blk, drift &amp; conc calc'!N132</f>
        <v>#DIV/0!</v>
      </c>
      <c r="O26" s="96" t="e">
        <f>'blk, drift &amp; conc calc'!O132</f>
        <v>#DIV/0!</v>
      </c>
      <c r="P26" s="96" t="e">
        <f>'blk, drift &amp; conc calc'!P132</f>
        <v>#DIV/0!</v>
      </c>
      <c r="Q26" s="96" t="e">
        <f>'blk, drift &amp; conc calc'!Q132</f>
        <v>#DIV/0!</v>
      </c>
      <c r="R26" s="96" t="e">
        <f>'blk, drift &amp; conc calc'!R132</f>
        <v>#DIV/0!</v>
      </c>
      <c r="S26" s="96" t="e">
        <f>'blk, drift &amp; conc calc'!S132</f>
        <v>#DIV/0!</v>
      </c>
      <c r="T26" s="96">
        <f>'blk, drift &amp; conc calc'!T132</f>
        <v>25.568877790776757</v>
      </c>
      <c r="U26" s="96" t="e">
        <f>'blk, drift &amp; conc calc'!U132</f>
        <v>#DIV/0!</v>
      </c>
      <c r="V26" s="96" t="e">
        <f>'blk, drift &amp; conc calc'!V132</f>
        <v>#DIV/0!</v>
      </c>
    </row>
    <row r="27" spans="1:22" s="124" customFormat="1" ht="11.25">
      <c r="A27" s="93" t="str">
        <f>'recalc raw'!C25</f>
        <v>204r4  15-26</v>
      </c>
      <c r="B27" s="93">
        <f>'blk, drift &amp; conc calc'!C133</f>
        <v>8.19727419685154</v>
      </c>
      <c r="C27" s="93">
        <f>'blk, drift &amp; conc calc'!D133</f>
        <v>6.231228825789557</v>
      </c>
      <c r="D27" s="93">
        <f>'blk, drift &amp; conc calc'!E133</f>
        <v>155.46601417718048</v>
      </c>
      <c r="E27" s="93">
        <f>'blk, drift &amp; conc calc'!F133</f>
        <v>100.70510457968338</v>
      </c>
      <c r="F27" s="93">
        <f>'blk, drift &amp; conc calc'!G133</f>
        <v>30.701721514984712</v>
      </c>
      <c r="G27" s="93">
        <f>'blk, drift &amp; conc calc'!H133</f>
        <v>35.10151690761967</v>
      </c>
      <c r="H27" s="93">
        <f>'blk, drift &amp; conc calc'!I133</f>
        <v>98.53044824460542</v>
      </c>
      <c r="I27" s="93">
        <f>'blk, drift &amp; conc calc'!J133</f>
        <v>53.19498556333058</v>
      </c>
      <c r="J27" s="93">
        <f>'blk, drift &amp; conc calc'!K133</f>
        <v>142.64859525281804</v>
      </c>
      <c r="K27" s="93">
        <f>'blk, drift &amp; conc calc'!L133</f>
        <v>4.887594582414525</v>
      </c>
      <c r="L27" s="93">
        <f t="shared" si="0"/>
        <v>635.664483845278</v>
      </c>
      <c r="M27" s="125" t="e">
        <f>'blk, drift &amp; conc calc'!M133</f>
        <v>#DIV/0!</v>
      </c>
      <c r="N27" s="125" t="e">
        <f>'blk, drift &amp; conc calc'!N133</f>
        <v>#DIV/0!</v>
      </c>
      <c r="O27" s="125" t="e">
        <f>'blk, drift &amp; conc calc'!O133</f>
        <v>#DIV/0!</v>
      </c>
      <c r="P27" s="125" t="e">
        <f>'blk, drift &amp; conc calc'!P133</f>
        <v>#DIV/0!</v>
      </c>
      <c r="Q27" s="125" t="e">
        <f>'blk, drift &amp; conc calc'!Q133</f>
        <v>#DIV/0!</v>
      </c>
      <c r="R27" s="125" t="e">
        <f>'blk, drift &amp; conc calc'!R133</f>
        <v>#DIV/0!</v>
      </c>
      <c r="S27" s="125" t="e">
        <f>'blk, drift &amp; conc calc'!S133</f>
        <v>#DIV/0!</v>
      </c>
      <c r="T27" s="125">
        <f>'blk, drift &amp; conc calc'!T133</f>
        <v>13.089312957920297</v>
      </c>
      <c r="U27" s="125" t="e">
        <f>'blk, drift &amp; conc calc'!U133</f>
        <v>#DIV/0!</v>
      </c>
      <c r="V27" s="125" t="e">
        <f>'blk, drift &amp; conc calc'!V133</f>
        <v>#DIV/0!</v>
      </c>
    </row>
    <row r="28" spans="1:22" ht="11.25">
      <c r="A28" s="32" t="str">
        <f>'recalc raw'!C26</f>
        <v>jp1-2</v>
      </c>
      <c r="B28" s="32">
        <f>'blk, drift &amp; conc calc'!C134</f>
        <v>0.9986204018043048</v>
      </c>
      <c r="C28" s="32">
        <f>'blk, drift &amp; conc calc'!D134</f>
        <v>13.279862020009258</v>
      </c>
      <c r="D28" s="32">
        <f>'blk, drift &amp; conc calc'!E134</f>
        <v>2777.5588532599954</v>
      </c>
      <c r="E28" s="32">
        <f>'blk, drift &amp; conc calc'!F134</f>
        <v>2461.0730431737907</v>
      </c>
      <c r="F28" s="32">
        <f>'blk, drift &amp; conc calc'!G134</f>
        <v>7.362344728168458</v>
      </c>
      <c r="G28" s="32">
        <f>'blk, drift &amp; conc calc'!H134</f>
        <v>115.44607871224406</v>
      </c>
      <c r="H28" s="32">
        <f>'blk, drift &amp; conc calc'!I134</f>
        <v>1.7417499064782533</v>
      </c>
      <c r="I28" s="32">
        <f>'blk, drift &amp; conc calc'!J134</f>
        <v>-2.7917209860788583</v>
      </c>
      <c r="J28" s="32">
        <f>'blk, drift &amp; conc calc'!K134</f>
        <v>27.14506650168862</v>
      </c>
      <c r="K28" s="32">
        <f>'blk, drift &amp; conc calc'!L134</f>
        <v>4.011970134548458</v>
      </c>
      <c r="L28" s="32">
        <f t="shared" si="0"/>
        <v>5405.825867852649</v>
      </c>
      <c r="M28" s="96" t="e">
        <f>'blk, drift &amp; conc calc'!M134</f>
        <v>#DIV/0!</v>
      </c>
      <c r="N28" s="96" t="e">
        <f>'blk, drift &amp; conc calc'!N134</f>
        <v>#DIV/0!</v>
      </c>
      <c r="O28" s="96" t="e">
        <f>'blk, drift &amp; conc calc'!O134</f>
        <v>#DIV/0!</v>
      </c>
      <c r="P28" s="96" t="e">
        <f>'blk, drift &amp; conc calc'!P134</f>
        <v>#DIV/0!</v>
      </c>
      <c r="Q28" s="96" t="e">
        <f>'blk, drift &amp; conc calc'!Q134</f>
        <v>#DIV/0!</v>
      </c>
      <c r="R28" s="96" t="e">
        <f>'blk, drift &amp; conc calc'!R134</f>
        <v>#DIV/0!</v>
      </c>
      <c r="S28" s="96" t="e">
        <f>'blk, drift &amp; conc calc'!S134</f>
        <v>#DIV/0!</v>
      </c>
      <c r="T28" s="96">
        <f>'blk, drift &amp; conc calc'!T134</f>
        <v>4.435162073907447</v>
      </c>
      <c r="U28" s="96" t="e">
        <f>'blk, drift &amp; conc calc'!U134</f>
        <v>#DIV/0!</v>
      </c>
      <c r="V28" s="96" t="e">
        <f>'blk, drift &amp; conc calc'!V134</f>
        <v>#DIV/0!</v>
      </c>
    </row>
    <row r="29" spans="1:22" s="124" customFormat="1" ht="11.25">
      <c r="A29" s="93" t="str">
        <f>'recalc raw'!C27</f>
        <v>205r2  91-101</v>
      </c>
      <c r="B29" s="93">
        <f>'blk, drift &amp; conc calc'!C135</f>
        <v>12.345239115986434</v>
      </c>
      <c r="C29" s="93">
        <f>'blk, drift &amp; conc calc'!D135</f>
        <v>5.058510723435791</v>
      </c>
      <c r="D29" s="93">
        <f>'blk, drift &amp; conc calc'!E135</f>
        <v>403.8668841385151</v>
      </c>
      <c r="E29" s="93">
        <f>'blk, drift &amp; conc calc'!F135</f>
        <v>222.41855706073164</v>
      </c>
      <c r="F29" s="93">
        <f>'blk, drift &amp; conc calc'!G135</f>
        <v>40.06557541010154</v>
      </c>
      <c r="G29" s="93">
        <f>'blk, drift &amp; conc calc'!H135</f>
        <v>47.68763337610271</v>
      </c>
      <c r="H29" s="93">
        <f>'blk, drift &amp; conc calc'!I135</f>
        <v>75.47942031417195</v>
      </c>
      <c r="I29" s="93">
        <f>'blk, drift &amp; conc calc'!J135</f>
        <v>73.49946815076879</v>
      </c>
      <c r="J29" s="93">
        <f>'blk, drift &amp; conc calc'!K135</f>
        <v>169.3997207527811</v>
      </c>
      <c r="K29" s="93">
        <f>'blk, drift &amp; conc calc'!L135</f>
        <v>31.937075542415307</v>
      </c>
      <c r="L29" s="93">
        <f t="shared" si="0"/>
        <v>1081.7580845850105</v>
      </c>
      <c r="M29" s="125" t="e">
        <f>'blk, drift &amp; conc calc'!M135</f>
        <v>#DIV/0!</v>
      </c>
      <c r="N29" s="125" t="e">
        <f>'blk, drift &amp; conc calc'!N135</f>
        <v>#DIV/0!</v>
      </c>
      <c r="O29" s="125" t="e">
        <f>'blk, drift &amp; conc calc'!O135</f>
        <v>#DIV/0!</v>
      </c>
      <c r="P29" s="125" t="e">
        <f>'blk, drift &amp; conc calc'!P135</f>
        <v>#DIV/0!</v>
      </c>
      <c r="Q29" s="125" t="e">
        <f>'blk, drift &amp; conc calc'!Q135</f>
        <v>#DIV/0!</v>
      </c>
      <c r="R29" s="125" t="e">
        <f>'blk, drift &amp; conc calc'!R135</f>
        <v>#DIV/0!</v>
      </c>
      <c r="S29" s="125" t="e">
        <f>'blk, drift &amp; conc calc'!S135</f>
        <v>#DIV/0!</v>
      </c>
      <c r="T29" s="125">
        <f>'blk, drift &amp; conc calc'!T135</f>
        <v>15.092642080641909</v>
      </c>
      <c r="U29" s="125" t="e">
        <f>'blk, drift &amp; conc calc'!U135</f>
        <v>#DIV/0!</v>
      </c>
      <c r="V29" s="125" t="e">
        <f>'blk, drift &amp; conc calc'!V135</f>
        <v>#DIV/0!</v>
      </c>
    </row>
    <row r="30" spans="1:22" s="124" customFormat="1" ht="11.25">
      <c r="A30" s="93" t="str">
        <f>'recalc raw'!C28</f>
        <v>209r2  85-90</v>
      </c>
      <c r="B30" s="93">
        <f>'blk, drift &amp; conc calc'!C136</f>
        <v>11.377508878613561</v>
      </c>
      <c r="C30" s="93">
        <f>'blk, drift &amp; conc calc'!D136</f>
        <v>5.540250395089719</v>
      </c>
      <c r="D30" s="93">
        <f>'blk, drift &amp; conc calc'!E136</f>
        <v>476.4123991188166</v>
      </c>
      <c r="E30" s="93">
        <f>'blk, drift &amp; conc calc'!F136</f>
        <v>148.151097474</v>
      </c>
      <c r="F30" s="93">
        <f>'blk, drift &amp; conc calc'!G136</f>
        <v>43.16122508702477</v>
      </c>
      <c r="G30" s="93">
        <f>'blk, drift &amp; conc calc'!H136</f>
        <v>37.60991309960638</v>
      </c>
      <c r="H30" s="93">
        <f>'blk, drift &amp; conc calc'!I136</f>
        <v>85.51866529930668</v>
      </c>
      <c r="I30" s="93">
        <f>'blk, drift &amp; conc calc'!J136</f>
        <v>101.49056484771565</v>
      </c>
      <c r="J30" s="93">
        <f>'blk, drift &amp; conc calc'!K136</f>
        <v>186.87025054477118</v>
      </c>
      <c r="K30" s="93">
        <f>'blk, drift &amp; conc calc'!L136</f>
        <v>10.507357605118141</v>
      </c>
      <c r="L30" s="93">
        <f t="shared" si="0"/>
        <v>1106.6392323500627</v>
      </c>
      <c r="M30" s="125" t="e">
        <f>'blk, drift &amp; conc calc'!M136</f>
        <v>#DIV/0!</v>
      </c>
      <c r="N30" s="125" t="e">
        <f>'blk, drift &amp; conc calc'!N136</f>
        <v>#DIV/0!</v>
      </c>
      <c r="O30" s="125" t="e">
        <f>'blk, drift &amp; conc calc'!O136</f>
        <v>#DIV/0!</v>
      </c>
      <c r="P30" s="125" t="e">
        <f>'blk, drift &amp; conc calc'!P136</f>
        <v>#DIV/0!</v>
      </c>
      <c r="Q30" s="125" t="e">
        <f>'blk, drift &amp; conc calc'!Q136</f>
        <v>#DIV/0!</v>
      </c>
      <c r="R30" s="125" t="e">
        <f>'blk, drift &amp; conc calc'!R136</f>
        <v>#DIV/0!</v>
      </c>
      <c r="S30" s="125" t="e">
        <f>'blk, drift &amp; conc calc'!S136</f>
        <v>#DIV/0!</v>
      </c>
      <c r="T30" s="125">
        <f>'blk, drift &amp; conc calc'!T136</f>
        <v>16.401244924095984</v>
      </c>
      <c r="U30" s="125" t="e">
        <f>'blk, drift &amp; conc calc'!U136</f>
        <v>#DIV/0!</v>
      </c>
      <c r="V30" s="125" t="e">
        <f>'blk, drift &amp; conc calc'!V136</f>
        <v>#DIV/0!</v>
      </c>
    </row>
    <row r="31" spans="1:22" ht="11.25">
      <c r="A31" s="32" t="str">
        <f>'recalc raw'!C29</f>
        <v>drift-7</v>
      </c>
      <c r="B31" s="32">
        <f>'blk, drift &amp; conc calc'!C137</f>
        <v>27.434598993378344</v>
      </c>
      <c r="C31" s="32">
        <f>'blk, drift &amp; conc calc'!D137</f>
        <v>134.57384773440887</v>
      </c>
      <c r="D31" s="32">
        <f>'blk, drift &amp; conc calc'!E137</f>
        <v>1952.09775701552</v>
      </c>
      <c r="E31" s="32">
        <f>'blk, drift &amp; conc calc'!F137</f>
        <v>713.8602004591177</v>
      </c>
      <c r="F31" s="32">
        <f>'blk, drift &amp; conc calc'!G137</f>
        <v>31.627723384918156</v>
      </c>
      <c r="G31" s="32">
        <f>'blk, drift &amp; conc calc'!H137</f>
        <v>266.9543505921703</v>
      </c>
      <c r="H31" s="32">
        <f>'blk, drift &amp; conc calc'!I137</f>
        <v>389.01816365159345</v>
      </c>
      <c r="I31" s="32">
        <f>'blk, drift &amp; conc calc'!J137</f>
        <v>130.4821272071343</v>
      </c>
      <c r="J31" s="32">
        <f>'blk, drift &amp; conc calc'!K137</f>
        <v>309.2242731382922</v>
      </c>
      <c r="K31" s="32">
        <f>'blk, drift &amp; conc calc'!L137</f>
        <v>183.6432379540376</v>
      </c>
      <c r="L31" s="32">
        <f t="shared" si="0"/>
        <v>4138.916280130571</v>
      </c>
      <c r="M31" s="96" t="e">
        <f>'blk, drift &amp; conc calc'!M137</f>
        <v>#DIV/0!</v>
      </c>
      <c r="N31" s="96" t="e">
        <f>'blk, drift &amp; conc calc'!N137</f>
        <v>#DIV/0!</v>
      </c>
      <c r="O31" s="96" t="e">
        <f>'blk, drift &amp; conc calc'!O137</f>
        <v>#DIV/0!</v>
      </c>
      <c r="P31" s="96" t="e">
        <f>'blk, drift &amp; conc calc'!P137</f>
        <v>#DIV/0!</v>
      </c>
      <c r="Q31" s="96" t="e">
        <f>'blk, drift &amp; conc calc'!Q137</f>
        <v>#DIV/0!</v>
      </c>
      <c r="R31" s="96" t="e">
        <f>'blk, drift &amp; conc calc'!R137</f>
        <v>#DIV/0!</v>
      </c>
      <c r="S31" s="96" t="e">
        <f>'blk, drift &amp; conc calc'!S137</f>
        <v>#DIV/0!</v>
      </c>
      <c r="T31" s="96">
        <f>'blk, drift &amp; conc calc'!T137</f>
        <v>25.568877790776757</v>
      </c>
      <c r="U31" s="96" t="e">
        <f>'blk, drift &amp; conc calc'!U137</f>
        <v>#DIV/0!</v>
      </c>
      <c r="V31" s="96" t="e">
        <f>'blk, drift &amp; conc calc'!V137</f>
        <v>#DIV/0!</v>
      </c>
    </row>
    <row r="32" spans="1:22" ht="12" customHeight="1">
      <c r="A32" s="32" t="str">
        <f>'recalc raw'!C30</f>
        <v>ja3-2</v>
      </c>
      <c r="B32" s="32">
        <f>'blk, drift &amp; conc calc'!C138</f>
        <v>19.012388580768267</v>
      </c>
      <c r="C32" s="32">
        <f>'blk, drift &amp; conc calc'!D138</f>
        <v>326.60752051058716</v>
      </c>
      <c r="D32" s="32">
        <f>'blk, drift &amp; conc calc'!E138</f>
        <v>64.21161107559925</v>
      </c>
      <c r="E32" s="32">
        <f>'blk, drift &amp; conc calc'!F138</f>
        <v>32.032705596562025</v>
      </c>
      <c r="F32" s="32">
        <f>'blk, drift &amp; conc calc'!G138</f>
        <v>21.313284568170445</v>
      </c>
      <c r="G32" s="32">
        <f>'blk, drift &amp; conc calc'!H138</f>
        <v>22.828973340293548</v>
      </c>
      <c r="H32" s="32">
        <f>'blk, drift &amp; conc calc'!I138</f>
        <v>289.16009750631605</v>
      </c>
      <c r="I32" s="32">
        <f>'blk, drift &amp; conc calc'!J138</f>
        <v>35.15508020241462</v>
      </c>
      <c r="J32" s="32">
        <f>'blk, drift &amp; conc calc'!K138</f>
        <v>163.1817402013864</v>
      </c>
      <c r="K32" s="32">
        <f>'blk, drift &amp; conc calc'!L138</f>
        <v>120.14451389866906</v>
      </c>
      <c r="L32" s="32">
        <f t="shared" si="0"/>
        <v>1093.647915480767</v>
      </c>
      <c r="M32" s="96" t="e">
        <f>'blk, drift &amp; conc calc'!M138</f>
        <v>#DIV/0!</v>
      </c>
      <c r="N32" s="96" t="e">
        <f>'blk, drift &amp; conc calc'!N138</f>
        <v>#DIV/0!</v>
      </c>
      <c r="O32" s="96" t="e">
        <f>'blk, drift &amp; conc calc'!O138</f>
        <v>#DIV/0!</v>
      </c>
      <c r="P32" s="96" t="e">
        <f>'blk, drift &amp; conc calc'!P138</f>
        <v>#DIV/0!</v>
      </c>
      <c r="Q32" s="96" t="e">
        <f>'blk, drift &amp; conc calc'!Q138</f>
        <v>#DIV/0!</v>
      </c>
      <c r="R32" s="96" t="e">
        <f>'blk, drift &amp; conc calc'!R138</f>
        <v>#DIV/0!</v>
      </c>
      <c r="S32" s="96" t="e">
        <f>'blk, drift &amp; conc calc'!S138</f>
        <v>#DIV/0!</v>
      </c>
      <c r="T32" s="96">
        <f>'blk, drift &amp; conc calc'!T138</f>
        <v>14.625738580334271</v>
      </c>
      <c r="U32" s="96" t="e">
        <f>'blk, drift &amp; conc calc'!U138</f>
        <v>#DIV/0!</v>
      </c>
      <c r="V32" s="96" t="e">
        <f>'blk, drift &amp; conc calc'!V138</f>
        <v>#DIV/0!</v>
      </c>
    </row>
    <row r="33" spans="1:22" ht="11.25">
      <c r="A33" s="32" t="str">
        <f>'recalc raw'!C31</f>
        <v>blank-2</v>
      </c>
      <c r="B33" s="32">
        <f>'blk, drift &amp; conc calc'!C139</f>
        <v>0.055184155852223304</v>
      </c>
      <c r="C33" s="32">
        <f>'blk, drift &amp; conc calc'!D139</f>
        <v>3.4053936701343774</v>
      </c>
      <c r="D33" s="32">
        <f>'blk, drift &amp; conc calc'!E139</f>
        <v>1.4381400924702035</v>
      </c>
      <c r="E33" s="32">
        <f>'blk, drift &amp; conc calc'!F139</f>
        <v>2.454875228330521</v>
      </c>
      <c r="F33" s="32">
        <f>'blk, drift &amp; conc calc'!G139</f>
        <v>0.3775097806313027</v>
      </c>
      <c r="G33" s="32">
        <f>'blk, drift &amp; conc calc'!H139</f>
        <v>-2.9397877734229327</v>
      </c>
      <c r="H33" s="32">
        <f>'blk, drift &amp; conc calc'!I139</f>
        <v>1.047987230134319</v>
      </c>
      <c r="I33" s="32">
        <f>'blk, drift &amp; conc calc'!J139</f>
        <v>-0.8060776047902345</v>
      </c>
      <c r="J33" s="32">
        <f>'blk, drift &amp; conc calc'!K139</f>
        <v>2.270398611234717</v>
      </c>
      <c r="K33" s="32">
        <f>'blk, drift &amp; conc calc'!L139</f>
        <v>-0.8997821474119108</v>
      </c>
      <c r="L33" s="32">
        <f t="shared" si="0"/>
        <v>6.403841243162585</v>
      </c>
      <c r="M33" s="96" t="e">
        <f>'blk, drift &amp; conc calc'!M139</f>
        <v>#DIV/0!</v>
      </c>
      <c r="N33" s="96" t="e">
        <f>'blk, drift &amp; conc calc'!N139</f>
        <v>#DIV/0!</v>
      </c>
      <c r="O33" s="96" t="e">
        <f>'blk, drift &amp; conc calc'!O139</f>
        <v>#DIV/0!</v>
      </c>
      <c r="P33" s="96" t="e">
        <f>'blk, drift &amp; conc calc'!P139</f>
        <v>#DIV/0!</v>
      </c>
      <c r="Q33" s="96" t="e">
        <f>'blk, drift &amp; conc calc'!Q139</f>
        <v>#DIV/0!</v>
      </c>
      <c r="R33" s="96" t="e">
        <f>'blk, drift &amp; conc calc'!R139</f>
        <v>#DIV/0!</v>
      </c>
      <c r="S33" s="96" t="e">
        <f>'blk, drift &amp; conc calc'!S139</f>
        <v>#DIV/0!</v>
      </c>
      <c r="T33" s="96">
        <f>'blk, drift &amp; conc calc'!T139</f>
        <v>2.5681240630414655</v>
      </c>
      <c r="U33" s="96" t="e">
        <f>'blk, drift &amp; conc calc'!U139</f>
        <v>#DIV/0!</v>
      </c>
      <c r="V33" s="96" t="e">
        <f>'blk, drift &amp; conc calc'!V139</f>
        <v>#DIV/0!</v>
      </c>
    </row>
    <row r="34" spans="1:22" ht="11.25">
      <c r="A34" s="32" t="str">
        <f>'recalc raw'!C32</f>
        <v>dts1-2</v>
      </c>
      <c r="B34" s="32">
        <f>'blk, drift &amp; conc calc'!C140</f>
        <v>0.7026821213802051</v>
      </c>
      <c r="C34" s="32">
        <f>'blk, drift &amp; conc calc'!D140</f>
        <v>4.021849421125475</v>
      </c>
      <c r="D34" s="32">
        <f>'blk, drift &amp; conc calc'!E140</f>
        <v>3742.843832575196</v>
      </c>
      <c r="E34" s="32">
        <f>'blk, drift &amp; conc calc'!F140</f>
        <v>2348.879135488794</v>
      </c>
      <c r="F34" s="32">
        <f>'blk, drift &amp; conc calc'!G140</f>
        <v>3.432255078980438</v>
      </c>
      <c r="G34" s="32">
        <f>'blk, drift &amp; conc calc'!H140</f>
        <v>124.37102434519684</v>
      </c>
      <c r="H34" s="32">
        <f>'blk, drift &amp; conc calc'!I140</f>
        <v>1.4479805292145078</v>
      </c>
      <c r="I34" s="32">
        <f>'blk, drift &amp; conc calc'!J140</f>
        <v>-0.6838971079472981</v>
      </c>
      <c r="J34" s="32">
        <f>'blk, drift &amp; conc calc'!K140</f>
        <v>10.405625814768854</v>
      </c>
      <c r="K34" s="32">
        <f>'blk, drift &amp; conc calc'!L140</f>
        <v>-2.68757157877341</v>
      </c>
      <c r="L34" s="32">
        <f t="shared" si="0"/>
        <v>6232.732916687935</v>
      </c>
      <c r="M34" s="96" t="e">
        <f>'blk, drift &amp; conc calc'!M140</f>
        <v>#DIV/0!</v>
      </c>
      <c r="N34" s="96" t="e">
        <f>'blk, drift &amp; conc calc'!N140</f>
        <v>#DIV/0!</v>
      </c>
      <c r="O34" s="96" t="e">
        <f>'blk, drift &amp; conc calc'!O140</f>
        <v>#DIV/0!</v>
      </c>
      <c r="P34" s="96" t="e">
        <f>'blk, drift &amp; conc calc'!P140</f>
        <v>#DIV/0!</v>
      </c>
      <c r="Q34" s="96" t="e">
        <f>'blk, drift &amp; conc calc'!Q140</f>
        <v>#DIV/0!</v>
      </c>
      <c r="R34" s="96" t="e">
        <f>'blk, drift &amp; conc calc'!R140</f>
        <v>#DIV/0!</v>
      </c>
      <c r="S34" s="96" t="e">
        <f>'blk, drift &amp; conc calc'!S140</f>
        <v>#DIV/0!</v>
      </c>
      <c r="T34" s="96">
        <f>'blk, drift &amp; conc calc'!T140</f>
        <v>3.177385473354098</v>
      </c>
      <c r="U34" s="96" t="e">
        <f>'blk, drift &amp; conc calc'!U140</f>
        <v>#DIV/0!</v>
      </c>
      <c r="V34" s="96" t="e">
        <f>'blk, drift &amp; conc calc'!V140</f>
        <v>#DIV/0!</v>
      </c>
    </row>
    <row r="35" spans="1:22" ht="11.25">
      <c r="A35" s="32" t="str">
        <f>'recalc raw'!C33</f>
        <v>jb3-2</v>
      </c>
      <c r="B35" s="32">
        <f>'blk, drift &amp; conc calc'!C141</f>
        <v>28.04996278470641</v>
      </c>
      <c r="C35" s="32">
        <f>'blk, drift &amp; conc calc'!D141</f>
        <v>243.03186247368825</v>
      </c>
      <c r="D35" s="32">
        <f>'blk, drift &amp; conc calc'!E141</f>
        <v>54.27595364361132</v>
      </c>
      <c r="E35" s="32">
        <f>'blk, drift &amp; conc calc'!F141</f>
        <v>35.60183089927332</v>
      </c>
      <c r="F35" s="32">
        <f>'blk, drift &amp; conc calc'!G141</f>
        <v>34.865529184423856</v>
      </c>
      <c r="G35" s="32">
        <f>'blk, drift &amp; conc calc'!H141</f>
        <v>44.0694435520935</v>
      </c>
      <c r="H35" s="32">
        <f>'blk, drift &amp; conc calc'!I141</f>
        <v>410.6617581764322</v>
      </c>
      <c r="I35" s="32">
        <f>'blk, drift &amp; conc calc'!J141</f>
        <v>219.198435328608</v>
      </c>
      <c r="J35" s="32">
        <f>'blk, drift &amp; conc calc'!K141</f>
        <v>373.90487748251746</v>
      </c>
      <c r="K35" s="32">
        <f>'blk, drift &amp; conc calc'!L141</f>
        <v>101.37136485633356</v>
      </c>
      <c r="L35" s="32">
        <f t="shared" si="0"/>
        <v>1545.0310183816878</v>
      </c>
      <c r="M35" s="96" t="e">
        <f>'blk, drift &amp; conc calc'!M141</f>
        <v>#DIV/0!</v>
      </c>
      <c r="N35" s="96" t="e">
        <f>'blk, drift &amp; conc calc'!N141</f>
        <v>#DIV/0!</v>
      </c>
      <c r="O35" s="96" t="e">
        <f>'blk, drift &amp; conc calc'!O141</f>
        <v>#DIV/0!</v>
      </c>
      <c r="P35" s="96" t="e">
        <f>'blk, drift &amp; conc calc'!P141</f>
        <v>#DIV/0!</v>
      </c>
      <c r="Q35" s="96" t="e">
        <f>'blk, drift &amp; conc calc'!Q141</f>
        <v>#DIV/0!</v>
      </c>
      <c r="R35" s="96" t="e">
        <f>'blk, drift &amp; conc calc'!R141</f>
        <v>#DIV/0!</v>
      </c>
      <c r="S35" s="96" t="e">
        <f>'blk, drift &amp; conc calc'!S141</f>
        <v>#DIV/0!</v>
      </c>
      <c r="T35" s="96">
        <f>'blk, drift &amp; conc calc'!T141</f>
        <v>30.4156858520057</v>
      </c>
      <c r="U35" s="96" t="e">
        <f>'blk, drift &amp; conc calc'!U141</f>
        <v>#DIV/0!</v>
      </c>
      <c r="V35" s="96" t="e">
        <f>'blk, drift &amp; conc calc'!V141</f>
        <v>#DIV/0!</v>
      </c>
    </row>
    <row r="36" spans="1:22" ht="11.25">
      <c r="A36" s="32" t="str">
        <f>'recalc raw'!C34</f>
        <v>drift-8</v>
      </c>
      <c r="B36" s="32">
        <f>'blk, drift &amp; conc calc'!C142</f>
        <v>27.434598993378344</v>
      </c>
      <c r="C36" s="32">
        <f>'blk, drift &amp; conc calc'!D142</f>
        <v>134.57384773440887</v>
      </c>
      <c r="D36" s="32">
        <f>'blk, drift &amp; conc calc'!E142</f>
        <v>1952.09775701552</v>
      </c>
      <c r="E36" s="32">
        <f>'blk, drift &amp; conc calc'!F142</f>
        <v>713.8602004591177</v>
      </c>
      <c r="F36" s="32">
        <f>'blk, drift &amp; conc calc'!G142</f>
        <v>31.627723384918152</v>
      </c>
      <c r="G36" s="32">
        <f>'blk, drift &amp; conc calc'!H142</f>
        <v>266.9543505921702</v>
      </c>
      <c r="H36" s="32">
        <f>'blk, drift &amp; conc calc'!I142</f>
        <v>389.0181636515934</v>
      </c>
      <c r="I36" s="32">
        <f>'blk, drift &amp; conc calc'!J142</f>
        <v>130.4821272071343</v>
      </c>
      <c r="J36" s="32">
        <f>'blk, drift &amp; conc calc'!K142</f>
        <v>309.2242731382922</v>
      </c>
      <c r="K36" s="32">
        <f>'blk, drift &amp; conc calc'!L142</f>
        <v>183.6432379540376</v>
      </c>
      <c r="L36" s="32">
        <f t="shared" si="0"/>
        <v>4138.916280130571</v>
      </c>
      <c r="M36" s="96" t="e">
        <f>'blk, drift &amp; conc calc'!M142</f>
        <v>#DIV/0!</v>
      </c>
      <c r="N36" s="96" t="e">
        <f>'blk, drift &amp; conc calc'!N142</f>
        <v>#DIV/0!</v>
      </c>
      <c r="O36" s="96" t="e">
        <f>'blk, drift &amp; conc calc'!O142</f>
        <v>#DIV/0!</v>
      </c>
      <c r="P36" s="96" t="e">
        <f>'blk, drift &amp; conc calc'!P142</f>
        <v>#DIV/0!</v>
      </c>
      <c r="Q36" s="96" t="e">
        <f>'blk, drift &amp; conc calc'!Q142</f>
        <v>#DIV/0!</v>
      </c>
      <c r="R36" s="96" t="e">
        <f>'blk, drift &amp; conc calc'!R142</f>
        <v>#DIV/0!</v>
      </c>
      <c r="S36" s="96" t="e">
        <f>'blk, drift &amp; conc calc'!S142</f>
        <v>#DIV/0!</v>
      </c>
      <c r="T36" s="96">
        <f>'blk, drift &amp; conc calc'!T142</f>
        <v>25.56887779077676</v>
      </c>
      <c r="U36" s="96" t="e">
        <f>'blk, drift &amp; conc calc'!U142</f>
        <v>#DIV/0!</v>
      </c>
      <c r="V36" s="96" t="e">
        <f>'blk, drift &amp; conc calc'!V142</f>
        <v>#DIV/0!</v>
      </c>
    </row>
    <row r="41" spans="1:22" ht="11.25">
      <c r="A41" s="175" t="s">
        <v>470</v>
      </c>
      <c r="B41" s="176" t="s">
        <v>510</v>
      </c>
      <c r="C41" s="176" t="s">
        <v>492</v>
      </c>
      <c r="D41" s="176" t="s">
        <v>487</v>
      </c>
      <c r="E41" s="176" t="s">
        <v>489</v>
      </c>
      <c r="F41" s="176" t="s">
        <v>491</v>
      </c>
      <c r="G41" s="176" t="s">
        <v>488</v>
      </c>
      <c r="H41" s="176" t="s">
        <v>485</v>
      </c>
      <c r="I41" s="176" t="s">
        <v>490</v>
      </c>
      <c r="J41" s="176" t="s">
        <v>486</v>
      </c>
      <c r="K41" s="176" t="s">
        <v>509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 t="s">
        <v>384</v>
      </c>
      <c r="U41" s="19">
        <v>0</v>
      </c>
      <c r="V41" s="19">
        <v>0</v>
      </c>
    </row>
    <row r="42" spans="1:22" ht="11.25">
      <c r="A42" s="173" t="str">
        <f aca="true" t="shared" si="1" ref="A42:K42">A10</f>
        <v>182r1  43-52</v>
      </c>
      <c r="B42" s="173">
        <f t="shared" si="1"/>
        <v>30.63273203536687</v>
      </c>
      <c r="C42" s="173">
        <f t="shared" si="1"/>
        <v>7.5627764688192896</v>
      </c>
      <c r="D42" s="173">
        <f t="shared" si="1"/>
        <v>97.40643576120553</v>
      </c>
      <c r="E42" s="173">
        <f t="shared" si="1"/>
        <v>101.50826734255342</v>
      </c>
      <c r="F42" s="173">
        <f t="shared" si="1"/>
        <v>62.35234257689137</v>
      </c>
      <c r="G42" s="173">
        <f t="shared" si="1"/>
        <v>128.14076113197646</v>
      </c>
      <c r="H42" s="173">
        <f t="shared" si="1"/>
        <v>86.17353931651749</v>
      </c>
      <c r="I42" s="173">
        <f t="shared" si="1"/>
        <v>77.4818069486343</v>
      </c>
      <c r="J42" s="173">
        <f t="shared" si="1"/>
        <v>596.213970940369</v>
      </c>
      <c r="K42" s="173">
        <f t="shared" si="1"/>
        <v>75.74247479916703</v>
      </c>
      <c r="M42" s="19" t="e">
        <v>#DIV/0!</v>
      </c>
      <c r="N42" s="19" t="e">
        <v>#DIV/0!</v>
      </c>
      <c r="O42" s="19" t="e">
        <v>#DIV/0!</v>
      </c>
      <c r="P42" s="19" t="e">
        <v>#DIV/0!</v>
      </c>
      <c r="Q42" s="19" t="e">
        <v>#DIV/0!</v>
      </c>
      <c r="R42" s="19" t="e">
        <v>#DIV/0!</v>
      </c>
      <c r="S42" s="19" t="e">
        <v>#DIV/0!</v>
      </c>
      <c r="T42" s="19">
        <v>44.821311279598106</v>
      </c>
      <c r="U42" s="19" t="e">
        <v>#DIV/0!</v>
      </c>
      <c r="V42" s="19" t="e">
        <v>#DIV/0!</v>
      </c>
    </row>
    <row r="43" spans="1:22" ht="11.25">
      <c r="A43" s="173" t="str">
        <f aca="true" t="shared" si="2" ref="A43:K43">A12</f>
        <v>194r2  50-60</v>
      </c>
      <c r="B43" s="173">
        <f t="shared" si="2"/>
        <v>11.548051725599612</v>
      </c>
      <c r="C43" s="173">
        <f t="shared" si="2"/>
        <v>6.223902487183904</v>
      </c>
      <c r="D43" s="173">
        <f t="shared" si="2"/>
        <v>193.51228923495142</v>
      </c>
      <c r="E43" s="173">
        <f t="shared" si="2"/>
        <v>110.93907518912559</v>
      </c>
      <c r="F43" s="173">
        <f t="shared" si="2"/>
        <v>38.154959878602945</v>
      </c>
      <c r="G43" s="173">
        <f t="shared" si="2"/>
        <v>39.06556708284591</v>
      </c>
      <c r="H43" s="173">
        <f t="shared" si="2"/>
        <v>86.35390636321031</v>
      </c>
      <c r="I43" s="173">
        <f t="shared" si="2"/>
        <v>63.05752059728037</v>
      </c>
      <c r="J43" s="173">
        <f t="shared" si="2"/>
        <v>188.33435984485163</v>
      </c>
      <c r="K43" s="173">
        <f t="shared" si="2"/>
        <v>5.278583354859654</v>
      </c>
      <c r="M43" s="19" t="e">
        <v>#DIV/0!</v>
      </c>
      <c r="N43" s="19" t="e">
        <v>#DIV/0!</v>
      </c>
      <c r="O43" s="19" t="e">
        <v>#DIV/0!</v>
      </c>
      <c r="P43" s="19" t="e">
        <v>#DIV/0!</v>
      </c>
      <c r="Q43" s="19" t="e">
        <v>#DIV/0!</v>
      </c>
      <c r="R43" s="19" t="e">
        <v>#DIV/0!</v>
      </c>
      <c r="S43" s="19" t="e">
        <v>#DIV/0!</v>
      </c>
      <c r="T43" s="19">
        <v>16.586885735696743</v>
      </c>
      <c r="U43" s="19" t="e">
        <v>#DIV/0!</v>
      </c>
      <c r="V43" s="19" t="e">
        <v>#DIV/0!</v>
      </c>
    </row>
    <row r="44" spans="1:22" ht="11.25">
      <c r="A44" s="173" t="str">
        <f aca="true" t="shared" si="3" ref="A44:K44">A13</f>
        <v>195r3  44-53</v>
      </c>
      <c r="B44" s="173">
        <f t="shared" si="3"/>
        <v>12.930797757617137</v>
      </c>
      <c r="C44" s="173">
        <f t="shared" si="3"/>
        <v>6.126548617684243</v>
      </c>
      <c r="D44" s="173">
        <f t="shared" si="3"/>
        <v>318.93400031780425</v>
      </c>
      <c r="E44" s="173">
        <f t="shared" si="3"/>
        <v>152.72174736831113</v>
      </c>
      <c r="F44" s="173">
        <f t="shared" si="3"/>
        <v>41.79388467210379</v>
      </c>
      <c r="G44" s="173">
        <f t="shared" si="3"/>
        <v>46.42326419855859</v>
      </c>
      <c r="H44" s="173">
        <f t="shared" si="3"/>
        <v>87.04680423332512</v>
      </c>
      <c r="I44" s="173">
        <f t="shared" si="3"/>
        <v>86.26211158550673</v>
      </c>
      <c r="J44" s="173">
        <f t="shared" si="3"/>
        <v>198.23323101952053</v>
      </c>
      <c r="K44" s="173">
        <f t="shared" si="3"/>
        <v>12.292388654946132</v>
      </c>
      <c r="M44" s="19" t="e">
        <v>#DIV/0!</v>
      </c>
      <c r="N44" s="19" t="e">
        <v>#DIV/0!</v>
      </c>
      <c r="O44" s="19" t="e">
        <v>#DIV/0!</v>
      </c>
      <c r="P44" s="19" t="e">
        <v>#DIV/0!</v>
      </c>
      <c r="Q44" s="19" t="e">
        <v>#DIV/0!</v>
      </c>
      <c r="R44" s="19" t="e">
        <v>#DIV/0!</v>
      </c>
      <c r="S44" s="19" t="e">
        <v>#DIV/0!</v>
      </c>
      <c r="T44" s="19">
        <v>17.14507485432394</v>
      </c>
      <c r="U44" s="19" t="e">
        <v>#DIV/0!</v>
      </c>
      <c r="V44" s="19" t="e">
        <v>#DIV/0!</v>
      </c>
    </row>
    <row r="45" spans="1:22" ht="11.25">
      <c r="A45" s="173" t="str">
        <f aca="true" t="shared" si="4" ref="A45:K45">A14</f>
        <v>196r3  55-62</v>
      </c>
      <c r="B45" s="173">
        <f t="shared" si="4"/>
        <v>14.078646283030725</v>
      </c>
      <c r="C45" s="173">
        <f t="shared" si="4"/>
        <v>5.817223445219835</v>
      </c>
      <c r="D45" s="173">
        <f t="shared" si="4"/>
        <v>573.8887843815628</v>
      </c>
      <c r="E45" s="173">
        <f t="shared" si="4"/>
        <v>140.1682326143655</v>
      </c>
      <c r="F45" s="173">
        <f t="shared" si="4"/>
        <v>48.46837636773467</v>
      </c>
      <c r="G45" s="173">
        <f t="shared" si="4"/>
        <v>36.42803930805789</v>
      </c>
      <c r="H45" s="173">
        <f t="shared" si="4"/>
        <v>74.53615424108123</v>
      </c>
      <c r="I45" s="173">
        <f t="shared" si="4"/>
        <v>65.64533838196503</v>
      </c>
      <c r="J45" s="173">
        <f t="shared" si="4"/>
        <v>209.24735831164708</v>
      </c>
      <c r="K45" s="173">
        <f t="shared" si="4"/>
        <v>13.416574655700758</v>
      </c>
      <c r="M45" s="19" t="e">
        <v>#DIV/0!</v>
      </c>
      <c r="N45" s="19" t="e">
        <v>#DIV/0!</v>
      </c>
      <c r="O45" s="19" t="e">
        <v>#DIV/0!</v>
      </c>
      <c r="P45" s="19" t="e">
        <v>#DIV/0!</v>
      </c>
      <c r="Q45" s="19" t="e">
        <v>#DIV/0!</v>
      </c>
      <c r="R45" s="19" t="e">
        <v>#DIV/0!</v>
      </c>
      <c r="S45" s="19" t="e">
        <v>#DIV/0!</v>
      </c>
      <c r="T45" s="19">
        <v>41.676030287989825</v>
      </c>
      <c r="U45" s="19" t="e">
        <v>#DIV/0!</v>
      </c>
      <c r="V45" s="19" t="e">
        <v>#DIV/0!</v>
      </c>
    </row>
    <row r="46" spans="1:22" ht="11.25">
      <c r="A46" s="173" t="str">
        <f aca="true" t="shared" si="5" ref="A46:K46">A18</f>
        <v>198r1  62-72</v>
      </c>
      <c r="B46" s="173">
        <f t="shared" si="5"/>
        <v>12.694431797092589</v>
      </c>
      <c r="C46" s="173">
        <f t="shared" si="5"/>
        <v>5.577429237726294</v>
      </c>
      <c r="D46" s="173">
        <f t="shared" si="5"/>
        <v>381.77523863259484</v>
      </c>
      <c r="E46" s="173">
        <f t="shared" si="5"/>
        <v>114.06447153572157</v>
      </c>
      <c r="F46" s="173">
        <f t="shared" si="5"/>
        <v>43.66152104693011</v>
      </c>
      <c r="G46" s="173">
        <f t="shared" si="5"/>
        <v>30.412680363517815</v>
      </c>
      <c r="H46" s="173">
        <f t="shared" si="5"/>
        <v>88.19719844499325</v>
      </c>
      <c r="I46" s="173">
        <f t="shared" si="5"/>
        <v>56.14703690920593</v>
      </c>
      <c r="J46" s="173">
        <f t="shared" si="5"/>
        <v>195.8615929677394</v>
      </c>
      <c r="K46" s="173">
        <f t="shared" si="5"/>
        <v>7.964725831765708</v>
      </c>
      <c r="M46" s="19" t="e">
        <v>#DIV/0!</v>
      </c>
      <c r="N46" s="19" t="e">
        <v>#DIV/0!</v>
      </c>
      <c r="O46" s="19" t="e">
        <v>#DIV/0!</v>
      </c>
      <c r="P46" s="19" t="e">
        <v>#DIV/0!</v>
      </c>
      <c r="Q46" s="19" t="e">
        <v>#DIV/0!</v>
      </c>
      <c r="R46" s="19" t="e">
        <v>#DIV/0!</v>
      </c>
      <c r="S46" s="19" t="e">
        <v>#DIV/0!</v>
      </c>
      <c r="T46" s="19">
        <v>40.34682144064079</v>
      </c>
      <c r="U46" s="19" t="e">
        <v>#DIV/0!</v>
      </c>
      <c r="V46" s="19" t="e">
        <v>#DIV/0!</v>
      </c>
    </row>
    <row r="47" spans="1:22" ht="11.25">
      <c r="A47" s="173" t="str">
        <f aca="true" t="shared" si="6" ref="A47:K47">A19</f>
        <v>199r3  55-68</v>
      </c>
      <c r="B47" s="173">
        <f t="shared" si="6"/>
        <v>13.692993960738985</v>
      </c>
      <c r="C47" s="173">
        <f t="shared" si="6"/>
        <v>5.615114931694357</v>
      </c>
      <c r="D47" s="173">
        <f t="shared" si="6"/>
        <v>383.408514566244</v>
      </c>
      <c r="E47" s="173">
        <f t="shared" si="6"/>
        <v>140.38380231819917</v>
      </c>
      <c r="F47" s="173">
        <f t="shared" si="6"/>
        <v>47.83408634232256</v>
      </c>
      <c r="G47" s="173">
        <f t="shared" si="6"/>
        <v>37.561084889706365</v>
      </c>
      <c r="H47" s="173">
        <f t="shared" si="6"/>
        <v>83.01886615197809</v>
      </c>
      <c r="I47" s="173">
        <f t="shared" si="6"/>
        <v>93.9202066483602</v>
      </c>
      <c r="J47" s="173">
        <f t="shared" si="6"/>
        <v>208.01356459223155</v>
      </c>
      <c r="K47" s="173">
        <f t="shared" si="6"/>
        <v>9.990843773779199</v>
      </c>
      <c r="M47" s="19" t="e">
        <v>#DIV/0!</v>
      </c>
      <c r="N47" s="19" t="e">
        <v>#DIV/0!</v>
      </c>
      <c r="O47" s="19" t="e">
        <v>#DIV/0!</v>
      </c>
      <c r="P47" s="19" t="e">
        <v>#DIV/0!</v>
      </c>
      <c r="Q47" s="19" t="e">
        <v>#DIV/0!</v>
      </c>
      <c r="R47" s="19" t="e">
        <v>#DIV/0!</v>
      </c>
      <c r="S47" s="19" t="e">
        <v>#DIV/0!</v>
      </c>
      <c r="T47" s="19">
        <v>46.582148426955435</v>
      </c>
      <c r="U47" s="19" t="e">
        <v>#DIV/0!</v>
      </c>
      <c r="V47" s="19" t="e">
        <v>#DIV/0!</v>
      </c>
    </row>
    <row r="48" spans="1:22" ht="11.25">
      <c r="A48" s="173" t="str">
        <f aca="true" t="shared" si="7" ref="A48:K48">A20</f>
        <v>200r2  40-50</v>
      </c>
      <c r="B48" s="173">
        <f t="shared" si="7"/>
        <v>11.79964293015906</v>
      </c>
      <c r="C48" s="173">
        <f t="shared" si="7"/>
        <v>5.71205921765651</v>
      </c>
      <c r="D48" s="173">
        <f t="shared" si="7"/>
        <v>353.3432576975619</v>
      </c>
      <c r="E48" s="173">
        <f t="shared" si="7"/>
        <v>147.4568656586451</v>
      </c>
      <c r="F48" s="173">
        <f t="shared" si="7"/>
        <v>39.993343642961975</v>
      </c>
      <c r="G48" s="173">
        <f t="shared" si="7"/>
        <v>39.48692357393896</v>
      </c>
      <c r="H48" s="173">
        <f t="shared" si="7"/>
        <v>91.50948658769309</v>
      </c>
      <c r="I48" s="173">
        <f t="shared" si="7"/>
        <v>91.6358772238434</v>
      </c>
      <c r="J48" s="173">
        <f t="shared" si="7"/>
        <v>175.92692732296814</v>
      </c>
      <c r="K48" s="173">
        <f t="shared" si="7"/>
        <v>11.881785049620825</v>
      </c>
      <c r="M48" s="19" t="e">
        <v>#DIV/0!</v>
      </c>
      <c r="N48" s="19" t="e">
        <v>#DIV/0!</v>
      </c>
      <c r="O48" s="19" t="e">
        <v>#DIV/0!</v>
      </c>
      <c r="P48" s="19" t="e">
        <v>#DIV/0!</v>
      </c>
      <c r="Q48" s="19" t="e">
        <v>#DIV/0!</v>
      </c>
      <c r="R48" s="19" t="e">
        <v>#DIV/0!</v>
      </c>
      <c r="S48" s="19" t="e">
        <v>#DIV/0!</v>
      </c>
      <c r="T48" s="19">
        <v>47.00779233259468</v>
      </c>
      <c r="U48" s="19" t="e">
        <v>#DIV/0!</v>
      </c>
      <c r="V48" s="19" t="e">
        <v>#DIV/0!</v>
      </c>
    </row>
    <row r="49" spans="1:11" ht="11.25">
      <c r="A49" s="173" t="str">
        <f aca="true" t="shared" si="8" ref="A49:K49">A23</f>
        <v>202r1  44-56</v>
      </c>
      <c r="B49" s="173">
        <f t="shared" si="8"/>
        <v>12.199871478637817</v>
      </c>
      <c r="C49" s="173">
        <f t="shared" si="8"/>
        <v>5.210738909531425</v>
      </c>
      <c r="D49" s="173">
        <f t="shared" si="8"/>
        <v>525.4794160885626</v>
      </c>
      <c r="E49" s="173">
        <f t="shared" si="8"/>
        <v>134.45205404907847</v>
      </c>
      <c r="F49" s="173">
        <f t="shared" si="8"/>
        <v>50.8873020467696</v>
      </c>
      <c r="G49" s="173">
        <f t="shared" si="8"/>
        <v>36.47260360566872</v>
      </c>
      <c r="H49" s="173">
        <f t="shared" si="8"/>
        <v>72.94796467724862</v>
      </c>
      <c r="I49" s="173">
        <f t="shared" si="8"/>
        <v>54.86439257242801</v>
      </c>
      <c r="J49" s="173">
        <f t="shared" si="8"/>
        <v>206.56474641279175</v>
      </c>
      <c r="K49" s="173">
        <f t="shared" si="8"/>
        <v>9.321195954155318</v>
      </c>
    </row>
    <row r="50" spans="1:11" ht="11.25">
      <c r="A50" s="173" t="str">
        <f aca="true" t="shared" si="9" ref="A50:K50">A24</f>
        <v>203r1  83-92</v>
      </c>
      <c r="B50" s="173">
        <f t="shared" si="9"/>
        <v>9.739335634919382</v>
      </c>
      <c r="C50" s="173">
        <f t="shared" si="9"/>
        <v>5.631838739277533</v>
      </c>
      <c r="D50" s="173">
        <f t="shared" si="9"/>
        <v>310.43245735964234</v>
      </c>
      <c r="E50" s="173">
        <f t="shared" si="9"/>
        <v>169.79590446456834</v>
      </c>
      <c r="F50" s="173">
        <f t="shared" si="9"/>
        <v>36.623886164659666</v>
      </c>
      <c r="G50" s="173">
        <f t="shared" si="9"/>
        <v>42.22040231169051</v>
      </c>
      <c r="H50" s="173">
        <f t="shared" si="9"/>
        <v>93.27593927429135</v>
      </c>
      <c r="I50" s="173">
        <f t="shared" si="9"/>
        <v>86.54950464736827</v>
      </c>
      <c r="J50" s="173">
        <f t="shared" si="9"/>
        <v>159.73961576237377</v>
      </c>
      <c r="K50" s="173">
        <f t="shared" si="9"/>
        <v>3.5186403718594073</v>
      </c>
    </row>
    <row r="51" spans="1:11" ht="11.25">
      <c r="A51" s="173" t="str">
        <f aca="true" t="shared" si="10" ref="A51:K51">A27</f>
        <v>204r4  15-26</v>
      </c>
      <c r="B51" s="173">
        <f t="shared" si="10"/>
        <v>8.19727419685154</v>
      </c>
      <c r="C51" s="173">
        <f t="shared" si="10"/>
        <v>6.231228825789557</v>
      </c>
      <c r="D51" s="173">
        <f t="shared" si="10"/>
        <v>155.46601417718048</v>
      </c>
      <c r="E51" s="173">
        <f t="shared" si="10"/>
        <v>100.70510457968338</v>
      </c>
      <c r="F51" s="173">
        <f t="shared" si="10"/>
        <v>30.701721514984712</v>
      </c>
      <c r="G51" s="173">
        <f t="shared" si="10"/>
        <v>35.10151690761967</v>
      </c>
      <c r="H51" s="173">
        <f t="shared" si="10"/>
        <v>98.53044824460542</v>
      </c>
      <c r="I51" s="173">
        <f t="shared" si="10"/>
        <v>53.19498556333058</v>
      </c>
      <c r="J51" s="173">
        <f t="shared" si="10"/>
        <v>142.64859525281804</v>
      </c>
      <c r="K51" s="173">
        <f t="shared" si="10"/>
        <v>4.887594582414525</v>
      </c>
    </row>
    <row r="52" spans="1:11" ht="11.25">
      <c r="A52" s="173" t="str">
        <f aca="true" t="shared" si="11" ref="A52:K52">A29</f>
        <v>205r2  91-101</v>
      </c>
      <c r="B52" s="173">
        <f t="shared" si="11"/>
        <v>12.345239115986434</v>
      </c>
      <c r="C52" s="173">
        <f t="shared" si="11"/>
        <v>5.058510723435791</v>
      </c>
      <c r="D52" s="173">
        <f t="shared" si="11"/>
        <v>403.8668841385151</v>
      </c>
      <c r="E52" s="173">
        <f t="shared" si="11"/>
        <v>222.41855706073164</v>
      </c>
      <c r="F52" s="173">
        <f t="shared" si="11"/>
        <v>40.06557541010154</v>
      </c>
      <c r="G52" s="173">
        <f t="shared" si="11"/>
        <v>47.68763337610271</v>
      </c>
      <c r="H52" s="173">
        <f t="shared" si="11"/>
        <v>75.47942031417195</v>
      </c>
      <c r="I52" s="173">
        <f t="shared" si="11"/>
        <v>73.49946815076879</v>
      </c>
      <c r="J52" s="173">
        <f t="shared" si="11"/>
        <v>169.3997207527811</v>
      </c>
      <c r="K52" s="173">
        <f t="shared" si="11"/>
        <v>31.937075542415307</v>
      </c>
    </row>
    <row r="53" spans="1:11" ht="11.25">
      <c r="A53" s="173" t="str">
        <f aca="true" t="shared" si="12" ref="A53:K53">A30</f>
        <v>209r2  85-90</v>
      </c>
      <c r="B53" s="173">
        <f t="shared" si="12"/>
        <v>11.377508878613561</v>
      </c>
      <c r="C53" s="173">
        <f t="shared" si="12"/>
        <v>5.540250395089719</v>
      </c>
      <c r="D53" s="173">
        <f t="shared" si="12"/>
        <v>476.4123991188166</v>
      </c>
      <c r="E53" s="173">
        <f t="shared" si="12"/>
        <v>148.151097474</v>
      </c>
      <c r="F53" s="173">
        <f t="shared" si="12"/>
        <v>43.16122508702477</v>
      </c>
      <c r="G53" s="173">
        <f t="shared" si="12"/>
        <v>37.60991309960638</v>
      </c>
      <c r="H53" s="173">
        <f t="shared" si="12"/>
        <v>85.51866529930668</v>
      </c>
      <c r="I53" s="173">
        <f t="shared" si="12"/>
        <v>101.49056484771565</v>
      </c>
      <c r="J53" s="173">
        <f t="shared" si="12"/>
        <v>186.87025054477118</v>
      </c>
      <c r="K53" s="173">
        <f t="shared" si="12"/>
        <v>10.507357605118141</v>
      </c>
    </row>
  </sheetData>
  <printOptions/>
  <pageMargins left="1" right="1" top="1" bottom="1" header="0.5" footer="0.5"/>
  <pageSetup fitToHeight="1" fitToWidth="1" horizontalDpi="600" verticalDpi="600" orientation="landscape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workbookViewId="0" topLeftCell="A55">
      <selection activeCell="B93" sqref="B93"/>
    </sheetView>
  </sheetViews>
  <sheetFormatPr defaultColWidth="11.421875" defaultRowHeight="12.75"/>
  <cols>
    <col min="1" max="1" width="9.140625" style="1" customWidth="1"/>
    <col min="2" max="2" width="21.140625" style="1" bestFit="1" customWidth="1"/>
    <col min="3" max="4" width="9.140625" style="1" bestFit="1" customWidth="1"/>
    <col min="5" max="6" width="9.00390625" style="1" bestFit="1" customWidth="1"/>
    <col min="7" max="7" width="9.140625" style="1" bestFit="1" customWidth="1"/>
    <col min="8" max="9" width="8.8515625" style="1" bestFit="1" customWidth="1"/>
    <col min="10" max="11" width="8.8515625" style="1" customWidth="1"/>
    <col min="12" max="19" width="8.8515625" style="1" bestFit="1" customWidth="1"/>
    <col min="20" max="23" width="8.8515625" style="1" customWidth="1"/>
    <col min="24" max="16384" width="9.140625" style="1" customWidth="1"/>
  </cols>
  <sheetData>
    <row r="1" spans="2:27" s="19" customFormat="1" ht="11.25">
      <c r="B1" s="17" t="s">
        <v>472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7"/>
      <c r="X1" s="18"/>
      <c r="Y1" s="18"/>
      <c r="Z1" s="18"/>
      <c r="AA1" s="18"/>
    </row>
    <row r="2" spans="2:27" s="19" customFormat="1" ht="11.25">
      <c r="B2" s="18" t="str">
        <f>'recalc raw'!C1</f>
        <v>Sample</v>
      </c>
      <c r="C2" s="18" t="str">
        <f>'blk, drift &amp; conc calc'!C2</f>
        <v>Y 371.029</v>
      </c>
      <c r="D2" s="18" t="str">
        <f>'blk, drift &amp; conc calc'!D2</f>
        <v>Ba 455.403</v>
      </c>
      <c r="E2" s="18" t="str">
        <f>'blk, drift &amp; conc calc'!E2</f>
        <v>Cr 267.716</v>
      </c>
      <c r="F2" s="18" t="str">
        <f>'blk, drift &amp; conc calc'!F2</f>
        <v>Ni 231.604</v>
      </c>
      <c r="G2" s="18" t="str">
        <f>'blk, drift &amp; conc calc'!G2</f>
        <v>Sc 361.384</v>
      </c>
      <c r="H2" s="18" t="str">
        <f>'blk, drift &amp; conc calc'!H2</f>
        <v>Co 228.616</v>
      </c>
      <c r="I2" s="18" t="str">
        <f>'blk, drift &amp; conc calc'!I2</f>
        <v>Sr 407.771</v>
      </c>
      <c r="J2" s="18" t="str">
        <f>'blk, drift &amp; conc calc'!J2</f>
        <v>Cu 324.754</v>
      </c>
      <c r="K2" s="18" t="str">
        <f>'blk, drift &amp; conc calc'!K2</f>
        <v>V 292.402</v>
      </c>
      <c r="L2" s="18" t="str">
        <f>'blk, drift &amp; conc calc'!L2</f>
        <v>Zr 343.823</v>
      </c>
      <c r="M2" s="18">
        <f>'blk, drift &amp; conc calc'!M2</f>
        <v>0</v>
      </c>
      <c r="N2" s="18">
        <f>'blk, drift &amp; conc calc'!N2</f>
        <v>0</v>
      </c>
      <c r="O2" s="18">
        <f>'blk, drift &amp; conc calc'!O2</f>
        <v>0</v>
      </c>
      <c r="P2" s="18">
        <f>'blk, drift &amp; conc calc'!P2</f>
        <v>0</v>
      </c>
      <c r="Q2" s="18">
        <f>'blk, drift &amp; conc calc'!Q2</f>
        <v>0</v>
      </c>
      <c r="R2" s="18">
        <f>'blk, drift &amp; conc calc'!R2</f>
        <v>0</v>
      </c>
      <c r="S2" s="18">
        <f>'blk, drift &amp; conc calc'!S2</f>
        <v>0</v>
      </c>
      <c r="T2" s="18" t="str">
        <f>'blk, drift &amp; conc calc'!T2</f>
        <v>V 292.402</v>
      </c>
      <c r="U2" s="18">
        <f>'blk, drift &amp; conc calc'!U2</f>
        <v>0</v>
      </c>
      <c r="V2" s="18">
        <f>'blk, drift &amp; conc calc'!V2</f>
        <v>0</v>
      </c>
      <c r="W2" s="18"/>
      <c r="X2" s="18"/>
      <c r="Y2" s="18"/>
      <c r="Z2" s="18"/>
      <c r="AA2" s="18"/>
    </row>
    <row r="4" spans="1:22" ht="11.25">
      <c r="A4" s="1">
        <f>'blk, drift &amp; conc calc'!A40</f>
        <v>1</v>
      </c>
      <c r="B4" s="1" t="str">
        <f>'blk, drift &amp; conc calc'!B40</f>
        <v>drift-1</v>
      </c>
      <c r="C4" s="1">
        <f>'blk, drift &amp; conc calc'!C40</f>
        <v>12325.208070012035</v>
      </c>
      <c r="D4" s="1">
        <f>'blk, drift &amp; conc calc'!D40</f>
        <v>368604.9739807727</v>
      </c>
      <c r="E4" s="1">
        <f>'blk, drift &amp; conc calc'!E40</f>
        <v>43018.37571682385</v>
      </c>
      <c r="F4" s="1">
        <f>'blk, drift &amp; conc calc'!F40</f>
        <v>30079.68994984186</v>
      </c>
      <c r="G4" s="1">
        <f>'blk, drift &amp; conc calc'!G40</f>
        <v>19938.452455347422</v>
      </c>
      <c r="H4" s="1">
        <f>'blk, drift &amp; conc calc'!H40</f>
        <v>26673.309444623515</v>
      </c>
      <c r="I4" s="1">
        <f>'blk, drift &amp; conc calc'!I40</f>
        <v>4525370.433589724</v>
      </c>
      <c r="J4" s="1">
        <f>'blk, drift &amp; conc calc'!J40</f>
        <v>10607.58691254446</v>
      </c>
      <c r="K4" s="1">
        <f>'blk, drift &amp; conc calc'!K40</f>
        <v>26901.561743164097</v>
      </c>
      <c r="L4" s="1">
        <f>'blk, drift &amp; conc calc'!L40</f>
        <v>19807.576313482565</v>
      </c>
      <c r="M4" s="1">
        <f>'blk, drift &amp; conc calc'!M40</f>
        <v>0</v>
      </c>
      <c r="N4" s="1">
        <f>'blk, drift &amp; conc calc'!N40</f>
        <v>0</v>
      </c>
      <c r="O4" s="1">
        <f>'blk, drift &amp; conc calc'!O40</f>
        <v>0</v>
      </c>
      <c r="P4" s="1">
        <f>'blk, drift &amp; conc calc'!P40</f>
        <v>0</v>
      </c>
      <c r="Q4" s="1">
        <f>'blk, drift &amp; conc calc'!Q40</f>
        <v>0</v>
      </c>
      <c r="R4" s="1">
        <f>'blk, drift &amp; conc calc'!R40</f>
        <v>0</v>
      </c>
      <c r="S4" s="1">
        <f>'blk, drift &amp; conc calc'!S40</f>
        <v>0</v>
      </c>
      <c r="T4" s="1">
        <f>'blk, drift &amp; conc calc'!T40</f>
        <v>26541.328572069055</v>
      </c>
      <c r="U4" s="1">
        <f>'blk, drift &amp; conc calc'!U40</f>
        <v>0</v>
      </c>
      <c r="V4" s="1">
        <f>'blk, drift &amp; conc calc'!V40</f>
        <v>0</v>
      </c>
    </row>
    <row r="5" spans="1:22" ht="11.25">
      <c r="A5" s="1">
        <f>'blk, drift &amp; conc calc'!A43</f>
        <v>4</v>
      </c>
      <c r="B5" s="1" t="str">
        <f>'blk, drift &amp; conc calc'!B43</f>
        <v>drift-2</v>
      </c>
      <c r="C5" s="1">
        <f>'blk, drift &amp; conc calc'!C43</f>
        <v>12451.551191161696</v>
      </c>
      <c r="D5" s="1">
        <f>'blk, drift &amp; conc calc'!D43</f>
        <v>369961.53977776156</v>
      </c>
      <c r="E5" s="1">
        <f>'blk, drift &amp; conc calc'!E43</f>
        <v>42636.50128745868</v>
      </c>
      <c r="F5" s="1">
        <f>'blk, drift &amp; conc calc'!F43</f>
        <v>29977.63178528146</v>
      </c>
      <c r="G5" s="1">
        <f>'blk, drift &amp; conc calc'!G43</f>
        <v>19273.75336869849</v>
      </c>
      <c r="H5" s="1">
        <f>'blk, drift &amp; conc calc'!H43</f>
        <v>26596.959056137213</v>
      </c>
      <c r="I5" s="1">
        <f>'blk, drift &amp; conc calc'!I43</f>
        <v>4441612.073334065</v>
      </c>
      <c r="J5" s="1">
        <f>'blk, drift &amp; conc calc'!J43</f>
        <v>10811.456407551428</v>
      </c>
      <c r="K5" s="1">
        <f>'blk, drift &amp; conc calc'!K43</f>
        <v>26686.459895760432</v>
      </c>
      <c r="L5" s="1">
        <f>'blk, drift &amp; conc calc'!L43</f>
        <v>19856.08178817833</v>
      </c>
      <c r="M5" s="1">
        <f>'blk, drift &amp; conc calc'!M43</f>
        <v>0</v>
      </c>
      <c r="N5" s="1">
        <f>'blk, drift &amp; conc calc'!N43</f>
        <v>0</v>
      </c>
      <c r="O5" s="1">
        <f>'blk, drift &amp; conc calc'!O43</f>
        <v>0</v>
      </c>
      <c r="P5" s="1">
        <f>'blk, drift &amp; conc calc'!P43</f>
        <v>0</v>
      </c>
      <c r="Q5" s="1">
        <f>'blk, drift &amp; conc calc'!Q43</f>
        <v>0</v>
      </c>
      <c r="R5" s="1">
        <f>'blk, drift &amp; conc calc'!R43</f>
        <v>0</v>
      </c>
      <c r="S5" s="1">
        <f>'blk, drift &amp; conc calc'!S43</f>
        <v>0</v>
      </c>
      <c r="T5" s="1">
        <f>'blk, drift &amp; conc calc'!T43</f>
        <v>26326.22672466539</v>
      </c>
      <c r="U5" s="1">
        <f>'blk, drift &amp; conc calc'!U43</f>
        <v>0</v>
      </c>
      <c r="V5" s="1">
        <f>'blk, drift &amp; conc calc'!V43</f>
        <v>0</v>
      </c>
    </row>
    <row r="6" spans="1:22" ht="11.25">
      <c r="A6" s="1">
        <f>'blk, drift &amp; conc calc'!A46</f>
        <v>7</v>
      </c>
      <c r="B6" s="1" t="str">
        <f>'blk, drift &amp; conc calc'!B46</f>
        <v>drift-3</v>
      </c>
      <c r="C6" s="1">
        <f>'blk, drift &amp; conc calc'!C46</f>
        <v>12151.440467002369</v>
      </c>
      <c r="D6" s="1">
        <f>'blk, drift &amp; conc calc'!D46</f>
        <v>366940.7593547303</v>
      </c>
      <c r="E6" s="1">
        <f>'blk, drift &amp; conc calc'!E46</f>
        <v>43717.499985813556</v>
      </c>
      <c r="F6" s="1">
        <f>'blk, drift &amp; conc calc'!F46</f>
        <v>30477.63178528146</v>
      </c>
      <c r="G6" s="1">
        <f>'blk, drift &amp; conc calc'!G46</f>
        <v>19359.601408114857</v>
      </c>
      <c r="H6" s="1">
        <f>'blk, drift &amp; conc calc'!H46</f>
        <v>26622.095725743064</v>
      </c>
      <c r="I6" s="1">
        <f>'blk, drift &amp; conc calc'!I46</f>
        <v>4427921.875970026</v>
      </c>
      <c r="J6" s="1">
        <f>'blk, drift &amp; conc calc'!J46</f>
        <v>10583.805118788374</v>
      </c>
      <c r="K6" s="1">
        <f>'blk, drift &amp; conc calc'!K46</f>
        <v>26724.233636857567</v>
      </c>
      <c r="L6" s="1">
        <f>'blk, drift &amp; conc calc'!L46</f>
        <v>19481.354268016454</v>
      </c>
      <c r="M6" s="1">
        <f>'blk, drift &amp; conc calc'!M46</f>
        <v>0</v>
      </c>
      <c r="N6" s="1">
        <f>'blk, drift &amp; conc calc'!N46</f>
        <v>0</v>
      </c>
      <c r="O6" s="1">
        <f>'blk, drift &amp; conc calc'!O46</f>
        <v>0</v>
      </c>
      <c r="P6" s="1">
        <f>'blk, drift &amp; conc calc'!P46</f>
        <v>0</v>
      </c>
      <c r="Q6" s="1">
        <f>'blk, drift &amp; conc calc'!Q46</f>
        <v>0</v>
      </c>
      <c r="R6" s="1">
        <f>'blk, drift &amp; conc calc'!R46</f>
        <v>0</v>
      </c>
      <c r="S6" s="1">
        <f>'blk, drift &amp; conc calc'!S46</f>
        <v>0</v>
      </c>
      <c r="T6" s="1">
        <f>'blk, drift &amp; conc calc'!T46</f>
        <v>26364.000465762525</v>
      </c>
      <c r="U6" s="1">
        <f>'blk, drift &amp; conc calc'!U46</f>
        <v>0</v>
      </c>
      <c r="V6" s="1">
        <f>'blk, drift &amp; conc calc'!V46</f>
        <v>0</v>
      </c>
    </row>
    <row r="7" spans="1:22" ht="11.25">
      <c r="A7" s="1">
        <f>'blk, drift &amp; conc calc'!A51</f>
        <v>12</v>
      </c>
      <c r="B7" s="1" t="str">
        <f>'blk, drift &amp; conc calc'!B51</f>
        <v>drift-4</v>
      </c>
      <c r="C7" s="1">
        <f>'blk, drift &amp; conc calc'!C51</f>
        <v>12192.822487972768</v>
      </c>
      <c r="D7" s="1">
        <f>'blk, drift &amp; conc calc'!D51</f>
        <v>368228.49772041745</v>
      </c>
      <c r="E7" s="1">
        <f>'blk, drift &amp; conc calc'!E51</f>
        <v>43240.82694596832</v>
      </c>
      <c r="F7" s="1">
        <f>'blk, drift &amp; conc calc'!F51</f>
        <v>30615.084345258445</v>
      </c>
      <c r="G7" s="1">
        <f>'blk, drift &amp; conc calc'!G51</f>
        <v>19512.950716243988</v>
      </c>
      <c r="H7" s="1">
        <f>'blk, drift &amp; conc calc'!H51</f>
        <v>27172.564133420114</v>
      </c>
      <c r="I7" s="1">
        <f>'blk, drift &amp; conc calc'!I51</f>
        <v>4403873.764054357</v>
      </c>
      <c r="J7" s="1">
        <f>'blk, drift &amp; conc calc'!J51</f>
        <v>10842.39326325907</v>
      </c>
      <c r="K7" s="1">
        <f>'blk, drift &amp; conc calc'!K51</f>
        <v>27416.788713649086</v>
      </c>
      <c r="L7" s="1">
        <f>'blk, drift &amp; conc calc'!L51</f>
        <v>20194.172671017794</v>
      </c>
      <c r="M7" s="1">
        <f>'blk, drift &amp; conc calc'!M51</f>
        <v>0</v>
      </c>
      <c r="N7" s="1">
        <f>'blk, drift &amp; conc calc'!N51</f>
        <v>0</v>
      </c>
      <c r="O7" s="1">
        <f>'blk, drift &amp; conc calc'!O51</f>
        <v>0</v>
      </c>
      <c r="P7" s="1">
        <f>'blk, drift &amp; conc calc'!P51</f>
        <v>0</v>
      </c>
      <c r="Q7" s="1">
        <f>'blk, drift &amp; conc calc'!Q51</f>
        <v>0</v>
      </c>
      <c r="R7" s="1">
        <f>'blk, drift &amp; conc calc'!R51</f>
        <v>0</v>
      </c>
      <c r="S7" s="1">
        <f>'blk, drift &amp; conc calc'!S51</f>
        <v>0</v>
      </c>
      <c r="T7" s="1">
        <f>'blk, drift &amp; conc calc'!T51</f>
        <v>27056.555542554044</v>
      </c>
      <c r="U7" s="1">
        <f>'blk, drift &amp; conc calc'!U51</f>
        <v>0</v>
      </c>
      <c r="V7" s="1">
        <f>'blk, drift &amp; conc calc'!V51</f>
        <v>0</v>
      </c>
    </row>
    <row r="8" spans="1:22" ht="11.25">
      <c r="A8" s="1">
        <f>'blk, drift &amp; conc calc'!A56</f>
        <v>17</v>
      </c>
      <c r="B8" s="1" t="str">
        <f>'blk, drift &amp; conc calc'!B56</f>
        <v>drift-5</v>
      </c>
      <c r="C8" s="1">
        <f>'blk, drift &amp; conc calc'!C56</f>
        <v>11931.790629918189</v>
      </c>
      <c r="D8" s="1">
        <f>'blk, drift &amp; conc calc'!D56</f>
        <v>367675.72780506586</v>
      </c>
      <c r="E8" s="1">
        <f>'blk, drift &amp; conc calc'!E56</f>
        <v>44539.59962032027</v>
      </c>
      <c r="F8" s="1">
        <f>'blk, drift &amp; conc calc'!F56</f>
        <v>31096.86095863537</v>
      </c>
      <c r="G8" s="1">
        <f>'blk, drift &amp; conc calc'!G56</f>
        <v>19444.570146217047</v>
      </c>
      <c r="H8" s="1">
        <f>'blk, drift &amp; conc calc'!H56</f>
        <v>27141.835076641037</v>
      </c>
      <c r="I8" s="1">
        <f>'blk, drift &amp; conc calc'!I56</f>
        <v>4454806.732833339</v>
      </c>
      <c r="J8" s="1">
        <f>'blk, drift &amp; conc calc'!J56</f>
        <v>10557.726186211927</v>
      </c>
      <c r="K8" s="1">
        <f>'blk, drift &amp; conc calc'!K56</f>
        <v>27142.304680008878</v>
      </c>
      <c r="L8" s="1">
        <f>'blk, drift &amp; conc calc'!L56</f>
        <v>19649.073762866847</v>
      </c>
      <c r="M8" s="1">
        <f>'blk, drift &amp; conc calc'!M56</f>
        <v>0</v>
      </c>
      <c r="N8" s="1">
        <f>'blk, drift &amp; conc calc'!N56</f>
        <v>0</v>
      </c>
      <c r="O8" s="1">
        <f>'blk, drift &amp; conc calc'!O56</f>
        <v>0</v>
      </c>
      <c r="P8" s="1">
        <f>'blk, drift &amp; conc calc'!P56</f>
        <v>0</v>
      </c>
      <c r="Q8" s="1">
        <f>'blk, drift &amp; conc calc'!Q56</f>
        <v>0</v>
      </c>
      <c r="R8" s="1">
        <f>'blk, drift &amp; conc calc'!R56</f>
        <v>0</v>
      </c>
      <c r="S8" s="1">
        <f>'blk, drift &amp; conc calc'!S56</f>
        <v>0</v>
      </c>
      <c r="T8" s="1">
        <f>'blk, drift &amp; conc calc'!T56</f>
        <v>26782.071508913836</v>
      </c>
      <c r="U8" s="1">
        <f>'blk, drift &amp; conc calc'!U56</f>
        <v>0</v>
      </c>
      <c r="V8" s="1">
        <f>'blk, drift &amp; conc calc'!V56</f>
        <v>0</v>
      </c>
    </row>
    <row r="9" spans="1:22" ht="11.25">
      <c r="A9" s="1">
        <f>'blk, drift &amp; conc calc'!A61</f>
        <v>22</v>
      </c>
      <c r="B9" s="1" t="str">
        <f>'blk, drift &amp; conc calc'!B61</f>
        <v>drift-6</v>
      </c>
      <c r="C9" s="1">
        <f>'blk, drift &amp; conc calc'!C61</f>
        <v>12302.275750769462</v>
      </c>
      <c r="D9" s="1">
        <f>'blk, drift &amp; conc calc'!D61</f>
        <v>362370.99721696234</v>
      </c>
      <c r="E9" s="1">
        <f>'blk, drift &amp; conc calc'!E61</f>
        <v>43895.7454943337</v>
      </c>
      <c r="F9" s="1">
        <f>'blk, drift &amp; conc calc'!F61</f>
        <v>32286.762641795158</v>
      </c>
      <c r="G9" s="1">
        <f>'blk, drift &amp; conc calc'!G61</f>
        <v>19454.93123381965</v>
      </c>
      <c r="H9" s="1">
        <f>'blk, drift &amp; conc calc'!H61</f>
        <v>27829.942863561206</v>
      </c>
      <c r="I9" s="1">
        <f>'blk, drift &amp; conc calc'!I61</f>
        <v>4419376.797077735</v>
      </c>
      <c r="J9" s="1">
        <f>'blk, drift &amp; conc calc'!J61</f>
        <v>10978.605661058778</v>
      </c>
      <c r="K9" s="1">
        <f>'blk, drift &amp; conc calc'!K61</f>
        <v>27587.26191955322</v>
      </c>
      <c r="L9" s="1">
        <f>'blk, drift &amp; conc calc'!L61</f>
        <v>19854.087069748155</v>
      </c>
      <c r="M9" s="1">
        <f>'blk, drift &amp; conc calc'!M61</f>
        <v>0</v>
      </c>
      <c r="N9" s="1">
        <f>'blk, drift &amp; conc calc'!N61</f>
        <v>0</v>
      </c>
      <c r="O9" s="1">
        <f>'blk, drift &amp; conc calc'!O61</f>
        <v>0</v>
      </c>
      <c r="P9" s="1">
        <f>'blk, drift &amp; conc calc'!P61</f>
        <v>0</v>
      </c>
      <c r="Q9" s="1">
        <f>'blk, drift &amp; conc calc'!Q61</f>
        <v>0</v>
      </c>
      <c r="R9" s="1">
        <f>'blk, drift &amp; conc calc'!R61</f>
        <v>0</v>
      </c>
      <c r="S9" s="1">
        <f>'blk, drift &amp; conc calc'!S61</f>
        <v>0</v>
      </c>
      <c r="T9" s="1">
        <f>'blk, drift &amp; conc calc'!T61</f>
        <v>27227.02874845818</v>
      </c>
      <c r="U9" s="1">
        <f>'blk, drift &amp; conc calc'!U61</f>
        <v>0</v>
      </c>
      <c r="V9" s="1">
        <f>'blk, drift &amp; conc calc'!V61</f>
        <v>0</v>
      </c>
    </row>
    <row r="10" spans="1:22" ht="11.25">
      <c r="A10" s="1">
        <f>'blk, drift &amp; conc calc'!A66</f>
        <v>27</v>
      </c>
      <c r="B10" s="1" t="str">
        <f>'blk, drift &amp; conc calc'!B66</f>
        <v>drift-7</v>
      </c>
      <c r="C10" s="1">
        <f>'blk, drift &amp; conc calc'!C66</f>
        <v>12510.634053446662</v>
      </c>
      <c r="D10" s="1">
        <f>'blk, drift &amp; conc calc'!D66</f>
        <v>367444.11299439205</v>
      </c>
      <c r="E10" s="1">
        <f>'blk, drift &amp; conc calc'!E66</f>
        <v>44896.50757334837</v>
      </c>
      <c r="F10" s="1">
        <f>'blk, drift &amp; conc calc'!F66</f>
        <v>32143.006287033266</v>
      </c>
      <c r="G10" s="1">
        <f>'blk, drift &amp; conc calc'!G66</f>
        <v>18995.917737918735</v>
      </c>
      <c r="H10" s="1">
        <f>'blk, drift &amp; conc calc'!H66</f>
        <v>28241.79554125798</v>
      </c>
      <c r="I10" s="1">
        <f>'blk, drift &amp; conc calc'!I66</f>
        <v>4385079.4219924845</v>
      </c>
      <c r="J10" s="1">
        <f>'blk, drift &amp; conc calc'!J66</f>
        <v>10703.603987090544</v>
      </c>
      <c r="K10" s="1">
        <f>'blk, drift &amp; conc calc'!K66</f>
        <v>27184.29870569164</v>
      </c>
      <c r="L10" s="1">
        <f>'blk, drift &amp; conc calc'!L66</f>
        <v>19671.050609963237</v>
      </c>
      <c r="M10" s="1">
        <f>'blk, drift &amp; conc calc'!M66</f>
        <v>0</v>
      </c>
      <c r="N10" s="1">
        <f>'blk, drift &amp; conc calc'!N66</f>
        <v>0</v>
      </c>
      <c r="O10" s="1">
        <f>'blk, drift &amp; conc calc'!O66</f>
        <v>0</v>
      </c>
      <c r="P10" s="1">
        <f>'blk, drift &amp; conc calc'!P66</f>
        <v>0</v>
      </c>
      <c r="Q10" s="1">
        <f>'blk, drift &amp; conc calc'!Q66</f>
        <v>0</v>
      </c>
      <c r="R10" s="1">
        <f>'blk, drift &amp; conc calc'!R66</f>
        <v>0</v>
      </c>
      <c r="S10" s="1">
        <f>'blk, drift &amp; conc calc'!S66</f>
        <v>0</v>
      </c>
      <c r="T10" s="1">
        <f>'blk, drift &amp; conc calc'!T66</f>
        <v>26824.065534596597</v>
      </c>
      <c r="U10" s="1">
        <f>'blk, drift &amp; conc calc'!U66</f>
        <v>0</v>
      </c>
      <c r="V10" s="1">
        <f>'blk, drift &amp; conc calc'!V66</f>
        <v>0</v>
      </c>
    </row>
    <row r="11" spans="1:22" ht="11.25">
      <c r="A11" s="1">
        <f>'blk, drift &amp; conc calc'!A71</f>
        <v>32</v>
      </c>
      <c r="B11" s="1" t="str">
        <f>'blk, drift &amp; conc calc'!B71</f>
        <v>drift-8</v>
      </c>
      <c r="C11" s="1">
        <f>'blk, drift &amp; conc calc'!C71</f>
        <v>11976.63080246883</v>
      </c>
      <c r="D11" s="1">
        <f>'blk, drift &amp; conc calc'!D71</f>
        <v>357100.29484633356</v>
      </c>
      <c r="E11" s="1">
        <f>'blk, drift &amp; conc calc'!E71</f>
        <v>44239.114442051214</v>
      </c>
      <c r="F11" s="1">
        <f>'blk, drift &amp; conc calc'!F71</f>
        <v>31890.961785281463</v>
      </c>
      <c r="G11" s="1">
        <f>'blk, drift &amp; conc calc'!G71</f>
        <v>18831.15563111325</v>
      </c>
      <c r="H11" s="1">
        <f>'blk, drift &amp; conc calc'!H71</f>
        <v>27690.983016579325</v>
      </c>
      <c r="I11" s="1">
        <f>'blk, drift &amp; conc calc'!I71</f>
        <v>4387980.719749855</v>
      </c>
      <c r="J11" s="1">
        <f>'blk, drift &amp; conc calc'!J71</f>
        <v>10897.697177840886</v>
      </c>
      <c r="K11" s="1">
        <f>'blk, drift &amp; conc calc'!K71</f>
        <v>27036.08133000335</v>
      </c>
      <c r="L11" s="1">
        <f>'blk, drift &amp; conc calc'!L71</f>
        <v>19832.851450232214</v>
      </c>
      <c r="M11" s="1">
        <f>'blk, drift &amp; conc calc'!M71</f>
        <v>0</v>
      </c>
      <c r="N11" s="1">
        <f>'blk, drift &amp; conc calc'!N71</f>
        <v>0</v>
      </c>
      <c r="O11" s="1">
        <f>'blk, drift &amp; conc calc'!O71</f>
        <v>0</v>
      </c>
      <c r="P11" s="1">
        <f>'blk, drift &amp; conc calc'!P71</f>
        <v>0</v>
      </c>
      <c r="Q11" s="1">
        <f>'blk, drift &amp; conc calc'!Q71</f>
        <v>0</v>
      </c>
      <c r="R11" s="1">
        <f>'blk, drift &amp; conc calc'!R71</f>
        <v>0</v>
      </c>
      <c r="S11" s="1">
        <f>'blk, drift &amp; conc calc'!S71</f>
        <v>0</v>
      </c>
      <c r="T11" s="1">
        <f>'blk, drift &amp; conc calc'!T71</f>
        <v>26675.84815890831</v>
      </c>
      <c r="U11" s="1">
        <f>'blk, drift &amp; conc calc'!U71</f>
        <v>0</v>
      </c>
      <c r="V11" s="1">
        <f>'blk, drift &amp; conc calc'!V71</f>
        <v>0</v>
      </c>
    </row>
    <row r="12" spans="11:20" ht="11.25">
      <c r="K12" s="19"/>
      <c r="L12" s="19"/>
      <c r="M12" s="19"/>
      <c r="N12" s="19"/>
      <c r="T12" s="19"/>
    </row>
    <row r="13" spans="11:20" ht="11.25">
      <c r="K13" s="19"/>
      <c r="L13" s="19"/>
      <c r="M13" s="19"/>
      <c r="N13" s="19"/>
      <c r="T13" s="19"/>
    </row>
    <row r="14" spans="1:27" s="19" customFormat="1" ht="11.25">
      <c r="A14" s="19">
        <f aca="true" t="shared" si="0" ref="A14:B19">A4</f>
        <v>1</v>
      </c>
      <c r="B14" s="19" t="str">
        <f t="shared" si="0"/>
        <v>drift-1</v>
      </c>
      <c r="C14" s="159">
        <f aca="true" t="shared" si="1" ref="C14:I19">C4/C$4*100</f>
        <v>100</v>
      </c>
      <c r="D14" s="159">
        <f t="shared" si="1"/>
        <v>100</v>
      </c>
      <c r="E14" s="159">
        <f t="shared" si="1"/>
        <v>100</v>
      </c>
      <c r="F14" s="159">
        <f t="shared" si="1"/>
        <v>100</v>
      </c>
      <c r="G14" s="159">
        <f t="shared" si="1"/>
        <v>100</v>
      </c>
      <c r="H14" s="159">
        <f t="shared" si="1"/>
        <v>100</v>
      </c>
      <c r="I14" s="159">
        <f t="shared" si="1"/>
        <v>100</v>
      </c>
      <c r="J14" s="159">
        <f aca="true" t="shared" si="2" ref="J14:U14">J4/J$4*100</f>
        <v>100</v>
      </c>
      <c r="K14" s="159">
        <f aca="true" t="shared" si="3" ref="K14:K21">K4/K$4*100</f>
        <v>100</v>
      </c>
      <c r="L14" s="159">
        <f t="shared" si="2"/>
        <v>100</v>
      </c>
      <c r="M14" s="36" t="e">
        <f t="shared" si="2"/>
        <v>#DIV/0!</v>
      </c>
      <c r="N14" s="36" t="e">
        <f t="shared" si="2"/>
        <v>#DIV/0!</v>
      </c>
      <c r="O14" s="36" t="e">
        <f t="shared" si="2"/>
        <v>#DIV/0!</v>
      </c>
      <c r="P14" s="36" t="e">
        <f t="shared" si="2"/>
        <v>#DIV/0!</v>
      </c>
      <c r="Q14" s="36" t="e">
        <f t="shared" si="2"/>
        <v>#DIV/0!</v>
      </c>
      <c r="R14" s="36" t="e">
        <f t="shared" si="2"/>
        <v>#DIV/0!</v>
      </c>
      <c r="S14" s="36" t="e">
        <f t="shared" si="2"/>
        <v>#DIV/0!</v>
      </c>
      <c r="T14" s="36">
        <f aca="true" t="shared" si="4" ref="T14:T21">T4/T$4*100</f>
        <v>100</v>
      </c>
      <c r="U14" s="36" t="e">
        <f t="shared" si="2"/>
        <v>#DIV/0!</v>
      </c>
      <c r="V14" s="36" t="e">
        <f aca="true" t="shared" si="5" ref="V14:V21">V4/V$4*100</f>
        <v>#DIV/0!</v>
      </c>
      <c r="W14" s="36"/>
      <c r="X14" s="36"/>
      <c r="Y14" s="36"/>
      <c r="Z14" s="36"/>
      <c r="AA14" s="36"/>
    </row>
    <row r="15" spans="1:27" s="19" customFormat="1" ht="11.25">
      <c r="A15" s="19">
        <f t="shared" si="0"/>
        <v>4</v>
      </c>
      <c r="B15" s="19" t="str">
        <f t="shared" si="0"/>
        <v>drift-2</v>
      </c>
      <c r="C15" s="159">
        <f t="shared" si="1"/>
        <v>101.02507901231348</v>
      </c>
      <c r="D15" s="159">
        <f t="shared" si="1"/>
        <v>100.36802699169752</v>
      </c>
      <c r="E15" s="159">
        <f t="shared" si="1"/>
        <v>99.11229928373186</v>
      </c>
      <c r="F15" s="159">
        <f t="shared" si="1"/>
        <v>99.66070739182956</v>
      </c>
      <c r="G15" s="159">
        <f t="shared" si="1"/>
        <v>96.66624534608421</v>
      </c>
      <c r="H15" s="159">
        <f t="shared" si="1"/>
        <v>99.71375734741572</v>
      </c>
      <c r="I15" s="159">
        <f t="shared" si="1"/>
        <v>98.149138032238</v>
      </c>
      <c r="J15" s="159">
        <f aca="true" t="shared" si="6" ref="J15:U15">J5/J$4*100</f>
        <v>101.92192151417466</v>
      </c>
      <c r="K15" s="159">
        <f t="shared" si="3"/>
        <v>99.20041130155455</v>
      </c>
      <c r="L15" s="159">
        <f t="shared" si="6"/>
        <v>100.24488344221471</v>
      </c>
      <c r="M15" s="36" t="e">
        <f t="shared" si="6"/>
        <v>#DIV/0!</v>
      </c>
      <c r="N15" s="36" t="e">
        <f t="shared" si="6"/>
        <v>#DIV/0!</v>
      </c>
      <c r="O15" s="36" t="e">
        <f t="shared" si="6"/>
        <v>#DIV/0!</v>
      </c>
      <c r="P15" s="36" t="e">
        <f t="shared" si="6"/>
        <v>#DIV/0!</v>
      </c>
      <c r="Q15" s="36" t="e">
        <f t="shared" si="6"/>
        <v>#DIV/0!</v>
      </c>
      <c r="R15" s="36" t="e">
        <f t="shared" si="6"/>
        <v>#DIV/0!</v>
      </c>
      <c r="S15" s="36" t="e">
        <f t="shared" si="6"/>
        <v>#DIV/0!</v>
      </c>
      <c r="T15" s="36">
        <f t="shared" si="4"/>
        <v>99.18955885414859</v>
      </c>
      <c r="U15" s="36" t="e">
        <f t="shared" si="6"/>
        <v>#DIV/0!</v>
      </c>
      <c r="V15" s="36" t="e">
        <f t="shared" si="5"/>
        <v>#DIV/0!</v>
      </c>
      <c r="W15" s="36"/>
      <c r="X15" s="36"/>
      <c r="Y15" s="36"/>
      <c r="Z15" s="36"/>
      <c r="AA15" s="36"/>
    </row>
    <row r="16" spans="1:27" s="19" customFormat="1" ht="11.25">
      <c r="A16" s="19">
        <f t="shared" si="0"/>
        <v>7</v>
      </c>
      <c r="B16" s="19" t="str">
        <f t="shared" si="0"/>
        <v>drift-3</v>
      </c>
      <c r="C16" s="159">
        <f t="shared" si="1"/>
        <v>98.59014466918045</v>
      </c>
      <c r="D16" s="159">
        <f t="shared" si="1"/>
        <v>99.54850999212799</v>
      </c>
      <c r="E16" s="159">
        <f t="shared" si="1"/>
        <v>101.62517588667646</v>
      </c>
      <c r="F16" s="159">
        <f t="shared" si="1"/>
        <v>101.32295856806759</v>
      </c>
      <c r="G16" s="159">
        <f t="shared" si="1"/>
        <v>97.09681055473631</v>
      </c>
      <c r="H16" s="159">
        <f t="shared" si="1"/>
        <v>99.80799638310059</v>
      </c>
      <c r="I16" s="159">
        <f t="shared" si="1"/>
        <v>97.84661699965194</v>
      </c>
      <c r="J16" s="159">
        <f aca="true" t="shared" si="7" ref="J16:U16">J6/J$4*100</f>
        <v>99.77580392268139</v>
      </c>
      <c r="K16" s="159">
        <f t="shared" si="3"/>
        <v>99.34082597880553</v>
      </c>
      <c r="L16" s="159">
        <f t="shared" si="7"/>
        <v>98.35304410644093</v>
      </c>
      <c r="M16" s="36" t="e">
        <f t="shared" si="7"/>
        <v>#DIV/0!</v>
      </c>
      <c r="N16" s="36" t="e">
        <f t="shared" si="7"/>
        <v>#DIV/0!</v>
      </c>
      <c r="O16" s="36" t="e">
        <f t="shared" si="7"/>
        <v>#DIV/0!</v>
      </c>
      <c r="P16" s="36" t="e">
        <f t="shared" si="7"/>
        <v>#DIV/0!</v>
      </c>
      <c r="Q16" s="36" t="e">
        <f t="shared" si="7"/>
        <v>#DIV/0!</v>
      </c>
      <c r="R16" s="36" t="e">
        <f t="shared" si="7"/>
        <v>#DIV/0!</v>
      </c>
      <c r="S16" s="36" t="e">
        <f t="shared" si="7"/>
        <v>#DIV/0!</v>
      </c>
      <c r="T16" s="36">
        <f t="shared" si="4"/>
        <v>99.33187931483904</v>
      </c>
      <c r="U16" s="36" t="e">
        <f t="shared" si="7"/>
        <v>#DIV/0!</v>
      </c>
      <c r="V16" s="36" t="e">
        <f t="shared" si="5"/>
        <v>#DIV/0!</v>
      </c>
      <c r="W16" s="36"/>
      <c r="X16" s="36"/>
      <c r="Y16" s="36"/>
      <c r="Z16" s="36"/>
      <c r="AA16" s="36"/>
    </row>
    <row r="17" spans="1:27" s="19" customFormat="1" ht="11.25">
      <c r="A17" s="19">
        <f t="shared" si="0"/>
        <v>12</v>
      </c>
      <c r="B17" s="19" t="str">
        <f t="shared" si="0"/>
        <v>drift-4</v>
      </c>
      <c r="C17" s="159">
        <f t="shared" si="1"/>
        <v>98.92589576348517</v>
      </c>
      <c r="D17" s="159">
        <f t="shared" si="1"/>
        <v>99.89786457402094</v>
      </c>
      <c r="E17" s="159">
        <f t="shared" si="1"/>
        <v>100.51710745800537</v>
      </c>
      <c r="F17" s="159">
        <f t="shared" si="1"/>
        <v>101.77991992706494</v>
      </c>
      <c r="G17" s="159">
        <f t="shared" si="1"/>
        <v>97.86592394742594</v>
      </c>
      <c r="H17" s="159">
        <f t="shared" si="1"/>
        <v>101.87173882503444</v>
      </c>
      <c r="I17" s="159">
        <f t="shared" si="1"/>
        <v>97.31521051550712</v>
      </c>
      <c r="J17" s="159">
        <f aca="true" t="shared" si="8" ref="J17:U17">J7/J$4*100</f>
        <v>102.21356989719243</v>
      </c>
      <c r="K17" s="159">
        <f t="shared" si="3"/>
        <v>101.9152307044624</v>
      </c>
      <c r="L17" s="159">
        <f t="shared" si="8"/>
        <v>101.95176003069129</v>
      </c>
      <c r="M17" s="36" t="e">
        <f t="shared" si="8"/>
        <v>#DIV/0!</v>
      </c>
      <c r="N17" s="36" t="e">
        <f t="shared" si="8"/>
        <v>#DIV/0!</v>
      </c>
      <c r="O17" s="36" t="e">
        <f t="shared" si="8"/>
        <v>#DIV/0!</v>
      </c>
      <c r="P17" s="36" t="e">
        <f t="shared" si="8"/>
        <v>#DIV/0!</v>
      </c>
      <c r="Q17" s="36" t="e">
        <f t="shared" si="8"/>
        <v>#DIV/0!</v>
      </c>
      <c r="R17" s="36" t="e">
        <f t="shared" si="8"/>
        <v>#DIV/0!</v>
      </c>
      <c r="S17" s="36" t="e">
        <f t="shared" si="8"/>
        <v>#DIV/0!</v>
      </c>
      <c r="T17" s="36">
        <f t="shared" si="4"/>
        <v>101.94122524456893</v>
      </c>
      <c r="U17" s="36" t="e">
        <f t="shared" si="8"/>
        <v>#DIV/0!</v>
      </c>
      <c r="V17" s="36" t="e">
        <f t="shared" si="5"/>
        <v>#DIV/0!</v>
      </c>
      <c r="W17" s="36"/>
      <c r="X17" s="36"/>
      <c r="Y17" s="36"/>
      <c r="Z17" s="36"/>
      <c r="AA17" s="36"/>
    </row>
    <row r="18" spans="1:27" s="19" customFormat="1" ht="11.25">
      <c r="A18" s="19">
        <f t="shared" si="0"/>
        <v>17</v>
      </c>
      <c r="B18" s="19" t="str">
        <f t="shared" si="0"/>
        <v>drift-5</v>
      </c>
      <c r="C18" s="159">
        <f t="shared" si="1"/>
        <v>96.80802597522833</v>
      </c>
      <c r="D18" s="159">
        <f t="shared" si="1"/>
        <v>99.74790188920366</v>
      </c>
      <c r="E18" s="159">
        <f t="shared" si="1"/>
        <v>103.5362188324128</v>
      </c>
      <c r="F18" s="159">
        <f t="shared" si="1"/>
        <v>103.38158741160449</v>
      </c>
      <c r="G18" s="159">
        <f t="shared" si="1"/>
        <v>97.52296568534376</v>
      </c>
      <c r="H18" s="159">
        <f t="shared" si="1"/>
        <v>101.75653356022517</v>
      </c>
      <c r="I18" s="159">
        <f t="shared" si="1"/>
        <v>98.44070884821664</v>
      </c>
      <c r="J18" s="159">
        <f aca="true" t="shared" si="9" ref="J18:U19">J8/J$4*100</f>
        <v>99.52995222435021</v>
      </c>
      <c r="K18" s="159">
        <f t="shared" si="3"/>
        <v>100.89490319983358</v>
      </c>
      <c r="L18" s="159">
        <f t="shared" si="9"/>
        <v>99.19978826229321</v>
      </c>
      <c r="M18" s="36" t="e">
        <f t="shared" si="9"/>
        <v>#DIV/0!</v>
      </c>
      <c r="N18" s="36" t="e">
        <f t="shared" si="9"/>
        <v>#DIV/0!</v>
      </c>
      <c r="O18" s="36" t="e">
        <f t="shared" si="9"/>
        <v>#DIV/0!</v>
      </c>
      <c r="P18" s="36" t="e">
        <f t="shared" si="9"/>
        <v>#DIV/0!</v>
      </c>
      <c r="Q18" s="36" t="e">
        <f t="shared" si="9"/>
        <v>#DIV/0!</v>
      </c>
      <c r="R18" s="36" t="e">
        <f t="shared" si="9"/>
        <v>#DIV/0!</v>
      </c>
      <c r="S18" s="36" t="e">
        <f t="shared" si="9"/>
        <v>#DIV/0!</v>
      </c>
      <c r="T18" s="36">
        <f t="shared" si="4"/>
        <v>100.90704930686147</v>
      </c>
      <c r="U18" s="36" t="e">
        <f t="shared" si="9"/>
        <v>#DIV/0!</v>
      </c>
      <c r="V18" s="36" t="e">
        <f t="shared" si="5"/>
        <v>#DIV/0!</v>
      </c>
      <c r="W18" s="36"/>
      <c r="X18" s="36"/>
      <c r="Y18" s="36"/>
      <c r="Z18" s="36"/>
      <c r="AA18" s="36"/>
    </row>
    <row r="19" spans="1:27" s="19" customFormat="1" ht="11.25">
      <c r="A19" s="19">
        <f t="shared" si="0"/>
        <v>22</v>
      </c>
      <c r="B19" s="19" t="str">
        <f t="shared" si="0"/>
        <v>drift-6</v>
      </c>
      <c r="C19" s="159">
        <f t="shared" si="1"/>
        <v>99.81393969892997</v>
      </c>
      <c r="D19" s="159">
        <f t="shared" si="1"/>
        <v>98.30876488277242</v>
      </c>
      <c r="E19" s="159">
        <f t="shared" si="1"/>
        <v>102.0395232569572</v>
      </c>
      <c r="F19" s="159">
        <f t="shared" si="1"/>
        <v>107.33741835648442</v>
      </c>
      <c r="G19" s="159">
        <f t="shared" si="1"/>
        <v>97.57493104035719</v>
      </c>
      <c r="H19" s="159">
        <f t="shared" si="1"/>
        <v>104.33629513180198</v>
      </c>
      <c r="I19" s="159">
        <f t="shared" si="1"/>
        <v>97.65779093518516</v>
      </c>
      <c r="J19" s="159">
        <f t="shared" si="9"/>
        <v>103.49767342538155</v>
      </c>
      <c r="K19" s="159">
        <f t="shared" si="3"/>
        <v>102.54892330391698</v>
      </c>
      <c r="L19" s="159">
        <f t="shared" si="9"/>
        <v>100.23481296009918</v>
      </c>
      <c r="M19" s="36" t="e">
        <f t="shared" si="9"/>
        <v>#DIV/0!</v>
      </c>
      <c r="N19" s="36" t="e">
        <f t="shared" si="9"/>
        <v>#DIV/0!</v>
      </c>
      <c r="O19" s="36" t="e">
        <f t="shared" si="9"/>
        <v>#DIV/0!</v>
      </c>
      <c r="P19" s="36" t="e">
        <f t="shared" si="9"/>
        <v>#DIV/0!</v>
      </c>
      <c r="Q19" s="36" t="e">
        <f t="shared" si="9"/>
        <v>#DIV/0!</v>
      </c>
      <c r="R19" s="36" t="e">
        <f t="shared" si="9"/>
        <v>#DIV/0!</v>
      </c>
      <c r="S19" s="36" t="e">
        <f t="shared" si="9"/>
        <v>#DIV/0!</v>
      </c>
      <c r="T19" s="36">
        <f t="shared" si="4"/>
        <v>102.58351866044386</v>
      </c>
      <c r="U19" s="36" t="e">
        <f t="shared" si="9"/>
        <v>#DIV/0!</v>
      </c>
      <c r="V19" s="36" t="e">
        <f t="shared" si="5"/>
        <v>#DIV/0!</v>
      </c>
      <c r="W19" s="36"/>
      <c r="X19" s="36"/>
      <c r="Y19" s="36"/>
      <c r="Z19" s="36"/>
      <c r="AA19" s="36"/>
    </row>
    <row r="20" spans="1:27" s="19" customFormat="1" ht="11.25">
      <c r="A20" s="19">
        <f>A10</f>
        <v>27</v>
      </c>
      <c r="B20" s="19" t="str">
        <f>B10</f>
        <v>drift-7</v>
      </c>
      <c r="C20" s="159">
        <f aca="true" t="shared" si="10" ref="C20:J20">C10/C$4*100</f>
        <v>101.50444505586708</v>
      </c>
      <c r="D20" s="159">
        <f t="shared" si="10"/>
        <v>99.68506638045497</v>
      </c>
      <c r="E20" s="159">
        <f t="shared" si="10"/>
        <v>104.36588277736858</v>
      </c>
      <c r="F20" s="159">
        <f t="shared" si="10"/>
        <v>106.85950001689513</v>
      </c>
      <c r="G20" s="159">
        <f t="shared" si="10"/>
        <v>95.27277897048674</v>
      </c>
      <c r="H20" s="159">
        <f t="shared" si="10"/>
        <v>105.88035804065032</v>
      </c>
      <c r="I20" s="159">
        <f t="shared" si="10"/>
        <v>96.89989993844648</v>
      </c>
      <c r="J20" s="159">
        <f t="shared" si="10"/>
        <v>100.90517358318823</v>
      </c>
      <c r="K20" s="159">
        <f t="shared" si="3"/>
        <v>101.05100575656871</v>
      </c>
      <c r="L20" s="159">
        <f aca="true" t="shared" si="11" ref="L20:S21">L10/L$4*100</f>
        <v>99.31073998474817</v>
      </c>
      <c r="M20" s="36" t="e">
        <f t="shared" si="11"/>
        <v>#DIV/0!</v>
      </c>
      <c r="N20" s="36" t="e">
        <f t="shared" si="11"/>
        <v>#DIV/0!</v>
      </c>
      <c r="O20" s="36" t="e">
        <f t="shared" si="11"/>
        <v>#DIV/0!</v>
      </c>
      <c r="P20" s="36" t="e">
        <f t="shared" si="11"/>
        <v>#DIV/0!</v>
      </c>
      <c r="Q20" s="36" t="e">
        <f t="shared" si="11"/>
        <v>#DIV/0!</v>
      </c>
      <c r="R20" s="36" t="e">
        <f t="shared" si="11"/>
        <v>#DIV/0!</v>
      </c>
      <c r="S20" s="36" t="e">
        <f t="shared" si="11"/>
        <v>#DIV/0!</v>
      </c>
      <c r="T20" s="36">
        <f t="shared" si="4"/>
        <v>101.065270571365</v>
      </c>
      <c r="U20" s="36" t="e">
        <f>U10/U$4*100</f>
        <v>#DIV/0!</v>
      </c>
      <c r="V20" s="36" t="e">
        <f t="shared" si="5"/>
        <v>#DIV/0!</v>
      </c>
      <c r="W20" s="36"/>
      <c r="X20" s="36"/>
      <c r="Y20" s="36"/>
      <c r="Z20" s="36"/>
      <c r="AA20" s="36"/>
    </row>
    <row r="21" spans="1:27" s="19" customFormat="1" ht="11.25">
      <c r="A21" s="19">
        <f>A11</f>
        <v>32</v>
      </c>
      <c r="B21" s="19" t="str">
        <f>B11</f>
        <v>drift-8</v>
      </c>
      <c r="C21" s="159">
        <f aca="true" t="shared" si="12" ref="C21:J21">C11/C$4*100</f>
        <v>97.17183462085873</v>
      </c>
      <c r="D21" s="159">
        <f t="shared" si="12"/>
        <v>96.87885949823367</v>
      </c>
      <c r="E21" s="159">
        <f t="shared" si="12"/>
        <v>102.83771459262687</v>
      </c>
      <c r="F21" s="159">
        <f t="shared" si="12"/>
        <v>106.0215774778926</v>
      </c>
      <c r="G21" s="159">
        <f t="shared" si="12"/>
        <v>94.44642543490282</v>
      </c>
      <c r="H21" s="159">
        <f t="shared" si="12"/>
        <v>103.81532548133407</v>
      </c>
      <c r="I21" s="159">
        <f t="shared" si="12"/>
        <v>96.96401176752097</v>
      </c>
      <c r="J21" s="159">
        <f t="shared" si="12"/>
        <v>102.73493177749356</v>
      </c>
      <c r="K21" s="159">
        <f t="shared" si="3"/>
        <v>100.50004378230359</v>
      </c>
      <c r="L21" s="159">
        <f t="shared" si="11"/>
        <v>100.1276033793819</v>
      </c>
      <c r="M21" s="36" t="e">
        <f t="shared" si="11"/>
        <v>#DIV/0!</v>
      </c>
      <c r="N21" s="36" t="e">
        <f t="shared" si="11"/>
        <v>#DIV/0!</v>
      </c>
      <c r="O21" s="36" t="e">
        <f t="shared" si="11"/>
        <v>#DIV/0!</v>
      </c>
      <c r="P21" s="36" t="e">
        <f t="shared" si="11"/>
        <v>#DIV/0!</v>
      </c>
      <c r="Q21" s="36" t="e">
        <f t="shared" si="11"/>
        <v>#DIV/0!</v>
      </c>
      <c r="R21" s="36" t="e">
        <f t="shared" si="11"/>
        <v>#DIV/0!</v>
      </c>
      <c r="S21" s="36" t="e">
        <f t="shared" si="11"/>
        <v>#DIV/0!</v>
      </c>
      <c r="T21" s="36">
        <f t="shared" si="4"/>
        <v>100.50683064517281</v>
      </c>
      <c r="U21" s="36" t="e">
        <f>U11/U$4*100</f>
        <v>#DIV/0!</v>
      </c>
      <c r="V21" s="36" t="e">
        <f t="shared" si="5"/>
        <v>#DIV/0!</v>
      </c>
      <c r="W21" s="36"/>
      <c r="X21" s="36"/>
      <c r="Y21" s="36"/>
      <c r="Z21" s="36"/>
      <c r="AA21" s="36"/>
    </row>
    <row r="22" spans="3:11" ht="11.25">
      <c r="C22" s="27"/>
      <c r="D22" s="27"/>
      <c r="E22" s="27"/>
      <c r="F22" s="27"/>
      <c r="G22" s="27"/>
      <c r="H22" s="27"/>
      <c r="I22" s="27"/>
      <c r="J22" s="27"/>
      <c r="K22" s="27"/>
    </row>
    <row r="23" spans="2:7" ht="11.25">
      <c r="B23" s="17" t="s">
        <v>534</v>
      </c>
      <c r="C23" s="27"/>
      <c r="D23" s="27"/>
      <c r="E23" s="27"/>
      <c r="F23" s="27"/>
      <c r="G23" s="27"/>
    </row>
    <row r="24" spans="3:22" ht="11.25">
      <c r="C24" s="1" t="str">
        <f>C2</f>
        <v>Y 371.029</v>
      </c>
      <c r="D24" s="1" t="str">
        <f aca="true" t="shared" si="13" ref="D24:V24">D2</f>
        <v>Ba 455.403</v>
      </c>
      <c r="E24" s="1" t="str">
        <f t="shared" si="13"/>
        <v>Cr 267.716</v>
      </c>
      <c r="F24" s="1" t="str">
        <f t="shared" si="13"/>
        <v>Ni 231.604</v>
      </c>
      <c r="G24" s="1" t="str">
        <f t="shared" si="13"/>
        <v>Sc 361.384</v>
      </c>
      <c r="H24" s="1" t="str">
        <f t="shared" si="13"/>
        <v>Co 228.616</v>
      </c>
      <c r="I24" s="1" t="str">
        <f t="shared" si="13"/>
        <v>Sr 407.771</v>
      </c>
      <c r="J24" s="1" t="str">
        <f t="shared" si="13"/>
        <v>Cu 324.754</v>
      </c>
      <c r="K24" s="1" t="str">
        <f t="shared" si="13"/>
        <v>V 292.402</v>
      </c>
      <c r="L24" s="1" t="str">
        <f t="shared" si="13"/>
        <v>Zr 343.823</v>
      </c>
      <c r="M24" s="1">
        <f t="shared" si="13"/>
        <v>0</v>
      </c>
      <c r="N24" s="1">
        <f t="shared" si="13"/>
        <v>0</v>
      </c>
      <c r="O24" s="1">
        <f t="shared" si="13"/>
        <v>0</v>
      </c>
      <c r="P24" s="1">
        <f t="shared" si="13"/>
        <v>0</v>
      </c>
      <c r="Q24" s="1">
        <f t="shared" si="13"/>
        <v>0</v>
      </c>
      <c r="R24" s="1">
        <f t="shared" si="13"/>
        <v>0</v>
      </c>
      <c r="S24" s="1">
        <f t="shared" si="13"/>
        <v>0</v>
      </c>
      <c r="T24" s="1" t="str">
        <f>T2</f>
        <v>V 292.402</v>
      </c>
      <c r="U24" s="1">
        <f t="shared" si="13"/>
        <v>0</v>
      </c>
      <c r="V24" s="1">
        <f t="shared" si="13"/>
        <v>0</v>
      </c>
    </row>
    <row r="25" spans="1:23" s="18" customFormat="1" ht="11.25">
      <c r="A25" s="18">
        <v>1</v>
      </c>
      <c r="B25" s="18" t="str">
        <f>'blk, drift &amp; conc calc'!B76</f>
        <v>drift-1</v>
      </c>
      <c r="C25" s="30">
        <f>C14/100</f>
        <v>1</v>
      </c>
      <c r="D25" s="30">
        <f>D14/100</f>
        <v>1</v>
      </c>
      <c r="E25" s="30">
        <f aca="true" t="shared" si="14" ref="E25:L25">E14/100</f>
        <v>1</v>
      </c>
      <c r="F25" s="30">
        <f t="shared" si="14"/>
        <v>1</v>
      </c>
      <c r="G25" s="30">
        <f t="shared" si="14"/>
        <v>1</v>
      </c>
      <c r="H25" s="30">
        <f t="shared" si="14"/>
        <v>1</v>
      </c>
      <c r="I25" s="30">
        <f t="shared" si="14"/>
        <v>1</v>
      </c>
      <c r="J25" s="30">
        <f t="shared" si="14"/>
        <v>1</v>
      </c>
      <c r="K25" s="30">
        <f t="shared" si="14"/>
        <v>1</v>
      </c>
      <c r="L25" s="30">
        <f t="shared" si="14"/>
        <v>1</v>
      </c>
      <c r="M25" s="30" t="e">
        <f aca="true" t="shared" si="15" ref="M25:V25">M14/100</f>
        <v>#DIV/0!</v>
      </c>
      <c r="N25" s="30" t="e">
        <f t="shared" si="15"/>
        <v>#DIV/0!</v>
      </c>
      <c r="O25" s="30" t="e">
        <f t="shared" si="15"/>
        <v>#DIV/0!</v>
      </c>
      <c r="P25" s="30" t="e">
        <f t="shared" si="15"/>
        <v>#DIV/0!</v>
      </c>
      <c r="Q25" s="30" t="e">
        <f t="shared" si="15"/>
        <v>#DIV/0!</v>
      </c>
      <c r="R25" s="30" t="e">
        <f t="shared" si="15"/>
        <v>#DIV/0!</v>
      </c>
      <c r="S25" s="30" t="e">
        <f t="shared" si="15"/>
        <v>#DIV/0!</v>
      </c>
      <c r="T25" s="30">
        <f t="shared" si="15"/>
        <v>1</v>
      </c>
      <c r="U25" s="30" t="e">
        <f t="shared" si="15"/>
        <v>#DIV/0!</v>
      </c>
      <c r="V25" s="30" t="e">
        <f t="shared" si="15"/>
        <v>#DIV/0!</v>
      </c>
      <c r="W25" s="30"/>
    </row>
    <row r="26" spans="1:23" ht="11.25">
      <c r="A26" s="1">
        <f>1+A25</f>
        <v>2</v>
      </c>
      <c r="B26" s="1" t="str">
        <f>'blk, drift &amp; conc calc'!B77</f>
        <v>blank-1</v>
      </c>
      <c r="C26" s="28">
        <f>C$25+(C$28-C$25)*($A26-$A$25)/($A$28-$A$25)</f>
        <v>1.003416930041045</v>
      </c>
      <c r="D26" s="28">
        <f>D$25+(D$28-D$25)*($A26-$A$25)/($A$28-$A$25)</f>
        <v>1.0012267566389916</v>
      </c>
      <c r="E26" s="28">
        <f aca="true" t="shared" si="16" ref="E26:L27">E$25+(E$28-E$25)*($A26-$A$25)/($A$28-$A$25)</f>
        <v>0.9970409976124395</v>
      </c>
      <c r="F26" s="28">
        <f t="shared" si="16"/>
        <v>0.9988690246394318</v>
      </c>
      <c r="G26" s="28">
        <f t="shared" si="16"/>
        <v>0.9888874844869474</v>
      </c>
      <c r="H26" s="28">
        <f t="shared" si="16"/>
        <v>0.9990458578247191</v>
      </c>
      <c r="I26" s="28">
        <f t="shared" si="16"/>
        <v>0.99383046010746</v>
      </c>
      <c r="J26" s="28">
        <f t="shared" si="16"/>
        <v>1.0064064050472488</v>
      </c>
      <c r="K26" s="28">
        <f t="shared" si="16"/>
        <v>0.9973347043385151</v>
      </c>
      <c r="L26" s="28">
        <f t="shared" si="16"/>
        <v>1.0008162781407157</v>
      </c>
      <c r="M26" s="28" t="e">
        <f aca="true" t="shared" si="17" ref="M26:T26">M$25+(M$28-M$25)*($A26-$A$25)/($A$28-$A$25)</f>
        <v>#DIV/0!</v>
      </c>
      <c r="N26" s="28" t="e">
        <f t="shared" si="17"/>
        <v>#DIV/0!</v>
      </c>
      <c r="O26" s="28" t="e">
        <f t="shared" si="17"/>
        <v>#DIV/0!</v>
      </c>
      <c r="P26" s="28" t="e">
        <f t="shared" si="17"/>
        <v>#DIV/0!</v>
      </c>
      <c r="Q26" s="28" t="e">
        <f t="shared" si="17"/>
        <v>#DIV/0!</v>
      </c>
      <c r="R26" s="28" t="e">
        <f t="shared" si="17"/>
        <v>#DIV/0!</v>
      </c>
      <c r="S26" s="28" t="e">
        <f t="shared" si="17"/>
        <v>#DIV/0!</v>
      </c>
      <c r="T26" s="28">
        <f t="shared" si="17"/>
        <v>0.9972985295138286</v>
      </c>
      <c r="U26" s="28" t="e">
        <f aca="true" t="shared" si="18" ref="T26:V27">U$25+(U$28-U$25)*($A26-$A$25)/($A$28-$A$25)</f>
        <v>#DIV/0!</v>
      </c>
      <c r="V26" s="28" t="e">
        <f t="shared" si="18"/>
        <v>#DIV/0!</v>
      </c>
      <c r="W26" s="28"/>
    </row>
    <row r="27" spans="1:23" s="26" customFormat="1" ht="11.25">
      <c r="A27" s="1">
        <f aca="true" t="shared" si="19" ref="A27:A48">1+A26</f>
        <v>3</v>
      </c>
      <c r="B27" s="1" t="str">
        <f>'blk, drift &amp; conc calc'!B78</f>
        <v>bir1-1</v>
      </c>
      <c r="C27" s="28">
        <f>C$25+(C$28-C$25)*($A27-$A$25)/($A$28-$A$25)</f>
        <v>1.0068338600820899</v>
      </c>
      <c r="D27" s="28">
        <f>D$25+(D$28-D$25)*($A27-$A$25)/($A$28-$A$25)</f>
        <v>1.0024535132779835</v>
      </c>
      <c r="E27" s="28">
        <f t="shared" si="16"/>
        <v>0.9940819952248791</v>
      </c>
      <c r="F27" s="28">
        <f t="shared" si="16"/>
        <v>0.9977380492788638</v>
      </c>
      <c r="G27" s="28">
        <f t="shared" si="16"/>
        <v>0.9777749689738947</v>
      </c>
      <c r="H27" s="28">
        <f t="shared" si="16"/>
        <v>0.9980917156494381</v>
      </c>
      <c r="I27" s="28">
        <f t="shared" si="16"/>
        <v>0.98766092021492</v>
      </c>
      <c r="J27" s="28">
        <f t="shared" si="16"/>
        <v>1.0128128100944978</v>
      </c>
      <c r="K27" s="28">
        <f t="shared" si="16"/>
        <v>0.9946694086770304</v>
      </c>
      <c r="L27" s="28">
        <f t="shared" si="16"/>
        <v>1.0016325562814314</v>
      </c>
      <c r="M27" s="28" t="e">
        <f aca="true" t="shared" si="20" ref="M27:S27">M$25+(M$28-M$25)*($A27-$A$25)/($A$28-$A$25)</f>
        <v>#DIV/0!</v>
      </c>
      <c r="N27" s="28" t="e">
        <f t="shared" si="20"/>
        <v>#DIV/0!</v>
      </c>
      <c r="O27" s="28" t="e">
        <f t="shared" si="20"/>
        <v>#DIV/0!</v>
      </c>
      <c r="P27" s="28" t="e">
        <f t="shared" si="20"/>
        <v>#DIV/0!</v>
      </c>
      <c r="Q27" s="28" t="e">
        <f t="shared" si="20"/>
        <v>#DIV/0!</v>
      </c>
      <c r="R27" s="28" t="e">
        <f t="shared" si="20"/>
        <v>#DIV/0!</v>
      </c>
      <c r="S27" s="28" t="e">
        <f t="shared" si="20"/>
        <v>#DIV/0!</v>
      </c>
      <c r="T27" s="28">
        <f t="shared" si="18"/>
        <v>0.9945970590276573</v>
      </c>
      <c r="U27" s="28" t="e">
        <f t="shared" si="18"/>
        <v>#DIV/0!</v>
      </c>
      <c r="V27" s="28" t="e">
        <f t="shared" si="18"/>
        <v>#DIV/0!</v>
      </c>
      <c r="W27" s="28"/>
    </row>
    <row r="28" spans="1:23" s="18" customFormat="1" ht="11.25">
      <c r="A28" s="18">
        <f t="shared" si="19"/>
        <v>4</v>
      </c>
      <c r="B28" s="18" t="str">
        <f>'blk, drift &amp; conc calc'!B79</f>
        <v>drift-2</v>
      </c>
      <c r="C28" s="30">
        <f>C15/100</f>
        <v>1.0102507901231348</v>
      </c>
      <c r="D28" s="30">
        <f>D15/100</f>
        <v>1.0036802699169751</v>
      </c>
      <c r="E28" s="30">
        <f aca="true" t="shared" si="21" ref="E28:L28">E15/100</f>
        <v>0.9911229928373185</v>
      </c>
      <c r="F28" s="30">
        <f t="shared" si="21"/>
        <v>0.9966070739182956</v>
      </c>
      <c r="G28" s="30">
        <f t="shared" si="21"/>
        <v>0.9666624534608421</v>
      </c>
      <c r="H28" s="30">
        <f t="shared" si="21"/>
        <v>0.9971375734741572</v>
      </c>
      <c r="I28" s="30">
        <f t="shared" si="21"/>
        <v>0.98149138032238</v>
      </c>
      <c r="J28" s="30">
        <f t="shared" si="21"/>
        <v>1.0192192151417465</v>
      </c>
      <c r="K28" s="30">
        <f t="shared" si="21"/>
        <v>0.9920041130155455</v>
      </c>
      <c r="L28" s="30">
        <f t="shared" si="21"/>
        <v>1.0024488344221472</v>
      </c>
      <c r="M28" s="30" t="e">
        <f aca="true" t="shared" si="22" ref="M28:V28">M15/100</f>
        <v>#DIV/0!</v>
      </c>
      <c r="N28" s="30" t="e">
        <f t="shared" si="22"/>
        <v>#DIV/0!</v>
      </c>
      <c r="O28" s="30" t="e">
        <f t="shared" si="22"/>
        <v>#DIV/0!</v>
      </c>
      <c r="P28" s="30" t="e">
        <f t="shared" si="22"/>
        <v>#DIV/0!</v>
      </c>
      <c r="Q28" s="30" t="e">
        <f t="shared" si="22"/>
        <v>#DIV/0!</v>
      </c>
      <c r="R28" s="30" t="e">
        <f t="shared" si="22"/>
        <v>#DIV/0!</v>
      </c>
      <c r="S28" s="30" t="e">
        <f t="shared" si="22"/>
        <v>#DIV/0!</v>
      </c>
      <c r="T28" s="30">
        <f t="shared" si="22"/>
        <v>0.9918955885414859</v>
      </c>
      <c r="U28" s="30" t="e">
        <f t="shared" si="22"/>
        <v>#DIV/0!</v>
      </c>
      <c r="V28" s="30" t="e">
        <f t="shared" si="22"/>
        <v>#DIV/0!</v>
      </c>
      <c r="W28" s="30"/>
    </row>
    <row r="29" spans="1:23" s="19" customFormat="1" ht="11.25">
      <c r="A29" s="19">
        <f t="shared" si="19"/>
        <v>5</v>
      </c>
      <c r="B29" s="19" t="str">
        <f>'blk, drift &amp; conc calc'!B80</f>
        <v>jp1-1</v>
      </c>
      <c r="C29" s="33">
        <f>C$28+(C$31-C$28)*($A29-$A$28)/($A$31-$A$28)</f>
        <v>1.0021343423126914</v>
      </c>
      <c r="D29" s="33">
        <f>D$28+(D$31-D$28)*($A29-$A$28)/($A$31-$A$28)</f>
        <v>1.0009485465850767</v>
      </c>
      <c r="E29" s="33">
        <f aca="true" t="shared" si="23" ref="E29:L30">E$28+(E$31-E$28)*($A29-$A$28)/($A$31-$A$28)</f>
        <v>0.9994992481804672</v>
      </c>
      <c r="F29" s="33">
        <f t="shared" si="23"/>
        <v>1.0021479111724223</v>
      </c>
      <c r="G29" s="33">
        <f t="shared" si="23"/>
        <v>0.9680976708230158</v>
      </c>
      <c r="H29" s="33">
        <f t="shared" si="23"/>
        <v>0.9974517035931068</v>
      </c>
      <c r="I29" s="33">
        <f t="shared" si="23"/>
        <v>0.9804829768804265</v>
      </c>
      <c r="J29" s="33">
        <f t="shared" si="23"/>
        <v>1.012065489836769</v>
      </c>
      <c r="K29" s="33">
        <f t="shared" si="23"/>
        <v>0.9924721619397154</v>
      </c>
      <c r="L29" s="33">
        <f t="shared" si="23"/>
        <v>0.9961427033029012</v>
      </c>
      <c r="M29" s="33" t="e">
        <f aca="true" t="shared" si="24" ref="M29:T29">M$28+(M$31-M$28)*($A29-$A$28)/($A$31-$A$28)</f>
        <v>#DIV/0!</v>
      </c>
      <c r="N29" s="33" t="e">
        <f t="shared" si="24"/>
        <v>#DIV/0!</v>
      </c>
      <c r="O29" s="33" t="e">
        <f t="shared" si="24"/>
        <v>#DIV/0!</v>
      </c>
      <c r="P29" s="33" t="e">
        <f t="shared" si="24"/>
        <v>#DIV/0!</v>
      </c>
      <c r="Q29" s="33" t="e">
        <f t="shared" si="24"/>
        <v>#DIV/0!</v>
      </c>
      <c r="R29" s="33" t="e">
        <f t="shared" si="24"/>
        <v>#DIV/0!</v>
      </c>
      <c r="S29" s="33" t="e">
        <f t="shared" si="24"/>
        <v>#DIV/0!</v>
      </c>
      <c r="T29" s="33">
        <f t="shared" si="24"/>
        <v>0.9923699900771207</v>
      </c>
      <c r="U29" s="33" t="e">
        <f aca="true" t="shared" si="25" ref="T29:V30">U$28+(U$31-U$28)*($A29-$A$28)/($A$31-$A$28)</f>
        <v>#DIV/0!</v>
      </c>
      <c r="V29" s="33" t="e">
        <f t="shared" si="25"/>
        <v>#DIV/0!</v>
      </c>
      <c r="W29" s="33"/>
    </row>
    <row r="30" spans="1:23" s="19" customFormat="1" ht="11.25">
      <c r="A30" s="19">
        <f t="shared" si="19"/>
        <v>6</v>
      </c>
      <c r="B30" s="19" t="str">
        <f>'blk, drift &amp; conc calc'!B81</f>
        <v>182r1  43-52</v>
      </c>
      <c r="C30" s="33">
        <f>C$28+(C$31-C$28)*($A30-$A$28)/($A$31-$A$28)</f>
        <v>0.9940178945022479</v>
      </c>
      <c r="D30" s="33">
        <f>D$28+(D$31-D$28)*($A30-$A$28)/($A$31-$A$28)</f>
        <v>0.9982168232531783</v>
      </c>
      <c r="E30" s="33">
        <f t="shared" si="23"/>
        <v>1.007875503523616</v>
      </c>
      <c r="F30" s="33">
        <f t="shared" si="23"/>
        <v>1.007688748426549</v>
      </c>
      <c r="G30" s="33">
        <f t="shared" si="23"/>
        <v>0.9695328881851895</v>
      </c>
      <c r="H30" s="33">
        <f t="shared" si="23"/>
        <v>0.9977658337120563</v>
      </c>
      <c r="I30" s="33">
        <f t="shared" si="23"/>
        <v>0.979474573438473</v>
      </c>
      <c r="J30" s="33">
        <f t="shared" si="23"/>
        <v>1.0049117645317915</v>
      </c>
      <c r="K30" s="33">
        <f t="shared" si="23"/>
        <v>0.9929402108638853</v>
      </c>
      <c r="L30" s="33">
        <f t="shared" si="23"/>
        <v>0.9898365721836553</v>
      </c>
      <c r="M30" s="33" t="e">
        <f aca="true" t="shared" si="26" ref="M30:S30">M$28+(M$31-M$28)*($A30-$A$28)/($A$31-$A$28)</f>
        <v>#DIV/0!</v>
      </c>
      <c r="N30" s="33" t="e">
        <f t="shared" si="26"/>
        <v>#DIV/0!</v>
      </c>
      <c r="O30" s="33" t="e">
        <f t="shared" si="26"/>
        <v>#DIV/0!</v>
      </c>
      <c r="P30" s="33" t="e">
        <f t="shared" si="26"/>
        <v>#DIV/0!</v>
      </c>
      <c r="Q30" s="33" t="e">
        <f t="shared" si="26"/>
        <v>#DIV/0!</v>
      </c>
      <c r="R30" s="33" t="e">
        <f t="shared" si="26"/>
        <v>#DIV/0!</v>
      </c>
      <c r="S30" s="33" t="e">
        <f t="shared" si="26"/>
        <v>#DIV/0!</v>
      </c>
      <c r="T30" s="33">
        <f t="shared" si="25"/>
        <v>0.9928443916127556</v>
      </c>
      <c r="U30" s="33" t="e">
        <f t="shared" si="25"/>
        <v>#DIV/0!</v>
      </c>
      <c r="V30" s="33" t="e">
        <f t="shared" si="25"/>
        <v>#DIV/0!</v>
      </c>
      <c r="W30" s="33"/>
    </row>
    <row r="31" spans="1:23" s="18" customFormat="1" ht="11.25">
      <c r="A31" s="18">
        <f t="shared" si="19"/>
        <v>7</v>
      </c>
      <c r="B31" s="18" t="str">
        <f>'blk, drift &amp; conc calc'!B82</f>
        <v>drift-3</v>
      </c>
      <c r="C31" s="30">
        <f>C16/100</f>
        <v>0.9859014466918045</v>
      </c>
      <c r="D31" s="30">
        <f>D16/100</f>
        <v>0.9954850999212799</v>
      </c>
      <c r="E31" s="30">
        <f aca="true" t="shared" si="27" ref="E31:L31">E16/100</f>
        <v>1.0162517588667646</v>
      </c>
      <c r="F31" s="30">
        <f t="shared" si="27"/>
        <v>1.013229585680676</v>
      </c>
      <c r="G31" s="30">
        <f t="shared" si="27"/>
        <v>0.9709681055473631</v>
      </c>
      <c r="H31" s="30">
        <f t="shared" si="27"/>
        <v>0.9980799638310058</v>
      </c>
      <c r="I31" s="30">
        <f t="shared" si="27"/>
        <v>0.9784661699965195</v>
      </c>
      <c r="J31" s="30">
        <f t="shared" si="27"/>
        <v>0.9977580392268139</v>
      </c>
      <c r="K31" s="30">
        <f t="shared" si="27"/>
        <v>0.9934082597880552</v>
      </c>
      <c r="L31" s="30">
        <f t="shared" si="27"/>
        <v>0.9835304410644093</v>
      </c>
      <c r="M31" s="30" t="e">
        <f aca="true" t="shared" si="28" ref="M31:V31">M16/100</f>
        <v>#DIV/0!</v>
      </c>
      <c r="N31" s="30" t="e">
        <f t="shared" si="28"/>
        <v>#DIV/0!</v>
      </c>
      <c r="O31" s="30" t="e">
        <f t="shared" si="28"/>
        <v>#DIV/0!</v>
      </c>
      <c r="P31" s="30" t="e">
        <f t="shared" si="28"/>
        <v>#DIV/0!</v>
      </c>
      <c r="Q31" s="30" t="e">
        <f t="shared" si="28"/>
        <v>#DIV/0!</v>
      </c>
      <c r="R31" s="30" t="e">
        <f t="shared" si="28"/>
        <v>#DIV/0!</v>
      </c>
      <c r="S31" s="30" t="e">
        <f t="shared" si="28"/>
        <v>#DIV/0!</v>
      </c>
      <c r="T31" s="30">
        <f t="shared" si="28"/>
        <v>0.9933187931483904</v>
      </c>
      <c r="U31" s="30" t="e">
        <f t="shared" si="28"/>
        <v>#DIV/0!</v>
      </c>
      <c r="V31" s="30" t="e">
        <f t="shared" si="28"/>
        <v>#DIV/0!</v>
      </c>
      <c r="W31" s="30"/>
    </row>
    <row r="32" spans="1:23" s="19" customFormat="1" ht="11.25">
      <c r="A32" s="19">
        <f t="shared" si="19"/>
        <v>8</v>
      </c>
      <c r="B32" s="19" t="str">
        <f>'blk, drift &amp; conc calc'!B83</f>
        <v>194r2  50-60</v>
      </c>
      <c r="C32" s="33">
        <f aca="true" t="shared" si="29" ref="C32:D35">C$31+(C$36-C$31)*($A32-$A$31)/($A$36-$A$31)</f>
        <v>0.9865729488804139</v>
      </c>
      <c r="D32" s="33">
        <f t="shared" si="29"/>
        <v>0.9961838090850658</v>
      </c>
      <c r="E32" s="33">
        <f aca="true" t="shared" si="30" ref="E32:L35">E$31+(E$36-E$31)*($A32-$A$31)/($A$36-$A$31)</f>
        <v>1.0140356220094224</v>
      </c>
      <c r="F32" s="33">
        <f t="shared" si="30"/>
        <v>1.0141435083986705</v>
      </c>
      <c r="G32" s="33">
        <f t="shared" si="30"/>
        <v>0.9725063323327424</v>
      </c>
      <c r="H32" s="33">
        <f t="shared" si="30"/>
        <v>1.0022074487148735</v>
      </c>
      <c r="I32" s="33">
        <f t="shared" si="30"/>
        <v>0.9774033570282298</v>
      </c>
      <c r="J32" s="33">
        <f t="shared" si="30"/>
        <v>1.002633571175836</v>
      </c>
      <c r="K32" s="33">
        <f t="shared" si="30"/>
        <v>0.998557069239369</v>
      </c>
      <c r="L32" s="33">
        <f t="shared" si="30"/>
        <v>0.9907278729129101</v>
      </c>
      <c r="M32" s="33" t="e">
        <f aca="true" t="shared" si="31" ref="M32:T32">M$31+(M$36-M$31)*($A32-$A$31)/($A$36-$A$31)</f>
        <v>#DIV/0!</v>
      </c>
      <c r="N32" s="33" t="e">
        <f t="shared" si="31"/>
        <v>#DIV/0!</v>
      </c>
      <c r="O32" s="33" t="e">
        <f t="shared" si="31"/>
        <v>#DIV/0!</v>
      </c>
      <c r="P32" s="33" t="e">
        <f t="shared" si="31"/>
        <v>#DIV/0!</v>
      </c>
      <c r="Q32" s="33" t="e">
        <f t="shared" si="31"/>
        <v>#DIV/0!</v>
      </c>
      <c r="R32" s="33" t="e">
        <f t="shared" si="31"/>
        <v>#DIV/0!</v>
      </c>
      <c r="S32" s="33" t="e">
        <f t="shared" si="31"/>
        <v>#DIV/0!</v>
      </c>
      <c r="T32" s="33">
        <f t="shared" si="31"/>
        <v>0.9985374850078502</v>
      </c>
      <c r="U32" s="33" t="e">
        <f aca="true" t="shared" si="32" ref="T32:V35">U$31+(U$36-U$31)*($A32-$A$31)/($A$36-$A$31)</f>
        <v>#DIV/0!</v>
      </c>
      <c r="V32" s="33" t="e">
        <f t="shared" si="32"/>
        <v>#DIV/0!</v>
      </c>
      <c r="W32" s="33"/>
    </row>
    <row r="33" spans="1:23" s="19" customFormat="1" ht="11.25">
      <c r="A33" s="19">
        <f t="shared" si="19"/>
        <v>9</v>
      </c>
      <c r="B33" s="19" t="str">
        <f>'blk, drift &amp; conc calc'!B84</f>
        <v>195r3  44-53</v>
      </c>
      <c r="C33" s="33">
        <f t="shared" si="29"/>
        <v>0.9872444510690234</v>
      </c>
      <c r="D33" s="33">
        <f t="shared" si="29"/>
        <v>0.9968825182488517</v>
      </c>
      <c r="E33" s="33">
        <f t="shared" si="30"/>
        <v>1.0118194851520803</v>
      </c>
      <c r="F33" s="33">
        <f t="shared" si="30"/>
        <v>1.0150574311166654</v>
      </c>
      <c r="G33" s="33">
        <f t="shared" si="30"/>
        <v>0.9740445591181216</v>
      </c>
      <c r="H33" s="33">
        <f t="shared" si="30"/>
        <v>1.0063349335987413</v>
      </c>
      <c r="I33" s="33">
        <f t="shared" si="30"/>
        <v>0.9763405440599402</v>
      </c>
      <c r="J33" s="33">
        <f t="shared" si="30"/>
        <v>1.0075091031248582</v>
      </c>
      <c r="K33" s="33">
        <f t="shared" si="30"/>
        <v>1.0037058786906827</v>
      </c>
      <c r="L33" s="33">
        <f t="shared" si="30"/>
        <v>0.9979253047614107</v>
      </c>
      <c r="M33" s="33" t="e">
        <f aca="true" t="shared" si="33" ref="M33:S35">M$31+(M$36-M$31)*($A33-$A$31)/($A$36-$A$31)</f>
        <v>#DIV/0!</v>
      </c>
      <c r="N33" s="33" t="e">
        <f t="shared" si="33"/>
        <v>#DIV/0!</v>
      </c>
      <c r="O33" s="33" t="e">
        <f t="shared" si="33"/>
        <v>#DIV/0!</v>
      </c>
      <c r="P33" s="33" t="e">
        <f t="shared" si="33"/>
        <v>#DIV/0!</v>
      </c>
      <c r="Q33" s="33" t="e">
        <f t="shared" si="33"/>
        <v>#DIV/0!</v>
      </c>
      <c r="R33" s="33" t="e">
        <f t="shared" si="33"/>
        <v>#DIV/0!</v>
      </c>
      <c r="S33" s="33" t="e">
        <f t="shared" si="33"/>
        <v>#DIV/0!</v>
      </c>
      <c r="T33" s="33">
        <f t="shared" si="32"/>
        <v>1.00375617686731</v>
      </c>
      <c r="U33" s="33" t="e">
        <f t="shared" si="32"/>
        <v>#DIV/0!</v>
      </c>
      <c r="V33" s="33" t="e">
        <f t="shared" si="32"/>
        <v>#DIV/0!</v>
      </c>
      <c r="W33" s="33"/>
    </row>
    <row r="34" spans="1:23" s="19" customFormat="1" ht="11.25">
      <c r="A34" s="19">
        <f t="shared" si="19"/>
        <v>10</v>
      </c>
      <c r="B34" s="19" t="str">
        <f>'blk, drift &amp; conc calc'!B85</f>
        <v>196r3  55-62</v>
      </c>
      <c r="C34" s="33">
        <f t="shared" si="29"/>
        <v>0.9879159532576328</v>
      </c>
      <c r="D34" s="33">
        <f t="shared" si="29"/>
        <v>0.9975812274126377</v>
      </c>
      <c r="E34" s="33">
        <f t="shared" si="30"/>
        <v>1.009603348294738</v>
      </c>
      <c r="F34" s="33">
        <f t="shared" si="30"/>
        <v>1.01597135383466</v>
      </c>
      <c r="G34" s="33">
        <f t="shared" si="30"/>
        <v>0.9755827859035009</v>
      </c>
      <c r="H34" s="33">
        <f t="shared" si="30"/>
        <v>1.010462418482609</v>
      </c>
      <c r="I34" s="33">
        <f t="shared" si="30"/>
        <v>0.9752777310916505</v>
      </c>
      <c r="J34" s="33">
        <f t="shared" si="30"/>
        <v>1.01238463507388</v>
      </c>
      <c r="K34" s="33">
        <f t="shared" si="30"/>
        <v>1.0088546881419964</v>
      </c>
      <c r="L34" s="33">
        <f t="shared" si="30"/>
        <v>1.0051227366099114</v>
      </c>
      <c r="M34" s="33" t="e">
        <f t="shared" si="33"/>
        <v>#DIV/0!</v>
      </c>
      <c r="N34" s="33" t="e">
        <f t="shared" si="33"/>
        <v>#DIV/0!</v>
      </c>
      <c r="O34" s="33" t="e">
        <f t="shared" si="33"/>
        <v>#DIV/0!</v>
      </c>
      <c r="P34" s="33" t="e">
        <f t="shared" si="33"/>
        <v>#DIV/0!</v>
      </c>
      <c r="Q34" s="33" t="e">
        <f t="shared" si="33"/>
        <v>#DIV/0!</v>
      </c>
      <c r="R34" s="33" t="e">
        <f t="shared" si="33"/>
        <v>#DIV/0!</v>
      </c>
      <c r="S34" s="33" t="e">
        <f t="shared" si="33"/>
        <v>#DIV/0!</v>
      </c>
      <c r="T34" s="33">
        <f t="shared" si="32"/>
        <v>1.0089748687267697</v>
      </c>
      <c r="U34" s="33" t="e">
        <f t="shared" si="32"/>
        <v>#DIV/0!</v>
      </c>
      <c r="V34" s="33" t="e">
        <f t="shared" si="32"/>
        <v>#DIV/0!</v>
      </c>
      <c r="W34" s="33"/>
    </row>
    <row r="35" spans="1:23" s="19" customFormat="1" ht="11.25">
      <c r="A35" s="19">
        <f t="shared" si="19"/>
        <v>11</v>
      </c>
      <c r="B35" s="19" t="str">
        <f>'blk, drift &amp; conc calc'!B86</f>
        <v>ja3-1</v>
      </c>
      <c r="C35" s="33">
        <f t="shared" si="29"/>
        <v>0.9885874554462423</v>
      </c>
      <c r="D35" s="33">
        <f t="shared" si="29"/>
        <v>0.9982799365764236</v>
      </c>
      <c r="E35" s="33">
        <f t="shared" si="30"/>
        <v>1.0073872114373958</v>
      </c>
      <c r="F35" s="33">
        <f t="shared" si="30"/>
        <v>1.0168852765526548</v>
      </c>
      <c r="G35" s="33">
        <f t="shared" si="30"/>
        <v>0.9771210126888801</v>
      </c>
      <c r="H35" s="33">
        <f t="shared" si="30"/>
        <v>1.0145899033664767</v>
      </c>
      <c r="I35" s="33">
        <f t="shared" si="30"/>
        <v>0.9742149181233609</v>
      </c>
      <c r="J35" s="33">
        <f t="shared" si="30"/>
        <v>1.0172601670229022</v>
      </c>
      <c r="K35" s="33">
        <f t="shared" si="30"/>
        <v>1.0140034975933103</v>
      </c>
      <c r="L35" s="33">
        <f t="shared" si="30"/>
        <v>1.0123201684584122</v>
      </c>
      <c r="M35" s="33" t="e">
        <f t="shared" si="33"/>
        <v>#DIV/0!</v>
      </c>
      <c r="N35" s="33" t="e">
        <f t="shared" si="33"/>
        <v>#DIV/0!</v>
      </c>
      <c r="O35" s="33" t="e">
        <f t="shared" si="33"/>
        <v>#DIV/0!</v>
      </c>
      <c r="P35" s="33" t="e">
        <f t="shared" si="33"/>
        <v>#DIV/0!</v>
      </c>
      <c r="Q35" s="33" t="e">
        <f t="shared" si="33"/>
        <v>#DIV/0!</v>
      </c>
      <c r="R35" s="33" t="e">
        <f t="shared" si="33"/>
        <v>#DIV/0!</v>
      </c>
      <c r="S35" s="33" t="e">
        <f t="shared" si="33"/>
        <v>#DIV/0!</v>
      </c>
      <c r="T35" s="33">
        <f t="shared" si="32"/>
        <v>1.0141935605862296</v>
      </c>
      <c r="U35" s="33" t="e">
        <f t="shared" si="32"/>
        <v>#DIV/0!</v>
      </c>
      <c r="V35" s="33" t="e">
        <f t="shared" si="32"/>
        <v>#DIV/0!</v>
      </c>
      <c r="W35" s="33"/>
    </row>
    <row r="36" spans="1:23" s="18" customFormat="1" ht="11.25">
      <c r="A36" s="18">
        <f t="shared" si="19"/>
        <v>12</v>
      </c>
      <c r="B36" s="18" t="str">
        <f>'blk, drift &amp; conc calc'!B87</f>
        <v>drift-4</v>
      </c>
      <c r="C36" s="30">
        <f>C17/100</f>
        <v>0.9892589576348517</v>
      </c>
      <c r="D36" s="30">
        <f>D17/100</f>
        <v>0.9989786457402094</v>
      </c>
      <c r="E36" s="30">
        <f aca="true" t="shared" si="34" ref="E36:L36">E17/100</f>
        <v>1.0051710745800537</v>
      </c>
      <c r="F36" s="30">
        <f t="shared" si="34"/>
        <v>1.0177991992706494</v>
      </c>
      <c r="G36" s="30">
        <f t="shared" si="34"/>
        <v>0.9786592394742594</v>
      </c>
      <c r="H36" s="30">
        <f t="shared" si="34"/>
        <v>1.0187173882503444</v>
      </c>
      <c r="I36" s="30">
        <f t="shared" si="34"/>
        <v>0.9731521051550712</v>
      </c>
      <c r="J36" s="30">
        <f t="shared" si="34"/>
        <v>1.0221356989719244</v>
      </c>
      <c r="K36" s="30">
        <f t="shared" si="34"/>
        <v>1.019152307044624</v>
      </c>
      <c r="L36" s="30">
        <f t="shared" si="34"/>
        <v>1.0195176003069129</v>
      </c>
      <c r="M36" s="30" t="e">
        <f aca="true" t="shared" si="35" ref="M36:V36">M17/100</f>
        <v>#DIV/0!</v>
      </c>
      <c r="N36" s="30" t="e">
        <f t="shared" si="35"/>
        <v>#DIV/0!</v>
      </c>
      <c r="O36" s="30" t="e">
        <f t="shared" si="35"/>
        <v>#DIV/0!</v>
      </c>
      <c r="P36" s="30" t="e">
        <f t="shared" si="35"/>
        <v>#DIV/0!</v>
      </c>
      <c r="Q36" s="30" t="e">
        <f t="shared" si="35"/>
        <v>#DIV/0!</v>
      </c>
      <c r="R36" s="30" t="e">
        <f t="shared" si="35"/>
        <v>#DIV/0!</v>
      </c>
      <c r="S36" s="30" t="e">
        <f t="shared" si="35"/>
        <v>#DIV/0!</v>
      </c>
      <c r="T36" s="30">
        <f t="shared" si="35"/>
        <v>1.0194122524456892</v>
      </c>
      <c r="U36" s="30" t="e">
        <f t="shared" si="35"/>
        <v>#DIV/0!</v>
      </c>
      <c r="V36" s="30" t="e">
        <f t="shared" si="35"/>
        <v>#DIV/0!</v>
      </c>
      <c r="W36" s="30"/>
    </row>
    <row r="37" spans="1:23" s="19" customFormat="1" ht="11.25">
      <c r="A37" s="19">
        <f t="shared" si="19"/>
        <v>13</v>
      </c>
      <c r="B37" s="19" t="str">
        <f>'blk, drift &amp; conc calc'!B88</f>
        <v>dts1-1</v>
      </c>
      <c r="C37" s="33">
        <f>C$36+(C$41-C$36)*($A37-$A$36)/($A$41-$A$36)</f>
        <v>0.985023218058338</v>
      </c>
      <c r="D37" s="33">
        <f>D$36+(D$41-D$36)*($A37-$A$36)/($A$41-$A$36)</f>
        <v>0.9986787203705749</v>
      </c>
      <c r="E37" s="33">
        <f aca="true" t="shared" si="36" ref="E37:L38">E$36+(E$41-E$36)*($A37-$A$36)/($A$41-$A$36)</f>
        <v>1.0112092973288687</v>
      </c>
      <c r="F37" s="33">
        <f t="shared" si="36"/>
        <v>1.0210025342397284</v>
      </c>
      <c r="G37" s="33">
        <f t="shared" si="36"/>
        <v>0.977973322950095</v>
      </c>
      <c r="H37" s="33">
        <f t="shared" si="36"/>
        <v>1.018486977720726</v>
      </c>
      <c r="I37" s="33">
        <f t="shared" si="36"/>
        <v>0.9754031018204903</v>
      </c>
      <c r="J37" s="33">
        <f t="shared" si="36"/>
        <v>1.01676846362624</v>
      </c>
      <c r="K37" s="33">
        <f t="shared" si="36"/>
        <v>1.0171116520353665</v>
      </c>
      <c r="L37" s="33">
        <f t="shared" si="36"/>
        <v>1.0140136567701168</v>
      </c>
      <c r="M37" s="33" t="e">
        <f aca="true" t="shared" si="37" ref="M37:V37">M$36+(M$41-M$36)*($A37-$A$36)/($A$41-$A$36)</f>
        <v>#DIV/0!</v>
      </c>
      <c r="N37" s="33" t="e">
        <f t="shared" si="37"/>
        <v>#DIV/0!</v>
      </c>
      <c r="O37" s="33" t="e">
        <f t="shared" si="37"/>
        <v>#DIV/0!</v>
      </c>
      <c r="P37" s="33" t="e">
        <f t="shared" si="37"/>
        <v>#DIV/0!</v>
      </c>
      <c r="Q37" s="33" t="e">
        <f t="shared" si="37"/>
        <v>#DIV/0!</v>
      </c>
      <c r="R37" s="33" t="e">
        <f t="shared" si="37"/>
        <v>#DIV/0!</v>
      </c>
      <c r="S37" s="33" t="e">
        <f t="shared" si="37"/>
        <v>#DIV/0!</v>
      </c>
      <c r="T37" s="33">
        <f t="shared" si="37"/>
        <v>1.0173439005702742</v>
      </c>
      <c r="U37" s="33" t="e">
        <f t="shared" si="37"/>
        <v>#DIV/0!</v>
      </c>
      <c r="V37" s="33" t="e">
        <f t="shared" si="37"/>
        <v>#DIV/0!</v>
      </c>
      <c r="W37" s="33"/>
    </row>
    <row r="38" spans="1:23" s="19" customFormat="1" ht="11.25">
      <c r="A38" s="19">
        <f t="shared" si="19"/>
        <v>14</v>
      </c>
      <c r="B38" s="19" t="str">
        <f>'blk, drift &amp; conc calc'!B89</f>
        <v>198r1  62-72</v>
      </c>
      <c r="C38" s="33">
        <f>C$36+(C$41-C$36)*($A38-$A$36)/($A$41-$A$36)</f>
        <v>0.9807874784818243</v>
      </c>
      <c r="D38" s="33">
        <f>D$36+(D$41-D$36)*($A38-$A$36)/($A$41-$A$36)</f>
        <v>0.9983787950009403</v>
      </c>
      <c r="E38" s="33">
        <f t="shared" si="36"/>
        <v>1.0172475200776834</v>
      </c>
      <c r="F38" s="33">
        <f t="shared" si="36"/>
        <v>1.0242058692088076</v>
      </c>
      <c r="G38" s="33">
        <f t="shared" si="36"/>
        <v>0.9772874064259307</v>
      </c>
      <c r="H38" s="33">
        <f t="shared" si="36"/>
        <v>1.0182565671911072</v>
      </c>
      <c r="I38" s="33">
        <f t="shared" si="36"/>
        <v>0.9776540984859093</v>
      </c>
      <c r="J38" s="33">
        <f t="shared" si="36"/>
        <v>1.0114012282805556</v>
      </c>
      <c r="K38" s="33">
        <f t="shared" si="36"/>
        <v>1.0150709970261087</v>
      </c>
      <c r="L38" s="33">
        <f t="shared" si="36"/>
        <v>1.0085097132333205</v>
      </c>
      <c r="M38" s="33" t="e">
        <f aca="true" t="shared" si="38" ref="C38:S40">M$36+(M$41-M$36)*($A38-$A$36)/($A$41-$A$36)</f>
        <v>#DIV/0!</v>
      </c>
      <c r="N38" s="33" t="e">
        <f t="shared" si="38"/>
        <v>#DIV/0!</v>
      </c>
      <c r="O38" s="33" t="e">
        <f t="shared" si="38"/>
        <v>#DIV/0!</v>
      </c>
      <c r="P38" s="33" t="e">
        <f t="shared" si="38"/>
        <v>#DIV/0!</v>
      </c>
      <c r="Q38" s="33" t="e">
        <f t="shared" si="38"/>
        <v>#DIV/0!</v>
      </c>
      <c r="R38" s="33" t="e">
        <f t="shared" si="38"/>
        <v>#DIV/0!</v>
      </c>
      <c r="S38" s="33" t="e">
        <f t="shared" si="38"/>
        <v>#DIV/0!</v>
      </c>
      <c r="T38" s="33">
        <f aca="true" t="shared" si="39" ref="T38:V40">T$36+(T$41-T$36)*($A38-$A$36)/($A$41-$A$36)</f>
        <v>1.0152755486948595</v>
      </c>
      <c r="U38" s="33" t="e">
        <f t="shared" si="39"/>
        <v>#DIV/0!</v>
      </c>
      <c r="V38" s="33" t="e">
        <f t="shared" si="39"/>
        <v>#DIV/0!</v>
      </c>
      <c r="W38" s="33"/>
    </row>
    <row r="39" spans="1:23" s="19" customFormat="1" ht="12" customHeight="1">
      <c r="A39" s="19">
        <f t="shared" si="19"/>
        <v>15</v>
      </c>
      <c r="B39" s="19" t="str">
        <f>'blk, drift &amp; conc calc'!B90</f>
        <v>199r3  55-68</v>
      </c>
      <c r="C39" s="33">
        <f t="shared" si="38"/>
        <v>0.9765517389053107</v>
      </c>
      <c r="D39" s="33">
        <f t="shared" si="38"/>
        <v>0.9980788696313058</v>
      </c>
      <c r="E39" s="33">
        <f t="shared" si="38"/>
        <v>1.0232857428264983</v>
      </c>
      <c r="F39" s="33">
        <f t="shared" si="38"/>
        <v>1.0274092041778866</v>
      </c>
      <c r="G39" s="33">
        <f t="shared" si="38"/>
        <v>0.9766014899017663</v>
      </c>
      <c r="H39" s="33">
        <f t="shared" si="38"/>
        <v>1.0180261566614888</v>
      </c>
      <c r="I39" s="33">
        <f t="shared" si="38"/>
        <v>0.9799050951513283</v>
      </c>
      <c r="J39" s="33">
        <f t="shared" si="38"/>
        <v>1.006033992934871</v>
      </c>
      <c r="K39" s="33">
        <f t="shared" si="38"/>
        <v>1.0130303420168512</v>
      </c>
      <c r="L39" s="33">
        <f t="shared" si="38"/>
        <v>1.0030057696965244</v>
      </c>
      <c r="M39" s="33" t="e">
        <f t="shared" si="38"/>
        <v>#DIV/0!</v>
      </c>
      <c r="N39" s="33" t="e">
        <f t="shared" si="38"/>
        <v>#DIV/0!</v>
      </c>
      <c r="O39" s="33" t="e">
        <f t="shared" si="38"/>
        <v>#DIV/0!</v>
      </c>
      <c r="P39" s="33" t="e">
        <f t="shared" si="38"/>
        <v>#DIV/0!</v>
      </c>
      <c r="Q39" s="33" t="e">
        <f t="shared" si="38"/>
        <v>#DIV/0!</v>
      </c>
      <c r="R39" s="33" t="e">
        <f t="shared" si="38"/>
        <v>#DIV/0!</v>
      </c>
      <c r="S39" s="33" t="e">
        <f>S$36+(S$41-S$36)*($A39-$A$36)/($A$41-$A$36)</f>
        <v>#DIV/0!</v>
      </c>
      <c r="T39" s="33">
        <f t="shared" si="39"/>
        <v>1.0132071968194445</v>
      </c>
      <c r="U39" s="33" t="e">
        <f t="shared" si="39"/>
        <v>#DIV/0!</v>
      </c>
      <c r="V39" s="33" t="e">
        <f t="shared" si="39"/>
        <v>#DIV/0!</v>
      </c>
      <c r="W39" s="33"/>
    </row>
    <row r="40" spans="1:23" s="19" customFormat="1" ht="11.25">
      <c r="A40" s="19">
        <f t="shared" si="19"/>
        <v>16</v>
      </c>
      <c r="B40" s="19" t="str">
        <f>'blk, drift &amp; conc calc'!B91</f>
        <v>200r2  40-50</v>
      </c>
      <c r="C40" s="33">
        <f t="shared" si="38"/>
        <v>0.972315999328797</v>
      </c>
      <c r="D40" s="33">
        <f t="shared" si="38"/>
        <v>0.9977789442616711</v>
      </c>
      <c r="E40" s="33">
        <f t="shared" si="38"/>
        <v>1.029323965575313</v>
      </c>
      <c r="F40" s="33">
        <f t="shared" si="38"/>
        <v>1.0306125391469658</v>
      </c>
      <c r="G40" s="33">
        <f t="shared" si="38"/>
        <v>0.975915573377602</v>
      </c>
      <c r="H40" s="33">
        <f t="shared" si="38"/>
        <v>1.01779574613187</v>
      </c>
      <c r="I40" s="33">
        <f t="shared" si="38"/>
        <v>0.9821560918167473</v>
      </c>
      <c r="J40" s="33">
        <f t="shared" si="38"/>
        <v>1.0006667575891866</v>
      </c>
      <c r="K40" s="33">
        <f t="shared" si="38"/>
        <v>1.0109896870075934</v>
      </c>
      <c r="L40" s="33">
        <f t="shared" si="38"/>
        <v>0.9975018261597283</v>
      </c>
      <c r="M40" s="33" t="e">
        <f t="shared" si="38"/>
        <v>#DIV/0!</v>
      </c>
      <c r="N40" s="33" t="e">
        <f t="shared" si="38"/>
        <v>#DIV/0!</v>
      </c>
      <c r="O40" s="33" t="e">
        <f t="shared" si="38"/>
        <v>#DIV/0!</v>
      </c>
      <c r="P40" s="33" t="e">
        <f t="shared" si="38"/>
        <v>#DIV/0!</v>
      </c>
      <c r="Q40" s="33" t="e">
        <f t="shared" si="38"/>
        <v>#DIV/0!</v>
      </c>
      <c r="R40" s="33" t="e">
        <f t="shared" si="38"/>
        <v>#DIV/0!</v>
      </c>
      <c r="S40" s="33" t="e">
        <f>S$36+(S$41-S$36)*($A40-$A$36)/($A$41-$A$36)</f>
        <v>#DIV/0!</v>
      </c>
      <c r="T40" s="33">
        <f t="shared" si="39"/>
        <v>1.0111388449440297</v>
      </c>
      <c r="U40" s="33" t="e">
        <f t="shared" si="39"/>
        <v>#DIV/0!</v>
      </c>
      <c r="V40" s="33" t="e">
        <f t="shared" si="39"/>
        <v>#DIV/0!</v>
      </c>
      <c r="W40" s="33"/>
    </row>
    <row r="41" spans="1:23" s="18" customFormat="1" ht="11.25">
      <c r="A41" s="18">
        <f t="shared" si="19"/>
        <v>17</v>
      </c>
      <c r="B41" s="18" t="str">
        <f>'blk, drift &amp; conc calc'!B92</f>
        <v>drift-5</v>
      </c>
      <c r="C41" s="30">
        <f>C18/100</f>
        <v>0.9680802597522833</v>
      </c>
      <c r="D41" s="30">
        <f>D18/100</f>
        <v>0.9974790188920366</v>
      </c>
      <c r="E41" s="30">
        <f aca="true" t="shared" si="40" ref="E41:L41">E18/100</f>
        <v>1.035362188324128</v>
      </c>
      <c r="F41" s="30">
        <f t="shared" si="40"/>
        <v>1.0338158741160448</v>
      </c>
      <c r="G41" s="30">
        <f t="shared" si="40"/>
        <v>0.9752296568534377</v>
      </c>
      <c r="H41" s="30">
        <f t="shared" si="40"/>
        <v>1.0175653356022516</v>
      </c>
      <c r="I41" s="30">
        <f t="shared" si="40"/>
        <v>0.9844070884821664</v>
      </c>
      <c r="J41" s="30">
        <f t="shared" si="40"/>
        <v>0.9952995222435022</v>
      </c>
      <c r="K41" s="30">
        <f t="shared" si="40"/>
        <v>1.0089490319983359</v>
      </c>
      <c r="L41" s="30">
        <f t="shared" si="40"/>
        <v>0.9919978826229321</v>
      </c>
      <c r="M41" s="30" t="e">
        <f aca="true" t="shared" si="41" ref="M41:V41">M18/100</f>
        <v>#DIV/0!</v>
      </c>
      <c r="N41" s="30" t="e">
        <f t="shared" si="41"/>
        <v>#DIV/0!</v>
      </c>
      <c r="O41" s="30" t="e">
        <f t="shared" si="41"/>
        <v>#DIV/0!</v>
      </c>
      <c r="P41" s="30" t="e">
        <f t="shared" si="41"/>
        <v>#DIV/0!</v>
      </c>
      <c r="Q41" s="30" t="e">
        <f t="shared" si="41"/>
        <v>#DIV/0!</v>
      </c>
      <c r="R41" s="30" t="e">
        <f t="shared" si="41"/>
        <v>#DIV/0!</v>
      </c>
      <c r="S41" s="30" t="e">
        <f t="shared" si="41"/>
        <v>#DIV/0!</v>
      </c>
      <c r="T41" s="30">
        <f t="shared" si="41"/>
        <v>1.0090704930686147</v>
      </c>
      <c r="U41" s="30" t="e">
        <f t="shared" si="41"/>
        <v>#DIV/0!</v>
      </c>
      <c r="V41" s="30" t="e">
        <f t="shared" si="41"/>
        <v>#DIV/0!</v>
      </c>
      <c r="W41" s="30"/>
    </row>
    <row r="42" spans="1:23" s="19" customFormat="1" ht="11.25">
      <c r="A42" s="19">
        <f t="shared" si="19"/>
        <v>18</v>
      </c>
      <c r="B42" s="19" t="str">
        <f>'blk, drift &amp; conc calc'!B93</f>
        <v>bir1-2</v>
      </c>
      <c r="C42" s="33">
        <f aca="true" t="shared" si="42" ref="C42:V43">C$41+(C$46-C$41)*($A42-$A$41)/($A$46-$A$41)</f>
        <v>0.9740920871996865</v>
      </c>
      <c r="D42" s="33">
        <f t="shared" si="42"/>
        <v>0.9946007448791742</v>
      </c>
      <c r="E42" s="33">
        <f t="shared" si="42"/>
        <v>1.0323687971732167</v>
      </c>
      <c r="F42" s="33">
        <f t="shared" si="42"/>
        <v>1.0417275360058047</v>
      </c>
      <c r="G42" s="33">
        <f t="shared" si="42"/>
        <v>0.9753335875634644</v>
      </c>
      <c r="H42" s="33">
        <f t="shared" si="42"/>
        <v>1.0227248587454052</v>
      </c>
      <c r="I42" s="33">
        <f t="shared" si="42"/>
        <v>0.9828412526561034</v>
      </c>
      <c r="J42" s="33">
        <f t="shared" si="42"/>
        <v>1.0032349646455647</v>
      </c>
      <c r="K42" s="33">
        <f t="shared" si="42"/>
        <v>1.0122570722065027</v>
      </c>
      <c r="L42" s="33">
        <f t="shared" si="42"/>
        <v>0.994067932018544</v>
      </c>
      <c r="M42" s="33" t="e">
        <f t="shared" si="42"/>
        <v>#DIV/0!</v>
      </c>
      <c r="N42" s="33" t="e">
        <f t="shared" si="42"/>
        <v>#DIV/0!</v>
      </c>
      <c r="O42" s="33" t="e">
        <f t="shared" si="42"/>
        <v>#DIV/0!</v>
      </c>
      <c r="P42" s="33" t="e">
        <f t="shared" si="42"/>
        <v>#DIV/0!</v>
      </c>
      <c r="Q42" s="33" t="e">
        <f t="shared" si="42"/>
        <v>#DIV/0!</v>
      </c>
      <c r="R42" s="33" t="e">
        <f t="shared" si="42"/>
        <v>#DIV/0!</v>
      </c>
      <c r="S42" s="33" t="e">
        <f t="shared" si="42"/>
        <v>#DIV/0!</v>
      </c>
      <c r="T42" s="33">
        <f t="shared" si="42"/>
        <v>1.0124234317757794</v>
      </c>
      <c r="U42" s="33" t="e">
        <f t="shared" si="42"/>
        <v>#DIV/0!</v>
      </c>
      <c r="V42" s="33" t="e">
        <f t="shared" si="42"/>
        <v>#DIV/0!</v>
      </c>
      <c r="W42" s="33"/>
    </row>
    <row r="43" spans="1:23" s="19" customFormat="1" ht="11.25">
      <c r="A43" s="19">
        <f t="shared" si="19"/>
        <v>19</v>
      </c>
      <c r="B43" s="19" t="str">
        <f>'blk, drift &amp; conc calc'!B94</f>
        <v>202r1  44-56</v>
      </c>
      <c r="C43" s="33">
        <f>C$41+(C$46-C$41)*($A43-$A$41)/($A$46-$A$41)</f>
        <v>0.9801039146470899</v>
      </c>
      <c r="D43" s="33">
        <f>D$41+(D$46-D$41)*($A43-$A$41)/($A$46-$A$41)</f>
        <v>0.9917224708663117</v>
      </c>
      <c r="E43" s="33">
        <f t="shared" si="42"/>
        <v>1.0293754060223055</v>
      </c>
      <c r="F43" s="33">
        <f t="shared" si="42"/>
        <v>1.0496391978955646</v>
      </c>
      <c r="G43" s="33">
        <f t="shared" si="42"/>
        <v>0.9754375182734913</v>
      </c>
      <c r="H43" s="33">
        <f t="shared" si="42"/>
        <v>1.0278843818885588</v>
      </c>
      <c r="I43" s="33">
        <f t="shared" si="42"/>
        <v>0.9812754168300405</v>
      </c>
      <c r="J43" s="33">
        <f t="shared" si="42"/>
        <v>1.0111704070476275</v>
      </c>
      <c r="K43" s="33">
        <f t="shared" si="42"/>
        <v>1.0155651124146694</v>
      </c>
      <c r="L43" s="33">
        <f t="shared" si="42"/>
        <v>0.996137981414156</v>
      </c>
      <c r="M43" s="33" t="e">
        <f aca="true" t="shared" si="43" ref="C43:S45">M$41+(M$46-M$41)*($A43-$A$41)/($A$46-$A$41)</f>
        <v>#DIV/0!</v>
      </c>
      <c r="N43" s="33" t="e">
        <f t="shared" si="43"/>
        <v>#DIV/0!</v>
      </c>
      <c r="O43" s="33" t="e">
        <f t="shared" si="43"/>
        <v>#DIV/0!</v>
      </c>
      <c r="P43" s="33" t="e">
        <f t="shared" si="43"/>
        <v>#DIV/0!</v>
      </c>
      <c r="Q43" s="33" t="e">
        <f t="shared" si="43"/>
        <v>#DIV/0!</v>
      </c>
      <c r="R43" s="33" t="e">
        <f t="shared" si="43"/>
        <v>#DIV/0!</v>
      </c>
      <c r="S43" s="33" t="e">
        <f t="shared" si="43"/>
        <v>#DIV/0!</v>
      </c>
      <c r="T43" s="33">
        <f aca="true" t="shared" si="44" ref="T43:V45">T$41+(T$46-T$41)*($A43-$A$41)/($A$46-$A$41)</f>
        <v>1.0157763704829443</v>
      </c>
      <c r="U43" s="33" t="e">
        <f t="shared" si="44"/>
        <v>#DIV/0!</v>
      </c>
      <c r="V43" s="33" t="e">
        <f t="shared" si="44"/>
        <v>#DIV/0!</v>
      </c>
      <c r="W43" s="33"/>
    </row>
    <row r="44" spans="1:23" s="19" customFormat="1" ht="11.25">
      <c r="A44" s="19">
        <f t="shared" si="19"/>
        <v>20</v>
      </c>
      <c r="B44" s="19" t="str">
        <f>'blk, drift &amp; conc calc'!B95</f>
        <v>203r1  83-92</v>
      </c>
      <c r="C44" s="33">
        <f t="shared" si="43"/>
        <v>0.9861157420944932</v>
      </c>
      <c r="D44" s="33">
        <f t="shared" si="43"/>
        <v>0.9888441968534492</v>
      </c>
      <c r="E44" s="33">
        <f t="shared" si="43"/>
        <v>1.0263820148713945</v>
      </c>
      <c r="F44" s="33">
        <f t="shared" si="43"/>
        <v>1.0575508597853245</v>
      </c>
      <c r="G44" s="33">
        <f t="shared" si="43"/>
        <v>0.9755414489835181</v>
      </c>
      <c r="H44" s="33">
        <f t="shared" si="43"/>
        <v>1.0330439050317126</v>
      </c>
      <c r="I44" s="33">
        <f t="shared" si="43"/>
        <v>0.9797095810039775</v>
      </c>
      <c r="J44" s="33">
        <f t="shared" si="43"/>
        <v>1.01910584944969</v>
      </c>
      <c r="K44" s="33">
        <f t="shared" si="43"/>
        <v>1.0188731526228363</v>
      </c>
      <c r="L44" s="33">
        <f t="shared" si="43"/>
        <v>0.9982080308097678</v>
      </c>
      <c r="M44" s="33" t="e">
        <f t="shared" si="43"/>
        <v>#DIV/0!</v>
      </c>
      <c r="N44" s="33" t="e">
        <f t="shared" si="43"/>
        <v>#DIV/0!</v>
      </c>
      <c r="O44" s="33" t="e">
        <f t="shared" si="43"/>
        <v>#DIV/0!</v>
      </c>
      <c r="P44" s="33" t="e">
        <f t="shared" si="43"/>
        <v>#DIV/0!</v>
      </c>
      <c r="Q44" s="33" t="e">
        <f t="shared" si="43"/>
        <v>#DIV/0!</v>
      </c>
      <c r="R44" s="33" t="e">
        <f t="shared" si="43"/>
        <v>#DIV/0!</v>
      </c>
      <c r="S44" s="33" t="e">
        <f>S$41+(S$46-S$41)*($A44-$A$41)/($A$46-$A$41)</f>
        <v>#DIV/0!</v>
      </c>
      <c r="T44" s="33">
        <f t="shared" si="44"/>
        <v>1.019129309190109</v>
      </c>
      <c r="U44" s="33" t="e">
        <f t="shared" si="44"/>
        <v>#DIV/0!</v>
      </c>
      <c r="V44" s="33" t="e">
        <f t="shared" si="44"/>
        <v>#DIV/0!</v>
      </c>
      <c r="W44" s="33"/>
    </row>
    <row r="45" spans="1:23" s="19" customFormat="1" ht="11.25">
      <c r="A45" s="19">
        <f t="shared" si="19"/>
        <v>21</v>
      </c>
      <c r="B45" s="19" t="str">
        <f>'blk, drift &amp; conc calc'!B96</f>
        <v>jb3-1</v>
      </c>
      <c r="C45" s="33">
        <f t="shared" si="43"/>
        <v>0.9921275695418965</v>
      </c>
      <c r="D45" s="33">
        <f t="shared" si="43"/>
        <v>0.9859659228405867</v>
      </c>
      <c r="E45" s="33">
        <f t="shared" si="43"/>
        <v>1.0233886237204832</v>
      </c>
      <c r="F45" s="33">
        <f t="shared" si="43"/>
        <v>1.0654625216750844</v>
      </c>
      <c r="G45" s="33">
        <f t="shared" si="43"/>
        <v>0.975645379693545</v>
      </c>
      <c r="H45" s="33">
        <f t="shared" si="43"/>
        <v>1.0382034281748662</v>
      </c>
      <c r="I45" s="33">
        <f t="shared" si="43"/>
        <v>0.9781437451779146</v>
      </c>
      <c r="J45" s="33">
        <f t="shared" si="43"/>
        <v>1.0270412918517529</v>
      </c>
      <c r="K45" s="33">
        <f t="shared" si="43"/>
        <v>1.022181192831003</v>
      </c>
      <c r="L45" s="33">
        <f t="shared" si="43"/>
        <v>1.00027808020538</v>
      </c>
      <c r="M45" s="33" t="e">
        <f t="shared" si="43"/>
        <v>#DIV/0!</v>
      </c>
      <c r="N45" s="33" t="e">
        <f t="shared" si="43"/>
        <v>#DIV/0!</v>
      </c>
      <c r="O45" s="33" t="e">
        <f t="shared" si="43"/>
        <v>#DIV/0!</v>
      </c>
      <c r="P45" s="33" t="e">
        <f t="shared" si="43"/>
        <v>#DIV/0!</v>
      </c>
      <c r="Q45" s="33" t="e">
        <f t="shared" si="43"/>
        <v>#DIV/0!</v>
      </c>
      <c r="R45" s="33" t="e">
        <f t="shared" si="43"/>
        <v>#DIV/0!</v>
      </c>
      <c r="S45" s="33" t="e">
        <f>S$41+(S$46-S$41)*($A45-$A$41)/($A$46-$A$41)</f>
        <v>#DIV/0!</v>
      </c>
      <c r="T45" s="33">
        <f t="shared" si="44"/>
        <v>1.022482247897274</v>
      </c>
      <c r="U45" s="33" t="e">
        <f t="shared" si="44"/>
        <v>#DIV/0!</v>
      </c>
      <c r="V45" s="33" t="e">
        <f t="shared" si="44"/>
        <v>#DIV/0!</v>
      </c>
      <c r="W45" s="28"/>
    </row>
    <row r="46" spans="1:23" s="18" customFormat="1" ht="11.25">
      <c r="A46" s="18">
        <f t="shared" si="19"/>
        <v>22</v>
      </c>
      <c r="B46" s="18" t="str">
        <f>'blk, drift &amp; conc calc'!B97</f>
        <v>drift-6</v>
      </c>
      <c r="C46" s="30">
        <f>C19/100</f>
        <v>0.9981393969892998</v>
      </c>
      <c r="D46" s="30">
        <f>D19/100</f>
        <v>0.9830876488277243</v>
      </c>
      <c r="E46" s="30">
        <f aca="true" t="shared" si="45" ref="E46:L46">E19/100</f>
        <v>1.020395232569572</v>
      </c>
      <c r="F46" s="30">
        <f t="shared" si="45"/>
        <v>1.0733741835648443</v>
      </c>
      <c r="G46" s="30">
        <f t="shared" si="45"/>
        <v>0.9757493104035718</v>
      </c>
      <c r="H46" s="30">
        <f t="shared" si="45"/>
        <v>1.0433629513180198</v>
      </c>
      <c r="I46" s="30">
        <f t="shared" si="45"/>
        <v>0.9765779093518516</v>
      </c>
      <c r="J46" s="30">
        <f t="shared" si="45"/>
        <v>1.0349767342538154</v>
      </c>
      <c r="K46" s="30">
        <f t="shared" si="45"/>
        <v>1.0254892330391698</v>
      </c>
      <c r="L46" s="30">
        <f t="shared" si="45"/>
        <v>1.0023481296009917</v>
      </c>
      <c r="M46" s="30" t="e">
        <f aca="true" t="shared" si="46" ref="M46:V46">M19/100</f>
        <v>#DIV/0!</v>
      </c>
      <c r="N46" s="30" t="e">
        <f t="shared" si="46"/>
        <v>#DIV/0!</v>
      </c>
      <c r="O46" s="30" t="e">
        <f t="shared" si="46"/>
        <v>#DIV/0!</v>
      </c>
      <c r="P46" s="30" t="e">
        <f t="shared" si="46"/>
        <v>#DIV/0!</v>
      </c>
      <c r="Q46" s="30" t="e">
        <f t="shared" si="46"/>
        <v>#DIV/0!</v>
      </c>
      <c r="R46" s="30" t="e">
        <f t="shared" si="46"/>
        <v>#DIV/0!</v>
      </c>
      <c r="S46" s="30" t="e">
        <f t="shared" si="46"/>
        <v>#DIV/0!</v>
      </c>
      <c r="T46" s="30">
        <f t="shared" si="46"/>
        <v>1.0258351866044386</v>
      </c>
      <c r="U46" s="30" t="e">
        <f t="shared" si="46"/>
        <v>#DIV/0!</v>
      </c>
      <c r="V46" s="30" t="e">
        <f t="shared" si="46"/>
        <v>#DIV/0!</v>
      </c>
      <c r="W46" s="30"/>
    </row>
    <row r="47" spans="1:23" s="19" customFormat="1" ht="11.25">
      <c r="A47" s="19">
        <f t="shared" si="19"/>
        <v>23</v>
      </c>
      <c r="B47" s="19" t="str">
        <f>'blk, drift &amp; conc calc'!B98</f>
        <v>204r4  15-26</v>
      </c>
      <c r="C47" s="28">
        <f>C$46+(C$51-C$46)*($A47-$A$46)/($A$51-$A$46)</f>
        <v>1.001520407703174</v>
      </c>
      <c r="D47" s="28">
        <f>D$46+(D$51-D$46)*($A47-$A$46)/($A$51-$A$46)</f>
        <v>0.9858402518230893</v>
      </c>
      <c r="E47" s="28">
        <f aca="true" t="shared" si="47" ref="E47:L47">E$46+(E$51-E$46)*($A47-$A$46)/($A$51-$A$46)</f>
        <v>1.0250479516103947</v>
      </c>
      <c r="F47" s="28">
        <f t="shared" si="47"/>
        <v>1.0724183468856656</v>
      </c>
      <c r="G47" s="28">
        <f t="shared" si="47"/>
        <v>0.9711450062638309</v>
      </c>
      <c r="H47" s="28">
        <f t="shared" si="47"/>
        <v>1.0464510771357165</v>
      </c>
      <c r="I47" s="28">
        <f t="shared" si="47"/>
        <v>0.9750621273583743</v>
      </c>
      <c r="J47" s="28">
        <f t="shared" si="47"/>
        <v>1.0297917345694287</v>
      </c>
      <c r="K47" s="28">
        <f t="shared" si="47"/>
        <v>1.0224933979444732</v>
      </c>
      <c r="L47" s="28">
        <f t="shared" si="47"/>
        <v>1.0004999836502897</v>
      </c>
      <c r="M47" s="28" t="e">
        <f aca="true" t="shared" si="48" ref="M47:V47">M$46+(M$51-M$46)*($A47-$A$46)/($A$51-$A$46)</f>
        <v>#DIV/0!</v>
      </c>
      <c r="N47" s="28" t="e">
        <f t="shared" si="48"/>
        <v>#DIV/0!</v>
      </c>
      <c r="O47" s="28" t="e">
        <f t="shared" si="48"/>
        <v>#DIV/0!</v>
      </c>
      <c r="P47" s="28" t="e">
        <f t="shared" si="48"/>
        <v>#DIV/0!</v>
      </c>
      <c r="Q47" s="28" t="e">
        <f t="shared" si="48"/>
        <v>#DIV/0!</v>
      </c>
      <c r="R47" s="28" t="e">
        <f t="shared" si="48"/>
        <v>#DIV/0!</v>
      </c>
      <c r="S47" s="28" t="e">
        <f t="shared" si="48"/>
        <v>#DIV/0!</v>
      </c>
      <c r="T47" s="28">
        <f t="shared" si="48"/>
        <v>1.022798690426281</v>
      </c>
      <c r="U47" s="28" t="e">
        <f t="shared" si="48"/>
        <v>#DIV/0!</v>
      </c>
      <c r="V47" s="28" t="e">
        <f t="shared" si="48"/>
        <v>#DIV/0!</v>
      </c>
      <c r="W47" s="28"/>
    </row>
    <row r="48" spans="1:23" s="19" customFormat="1" ht="11.25">
      <c r="A48" s="19">
        <f t="shared" si="19"/>
        <v>24</v>
      </c>
      <c r="B48" s="19" t="str">
        <f>'blk, drift &amp; conc calc'!B99</f>
        <v>jp1-2</v>
      </c>
      <c r="C48" s="28">
        <f aca="true" t="shared" si="49" ref="C48:S50">C$46+(C$51-C$46)*($A48-$A$46)/($A$51-$A$46)</f>
        <v>1.0049014184170482</v>
      </c>
      <c r="D48" s="28">
        <f t="shared" si="49"/>
        <v>0.9885928548184544</v>
      </c>
      <c r="E48" s="28">
        <f t="shared" si="49"/>
        <v>1.0297006706512175</v>
      </c>
      <c r="F48" s="28">
        <f t="shared" si="49"/>
        <v>1.071462510206487</v>
      </c>
      <c r="G48" s="28">
        <f t="shared" si="49"/>
        <v>0.96654070212409</v>
      </c>
      <c r="H48" s="28">
        <f t="shared" si="49"/>
        <v>1.0495392029534132</v>
      </c>
      <c r="I48" s="28">
        <f t="shared" si="49"/>
        <v>0.9735463453648969</v>
      </c>
      <c r="J48" s="28">
        <f t="shared" si="49"/>
        <v>1.024606734885042</v>
      </c>
      <c r="K48" s="28">
        <f t="shared" si="49"/>
        <v>1.0194975628497767</v>
      </c>
      <c r="L48" s="28">
        <f t="shared" si="49"/>
        <v>0.9986518376995877</v>
      </c>
      <c r="M48" s="28" t="e">
        <f t="shared" si="49"/>
        <v>#DIV/0!</v>
      </c>
      <c r="N48" s="28" t="e">
        <f t="shared" si="49"/>
        <v>#DIV/0!</v>
      </c>
      <c r="O48" s="28" t="e">
        <f t="shared" si="49"/>
        <v>#DIV/0!</v>
      </c>
      <c r="P48" s="28" t="e">
        <f t="shared" si="49"/>
        <v>#DIV/0!</v>
      </c>
      <c r="Q48" s="28" t="e">
        <f t="shared" si="49"/>
        <v>#DIV/0!</v>
      </c>
      <c r="R48" s="28" t="e">
        <f t="shared" si="49"/>
        <v>#DIV/0!</v>
      </c>
      <c r="S48" s="28" t="e">
        <f t="shared" si="49"/>
        <v>#DIV/0!</v>
      </c>
      <c r="T48" s="28">
        <f aca="true" t="shared" si="50" ref="T48:V50">T$46+(T$51-T$46)*($A48-$A$46)/($A$51-$A$46)</f>
        <v>1.0197621942481232</v>
      </c>
      <c r="U48" s="28" t="e">
        <f t="shared" si="50"/>
        <v>#DIV/0!</v>
      </c>
      <c r="V48" s="28" t="e">
        <f t="shared" si="50"/>
        <v>#DIV/0!</v>
      </c>
      <c r="W48" s="33"/>
    </row>
    <row r="49" spans="1:23" s="19" customFormat="1" ht="11.25">
      <c r="A49" s="19">
        <f aca="true" t="shared" si="51" ref="A49:A56">1+A48</f>
        <v>25</v>
      </c>
      <c r="B49" s="19" t="str">
        <f>'blk, drift &amp; conc calc'!B100</f>
        <v>205r2  91-101</v>
      </c>
      <c r="C49" s="28">
        <f>C$46+(C$51-C$46)*($A49-$A$46)/($A$51-$A$46)</f>
        <v>1.0082824291309225</v>
      </c>
      <c r="D49" s="28">
        <f>D$46+(D$51-D$46)*($A49-$A$46)/($A$51-$A$46)</f>
        <v>0.9913454578138196</v>
      </c>
      <c r="E49" s="28">
        <f t="shared" si="49"/>
        <v>1.0343533896920403</v>
      </c>
      <c r="F49" s="28">
        <f t="shared" si="49"/>
        <v>1.0705066735273085</v>
      </c>
      <c r="G49" s="28">
        <f t="shared" si="49"/>
        <v>0.9619363979843492</v>
      </c>
      <c r="H49" s="28">
        <f t="shared" si="49"/>
        <v>1.0526273287711099</v>
      </c>
      <c r="I49" s="28">
        <f t="shared" si="49"/>
        <v>0.9720305633714195</v>
      </c>
      <c r="J49" s="28">
        <f t="shared" si="49"/>
        <v>1.0194217352006556</v>
      </c>
      <c r="K49" s="28">
        <f t="shared" si="49"/>
        <v>1.0165017277550803</v>
      </c>
      <c r="L49" s="28">
        <f t="shared" si="49"/>
        <v>0.9968036917488857</v>
      </c>
      <c r="M49" s="28" t="e">
        <f t="shared" si="49"/>
        <v>#DIV/0!</v>
      </c>
      <c r="N49" s="28" t="e">
        <f t="shared" si="49"/>
        <v>#DIV/0!</v>
      </c>
      <c r="O49" s="28" t="e">
        <f t="shared" si="49"/>
        <v>#DIV/0!</v>
      </c>
      <c r="P49" s="28" t="e">
        <f t="shared" si="49"/>
        <v>#DIV/0!</v>
      </c>
      <c r="Q49" s="28" t="e">
        <f t="shared" si="49"/>
        <v>#DIV/0!</v>
      </c>
      <c r="R49" s="28" t="e">
        <f t="shared" si="49"/>
        <v>#DIV/0!</v>
      </c>
      <c r="S49" s="28" t="e">
        <f>S$46+(S$51-S$46)*($A49-$A$46)/($A$51-$A$46)</f>
        <v>#DIV/0!</v>
      </c>
      <c r="T49" s="28">
        <f t="shared" si="50"/>
        <v>1.0167256980699655</v>
      </c>
      <c r="U49" s="28" t="e">
        <f t="shared" si="50"/>
        <v>#DIV/0!</v>
      </c>
      <c r="V49" s="28" t="e">
        <f t="shared" si="50"/>
        <v>#DIV/0!</v>
      </c>
      <c r="W49" s="28"/>
    </row>
    <row r="50" spans="1:23" s="19" customFormat="1" ht="11.25">
      <c r="A50" s="19">
        <f t="shared" si="51"/>
        <v>26</v>
      </c>
      <c r="B50" s="19" t="str">
        <f>'blk, drift &amp; conc calc'!B101</f>
        <v>209r2  85-90</v>
      </c>
      <c r="C50" s="28">
        <f t="shared" si="49"/>
        <v>1.0116634398447966</v>
      </c>
      <c r="D50" s="28">
        <f t="shared" si="49"/>
        <v>0.9940980608091846</v>
      </c>
      <c r="E50" s="28">
        <f t="shared" si="49"/>
        <v>1.039006108732863</v>
      </c>
      <c r="F50" s="28">
        <f t="shared" si="49"/>
        <v>1.06955083684813</v>
      </c>
      <c r="G50" s="28">
        <f t="shared" si="49"/>
        <v>0.9573320938446083</v>
      </c>
      <c r="H50" s="28">
        <f t="shared" si="49"/>
        <v>1.0557154545888066</v>
      </c>
      <c r="I50" s="28">
        <f t="shared" si="49"/>
        <v>0.9705147813779421</v>
      </c>
      <c r="J50" s="28">
        <f t="shared" si="49"/>
        <v>1.014236735516269</v>
      </c>
      <c r="K50" s="28">
        <f t="shared" si="49"/>
        <v>1.0135058926603837</v>
      </c>
      <c r="L50" s="28">
        <f t="shared" si="49"/>
        <v>0.9949555457981837</v>
      </c>
      <c r="M50" s="28" t="e">
        <f t="shared" si="49"/>
        <v>#DIV/0!</v>
      </c>
      <c r="N50" s="28" t="e">
        <f t="shared" si="49"/>
        <v>#DIV/0!</v>
      </c>
      <c r="O50" s="28" t="e">
        <f t="shared" si="49"/>
        <v>#DIV/0!</v>
      </c>
      <c r="P50" s="28" t="e">
        <f t="shared" si="49"/>
        <v>#DIV/0!</v>
      </c>
      <c r="Q50" s="28" t="e">
        <f t="shared" si="49"/>
        <v>#DIV/0!</v>
      </c>
      <c r="R50" s="28" t="e">
        <f t="shared" si="49"/>
        <v>#DIV/0!</v>
      </c>
      <c r="S50" s="28" t="e">
        <f>S$46+(S$51-S$46)*($A50-$A$46)/($A$51-$A$46)</f>
        <v>#DIV/0!</v>
      </c>
      <c r="T50" s="28">
        <f t="shared" si="50"/>
        <v>1.0136892018918078</v>
      </c>
      <c r="U50" s="28" t="e">
        <f t="shared" si="50"/>
        <v>#DIV/0!</v>
      </c>
      <c r="V50" s="28" t="e">
        <f t="shared" si="50"/>
        <v>#DIV/0!</v>
      </c>
      <c r="W50" s="28"/>
    </row>
    <row r="51" spans="1:23" s="18" customFormat="1" ht="11.25">
      <c r="A51" s="18">
        <f t="shared" si="51"/>
        <v>27</v>
      </c>
      <c r="B51" s="18" t="str">
        <f>'blk, drift &amp; conc calc'!B102</f>
        <v>drift-7</v>
      </c>
      <c r="C51" s="30">
        <f>C20/100</f>
        <v>1.0150444505586709</v>
      </c>
      <c r="D51" s="30">
        <f>D20/100</f>
        <v>0.9968506638045497</v>
      </c>
      <c r="E51" s="30">
        <f aca="true" t="shared" si="52" ref="E51:L51">E20/100</f>
        <v>1.0436588277736858</v>
      </c>
      <c r="F51" s="30">
        <f t="shared" si="52"/>
        <v>1.0685950001689513</v>
      </c>
      <c r="G51" s="30">
        <f t="shared" si="52"/>
        <v>0.9527277897048674</v>
      </c>
      <c r="H51" s="30">
        <f t="shared" si="52"/>
        <v>1.0588035804065032</v>
      </c>
      <c r="I51" s="30">
        <f t="shared" si="52"/>
        <v>0.9689989993844648</v>
      </c>
      <c r="J51" s="30">
        <f t="shared" si="52"/>
        <v>1.0090517358318822</v>
      </c>
      <c r="K51" s="30">
        <f t="shared" si="52"/>
        <v>1.0105100575656871</v>
      </c>
      <c r="L51" s="30">
        <f t="shared" si="52"/>
        <v>0.9931073998474816</v>
      </c>
      <c r="M51" s="30" t="e">
        <f aca="true" t="shared" si="53" ref="M51:V51">M20/100</f>
        <v>#DIV/0!</v>
      </c>
      <c r="N51" s="30" t="e">
        <f t="shared" si="53"/>
        <v>#DIV/0!</v>
      </c>
      <c r="O51" s="30" t="e">
        <f t="shared" si="53"/>
        <v>#DIV/0!</v>
      </c>
      <c r="P51" s="30" t="e">
        <f t="shared" si="53"/>
        <v>#DIV/0!</v>
      </c>
      <c r="Q51" s="30" t="e">
        <f t="shared" si="53"/>
        <v>#DIV/0!</v>
      </c>
      <c r="R51" s="30" t="e">
        <f t="shared" si="53"/>
        <v>#DIV/0!</v>
      </c>
      <c r="S51" s="30" t="e">
        <f t="shared" si="53"/>
        <v>#DIV/0!</v>
      </c>
      <c r="T51" s="30">
        <f t="shared" si="53"/>
        <v>1.01065270571365</v>
      </c>
      <c r="U51" s="30" t="e">
        <f t="shared" si="53"/>
        <v>#DIV/0!</v>
      </c>
      <c r="V51" s="30" t="e">
        <f t="shared" si="53"/>
        <v>#DIV/0!</v>
      </c>
      <c r="W51" s="30"/>
    </row>
    <row r="52" spans="1:23" s="19" customFormat="1" ht="11.25">
      <c r="A52" s="19">
        <f t="shared" si="51"/>
        <v>28</v>
      </c>
      <c r="B52" s="19" t="str">
        <f>'blk, drift &amp; conc calc'!B103</f>
        <v>ja3-2</v>
      </c>
      <c r="C52" s="28">
        <f aca="true" t="shared" si="54" ref="C52:D55">C$51+(C$56-C$51)*($A52-$A$51)/($A$56-$A$51)</f>
        <v>1.0063792296886542</v>
      </c>
      <c r="D52" s="28">
        <f t="shared" si="54"/>
        <v>0.9912382500401071</v>
      </c>
      <c r="E52" s="28">
        <f aca="true" t="shared" si="55" ref="E52:L52">E$51+(E$56-E$51)*($A52-$A$51)/($A$56-$A$51)</f>
        <v>1.0406024914042025</v>
      </c>
      <c r="F52" s="28">
        <f t="shared" si="55"/>
        <v>1.0669191550909463</v>
      </c>
      <c r="G52" s="28">
        <f t="shared" si="55"/>
        <v>0.9510750826336996</v>
      </c>
      <c r="H52" s="28">
        <f t="shared" si="55"/>
        <v>1.0546735152878708</v>
      </c>
      <c r="I52" s="28">
        <f t="shared" si="55"/>
        <v>0.9691272230426138</v>
      </c>
      <c r="J52" s="28">
        <f t="shared" si="55"/>
        <v>1.0127112522204929</v>
      </c>
      <c r="K52" s="28">
        <f t="shared" si="55"/>
        <v>1.009408133617157</v>
      </c>
      <c r="L52" s="28">
        <f t="shared" si="55"/>
        <v>0.9947411266367491</v>
      </c>
      <c r="M52" s="28" t="e">
        <f aca="true" t="shared" si="56" ref="M52:V55">M$51+(M$56-M$51)*($A52-$A$51)/($A$56-$A$51)</f>
        <v>#DIV/0!</v>
      </c>
      <c r="N52" s="28" t="e">
        <f t="shared" si="56"/>
        <v>#DIV/0!</v>
      </c>
      <c r="O52" s="28" t="e">
        <f t="shared" si="56"/>
        <v>#DIV/0!</v>
      </c>
      <c r="P52" s="28" t="e">
        <f t="shared" si="56"/>
        <v>#DIV/0!</v>
      </c>
      <c r="Q52" s="28" t="e">
        <f t="shared" si="56"/>
        <v>#DIV/0!</v>
      </c>
      <c r="R52" s="28" t="e">
        <f t="shared" si="56"/>
        <v>#DIV/0!</v>
      </c>
      <c r="S52" s="28" t="e">
        <f t="shared" si="56"/>
        <v>#DIV/0!</v>
      </c>
      <c r="T52" s="28">
        <f t="shared" si="56"/>
        <v>1.0095358258612657</v>
      </c>
      <c r="U52" s="28" t="e">
        <f t="shared" si="56"/>
        <v>#DIV/0!</v>
      </c>
      <c r="V52" s="28" t="e">
        <f t="shared" si="56"/>
        <v>#DIV/0!</v>
      </c>
      <c r="W52" s="33"/>
    </row>
    <row r="53" spans="1:23" s="19" customFormat="1" ht="11.25">
      <c r="A53" s="19">
        <f t="shared" si="51"/>
        <v>29</v>
      </c>
      <c r="B53" s="19" t="str">
        <f>'blk, drift &amp; conc calc'!B104</f>
        <v>blank-2</v>
      </c>
      <c r="C53" s="28">
        <f t="shared" si="54"/>
        <v>0.9977140088186375</v>
      </c>
      <c r="D53" s="28">
        <f t="shared" si="54"/>
        <v>0.9856258362756645</v>
      </c>
      <c r="E53" s="28">
        <f aca="true" t="shared" si="57" ref="E53:L55">E$51+(E$56-E$51)*($A53-$A$51)/($A$56-$A$51)</f>
        <v>1.037546155034719</v>
      </c>
      <c r="F53" s="28">
        <f t="shared" si="57"/>
        <v>1.0652433100129413</v>
      </c>
      <c r="G53" s="28">
        <f t="shared" si="57"/>
        <v>0.9494223755625317</v>
      </c>
      <c r="H53" s="28">
        <f t="shared" si="57"/>
        <v>1.0505434501692383</v>
      </c>
      <c r="I53" s="28">
        <f t="shared" si="57"/>
        <v>0.9692554467007628</v>
      </c>
      <c r="J53" s="28">
        <f t="shared" si="57"/>
        <v>1.0163707686091035</v>
      </c>
      <c r="K53" s="28">
        <f t="shared" si="57"/>
        <v>1.0083062096686266</v>
      </c>
      <c r="L53" s="28">
        <f t="shared" si="57"/>
        <v>0.9963748534260165</v>
      </c>
      <c r="M53" s="28" t="e">
        <f t="shared" si="56"/>
        <v>#DIV/0!</v>
      </c>
      <c r="N53" s="28" t="e">
        <f t="shared" si="56"/>
        <v>#DIV/0!</v>
      </c>
      <c r="O53" s="28" t="e">
        <f t="shared" si="56"/>
        <v>#DIV/0!</v>
      </c>
      <c r="P53" s="28" t="e">
        <f t="shared" si="56"/>
        <v>#DIV/0!</v>
      </c>
      <c r="Q53" s="28" t="e">
        <f t="shared" si="56"/>
        <v>#DIV/0!</v>
      </c>
      <c r="R53" s="28" t="e">
        <f t="shared" si="56"/>
        <v>#DIV/0!</v>
      </c>
      <c r="S53" s="28" t="e">
        <f t="shared" si="56"/>
        <v>#DIV/0!</v>
      </c>
      <c r="T53" s="28">
        <f t="shared" si="56"/>
        <v>1.0084189460088813</v>
      </c>
      <c r="U53" s="28" t="e">
        <f t="shared" si="56"/>
        <v>#DIV/0!</v>
      </c>
      <c r="V53" s="28" t="e">
        <f t="shared" si="56"/>
        <v>#DIV/0!</v>
      </c>
      <c r="W53" s="28"/>
    </row>
    <row r="54" spans="1:23" s="19" customFormat="1" ht="11.25">
      <c r="A54" s="19">
        <f t="shared" si="51"/>
        <v>30</v>
      </c>
      <c r="B54" s="19" t="str">
        <f>'blk, drift &amp; conc calc'!B105</f>
        <v>dts1-2</v>
      </c>
      <c r="C54" s="28">
        <f t="shared" si="54"/>
        <v>0.9890487879486207</v>
      </c>
      <c r="D54" s="28">
        <f t="shared" si="54"/>
        <v>0.9800134225112219</v>
      </c>
      <c r="E54" s="28">
        <f t="shared" si="57"/>
        <v>1.0344898186652356</v>
      </c>
      <c r="F54" s="28">
        <f t="shared" si="57"/>
        <v>1.063567464934936</v>
      </c>
      <c r="G54" s="28">
        <f t="shared" si="57"/>
        <v>0.9477696684913639</v>
      </c>
      <c r="H54" s="28">
        <f t="shared" si="57"/>
        <v>1.0464133850506057</v>
      </c>
      <c r="I54" s="28">
        <f t="shared" si="57"/>
        <v>0.9693836703589117</v>
      </c>
      <c r="J54" s="28">
        <f t="shared" si="57"/>
        <v>1.0200302849977143</v>
      </c>
      <c r="K54" s="28">
        <f t="shared" si="57"/>
        <v>1.0072042857200965</v>
      </c>
      <c r="L54" s="28">
        <f t="shared" si="57"/>
        <v>0.998008580215284</v>
      </c>
      <c r="M54" s="28" t="e">
        <f t="shared" si="56"/>
        <v>#DIV/0!</v>
      </c>
      <c r="N54" s="28" t="e">
        <f t="shared" si="56"/>
        <v>#DIV/0!</v>
      </c>
      <c r="O54" s="28" t="e">
        <f t="shared" si="56"/>
        <v>#DIV/0!</v>
      </c>
      <c r="P54" s="28" t="e">
        <f t="shared" si="56"/>
        <v>#DIV/0!</v>
      </c>
      <c r="Q54" s="28" t="e">
        <f t="shared" si="56"/>
        <v>#DIV/0!</v>
      </c>
      <c r="R54" s="28" t="e">
        <f t="shared" si="56"/>
        <v>#DIV/0!</v>
      </c>
      <c r="S54" s="28" t="e">
        <f t="shared" si="56"/>
        <v>#DIV/0!</v>
      </c>
      <c r="T54" s="28">
        <f t="shared" si="56"/>
        <v>1.0073020661564969</v>
      </c>
      <c r="U54" s="28" t="e">
        <f t="shared" si="56"/>
        <v>#DIV/0!</v>
      </c>
      <c r="V54" s="28" t="e">
        <f t="shared" si="56"/>
        <v>#DIV/0!</v>
      </c>
      <c r="W54" s="28"/>
    </row>
    <row r="55" spans="1:23" s="19" customFormat="1" ht="11.25">
      <c r="A55" s="19">
        <f t="shared" si="51"/>
        <v>31</v>
      </c>
      <c r="B55" s="19" t="str">
        <f>'blk, drift &amp; conc calc'!B106</f>
        <v>jb3-2</v>
      </c>
      <c r="C55" s="28">
        <f t="shared" si="54"/>
        <v>0.9803835670786041</v>
      </c>
      <c r="D55" s="28">
        <f t="shared" si="54"/>
        <v>0.9744010087467793</v>
      </c>
      <c r="E55" s="28">
        <f t="shared" si="57"/>
        <v>1.031433482295752</v>
      </c>
      <c r="F55" s="28">
        <f t="shared" si="57"/>
        <v>1.061891619856931</v>
      </c>
      <c r="G55" s="28">
        <f t="shared" si="57"/>
        <v>0.9461169614201961</v>
      </c>
      <c r="H55" s="28">
        <f t="shared" si="57"/>
        <v>1.0422833199319732</v>
      </c>
      <c r="I55" s="28">
        <f t="shared" si="57"/>
        <v>0.9695118940170607</v>
      </c>
      <c r="J55" s="28">
        <f t="shared" si="57"/>
        <v>1.023689801386325</v>
      </c>
      <c r="K55" s="28">
        <f t="shared" si="57"/>
        <v>1.006102361771566</v>
      </c>
      <c r="L55" s="28">
        <f t="shared" si="57"/>
        <v>0.9996423070045515</v>
      </c>
      <c r="M55" s="28" t="e">
        <f t="shared" si="56"/>
        <v>#DIV/0!</v>
      </c>
      <c r="N55" s="28" t="e">
        <f t="shared" si="56"/>
        <v>#DIV/0!</v>
      </c>
      <c r="O55" s="28" t="e">
        <f t="shared" si="56"/>
        <v>#DIV/0!</v>
      </c>
      <c r="P55" s="28" t="e">
        <f t="shared" si="56"/>
        <v>#DIV/0!</v>
      </c>
      <c r="Q55" s="28" t="e">
        <f t="shared" si="56"/>
        <v>#DIV/0!</v>
      </c>
      <c r="R55" s="28" t="e">
        <f t="shared" si="56"/>
        <v>#DIV/0!</v>
      </c>
      <c r="S55" s="28" t="e">
        <f t="shared" si="56"/>
        <v>#DIV/0!</v>
      </c>
      <c r="T55" s="28">
        <f t="shared" si="56"/>
        <v>1.0061851863041125</v>
      </c>
      <c r="U55" s="28" t="e">
        <f t="shared" si="56"/>
        <v>#DIV/0!</v>
      </c>
      <c r="V55" s="28" t="e">
        <f t="shared" si="56"/>
        <v>#DIV/0!</v>
      </c>
      <c r="W55" s="33"/>
    </row>
    <row r="56" spans="1:22" s="18" customFormat="1" ht="11.25">
      <c r="A56" s="18">
        <f t="shared" si="51"/>
        <v>32</v>
      </c>
      <c r="B56" s="18" t="str">
        <f>'blk, drift &amp; conc calc'!B107</f>
        <v>drift-8</v>
      </c>
      <c r="C56" s="30">
        <f>C21/100</f>
        <v>0.9717183462085873</v>
      </c>
      <c r="D56" s="30">
        <f>D21/100</f>
        <v>0.9687885949823367</v>
      </c>
      <c r="E56" s="30">
        <f aca="true" t="shared" si="58" ref="E56:L56">E21/100</f>
        <v>1.0283771459262687</v>
      </c>
      <c r="F56" s="30">
        <f t="shared" si="58"/>
        <v>1.060215774778926</v>
      </c>
      <c r="G56" s="30">
        <f t="shared" si="58"/>
        <v>0.9444642543490283</v>
      </c>
      <c r="H56" s="30">
        <f t="shared" si="58"/>
        <v>1.0381532548133408</v>
      </c>
      <c r="I56" s="30">
        <f t="shared" si="58"/>
        <v>0.9696401176752097</v>
      </c>
      <c r="J56" s="30">
        <f t="shared" si="58"/>
        <v>1.0273493177749355</v>
      </c>
      <c r="K56" s="30">
        <f t="shared" si="58"/>
        <v>1.005000437823036</v>
      </c>
      <c r="L56" s="30">
        <f t="shared" si="58"/>
        <v>1.001276033793819</v>
      </c>
      <c r="M56" s="30" t="e">
        <f aca="true" t="shared" si="59" ref="M56:V56">M21/100</f>
        <v>#DIV/0!</v>
      </c>
      <c r="N56" s="30" t="e">
        <f t="shared" si="59"/>
        <v>#DIV/0!</v>
      </c>
      <c r="O56" s="30" t="e">
        <f t="shared" si="59"/>
        <v>#DIV/0!</v>
      </c>
      <c r="P56" s="30" t="e">
        <f t="shared" si="59"/>
        <v>#DIV/0!</v>
      </c>
      <c r="Q56" s="30" t="e">
        <f t="shared" si="59"/>
        <v>#DIV/0!</v>
      </c>
      <c r="R56" s="30" t="e">
        <f t="shared" si="59"/>
        <v>#DIV/0!</v>
      </c>
      <c r="S56" s="30" t="e">
        <f t="shared" si="59"/>
        <v>#DIV/0!</v>
      </c>
      <c r="T56" s="30">
        <f t="shared" si="59"/>
        <v>1.005068306451728</v>
      </c>
      <c r="U56" s="30" t="e">
        <f t="shared" si="59"/>
        <v>#DIV/0!</v>
      </c>
      <c r="V56" s="30" t="e">
        <f t="shared" si="59"/>
        <v>#DIV/0!</v>
      </c>
    </row>
  </sheetData>
  <printOptions/>
  <pageMargins left="0.75" right="0.75" top="1" bottom="1" header="0.5" footer="0.5"/>
  <pageSetup fitToHeight="1" fitToWidth="1"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3616"/>
  <sheetViews>
    <sheetView workbookViewId="0" topLeftCell="A1">
      <selection activeCell="F28" sqref="F28"/>
    </sheetView>
  </sheetViews>
  <sheetFormatPr defaultColWidth="11.421875" defaultRowHeight="12.75"/>
  <cols>
    <col min="1" max="16384" width="11.421875" style="92" customWidth="1"/>
  </cols>
  <sheetData>
    <row r="5" ht="16.5">
      <c r="F5" s="132" t="s">
        <v>390</v>
      </c>
    </row>
    <row r="8" ht="12.75">
      <c r="F8" s="133" t="s">
        <v>584</v>
      </c>
    </row>
    <row r="13" spans="1:7" ht="12.75">
      <c r="A13" s="134" t="s">
        <v>391</v>
      </c>
      <c r="F13" s="135" t="s">
        <v>392</v>
      </c>
      <c r="G13" s="136" t="s">
        <v>393</v>
      </c>
    </row>
    <row r="14" spans="4:11" ht="12.75">
      <c r="D14" s="137" t="s">
        <v>394</v>
      </c>
      <c r="E14" s="136" t="s">
        <v>548</v>
      </c>
      <c r="G14" s="135" t="s">
        <v>395</v>
      </c>
      <c r="I14" s="136" t="s">
        <v>396</v>
      </c>
      <c r="J14" s="135" t="s">
        <v>397</v>
      </c>
      <c r="K14" s="138">
        <v>0.4852941334247589</v>
      </c>
    </row>
    <row r="15" spans="6:7" ht="12.75">
      <c r="F15" s="137" t="s">
        <v>398</v>
      </c>
      <c r="G15" s="136" t="s">
        <v>399</v>
      </c>
    </row>
    <row r="16" spans="1:11" ht="12.75">
      <c r="A16" s="139" t="s">
        <v>400</v>
      </c>
      <c r="B16" s="140">
        <v>38399.816458333335</v>
      </c>
      <c r="D16" s="135" t="s">
        <v>401</v>
      </c>
      <c r="E16" s="136" t="s">
        <v>402</v>
      </c>
      <c r="F16" s="135" t="s">
        <v>403</v>
      </c>
      <c r="G16" s="136" t="s">
        <v>404</v>
      </c>
      <c r="H16" s="135" t="s">
        <v>405</v>
      </c>
      <c r="I16" s="136" t="s">
        <v>406</v>
      </c>
      <c r="J16" s="135" t="s">
        <v>407</v>
      </c>
      <c r="K16" s="138">
        <v>3.372549057006836</v>
      </c>
    </row>
    <row r="19" spans="1:16" ht="12.75">
      <c r="A19" s="141" t="s">
        <v>408</v>
      </c>
      <c r="B19" s="136" t="s">
        <v>549</v>
      </c>
      <c r="D19" s="141" t="s">
        <v>409</v>
      </c>
      <c r="E19" s="136" t="s">
        <v>410</v>
      </c>
      <c r="F19" s="137" t="s">
        <v>411</v>
      </c>
      <c r="G19" s="142" t="s">
        <v>412</v>
      </c>
      <c r="H19" s="143">
        <v>1</v>
      </c>
      <c r="I19" s="144" t="s">
        <v>413</v>
      </c>
      <c r="J19" s="143">
        <v>1</v>
      </c>
      <c r="K19" s="142" t="s">
        <v>414</v>
      </c>
      <c r="L19" s="145">
        <v>1</v>
      </c>
      <c r="M19" s="142" t="s">
        <v>415</v>
      </c>
      <c r="N19" s="146">
        <v>1</v>
      </c>
      <c r="O19" s="142" t="s">
        <v>416</v>
      </c>
      <c r="P19" s="146">
        <v>1</v>
      </c>
    </row>
    <row r="21" spans="1:10" ht="12.75">
      <c r="A21" s="147" t="s">
        <v>417</v>
      </c>
      <c r="C21" s="148" t="s">
        <v>418</v>
      </c>
      <c r="D21" s="148" t="s">
        <v>419</v>
      </c>
      <c r="F21" s="148" t="s">
        <v>420</v>
      </c>
      <c r="G21" s="148" t="s">
        <v>421</v>
      </c>
      <c r="H21" s="148" t="s">
        <v>422</v>
      </c>
      <c r="I21" s="149" t="s">
        <v>423</v>
      </c>
      <c r="J21" s="148" t="s">
        <v>424</v>
      </c>
    </row>
    <row r="22" spans="1:8" ht="12.75">
      <c r="A22" s="150" t="s">
        <v>488</v>
      </c>
      <c r="C22" s="151">
        <v>228.61599999992177</v>
      </c>
      <c r="D22" s="131">
        <v>50899.89127314091</v>
      </c>
      <c r="F22" s="131">
        <v>24689</v>
      </c>
      <c r="G22" s="131">
        <v>24996</v>
      </c>
      <c r="H22" s="152" t="s">
        <v>585</v>
      </c>
    </row>
    <row r="24" spans="4:8" ht="12.75">
      <c r="D24" s="131">
        <v>51171.02279114723</v>
      </c>
      <c r="F24" s="131">
        <v>25160</v>
      </c>
      <c r="G24" s="131">
        <v>24720</v>
      </c>
      <c r="H24" s="152" t="s">
        <v>586</v>
      </c>
    </row>
    <row r="26" spans="4:8" ht="12.75">
      <c r="D26" s="131">
        <v>52379.32010805607</v>
      </c>
      <c r="F26" s="131">
        <v>25156</v>
      </c>
      <c r="G26" s="131">
        <v>24760</v>
      </c>
      <c r="H26" s="152" t="s">
        <v>587</v>
      </c>
    </row>
    <row r="28" spans="1:8" ht="12.75">
      <c r="A28" s="147" t="s">
        <v>425</v>
      </c>
      <c r="C28" s="153" t="s">
        <v>426</v>
      </c>
      <c r="D28" s="131">
        <v>51483.4113907814</v>
      </c>
      <c r="F28" s="131">
        <v>25001.666666666664</v>
      </c>
      <c r="G28" s="131">
        <v>24825.333333333336</v>
      </c>
      <c r="H28" s="131">
        <v>26568.275308307177</v>
      </c>
    </row>
    <row r="29" spans="1:8" ht="12.75">
      <c r="A29" s="130">
        <v>38399.811574074076</v>
      </c>
      <c r="C29" s="153" t="s">
        <v>427</v>
      </c>
      <c r="D29" s="131">
        <v>787.634050356048</v>
      </c>
      <c r="F29" s="131">
        <v>270.78466229336794</v>
      </c>
      <c r="G29" s="131">
        <v>149.14869537925344</v>
      </c>
      <c r="H29" s="131">
        <v>787.634050356048</v>
      </c>
    </row>
    <row r="31" spans="3:8" ht="12.75">
      <c r="C31" s="153" t="s">
        <v>428</v>
      </c>
      <c r="D31" s="131">
        <v>1.529879293307827</v>
      </c>
      <c r="F31" s="131">
        <v>1.0830664447438225</v>
      </c>
      <c r="G31" s="131">
        <v>0.6007923171729957</v>
      </c>
      <c r="H31" s="131">
        <v>2.964565976587031</v>
      </c>
    </row>
    <row r="32" spans="1:10" ht="12.75">
      <c r="A32" s="147" t="s">
        <v>417</v>
      </c>
      <c r="C32" s="148" t="s">
        <v>418</v>
      </c>
      <c r="D32" s="148" t="s">
        <v>419</v>
      </c>
      <c r="F32" s="148" t="s">
        <v>420</v>
      </c>
      <c r="G32" s="148" t="s">
        <v>421</v>
      </c>
      <c r="H32" s="148" t="s">
        <v>422</v>
      </c>
      <c r="I32" s="149" t="s">
        <v>423</v>
      </c>
      <c r="J32" s="148" t="s">
        <v>424</v>
      </c>
    </row>
    <row r="33" spans="1:8" ht="12.75">
      <c r="A33" s="150" t="s">
        <v>489</v>
      </c>
      <c r="C33" s="151">
        <v>231.6040000000503</v>
      </c>
      <c r="D33" s="131">
        <v>48959.893132805824</v>
      </c>
      <c r="F33" s="131">
        <v>18259</v>
      </c>
      <c r="G33" s="131">
        <v>20037</v>
      </c>
      <c r="H33" s="152" t="s">
        <v>588</v>
      </c>
    </row>
    <row r="35" spans="4:8" ht="12.75">
      <c r="D35" s="131">
        <v>49674.94085150957</v>
      </c>
      <c r="F35" s="131">
        <v>18700</v>
      </c>
      <c r="G35" s="131">
        <v>20032</v>
      </c>
      <c r="H35" s="152" t="s">
        <v>589</v>
      </c>
    </row>
    <row r="37" spans="4:8" ht="12.75">
      <c r="D37" s="131">
        <v>50461.49394851923</v>
      </c>
      <c r="F37" s="131">
        <v>18443</v>
      </c>
      <c r="G37" s="131">
        <v>20172</v>
      </c>
      <c r="H37" s="152" t="s">
        <v>590</v>
      </c>
    </row>
    <row r="39" spans="1:8" ht="12.75">
      <c r="A39" s="147" t="s">
        <v>425</v>
      </c>
      <c r="C39" s="153" t="s">
        <v>426</v>
      </c>
      <c r="D39" s="131">
        <v>49698.77597761154</v>
      </c>
      <c r="F39" s="131">
        <v>18467.333333333332</v>
      </c>
      <c r="G39" s="131">
        <v>20080.333333333332</v>
      </c>
      <c r="H39" s="131">
        <v>30102.0581645604</v>
      </c>
    </row>
    <row r="40" spans="1:8" ht="12.75">
      <c r="A40" s="130">
        <v>38399.81203703704</v>
      </c>
      <c r="C40" s="153" t="s">
        <v>427</v>
      </c>
      <c r="D40" s="131">
        <v>751.0841080503052</v>
      </c>
      <c r="F40" s="131">
        <v>221.50470273412557</v>
      </c>
      <c r="G40" s="131">
        <v>79.42501704962571</v>
      </c>
      <c r="H40" s="131">
        <v>751.0841080503052</v>
      </c>
    </row>
    <row r="42" spans="3:8" ht="12.75">
      <c r="C42" s="153" t="s">
        <v>428</v>
      </c>
      <c r="D42" s="131">
        <v>1.5112728498356902</v>
      </c>
      <c r="F42" s="131">
        <v>1.1994406487173328</v>
      </c>
      <c r="G42" s="131">
        <v>0.3955363475853275</v>
      </c>
      <c r="H42" s="131">
        <v>2.495125429445113</v>
      </c>
    </row>
    <row r="43" spans="1:10" ht="12.75">
      <c r="A43" s="147" t="s">
        <v>417</v>
      </c>
      <c r="C43" s="148" t="s">
        <v>418</v>
      </c>
      <c r="D43" s="148" t="s">
        <v>419</v>
      </c>
      <c r="F43" s="148" t="s">
        <v>420</v>
      </c>
      <c r="G43" s="148" t="s">
        <v>421</v>
      </c>
      <c r="H43" s="148" t="s">
        <v>422</v>
      </c>
      <c r="I43" s="149" t="s">
        <v>423</v>
      </c>
      <c r="J43" s="148" t="s">
        <v>424</v>
      </c>
    </row>
    <row r="44" spans="1:8" ht="12.75">
      <c r="A44" s="150" t="s">
        <v>487</v>
      </c>
      <c r="C44" s="151">
        <v>267.7160000000149</v>
      </c>
      <c r="D44" s="131">
        <v>48451.14803802967</v>
      </c>
      <c r="F44" s="131">
        <v>5629.5</v>
      </c>
      <c r="G44" s="131">
        <v>5660.25</v>
      </c>
      <c r="H44" s="152" t="s">
        <v>591</v>
      </c>
    </row>
    <row r="46" spans="4:8" ht="12.75">
      <c r="D46" s="131">
        <v>49502.39390003681</v>
      </c>
      <c r="F46" s="131">
        <v>5601.25</v>
      </c>
      <c r="G46" s="131">
        <v>5684.5</v>
      </c>
      <c r="H46" s="152" t="s">
        <v>592</v>
      </c>
    </row>
    <row r="48" spans="4:8" ht="12.75">
      <c r="D48" s="131">
        <v>49118.731141746044</v>
      </c>
      <c r="F48" s="131">
        <v>5581.75</v>
      </c>
      <c r="G48" s="131">
        <v>5679.5</v>
      </c>
      <c r="H48" s="152" t="s">
        <v>593</v>
      </c>
    </row>
    <row r="50" spans="1:8" ht="12.75">
      <c r="A50" s="147" t="s">
        <v>425</v>
      </c>
      <c r="C50" s="153" t="s">
        <v>426</v>
      </c>
      <c r="D50" s="131">
        <v>49024.091026604176</v>
      </c>
      <c r="F50" s="131">
        <v>5604.166666666666</v>
      </c>
      <c r="G50" s="131">
        <v>5674.75</v>
      </c>
      <c r="H50" s="131">
        <v>43378.71250471427</v>
      </c>
    </row>
    <row r="51" spans="1:8" ht="12.75">
      <c r="A51" s="130">
        <v>38399.812685185185</v>
      </c>
      <c r="C51" s="153" t="s">
        <v>427</v>
      </c>
      <c r="D51" s="131">
        <v>531.9746508451749</v>
      </c>
      <c r="F51" s="131">
        <v>24.008245111488954</v>
      </c>
      <c r="G51" s="131">
        <v>12.803808027301876</v>
      </c>
      <c r="H51" s="131">
        <v>531.9746508451749</v>
      </c>
    </row>
    <row r="53" spans="3:8" ht="12.75">
      <c r="C53" s="153" t="s">
        <v>428</v>
      </c>
      <c r="D53" s="131">
        <v>1.085129045139226</v>
      </c>
      <c r="F53" s="131">
        <v>0.4283999127700633</v>
      </c>
      <c r="G53" s="131">
        <v>0.2256277021419776</v>
      </c>
      <c r="H53" s="131">
        <v>1.2263495620976796</v>
      </c>
    </row>
    <row r="54" spans="1:10" ht="12.75">
      <c r="A54" s="147" t="s">
        <v>417</v>
      </c>
      <c r="C54" s="148" t="s">
        <v>418</v>
      </c>
      <c r="D54" s="148" t="s">
        <v>419</v>
      </c>
      <c r="F54" s="148" t="s">
        <v>420</v>
      </c>
      <c r="G54" s="148" t="s">
        <v>421</v>
      </c>
      <c r="H54" s="148" t="s">
        <v>422</v>
      </c>
      <c r="I54" s="149" t="s">
        <v>423</v>
      </c>
      <c r="J54" s="148" t="s">
        <v>424</v>
      </c>
    </row>
    <row r="55" spans="1:8" ht="12.75">
      <c r="A55" s="150" t="s">
        <v>486</v>
      </c>
      <c r="C55" s="151">
        <v>292.40199999976903</v>
      </c>
      <c r="D55" s="131">
        <v>50108.571787416935</v>
      </c>
      <c r="F55" s="131">
        <v>23237.5</v>
      </c>
      <c r="G55" s="131">
        <v>22279.5</v>
      </c>
      <c r="H55" s="152" t="s">
        <v>594</v>
      </c>
    </row>
    <row r="57" spans="4:8" ht="12.75">
      <c r="D57" s="131">
        <v>49940.66891235113</v>
      </c>
      <c r="F57" s="131">
        <v>23597</v>
      </c>
      <c r="G57" s="131">
        <v>22502</v>
      </c>
      <c r="H57" s="152" t="s">
        <v>595</v>
      </c>
    </row>
    <row r="59" spans="4:8" ht="12.75">
      <c r="D59" s="131">
        <v>48994.33417338133</v>
      </c>
      <c r="F59" s="131">
        <v>23317.75</v>
      </c>
      <c r="G59" s="131">
        <v>22491.5</v>
      </c>
      <c r="H59" s="152" t="s">
        <v>596</v>
      </c>
    </row>
    <row r="61" spans="1:8" ht="12.75">
      <c r="A61" s="147" t="s">
        <v>425</v>
      </c>
      <c r="C61" s="153" t="s">
        <v>426</v>
      </c>
      <c r="D61" s="131">
        <v>49681.19162438314</v>
      </c>
      <c r="F61" s="131">
        <v>23384.083333333336</v>
      </c>
      <c r="G61" s="131">
        <v>22424.333333333336</v>
      </c>
      <c r="H61" s="131">
        <v>26913.65655054347</v>
      </c>
    </row>
    <row r="62" spans="1:8" ht="12.75">
      <c r="A62" s="130">
        <v>38399.813368055555</v>
      </c>
      <c r="C62" s="153" t="s">
        <v>427</v>
      </c>
      <c r="D62" s="131">
        <v>600.730981688842</v>
      </c>
      <c r="F62" s="131">
        <v>188.70650713034073</v>
      </c>
      <c r="G62" s="131">
        <v>125.53917051396084</v>
      </c>
      <c r="H62" s="131">
        <v>600.730981688842</v>
      </c>
    </row>
    <row r="64" spans="3:8" ht="12.75">
      <c r="C64" s="153" t="s">
        <v>428</v>
      </c>
      <c r="D64" s="131">
        <v>1.209171845616537</v>
      </c>
      <c r="F64" s="131">
        <v>0.8069869767413335</v>
      </c>
      <c r="G64" s="131">
        <v>0.5598345718815608</v>
      </c>
      <c r="H64" s="131">
        <v>2.2320675028332833</v>
      </c>
    </row>
    <row r="65" spans="1:10" ht="12.75">
      <c r="A65" s="147" t="s">
        <v>417</v>
      </c>
      <c r="C65" s="148" t="s">
        <v>418</v>
      </c>
      <c r="D65" s="148" t="s">
        <v>419</v>
      </c>
      <c r="F65" s="148" t="s">
        <v>420</v>
      </c>
      <c r="G65" s="148" t="s">
        <v>421</v>
      </c>
      <c r="H65" s="148" t="s">
        <v>422</v>
      </c>
      <c r="I65" s="149" t="s">
        <v>423</v>
      </c>
      <c r="J65" s="148" t="s">
        <v>424</v>
      </c>
    </row>
    <row r="66" spans="1:8" ht="12.75">
      <c r="A66" s="150" t="s">
        <v>490</v>
      </c>
      <c r="C66" s="151">
        <v>324.75400000019</v>
      </c>
      <c r="D66" s="131">
        <v>44616.719193696976</v>
      </c>
      <c r="F66" s="131">
        <v>33478</v>
      </c>
      <c r="G66" s="131">
        <v>30693.000000029802</v>
      </c>
      <c r="H66" s="152" t="s">
        <v>597</v>
      </c>
    </row>
    <row r="68" spans="4:8" ht="12.75">
      <c r="D68" s="131">
        <v>45236.85630619526</v>
      </c>
      <c r="F68" s="131">
        <v>32814</v>
      </c>
      <c r="G68" s="131">
        <v>30939</v>
      </c>
      <c r="H68" s="152" t="s">
        <v>598</v>
      </c>
    </row>
    <row r="70" spans="4:8" ht="12.75">
      <c r="D70" s="131">
        <v>45120.61945158243</v>
      </c>
      <c r="F70" s="131">
        <v>33152</v>
      </c>
      <c r="G70" s="131">
        <v>31245.000000029802</v>
      </c>
      <c r="H70" s="152" t="s">
        <v>599</v>
      </c>
    </row>
    <row r="72" spans="1:8" ht="12.75">
      <c r="A72" s="147" t="s">
        <v>425</v>
      </c>
      <c r="C72" s="153" t="s">
        <v>426</v>
      </c>
      <c r="D72" s="131">
        <v>44991.39831715822</v>
      </c>
      <c r="F72" s="131">
        <v>33148</v>
      </c>
      <c r="G72" s="131">
        <v>30959.00000001987</v>
      </c>
      <c r="H72" s="131">
        <v>12865.193649285391</v>
      </c>
    </row>
    <row r="73" spans="1:8" ht="12.75">
      <c r="A73" s="130">
        <v>38399.81387731482</v>
      </c>
      <c r="C73" s="153" t="s">
        <v>427</v>
      </c>
      <c r="D73" s="131">
        <v>329.64539396158887</v>
      </c>
      <c r="F73" s="131">
        <v>332.01807179730446</v>
      </c>
      <c r="G73" s="131">
        <v>276.5429442253297</v>
      </c>
      <c r="H73" s="131">
        <v>329.64539396158887</v>
      </c>
    </row>
    <row r="75" spans="3:8" ht="12.75">
      <c r="C75" s="153" t="s">
        <v>428</v>
      </c>
      <c r="D75" s="131">
        <v>0.7326853716299656</v>
      </c>
      <c r="F75" s="131">
        <v>1.0016232406097032</v>
      </c>
      <c r="G75" s="131">
        <v>0.8932554159538494</v>
      </c>
      <c r="H75" s="131">
        <v>2.562304174721065</v>
      </c>
    </row>
    <row r="76" spans="1:10" ht="12.75">
      <c r="A76" s="147" t="s">
        <v>417</v>
      </c>
      <c r="C76" s="148" t="s">
        <v>418</v>
      </c>
      <c r="D76" s="148" t="s">
        <v>419</v>
      </c>
      <c r="F76" s="148" t="s">
        <v>420</v>
      </c>
      <c r="G76" s="148" t="s">
        <v>421</v>
      </c>
      <c r="H76" s="148" t="s">
        <v>422</v>
      </c>
      <c r="I76" s="149" t="s">
        <v>423</v>
      </c>
      <c r="J76" s="148" t="s">
        <v>424</v>
      </c>
    </row>
    <row r="77" spans="1:8" ht="12.75">
      <c r="A77" s="150" t="s">
        <v>509</v>
      </c>
      <c r="C77" s="151">
        <v>343.82299999985844</v>
      </c>
      <c r="D77" s="131">
        <v>46844.374090731144</v>
      </c>
      <c r="F77" s="131">
        <v>26538</v>
      </c>
      <c r="G77" s="131">
        <v>25890</v>
      </c>
      <c r="H77" s="152" t="s">
        <v>600</v>
      </c>
    </row>
    <row r="79" spans="4:8" ht="12.75">
      <c r="D79" s="131">
        <v>46806.173535108566</v>
      </c>
      <c r="F79" s="131">
        <v>26070.000000029802</v>
      </c>
      <c r="G79" s="131">
        <v>26546</v>
      </c>
      <c r="H79" s="152" t="s">
        <v>601</v>
      </c>
    </row>
    <row r="81" spans="4:8" ht="12.75">
      <c r="D81" s="131">
        <v>46922.59749650955</v>
      </c>
      <c r="F81" s="131">
        <v>26350</v>
      </c>
      <c r="G81" s="131">
        <v>26114</v>
      </c>
      <c r="H81" s="152" t="s">
        <v>602</v>
      </c>
    </row>
    <row r="83" spans="1:8" ht="12.75">
      <c r="A83" s="147" t="s">
        <v>425</v>
      </c>
      <c r="C83" s="153" t="s">
        <v>426</v>
      </c>
      <c r="D83" s="131">
        <v>46857.71504078309</v>
      </c>
      <c r="F83" s="131">
        <v>26319.333333343267</v>
      </c>
      <c r="G83" s="131">
        <v>26183.333333333336</v>
      </c>
      <c r="H83" s="131">
        <v>20605.891086954132</v>
      </c>
    </row>
    <row r="84" spans="1:8" ht="12.75">
      <c r="A84" s="130">
        <v>38399.81431712963</v>
      </c>
      <c r="C84" s="153" t="s">
        <v>427</v>
      </c>
      <c r="D84" s="131">
        <v>59.34745494567265</v>
      </c>
      <c r="F84" s="131">
        <v>235.50230004398915</v>
      </c>
      <c r="G84" s="131">
        <v>333.45064602326585</v>
      </c>
      <c r="H84" s="131">
        <v>59.34745494567265</v>
      </c>
    </row>
    <row r="86" spans="3:8" ht="12.75">
      <c r="C86" s="153" t="s">
        <v>428</v>
      </c>
      <c r="D86" s="131">
        <v>0.12665460723814426</v>
      </c>
      <c r="F86" s="131">
        <v>0.8947882420168962</v>
      </c>
      <c r="G86" s="131">
        <v>1.273522518230169</v>
      </c>
      <c r="H86" s="131">
        <v>0.28801207720274874</v>
      </c>
    </row>
    <row r="87" spans="1:10" ht="12.75">
      <c r="A87" s="147" t="s">
        <v>417</v>
      </c>
      <c r="C87" s="148" t="s">
        <v>418</v>
      </c>
      <c r="D87" s="148" t="s">
        <v>419</v>
      </c>
      <c r="F87" s="148" t="s">
        <v>420</v>
      </c>
      <c r="G87" s="148" t="s">
        <v>421</v>
      </c>
      <c r="H87" s="148" t="s">
        <v>422</v>
      </c>
      <c r="I87" s="149" t="s">
        <v>423</v>
      </c>
      <c r="J87" s="148" t="s">
        <v>424</v>
      </c>
    </row>
    <row r="88" spans="1:8" ht="12.75">
      <c r="A88" s="150" t="s">
        <v>491</v>
      </c>
      <c r="C88" s="151">
        <v>361.38400000007823</v>
      </c>
      <c r="D88" s="131">
        <v>47011.428218603134</v>
      </c>
      <c r="F88" s="131">
        <v>26998</v>
      </c>
      <c r="G88" s="131">
        <v>26506</v>
      </c>
      <c r="H88" s="152" t="s">
        <v>603</v>
      </c>
    </row>
    <row r="90" spans="4:8" ht="12.75">
      <c r="D90" s="131">
        <v>46853.39064538479</v>
      </c>
      <c r="F90" s="131">
        <v>27202</v>
      </c>
      <c r="G90" s="131">
        <v>26827.999999970198</v>
      </c>
      <c r="H90" s="152" t="s">
        <v>604</v>
      </c>
    </row>
    <row r="92" spans="4:8" ht="12.75">
      <c r="D92" s="131">
        <v>47043.6922750473</v>
      </c>
      <c r="F92" s="131">
        <v>26886</v>
      </c>
      <c r="G92" s="131">
        <v>26756</v>
      </c>
      <c r="H92" s="152" t="s">
        <v>605</v>
      </c>
    </row>
    <row r="94" spans="1:8" ht="12.75">
      <c r="A94" s="147" t="s">
        <v>425</v>
      </c>
      <c r="C94" s="153" t="s">
        <v>426</v>
      </c>
      <c r="D94" s="131">
        <v>46969.50371301174</v>
      </c>
      <c r="F94" s="131">
        <v>27028.666666666664</v>
      </c>
      <c r="G94" s="131">
        <v>26696.666666656733</v>
      </c>
      <c r="H94" s="131">
        <v>20093.43896153432</v>
      </c>
    </row>
    <row r="95" spans="1:8" ht="12.75">
      <c r="A95" s="130">
        <v>38399.81474537037</v>
      </c>
      <c r="C95" s="153" t="s">
        <v>427</v>
      </c>
      <c r="D95" s="131">
        <v>101.84265162745454</v>
      </c>
      <c r="F95" s="131">
        <v>160.21652016360028</v>
      </c>
      <c r="G95" s="131">
        <v>169.000986178378</v>
      </c>
      <c r="H95" s="131">
        <v>101.84265162745454</v>
      </c>
    </row>
    <row r="97" spans="3:8" ht="12.75">
      <c r="C97" s="153" t="s">
        <v>428</v>
      </c>
      <c r="D97" s="131">
        <v>0.21682718269650686</v>
      </c>
      <c r="F97" s="131">
        <v>0.5927651635187344</v>
      </c>
      <c r="G97" s="131">
        <v>0.633041526451895</v>
      </c>
      <c r="H97" s="131">
        <v>0.5068453031978052</v>
      </c>
    </row>
    <row r="98" spans="1:10" ht="12.75">
      <c r="A98" s="147" t="s">
        <v>417</v>
      </c>
      <c r="C98" s="148" t="s">
        <v>418</v>
      </c>
      <c r="D98" s="148" t="s">
        <v>419</v>
      </c>
      <c r="F98" s="148" t="s">
        <v>420</v>
      </c>
      <c r="G98" s="148" t="s">
        <v>421</v>
      </c>
      <c r="H98" s="148" t="s">
        <v>422</v>
      </c>
      <c r="I98" s="149" t="s">
        <v>423</v>
      </c>
      <c r="J98" s="148" t="s">
        <v>424</v>
      </c>
    </row>
    <row r="99" spans="1:8" ht="12.75">
      <c r="A99" s="150" t="s">
        <v>510</v>
      </c>
      <c r="C99" s="151">
        <v>371.029</v>
      </c>
      <c r="D99" s="131">
        <v>45355.18539124727</v>
      </c>
      <c r="F99" s="131">
        <v>33024</v>
      </c>
      <c r="G99" s="131">
        <v>32444</v>
      </c>
      <c r="H99" s="152" t="s">
        <v>606</v>
      </c>
    </row>
    <row r="101" spans="4:8" ht="12.75">
      <c r="D101" s="131">
        <v>45258.33708113432</v>
      </c>
      <c r="F101" s="131">
        <v>33286</v>
      </c>
      <c r="G101" s="131">
        <v>33534</v>
      </c>
      <c r="H101" s="152" t="s">
        <v>607</v>
      </c>
    </row>
    <row r="103" spans="4:8" ht="12.75">
      <c r="D103" s="131">
        <v>45634.7058762908</v>
      </c>
      <c r="F103" s="131">
        <v>33916</v>
      </c>
      <c r="G103" s="131">
        <v>33472</v>
      </c>
      <c r="H103" s="152" t="s">
        <v>608</v>
      </c>
    </row>
    <row r="105" spans="1:8" ht="12.75">
      <c r="A105" s="147" t="s">
        <v>425</v>
      </c>
      <c r="C105" s="153" t="s">
        <v>426</v>
      </c>
      <c r="D105" s="131">
        <v>45416.076116224125</v>
      </c>
      <c r="F105" s="131">
        <v>33408.666666666664</v>
      </c>
      <c r="G105" s="131">
        <v>33150</v>
      </c>
      <c r="H105" s="131">
        <v>12105.844967527864</v>
      </c>
    </row>
    <row r="106" spans="1:8" ht="12.75">
      <c r="A106" s="130">
        <v>38399.81519675926</v>
      </c>
      <c r="C106" s="153" t="s">
        <v>427</v>
      </c>
      <c r="D106" s="131">
        <v>195.43317984212183</v>
      </c>
      <c r="F106" s="131">
        <v>458.4771895452743</v>
      </c>
      <c r="G106" s="131">
        <v>612.1993139493053</v>
      </c>
      <c r="H106" s="131">
        <v>195.43317984212183</v>
      </c>
    </row>
    <row r="108" spans="3:8" ht="12.75">
      <c r="C108" s="153" t="s">
        <v>428</v>
      </c>
      <c r="D108" s="131">
        <v>0.4303171840341061</v>
      </c>
      <c r="F108" s="131">
        <v>1.3723301026039383</v>
      </c>
      <c r="G108" s="131">
        <v>1.846755094869699</v>
      </c>
      <c r="H108" s="131">
        <v>1.6143704166569324</v>
      </c>
    </row>
    <row r="109" spans="1:10" ht="12.75">
      <c r="A109" s="147" t="s">
        <v>417</v>
      </c>
      <c r="C109" s="148" t="s">
        <v>418</v>
      </c>
      <c r="D109" s="148" t="s">
        <v>419</v>
      </c>
      <c r="F109" s="148" t="s">
        <v>420</v>
      </c>
      <c r="G109" s="148" t="s">
        <v>421</v>
      </c>
      <c r="H109" s="148" t="s">
        <v>422</v>
      </c>
      <c r="I109" s="149" t="s">
        <v>423</v>
      </c>
      <c r="J109" s="148" t="s">
        <v>424</v>
      </c>
    </row>
    <row r="110" spans="1:8" ht="12.75">
      <c r="A110" s="150" t="s">
        <v>485</v>
      </c>
      <c r="C110" s="151">
        <v>407.77100000018254</v>
      </c>
      <c r="D110" s="131">
        <v>4592714.854919434</v>
      </c>
      <c r="F110" s="131">
        <v>131900</v>
      </c>
      <c r="G110" s="131">
        <v>126900</v>
      </c>
      <c r="H110" s="152" t="s">
        <v>609</v>
      </c>
    </row>
    <row r="112" spans="4:8" ht="12.75">
      <c r="D112" s="131">
        <v>4710963.623321533</v>
      </c>
      <c r="F112" s="131">
        <v>132100</v>
      </c>
      <c r="G112" s="131">
        <v>128900</v>
      </c>
      <c r="H112" s="152" t="s">
        <v>610</v>
      </c>
    </row>
    <row r="114" spans="4:8" ht="12.75">
      <c r="D114" s="131">
        <v>4682763.284408569</v>
      </c>
      <c r="F114" s="131">
        <v>133800</v>
      </c>
      <c r="G114" s="131">
        <v>129200</v>
      </c>
      <c r="H114" s="152" t="s">
        <v>611</v>
      </c>
    </row>
    <row r="116" spans="1:8" ht="12.75">
      <c r="A116" s="147" t="s">
        <v>425</v>
      </c>
      <c r="C116" s="153" t="s">
        <v>426</v>
      </c>
      <c r="D116" s="131">
        <v>4662147.254216512</v>
      </c>
      <c r="F116" s="131">
        <v>132600</v>
      </c>
      <c r="G116" s="131">
        <v>128333.33333333334</v>
      </c>
      <c r="H116" s="131">
        <v>4531715.472245862</v>
      </c>
    </row>
    <row r="117" spans="1:8" ht="12.75">
      <c r="A117" s="130">
        <v>38399.81565972222</v>
      </c>
      <c r="C117" s="153" t="s">
        <v>427</v>
      </c>
      <c r="D117" s="131">
        <v>61761.30125577558</v>
      </c>
      <c r="F117" s="131">
        <v>1044.030650891055</v>
      </c>
      <c r="G117" s="131">
        <v>1250.3332889007368</v>
      </c>
      <c r="H117" s="131">
        <v>61761.30125577558</v>
      </c>
    </row>
    <row r="119" spans="3:8" ht="12.75">
      <c r="C119" s="153" t="s">
        <v>428</v>
      </c>
      <c r="D119" s="131">
        <v>1.3247393934182967</v>
      </c>
      <c r="F119" s="131">
        <v>0.7873534320445361</v>
      </c>
      <c r="G119" s="131">
        <v>0.9742856796629117</v>
      </c>
      <c r="H119" s="131">
        <v>1.3628680272190048</v>
      </c>
    </row>
    <row r="120" spans="1:10" ht="12.75">
      <c r="A120" s="147" t="s">
        <v>417</v>
      </c>
      <c r="C120" s="148" t="s">
        <v>418</v>
      </c>
      <c r="D120" s="148" t="s">
        <v>419</v>
      </c>
      <c r="F120" s="148" t="s">
        <v>420</v>
      </c>
      <c r="G120" s="148" t="s">
        <v>421</v>
      </c>
      <c r="H120" s="148" t="s">
        <v>422</v>
      </c>
      <c r="I120" s="149" t="s">
        <v>423</v>
      </c>
      <c r="J120" s="148" t="s">
        <v>424</v>
      </c>
    </row>
    <row r="121" spans="1:8" ht="12.75">
      <c r="A121" s="150" t="s">
        <v>492</v>
      </c>
      <c r="C121" s="151">
        <v>455.40299999993294</v>
      </c>
      <c r="D121" s="131">
        <v>456287.8988785744</v>
      </c>
      <c r="F121" s="131">
        <v>84580</v>
      </c>
      <c r="G121" s="131">
        <v>85955</v>
      </c>
      <c r="H121" s="152" t="s">
        <v>612</v>
      </c>
    </row>
    <row r="123" spans="4:8" ht="12.75">
      <c r="D123" s="131">
        <v>450713.2352786064</v>
      </c>
      <c r="F123" s="131">
        <v>84055</v>
      </c>
      <c r="G123" s="131">
        <v>85437.5</v>
      </c>
      <c r="H123" s="152" t="s">
        <v>613</v>
      </c>
    </row>
    <row r="125" spans="4:8" ht="12.75">
      <c r="D125" s="131">
        <v>464134.76841259</v>
      </c>
      <c r="F125" s="131">
        <v>84577.5</v>
      </c>
      <c r="G125" s="131">
        <v>86137.5</v>
      </c>
      <c r="H125" s="152" t="s">
        <v>614</v>
      </c>
    </row>
    <row r="127" spans="1:8" ht="12.75">
      <c r="A127" s="147" t="s">
        <v>425</v>
      </c>
      <c r="C127" s="153" t="s">
        <v>426</v>
      </c>
      <c r="D127" s="131">
        <v>457045.3008565903</v>
      </c>
      <c r="F127" s="131">
        <v>84404.16666666666</v>
      </c>
      <c r="G127" s="131">
        <v>85843.33333333334</v>
      </c>
      <c r="H127" s="131">
        <v>371925.7344806213</v>
      </c>
    </row>
    <row r="128" spans="1:8" ht="12.75">
      <c r="A128" s="130">
        <v>38399.81630787037</v>
      </c>
      <c r="C128" s="153" t="s">
        <v>427</v>
      </c>
      <c r="D128" s="131">
        <v>6742.746564557664</v>
      </c>
      <c r="F128" s="131">
        <v>302.38978708503595</v>
      </c>
      <c r="G128" s="131">
        <v>363.1144218195324</v>
      </c>
      <c r="H128" s="131">
        <v>6742.746564557664</v>
      </c>
    </row>
    <row r="130" spans="3:8" ht="12.75">
      <c r="C130" s="153" t="s">
        <v>428</v>
      </c>
      <c r="D130" s="131">
        <v>1.4752906444767004</v>
      </c>
      <c r="F130" s="131">
        <v>0.358264051441026</v>
      </c>
      <c r="G130" s="131">
        <v>0.4229966471706588</v>
      </c>
      <c r="H130" s="131">
        <v>1.8129282110509586</v>
      </c>
    </row>
    <row r="131" spans="1:16" ht="12.75">
      <c r="A131" s="141" t="s">
        <v>408</v>
      </c>
      <c r="B131" s="136" t="s">
        <v>550</v>
      </c>
      <c r="D131" s="141" t="s">
        <v>409</v>
      </c>
      <c r="E131" s="136" t="s">
        <v>410</v>
      </c>
      <c r="F131" s="137" t="s">
        <v>429</v>
      </c>
      <c r="G131" s="142" t="s">
        <v>412</v>
      </c>
      <c r="H131" s="143">
        <v>1</v>
      </c>
      <c r="I131" s="144" t="s">
        <v>413</v>
      </c>
      <c r="J131" s="143">
        <v>2</v>
      </c>
      <c r="K131" s="142" t="s">
        <v>414</v>
      </c>
      <c r="L131" s="145">
        <v>1</v>
      </c>
      <c r="M131" s="142" t="s">
        <v>415</v>
      </c>
      <c r="N131" s="146">
        <v>1</v>
      </c>
      <c r="O131" s="142" t="s">
        <v>416</v>
      </c>
      <c r="P131" s="146">
        <v>1</v>
      </c>
    </row>
    <row r="133" spans="1:10" ht="12.75">
      <c r="A133" s="147" t="s">
        <v>417</v>
      </c>
      <c r="C133" s="148" t="s">
        <v>418</v>
      </c>
      <c r="D133" s="148" t="s">
        <v>419</v>
      </c>
      <c r="F133" s="148" t="s">
        <v>420</v>
      </c>
      <c r="G133" s="148" t="s">
        <v>421</v>
      </c>
      <c r="H133" s="148" t="s">
        <v>422</v>
      </c>
      <c r="I133" s="149" t="s">
        <v>423</v>
      </c>
      <c r="J133" s="148" t="s">
        <v>424</v>
      </c>
    </row>
    <row r="134" spans="1:8" ht="12.75">
      <c r="A134" s="150" t="s">
        <v>488</v>
      </c>
      <c r="C134" s="151">
        <v>228.61599999992177</v>
      </c>
      <c r="D134" s="131">
        <v>24362.5</v>
      </c>
      <c r="F134" s="131">
        <v>25100</v>
      </c>
      <c r="G134" s="131">
        <v>24577</v>
      </c>
      <c r="H134" s="152" t="s">
        <v>615</v>
      </c>
    </row>
    <row r="136" spans="4:8" ht="12.75">
      <c r="D136" s="131">
        <v>24592</v>
      </c>
      <c r="F136" s="131">
        <v>25003</v>
      </c>
      <c r="G136" s="131">
        <v>24694</v>
      </c>
      <c r="H136" s="152" t="s">
        <v>616</v>
      </c>
    </row>
    <row r="138" spans="4:8" ht="12.75">
      <c r="D138" s="131">
        <v>25094.264099627733</v>
      </c>
      <c r="F138" s="131">
        <v>24899</v>
      </c>
      <c r="G138" s="131">
        <v>24323</v>
      </c>
      <c r="H138" s="152" t="s">
        <v>617</v>
      </c>
    </row>
    <row r="140" spans="1:8" ht="12.75">
      <c r="A140" s="147" t="s">
        <v>425</v>
      </c>
      <c r="C140" s="153" t="s">
        <v>426</v>
      </c>
      <c r="D140" s="131">
        <v>24682.921366542578</v>
      </c>
      <c r="F140" s="131">
        <v>25000.666666666664</v>
      </c>
      <c r="G140" s="131">
        <v>24531.333333333336</v>
      </c>
      <c r="H140" s="131">
        <v>-87.43327263268</v>
      </c>
    </row>
    <row r="141" spans="1:8" ht="12.75">
      <c r="A141" s="130">
        <v>38399.81854166667</v>
      </c>
      <c r="C141" s="153" t="s">
        <v>427</v>
      </c>
      <c r="D141" s="131">
        <v>374.2588616806128</v>
      </c>
      <c r="F141" s="131">
        <v>100.52031303837714</v>
      </c>
      <c r="G141" s="131">
        <v>189.66900994451714</v>
      </c>
      <c r="H141" s="131">
        <v>374.2588616806128</v>
      </c>
    </row>
    <row r="143" spans="3:7" ht="12.75">
      <c r="C143" s="153" t="s">
        <v>428</v>
      </c>
      <c r="D143" s="131">
        <v>1.5162664747938488</v>
      </c>
      <c r="F143" s="131">
        <v>0.4020705302727014</v>
      </c>
      <c r="G143" s="131">
        <v>0.7731704076875171</v>
      </c>
    </row>
    <row r="144" spans="1:10" ht="12.75">
      <c r="A144" s="147" t="s">
        <v>417</v>
      </c>
      <c r="C144" s="148" t="s">
        <v>418</v>
      </c>
      <c r="D144" s="148" t="s">
        <v>419</v>
      </c>
      <c r="F144" s="148" t="s">
        <v>420</v>
      </c>
      <c r="G144" s="148" t="s">
        <v>421</v>
      </c>
      <c r="H144" s="148" t="s">
        <v>422</v>
      </c>
      <c r="I144" s="149" t="s">
        <v>423</v>
      </c>
      <c r="J144" s="148" t="s">
        <v>424</v>
      </c>
    </row>
    <row r="145" spans="1:8" ht="12.75">
      <c r="A145" s="150" t="s">
        <v>489</v>
      </c>
      <c r="C145" s="151">
        <v>231.6040000000503</v>
      </c>
      <c r="D145" s="131">
        <v>18944</v>
      </c>
      <c r="F145" s="131">
        <v>18333</v>
      </c>
      <c r="G145" s="131">
        <v>19493</v>
      </c>
      <c r="H145" s="152" t="s">
        <v>618</v>
      </c>
    </row>
    <row r="147" spans="4:8" ht="12.75">
      <c r="D147" s="131">
        <v>19082.5</v>
      </c>
      <c r="F147" s="131">
        <v>18933</v>
      </c>
      <c r="G147" s="131">
        <v>19479</v>
      </c>
      <c r="H147" s="152" t="s">
        <v>619</v>
      </c>
    </row>
    <row r="149" spans="4:8" ht="12.75">
      <c r="D149" s="131">
        <v>18925</v>
      </c>
      <c r="F149" s="131">
        <v>18382</v>
      </c>
      <c r="G149" s="131">
        <v>19333</v>
      </c>
      <c r="H149" s="152" t="s">
        <v>620</v>
      </c>
    </row>
    <row r="151" spans="1:8" ht="12.75">
      <c r="A151" s="147" t="s">
        <v>425</v>
      </c>
      <c r="C151" s="153" t="s">
        <v>426</v>
      </c>
      <c r="D151" s="131">
        <v>18983.833333333332</v>
      </c>
      <c r="F151" s="131">
        <v>18549.333333333332</v>
      </c>
      <c r="G151" s="131">
        <v>19435</v>
      </c>
      <c r="H151" s="131">
        <v>-185.62286890064664</v>
      </c>
    </row>
    <row r="152" spans="1:8" ht="12.75">
      <c r="A152" s="130">
        <v>38399.81900462963</v>
      </c>
      <c r="C152" s="153" t="s">
        <v>427</v>
      </c>
      <c r="D152" s="131">
        <v>85.9743178707068</v>
      </c>
      <c r="F152" s="131">
        <v>333.16712522896574</v>
      </c>
      <c r="G152" s="131">
        <v>88.6115116675029</v>
      </c>
      <c r="H152" s="131">
        <v>85.9743178707068</v>
      </c>
    </row>
    <row r="154" spans="3:7" ht="12.75">
      <c r="C154" s="153" t="s">
        <v>428</v>
      </c>
      <c r="D154" s="131">
        <v>0.4528817566036371</v>
      </c>
      <c r="F154" s="131">
        <v>1.7961137429681167</v>
      </c>
      <c r="G154" s="131">
        <v>0.45593780122203703</v>
      </c>
    </row>
    <row r="155" spans="1:10" ht="12.75">
      <c r="A155" s="147" t="s">
        <v>417</v>
      </c>
      <c r="C155" s="148" t="s">
        <v>418</v>
      </c>
      <c r="D155" s="148" t="s">
        <v>419</v>
      </c>
      <c r="F155" s="148" t="s">
        <v>420</v>
      </c>
      <c r="G155" s="148" t="s">
        <v>421</v>
      </c>
      <c r="H155" s="148" t="s">
        <v>422</v>
      </c>
      <c r="I155" s="149" t="s">
        <v>423</v>
      </c>
      <c r="J155" s="148" t="s">
        <v>424</v>
      </c>
    </row>
    <row r="156" spans="1:8" ht="12.75">
      <c r="A156" s="150" t="s">
        <v>487</v>
      </c>
      <c r="C156" s="151">
        <v>267.7160000000149</v>
      </c>
      <c r="D156" s="131">
        <v>5915.194143272936</v>
      </c>
      <c r="F156" s="131">
        <v>5565.5</v>
      </c>
      <c r="G156" s="131">
        <v>5641.5</v>
      </c>
      <c r="H156" s="152" t="s">
        <v>621</v>
      </c>
    </row>
    <row r="158" spans="4:8" ht="12.75">
      <c r="D158" s="131">
        <v>5935.997661232948</v>
      </c>
      <c r="F158" s="131">
        <v>5536.25</v>
      </c>
      <c r="G158" s="131">
        <v>5571.25</v>
      </c>
      <c r="H158" s="152" t="s">
        <v>622</v>
      </c>
    </row>
    <row r="160" spans="4:8" ht="12.75">
      <c r="D160" s="131">
        <v>5946.906866028905</v>
      </c>
      <c r="F160" s="131">
        <v>5555.25</v>
      </c>
      <c r="G160" s="131">
        <v>5560</v>
      </c>
      <c r="H160" s="152" t="s">
        <v>623</v>
      </c>
    </row>
    <row r="162" spans="1:8" ht="12.75">
      <c r="A162" s="147" t="s">
        <v>425</v>
      </c>
      <c r="C162" s="153" t="s">
        <v>426</v>
      </c>
      <c r="D162" s="131">
        <v>5932.699556844929</v>
      </c>
      <c r="F162" s="131">
        <v>5552.333333333334</v>
      </c>
      <c r="G162" s="131">
        <v>5590.916666666666</v>
      </c>
      <c r="H162" s="131">
        <v>357.8383734899233</v>
      </c>
    </row>
    <row r="163" spans="1:8" ht="12.75">
      <c r="A163" s="130">
        <v>38399.819652777776</v>
      </c>
      <c r="C163" s="153" t="s">
        <v>427</v>
      </c>
      <c r="D163" s="131">
        <v>16.11155844641054</v>
      </c>
      <c r="F163" s="131">
        <v>14.84152395589258</v>
      </c>
      <c r="G163" s="131">
        <v>44.166116348772775</v>
      </c>
      <c r="H163" s="131">
        <v>16.11155844641054</v>
      </c>
    </row>
    <row r="165" spans="3:8" ht="12.75">
      <c r="C165" s="153" t="s">
        <v>428</v>
      </c>
      <c r="D165" s="131">
        <v>0.2715721282029464</v>
      </c>
      <c r="F165" s="131">
        <v>0.2673024666367157</v>
      </c>
      <c r="G165" s="131">
        <v>0.789961986235521</v>
      </c>
      <c r="H165" s="131">
        <v>4.502468052623273</v>
      </c>
    </row>
    <row r="166" spans="1:10" ht="12.75">
      <c r="A166" s="147" t="s">
        <v>417</v>
      </c>
      <c r="C166" s="148" t="s">
        <v>418</v>
      </c>
      <c r="D166" s="148" t="s">
        <v>419</v>
      </c>
      <c r="F166" s="148" t="s">
        <v>420</v>
      </c>
      <c r="G166" s="148" t="s">
        <v>421</v>
      </c>
      <c r="H166" s="148" t="s">
        <v>422</v>
      </c>
      <c r="I166" s="149" t="s">
        <v>423</v>
      </c>
      <c r="J166" s="148" t="s">
        <v>424</v>
      </c>
    </row>
    <row r="167" spans="1:8" ht="12.75">
      <c r="A167" s="150" t="s">
        <v>486</v>
      </c>
      <c r="C167" s="151">
        <v>292.40199999976903</v>
      </c>
      <c r="D167" s="131">
        <v>21914.5</v>
      </c>
      <c r="F167" s="131">
        <v>22038.25</v>
      </c>
      <c r="G167" s="131">
        <v>22001.5</v>
      </c>
      <c r="H167" s="152" t="s">
        <v>624</v>
      </c>
    </row>
    <row r="169" spans="4:8" ht="12.75">
      <c r="D169" s="131">
        <v>22365.600672602654</v>
      </c>
      <c r="F169" s="131">
        <v>21716.75</v>
      </c>
      <c r="G169" s="131">
        <v>22021.75</v>
      </c>
      <c r="H169" s="152" t="s">
        <v>625</v>
      </c>
    </row>
    <row r="171" spans="4:8" ht="12.75">
      <c r="D171" s="131">
        <v>22010.5</v>
      </c>
      <c r="F171" s="131">
        <v>22068.75</v>
      </c>
      <c r="G171" s="131">
        <v>22071.75</v>
      </c>
      <c r="H171" s="152" t="s">
        <v>626</v>
      </c>
    </row>
    <row r="173" spans="1:8" ht="12.75">
      <c r="A173" s="147" t="s">
        <v>425</v>
      </c>
      <c r="C173" s="153" t="s">
        <v>426</v>
      </c>
      <c r="D173" s="131">
        <v>22096.866890867554</v>
      </c>
      <c r="F173" s="131">
        <v>21941.25</v>
      </c>
      <c r="G173" s="131">
        <v>22031.666666666664</v>
      </c>
      <c r="H173" s="131">
        <v>97.53276639497733</v>
      </c>
    </row>
    <row r="174" spans="1:8" ht="12.75">
      <c r="A174" s="130">
        <v>38399.820335648146</v>
      </c>
      <c r="C174" s="153" t="s">
        <v>427</v>
      </c>
      <c r="D174" s="131">
        <v>237.62866848124085</v>
      </c>
      <c r="F174" s="131">
        <v>195.01987078244102</v>
      </c>
      <c r="G174" s="131">
        <v>36.159657538938795</v>
      </c>
      <c r="H174" s="131">
        <v>237.62866848124085</v>
      </c>
    </row>
    <row r="176" spans="3:8" ht="12.75">
      <c r="C176" s="153" t="s">
        <v>428</v>
      </c>
      <c r="D176" s="131">
        <v>1.0753953022156764</v>
      </c>
      <c r="F176" s="131">
        <v>0.8888275316239549</v>
      </c>
      <c r="G176" s="131">
        <v>0.16412583798595415</v>
      </c>
      <c r="H176" s="131">
        <v>243.63983229894117</v>
      </c>
    </row>
    <row r="177" spans="1:10" ht="12.75">
      <c r="A177" s="147" t="s">
        <v>417</v>
      </c>
      <c r="C177" s="148" t="s">
        <v>418</v>
      </c>
      <c r="D177" s="148" t="s">
        <v>419</v>
      </c>
      <c r="F177" s="148" t="s">
        <v>420</v>
      </c>
      <c r="G177" s="148" t="s">
        <v>421</v>
      </c>
      <c r="H177" s="148" t="s">
        <v>422</v>
      </c>
      <c r="I177" s="149" t="s">
        <v>423</v>
      </c>
      <c r="J177" s="148" t="s">
        <v>424</v>
      </c>
    </row>
    <row r="178" spans="1:8" ht="12.75">
      <c r="A178" s="150" t="s">
        <v>490</v>
      </c>
      <c r="C178" s="151">
        <v>324.75400000019</v>
      </c>
      <c r="D178" s="131">
        <v>33152.5</v>
      </c>
      <c r="F178" s="131">
        <v>31206.999999970198</v>
      </c>
      <c r="G178" s="131">
        <v>30421</v>
      </c>
      <c r="H178" s="152" t="s">
        <v>627</v>
      </c>
    </row>
    <row r="180" spans="4:8" ht="12.75">
      <c r="D180" s="131">
        <v>33116.78032940626</v>
      </c>
      <c r="F180" s="131">
        <v>31393.000000029802</v>
      </c>
      <c r="G180" s="131">
        <v>30404.999999970198</v>
      </c>
      <c r="H180" s="152" t="s">
        <v>628</v>
      </c>
    </row>
    <row r="182" spans="4:8" ht="12.75">
      <c r="D182" s="131">
        <v>33180.58802819252</v>
      </c>
      <c r="F182" s="131">
        <v>31025.999999970198</v>
      </c>
      <c r="G182" s="131">
        <v>30339</v>
      </c>
      <c r="H182" s="152" t="s">
        <v>629</v>
      </c>
    </row>
    <row r="184" spans="1:8" ht="12.75">
      <c r="A184" s="147" t="s">
        <v>425</v>
      </c>
      <c r="C184" s="153" t="s">
        <v>426</v>
      </c>
      <c r="D184" s="131">
        <v>33149.956119199596</v>
      </c>
      <c r="F184" s="131">
        <v>31208.666666656733</v>
      </c>
      <c r="G184" s="131">
        <v>30388.333333323397</v>
      </c>
      <c r="H184" s="131">
        <v>2324.209859484812</v>
      </c>
    </row>
    <row r="185" spans="1:8" ht="12.75">
      <c r="A185" s="130">
        <v>38399.82083333333</v>
      </c>
      <c r="C185" s="153" t="s">
        <v>427</v>
      </c>
      <c r="D185" s="131">
        <v>31.979823373287314</v>
      </c>
      <c r="F185" s="131">
        <v>183.5056765997163</v>
      </c>
      <c r="G185" s="131">
        <v>43.466462160187156</v>
      </c>
      <c r="H185" s="131">
        <v>31.979823373287314</v>
      </c>
    </row>
    <row r="187" spans="3:8" ht="12.75">
      <c r="C187" s="153" t="s">
        <v>428</v>
      </c>
      <c r="D187" s="131">
        <v>0.09647018312270231</v>
      </c>
      <c r="F187" s="131">
        <v>0.5879958876800506</v>
      </c>
      <c r="G187" s="131">
        <v>0.14303667688323818</v>
      </c>
      <c r="H187" s="131">
        <v>1.3759438822953798</v>
      </c>
    </row>
    <row r="188" spans="1:10" ht="12.75">
      <c r="A188" s="147" t="s">
        <v>417</v>
      </c>
      <c r="C188" s="148" t="s">
        <v>418</v>
      </c>
      <c r="D188" s="148" t="s">
        <v>419</v>
      </c>
      <c r="F188" s="148" t="s">
        <v>420</v>
      </c>
      <c r="G188" s="148" t="s">
        <v>421</v>
      </c>
      <c r="H188" s="148" t="s">
        <v>422</v>
      </c>
      <c r="I188" s="149" t="s">
        <v>423</v>
      </c>
      <c r="J188" s="148" t="s">
        <v>424</v>
      </c>
    </row>
    <row r="189" spans="1:8" ht="12.75">
      <c r="A189" s="150" t="s">
        <v>509</v>
      </c>
      <c r="C189" s="151">
        <v>343.82299999985844</v>
      </c>
      <c r="D189" s="131">
        <v>26986.5</v>
      </c>
      <c r="F189" s="131">
        <v>26598</v>
      </c>
      <c r="G189" s="131">
        <v>26292</v>
      </c>
      <c r="H189" s="152" t="s">
        <v>630</v>
      </c>
    </row>
    <row r="191" spans="4:8" ht="12.75">
      <c r="D191" s="131">
        <v>27180.53539055586</v>
      </c>
      <c r="F191" s="131">
        <v>26446</v>
      </c>
      <c r="G191" s="131">
        <v>26062</v>
      </c>
      <c r="H191" s="152" t="s">
        <v>631</v>
      </c>
    </row>
    <row r="193" spans="4:8" ht="12.75">
      <c r="D193" s="131">
        <v>27205.95642489195</v>
      </c>
      <c r="F193" s="131">
        <v>26138</v>
      </c>
      <c r="G193" s="131">
        <v>25952</v>
      </c>
      <c r="H193" s="152" t="s">
        <v>632</v>
      </c>
    </row>
    <row r="195" spans="1:8" ht="12.75">
      <c r="A195" s="147" t="s">
        <v>425</v>
      </c>
      <c r="C195" s="153" t="s">
        <v>426</v>
      </c>
      <c r="D195" s="131">
        <v>27124.33060514927</v>
      </c>
      <c r="F195" s="131">
        <v>26394</v>
      </c>
      <c r="G195" s="131">
        <v>26102</v>
      </c>
      <c r="H195" s="131">
        <v>875.2772140958782</v>
      </c>
    </row>
    <row r="196" spans="1:8" ht="12.75">
      <c r="A196" s="130">
        <v>38399.82127314815</v>
      </c>
      <c r="C196" s="153" t="s">
        <v>427</v>
      </c>
      <c r="D196" s="131">
        <v>120.0396352610671</v>
      </c>
      <c r="F196" s="131">
        <v>234.36723320464404</v>
      </c>
      <c r="G196" s="131">
        <v>173.4935157289747</v>
      </c>
      <c r="H196" s="131">
        <v>120.0396352610671</v>
      </c>
    </row>
    <row r="198" spans="3:8" ht="12.75">
      <c r="C198" s="153" t="s">
        <v>428</v>
      </c>
      <c r="D198" s="131">
        <v>0.44255335554079567</v>
      </c>
      <c r="F198" s="131">
        <v>0.8879564795205123</v>
      </c>
      <c r="G198" s="131">
        <v>0.664675180940061</v>
      </c>
      <c r="H198" s="131">
        <v>13.714470493221127</v>
      </c>
    </row>
    <row r="199" spans="1:10" ht="12.75">
      <c r="A199" s="147" t="s">
        <v>417</v>
      </c>
      <c r="C199" s="148" t="s">
        <v>418</v>
      </c>
      <c r="D199" s="148" t="s">
        <v>419</v>
      </c>
      <c r="F199" s="148" t="s">
        <v>420</v>
      </c>
      <c r="G199" s="148" t="s">
        <v>421</v>
      </c>
      <c r="H199" s="148" t="s">
        <v>422</v>
      </c>
      <c r="I199" s="149" t="s">
        <v>423</v>
      </c>
      <c r="J199" s="148" t="s">
        <v>424</v>
      </c>
    </row>
    <row r="200" spans="1:8" ht="12.75">
      <c r="A200" s="150" t="s">
        <v>491</v>
      </c>
      <c r="C200" s="151">
        <v>361.38400000007823</v>
      </c>
      <c r="D200" s="131">
        <v>26695.44438150525</v>
      </c>
      <c r="F200" s="131">
        <v>26354</v>
      </c>
      <c r="G200" s="131">
        <v>27058</v>
      </c>
      <c r="H200" s="152" t="s">
        <v>633</v>
      </c>
    </row>
    <row r="202" spans="4:8" ht="12.75">
      <c r="D202" s="131">
        <v>26797.5</v>
      </c>
      <c r="F202" s="131">
        <v>26877.999999970198</v>
      </c>
      <c r="G202" s="131">
        <v>26566.000000029802</v>
      </c>
      <c r="H202" s="152" t="s">
        <v>634</v>
      </c>
    </row>
    <row r="204" spans="4:8" ht="12.75">
      <c r="D204" s="131">
        <v>26882.405465513468</v>
      </c>
      <c r="F204" s="131">
        <v>26800</v>
      </c>
      <c r="G204" s="131">
        <v>26725.999999970198</v>
      </c>
      <c r="H204" s="152" t="s">
        <v>635</v>
      </c>
    </row>
    <row r="206" spans="1:8" ht="12.75">
      <c r="A206" s="147" t="s">
        <v>425</v>
      </c>
      <c r="C206" s="153" t="s">
        <v>426</v>
      </c>
      <c r="D206" s="131">
        <v>26791.783282339573</v>
      </c>
      <c r="F206" s="131">
        <v>26677.333333323397</v>
      </c>
      <c r="G206" s="131">
        <v>26783.333333333336</v>
      </c>
      <c r="H206" s="131">
        <v>65.7276507899933</v>
      </c>
    </row>
    <row r="207" spans="1:8" ht="12.75">
      <c r="A207" s="130">
        <v>38399.821701388886</v>
      </c>
      <c r="C207" s="153" t="s">
        <v>427</v>
      </c>
      <c r="D207" s="131">
        <v>93.61155045799846</v>
      </c>
      <c r="F207" s="131">
        <v>282.7177626669985</v>
      </c>
      <c r="G207" s="131">
        <v>250.96082030598714</v>
      </c>
      <c r="H207" s="131">
        <v>93.61155045799846</v>
      </c>
    </row>
    <row r="209" spans="3:8" ht="12.75">
      <c r="C209" s="153" t="s">
        <v>428</v>
      </c>
      <c r="D209" s="131">
        <v>0.3494039552033279</v>
      </c>
      <c r="F209" s="131">
        <v>1.059767702920471</v>
      </c>
      <c r="G209" s="131">
        <v>0.9370036850254654</v>
      </c>
      <c r="H209" s="131">
        <v>142.4233930969131</v>
      </c>
    </row>
    <row r="210" spans="1:10" ht="12.75">
      <c r="A210" s="147" t="s">
        <v>417</v>
      </c>
      <c r="C210" s="148" t="s">
        <v>418</v>
      </c>
      <c r="D210" s="148" t="s">
        <v>419</v>
      </c>
      <c r="F210" s="148" t="s">
        <v>420</v>
      </c>
      <c r="G210" s="148" t="s">
        <v>421</v>
      </c>
      <c r="H210" s="148" t="s">
        <v>422</v>
      </c>
      <c r="I210" s="149" t="s">
        <v>423</v>
      </c>
      <c r="J210" s="148" t="s">
        <v>424</v>
      </c>
    </row>
    <row r="211" spans="1:8" ht="12.75">
      <c r="A211" s="150" t="s">
        <v>510</v>
      </c>
      <c r="C211" s="151">
        <v>371.029</v>
      </c>
      <c r="D211" s="131">
        <v>32991.53555107117</v>
      </c>
      <c r="F211" s="131">
        <v>33456</v>
      </c>
      <c r="G211" s="131">
        <v>33320</v>
      </c>
      <c r="H211" s="152" t="s">
        <v>636</v>
      </c>
    </row>
    <row r="213" spans="4:8" ht="12.75">
      <c r="D213" s="131">
        <v>32836.18326610327</v>
      </c>
      <c r="F213" s="131">
        <v>32060</v>
      </c>
      <c r="G213" s="131">
        <v>33054</v>
      </c>
      <c r="H213" s="152" t="s">
        <v>637</v>
      </c>
    </row>
    <row r="215" spans="4:8" ht="12.75">
      <c r="D215" s="131">
        <v>32567.17339244485</v>
      </c>
      <c r="F215" s="131">
        <v>33562</v>
      </c>
      <c r="G215" s="131">
        <v>33214</v>
      </c>
      <c r="H215" s="152" t="s">
        <v>638</v>
      </c>
    </row>
    <row r="217" spans="1:8" ht="12.75">
      <c r="A217" s="147" t="s">
        <v>425</v>
      </c>
      <c r="C217" s="153" t="s">
        <v>426</v>
      </c>
      <c r="D217" s="131">
        <v>32798.29740320643</v>
      </c>
      <c r="F217" s="131">
        <v>33026</v>
      </c>
      <c r="G217" s="131">
        <v>33196</v>
      </c>
      <c r="H217" s="131">
        <v>-292.39604288236706</v>
      </c>
    </row>
    <row r="218" spans="1:8" ht="12.75">
      <c r="A218" s="130">
        <v>38399.8221412037</v>
      </c>
      <c r="C218" s="153" t="s">
        <v>427</v>
      </c>
      <c r="D218" s="131">
        <v>214.70285134201094</v>
      </c>
      <c r="F218" s="131">
        <v>838.2577169343567</v>
      </c>
      <c r="G218" s="131">
        <v>133.9104178172856</v>
      </c>
      <c r="H218" s="131">
        <v>214.70285134201094</v>
      </c>
    </row>
    <row r="220" spans="3:7" ht="12.75">
      <c r="C220" s="153" t="s">
        <v>428</v>
      </c>
      <c r="D220" s="131">
        <v>0.6546158439340853</v>
      </c>
      <c r="F220" s="131">
        <v>2.5381751254598095</v>
      </c>
      <c r="G220" s="131">
        <v>0.40339323357418244</v>
      </c>
    </row>
    <row r="221" spans="1:10" ht="12.75">
      <c r="A221" s="147" t="s">
        <v>417</v>
      </c>
      <c r="C221" s="148" t="s">
        <v>418</v>
      </c>
      <c r="D221" s="148" t="s">
        <v>419</v>
      </c>
      <c r="F221" s="148" t="s">
        <v>420</v>
      </c>
      <c r="G221" s="148" t="s">
        <v>421</v>
      </c>
      <c r="H221" s="148" t="s">
        <v>422</v>
      </c>
      <c r="I221" s="149" t="s">
        <v>423</v>
      </c>
      <c r="J221" s="148" t="s">
        <v>424</v>
      </c>
    </row>
    <row r="222" spans="1:8" ht="12.75">
      <c r="A222" s="150" t="s">
        <v>485</v>
      </c>
      <c r="C222" s="151">
        <v>407.77100000018254</v>
      </c>
      <c r="D222" s="131">
        <v>125208.09251689911</v>
      </c>
      <c r="F222" s="131">
        <v>117700</v>
      </c>
      <c r="G222" s="131">
        <v>116500</v>
      </c>
      <c r="H222" s="152" t="s">
        <v>639</v>
      </c>
    </row>
    <row r="224" spans="4:8" ht="12.75">
      <c r="D224" s="131">
        <v>124307.27632796764</v>
      </c>
      <c r="F224" s="131">
        <v>118600</v>
      </c>
      <c r="G224" s="131">
        <v>117300</v>
      </c>
      <c r="H224" s="152" t="s">
        <v>640</v>
      </c>
    </row>
    <row r="226" spans="4:8" ht="12.75">
      <c r="D226" s="131">
        <v>123988.0477591753</v>
      </c>
      <c r="F226" s="131">
        <v>120500</v>
      </c>
      <c r="G226" s="131">
        <v>117700</v>
      </c>
      <c r="H226" s="152" t="s">
        <v>641</v>
      </c>
    </row>
    <row r="228" spans="1:8" ht="12.75">
      <c r="A228" s="147" t="s">
        <v>425</v>
      </c>
      <c r="C228" s="153" t="s">
        <v>426</v>
      </c>
      <c r="D228" s="131">
        <v>124501.13886801401</v>
      </c>
      <c r="F228" s="131">
        <v>118933.33333333334</v>
      </c>
      <c r="G228" s="131">
        <v>117166.66666666666</v>
      </c>
      <c r="H228" s="131">
        <v>6465.583312458462</v>
      </c>
    </row>
    <row r="229" spans="1:8" ht="12.75">
      <c r="A229" s="130">
        <v>38399.822604166664</v>
      </c>
      <c r="C229" s="153" t="s">
        <v>427</v>
      </c>
      <c r="D229" s="131">
        <v>632.7039718844916</v>
      </c>
      <c r="F229" s="131">
        <v>1429.4521094927713</v>
      </c>
      <c r="G229" s="131">
        <v>611.0100926607788</v>
      </c>
      <c r="H229" s="131">
        <v>632.7039718844916</v>
      </c>
    </row>
    <row r="231" spans="3:8" ht="12.75">
      <c r="C231" s="153" t="s">
        <v>428</v>
      </c>
      <c r="D231" s="131">
        <v>0.5081913126555677</v>
      </c>
      <c r="F231" s="131">
        <v>1.2018935898201553</v>
      </c>
      <c r="G231" s="131">
        <v>0.521487988046184</v>
      </c>
      <c r="H231" s="131">
        <v>9.785721431589032</v>
      </c>
    </row>
    <row r="232" spans="1:10" ht="12.75">
      <c r="A232" s="147" t="s">
        <v>417</v>
      </c>
      <c r="C232" s="148" t="s">
        <v>418</v>
      </c>
      <c r="D232" s="148" t="s">
        <v>419</v>
      </c>
      <c r="F232" s="148" t="s">
        <v>420</v>
      </c>
      <c r="G232" s="148" t="s">
        <v>421</v>
      </c>
      <c r="H232" s="148" t="s">
        <v>422</v>
      </c>
      <c r="I232" s="149" t="s">
        <v>423</v>
      </c>
      <c r="J232" s="148" t="s">
        <v>424</v>
      </c>
    </row>
    <row r="233" spans="1:8" ht="12.75">
      <c r="A233" s="150" t="s">
        <v>492</v>
      </c>
      <c r="C233" s="151">
        <v>455.40299999993294</v>
      </c>
      <c r="D233" s="131">
        <v>86581.93653011322</v>
      </c>
      <c r="F233" s="131">
        <v>82400</v>
      </c>
      <c r="G233" s="131">
        <v>84637.5</v>
      </c>
      <c r="H233" s="152" t="s">
        <v>642</v>
      </c>
    </row>
    <row r="235" spans="4:8" ht="12.75">
      <c r="D235" s="131">
        <v>86944.13820254803</v>
      </c>
      <c r="F235" s="131">
        <v>83430</v>
      </c>
      <c r="G235" s="131">
        <v>83667.5</v>
      </c>
      <c r="H235" s="152" t="s">
        <v>643</v>
      </c>
    </row>
    <row r="237" spans="4:8" ht="12.75">
      <c r="D237" s="131">
        <v>86435.77646410465</v>
      </c>
      <c r="F237" s="131">
        <v>82485</v>
      </c>
      <c r="G237" s="131">
        <v>84102.5</v>
      </c>
      <c r="H237" s="152" t="s">
        <v>644</v>
      </c>
    </row>
    <row r="239" spans="1:8" ht="12.75">
      <c r="A239" s="147" t="s">
        <v>425</v>
      </c>
      <c r="C239" s="153" t="s">
        <v>426</v>
      </c>
      <c r="D239" s="131">
        <v>86653.95039892197</v>
      </c>
      <c r="F239" s="131">
        <v>82771.66666666667</v>
      </c>
      <c r="G239" s="131">
        <v>84135.83333333334</v>
      </c>
      <c r="H239" s="131">
        <v>3204.1659996971603</v>
      </c>
    </row>
    <row r="240" spans="1:8" ht="12.75">
      <c r="A240" s="130">
        <v>38399.82325231482</v>
      </c>
      <c r="C240" s="153" t="s">
        <v>427</v>
      </c>
      <c r="D240" s="131">
        <v>261.7201028882944</v>
      </c>
      <c r="F240" s="131">
        <v>571.7152554666819</v>
      </c>
      <c r="G240" s="131">
        <v>485.8583469832883</v>
      </c>
      <c r="H240" s="131">
        <v>261.7201028882944</v>
      </c>
    </row>
    <row r="242" spans="3:8" ht="12.75">
      <c r="C242" s="153" t="s">
        <v>428</v>
      </c>
      <c r="D242" s="131">
        <v>0.30202904966644234</v>
      </c>
      <c r="F242" s="131">
        <v>0.6907137170126835</v>
      </c>
      <c r="G242" s="131">
        <v>0.5774689900061863</v>
      </c>
      <c r="H242" s="131">
        <v>8.168119345659077</v>
      </c>
    </row>
    <row r="243" spans="1:16" ht="12.75">
      <c r="A243" s="141" t="s">
        <v>408</v>
      </c>
      <c r="B243" s="136" t="s">
        <v>564</v>
      </c>
      <c r="D243" s="141" t="s">
        <v>409</v>
      </c>
      <c r="E243" s="136" t="s">
        <v>410</v>
      </c>
      <c r="F243" s="137" t="s">
        <v>430</v>
      </c>
      <c r="G243" s="142" t="s">
        <v>412</v>
      </c>
      <c r="H243" s="143">
        <v>1</v>
      </c>
      <c r="I243" s="144" t="s">
        <v>413</v>
      </c>
      <c r="J243" s="143">
        <v>3</v>
      </c>
      <c r="K243" s="142" t="s">
        <v>414</v>
      </c>
      <c r="L243" s="145">
        <v>1</v>
      </c>
      <c r="M243" s="142" t="s">
        <v>415</v>
      </c>
      <c r="N243" s="146">
        <v>1</v>
      </c>
      <c r="O243" s="142" t="s">
        <v>416</v>
      </c>
      <c r="P243" s="146">
        <v>1</v>
      </c>
    </row>
    <row r="245" spans="1:10" ht="12.75">
      <c r="A245" s="147" t="s">
        <v>417</v>
      </c>
      <c r="C245" s="148" t="s">
        <v>418</v>
      </c>
      <c r="D245" s="148" t="s">
        <v>419</v>
      </c>
      <c r="F245" s="148" t="s">
        <v>420</v>
      </c>
      <c r="G245" s="148" t="s">
        <v>421</v>
      </c>
      <c r="H245" s="148" t="s">
        <v>422</v>
      </c>
      <c r="I245" s="149" t="s">
        <v>423</v>
      </c>
      <c r="J245" s="148" t="s">
        <v>424</v>
      </c>
    </row>
    <row r="246" spans="1:8" ht="12.75">
      <c r="A246" s="150" t="s">
        <v>488</v>
      </c>
      <c r="C246" s="151">
        <v>228.61599999992177</v>
      </c>
      <c r="D246" s="131">
        <v>30745.780274033546</v>
      </c>
      <c r="F246" s="131">
        <v>25226</v>
      </c>
      <c r="G246" s="131">
        <v>24866</v>
      </c>
      <c r="H246" s="152" t="s">
        <v>645</v>
      </c>
    </row>
    <row r="248" spans="4:8" ht="12.75">
      <c r="D248" s="131">
        <v>31092.501471549273</v>
      </c>
      <c r="F248" s="131">
        <v>24933</v>
      </c>
      <c r="G248" s="131">
        <v>25061</v>
      </c>
      <c r="H248" s="152" t="s">
        <v>646</v>
      </c>
    </row>
    <row r="250" spans="4:8" ht="12.75">
      <c r="D250" s="131">
        <v>31079.762976646423</v>
      </c>
      <c r="F250" s="131">
        <v>25117</v>
      </c>
      <c r="G250" s="131">
        <v>25046</v>
      </c>
      <c r="H250" s="152" t="s">
        <v>647</v>
      </c>
    </row>
    <row r="252" spans="1:8" ht="12.75">
      <c r="A252" s="147" t="s">
        <v>425</v>
      </c>
      <c r="C252" s="153" t="s">
        <v>426</v>
      </c>
      <c r="D252" s="131">
        <v>30972.681574076414</v>
      </c>
      <c r="F252" s="131">
        <v>25092</v>
      </c>
      <c r="G252" s="131">
        <v>24991</v>
      </c>
      <c r="H252" s="131">
        <v>5930.244460674352</v>
      </c>
    </row>
    <row r="253" spans="1:8" ht="12.75">
      <c r="A253" s="130">
        <v>38399.82548611111</v>
      </c>
      <c r="C253" s="153" t="s">
        <v>427</v>
      </c>
      <c r="D253" s="131">
        <v>196.60548640292848</v>
      </c>
      <c r="F253" s="131">
        <v>148.09118812407442</v>
      </c>
      <c r="G253" s="131">
        <v>108.51267207105353</v>
      </c>
      <c r="H253" s="131">
        <v>196.60548640292848</v>
      </c>
    </row>
    <row r="255" spans="3:8" ht="12.75">
      <c r="C255" s="153" t="s">
        <v>428</v>
      </c>
      <c r="D255" s="131">
        <v>0.6347706314440782</v>
      </c>
      <c r="F255" s="131">
        <v>0.590192842834666</v>
      </c>
      <c r="G255" s="131">
        <v>0.43420700280522395</v>
      </c>
      <c r="H255" s="131">
        <v>3.3153015479663996</v>
      </c>
    </row>
    <row r="256" spans="1:10" ht="12.75">
      <c r="A256" s="147" t="s">
        <v>417</v>
      </c>
      <c r="C256" s="148" t="s">
        <v>418</v>
      </c>
      <c r="D256" s="148" t="s">
        <v>419</v>
      </c>
      <c r="F256" s="148" t="s">
        <v>420</v>
      </c>
      <c r="G256" s="148" t="s">
        <v>421</v>
      </c>
      <c r="H256" s="148" t="s">
        <v>422</v>
      </c>
      <c r="I256" s="149" t="s">
        <v>423</v>
      </c>
      <c r="J256" s="148" t="s">
        <v>424</v>
      </c>
    </row>
    <row r="257" spans="1:8" ht="12.75">
      <c r="A257" s="150" t="s">
        <v>489</v>
      </c>
      <c r="C257" s="151">
        <v>231.6040000000503</v>
      </c>
      <c r="D257" s="131">
        <v>26762.65848362446</v>
      </c>
      <c r="F257" s="131">
        <v>18649</v>
      </c>
      <c r="G257" s="131">
        <v>20000</v>
      </c>
      <c r="H257" s="152" t="s">
        <v>648</v>
      </c>
    </row>
    <row r="259" spans="4:8" ht="12.75">
      <c r="D259" s="131">
        <v>26640.089861363173</v>
      </c>
      <c r="F259" s="131">
        <v>18718</v>
      </c>
      <c r="G259" s="131">
        <v>19979</v>
      </c>
      <c r="H259" s="152" t="s">
        <v>649</v>
      </c>
    </row>
    <row r="261" spans="4:8" ht="12.75">
      <c r="D261" s="131">
        <v>26939.70237854123</v>
      </c>
      <c r="F261" s="131">
        <v>18906</v>
      </c>
      <c r="G261" s="131">
        <v>20290</v>
      </c>
      <c r="H261" s="152" t="s">
        <v>650</v>
      </c>
    </row>
    <row r="263" spans="1:8" ht="12.75">
      <c r="A263" s="147" t="s">
        <v>425</v>
      </c>
      <c r="C263" s="153" t="s">
        <v>426</v>
      </c>
      <c r="D263" s="131">
        <v>26780.816907842956</v>
      </c>
      <c r="F263" s="131">
        <v>18757.666666666668</v>
      </c>
      <c r="G263" s="131">
        <v>20089.666666666668</v>
      </c>
      <c r="H263" s="131">
        <v>7090.515320541369</v>
      </c>
    </row>
    <row r="264" spans="1:8" ht="12.75">
      <c r="A264" s="130">
        <v>38399.82596064815</v>
      </c>
      <c r="C264" s="153" t="s">
        <v>427</v>
      </c>
      <c r="D264" s="131">
        <v>150.62938421826587</v>
      </c>
      <c r="F264" s="131">
        <v>133.01253073802232</v>
      </c>
      <c r="G264" s="131">
        <v>173.81120025284142</v>
      </c>
      <c r="H264" s="131">
        <v>150.62938421826587</v>
      </c>
    </row>
    <row r="266" spans="3:8" ht="12.75">
      <c r="C266" s="153" t="s">
        <v>428</v>
      </c>
      <c r="D266" s="131">
        <v>0.5624525373389672</v>
      </c>
      <c r="F266" s="131">
        <v>0.7091102166475342</v>
      </c>
      <c r="G266" s="131">
        <v>0.8651771238257214</v>
      </c>
      <c r="H266" s="131">
        <v>2.124378517057701</v>
      </c>
    </row>
    <row r="267" spans="1:10" ht="12.75">
      <c r="A267" s="147" t="s">
        <v>417</v>
      </c>
      <c r="C267" s="148" t="s">
        <v>418</v>
      </c>
      <c r="D267" s="148" t="s">
        <v>419</v>
      </c>
      <c r="F267" s="148" t="s">
        <v>420</v>
      </c>
      <c r="G267" s="148" t="s">
        <v>421</v>
      </c>
      <c r="H267" s="148" t="s">
        <v>422</v>
      </c>
      <c r="I267" s="149" t="s">
        <v>423</v>
      </c>
      <c r="J267" s="148" t="s">
        <v>424</v>
      </c>
    </row>
    <row r="268" spans="1:8" ht="12.75">
      <c r="A268" s="150" t="s">
        <v>487</v>
      </c>
      <c r="C268" s="151">
        <v>267.7160000000149</v>
      </c>
      <c r="D268" s="131">
        <v>14295.034984961152</v>
      </c>
      <c r="F268" s="131">
        <v>5647</v>
      </c>
      <c r="G268" s="131">
        <v>5687</v>
      </c>
      <c r="H268" s="152" t="s">
        <v>651</v>
      </c>
    </row>
    <row r="270" spans="4:8" ht="12.75">
      <c r="D270" s="131">
        <v>14229.299634933472</v>
      </c>
      <c r="F270" s="131">
        <v>5593.5</v>
      </c>
      <c r="G270" s="131">
        <v>5671.75</v>
      </c>
      <c r="H270" s="152" t="s">
        <v>652</v>
      </c>
    </row>
    <row r="272" spans="4:8" ht="12.75">
      <c r="D272" s="131">
        <v>14371.09281308949</v>
      </c>
      <c r="F272" s="131">
        <v>5623.5</v>
      </c>
      <c r="G272" s="131">
        <v>5658</v>
      </c>
      <c r="H272" s="152" t="s">
        <v>653</v>
      </c>
    </row>
    <row r="274" spans="1:8" ht="12.75">
      <c r="A274" s="147" t="s">
        <v>425</v>
      </c>
      <c r="C274" s="153" t="s">
        <v>426</v>
      </c>
      <c r="D274" s="131">
        <v>14298.475810994703</v>
      </c>
      <c r="F274" s="131">
        <v>5621.333333333334</v>
      </c>
      <c r="G274" s="131">
        <v>5672.25</v>
      </c>
      <c r="H274" s="131">
        <v>8647.41350063493</v>
      </c>
    </row>
    <row r="275" spans="1:8" ht="12.75">
      <c r="A275" s="130">
        <v>38399.8266087963</v>
      </c>
      <c r="C275" s="153" t="s">
        <v>427</v>
      </c>
      <c r="D275" s="131">
        <v>70.95918408257005</v>
      </c>
      <c r="F275" s="131">
        <v>26.815729215021047</v>
      </c>
      <c r="G275" s="131">
        <v>14.506464076404008</v>
      </c>
      <c r="H275" s="131">
        <v>70.95918408257005</v>
      </c>
    </row>
    <row r="277" spans="3:8" ht="12.75">
      <c r="C277" s="153" t="s">
        <v>428</v>
      </c>
      <c r="D277" s="131">
        <v>0.4962709663641669</v>
      </c>
      <c r="F277" s="131">
        <v>0.4770350311021297</v>
      </c>
      <c r="G277" s="131">
        <v>0.2557444413840012</v>
      </c>
      <c r="H277" s="131">
        <v>0.8205827566515691</v>
      </c>
    </row>
    <row r="278" spans="1:10" ht="12.75">
      <c r="A278" s="147" t="s">
        <v>417</v>
      </c>
      <c r="C278" s="148" t="s">
        <v>418</v>
      </c>
      <c r="D278" s="148" t="s">
        <v>419</v>
      </c>
      <c r="F278" s="148" t="s">
        <v>420</v>
      </c>
      <c r="G278" s="148" t="s">
        <v>421</v>
      </c>
      <c r="H278" s="148" t="s">
        <v>422</v>
      </c>
      <c r="I278" s="149" t="s">
        <v>423</v>
      </c>
      <c r="J278" s="148" t="s">
        <v>424</v>
      </c>
    </row>
    <row r="279" spans="1:8" ht="12.75">
      <c r="A279" s="150" t="s">
        <v>486</v>
      </c>
      <c r="C279" s="151">
        <v>292.40199999976903</v>
      </c>
      <c r="D279" s="131">
        <v>50065.938169837</v>
      </c>
      <c r="F279" s="131">
        <v>22989.25</v>
      </c>
      <c r="G279" s="131">
        <v>22782.5</v>
      </c>
      <c r="H279" s="152" t="s">
        <v>654</v>
      </c>
    </row>
    <row r="281" spans="4:8" ht="12.75">
      <c r="D281" s="131">
        <v>50038.07806241512</v>
      </c>
      <c r="F281" s="131">
        <v>22836.25</v>
      </c>
      <c r="G281" s="131">
        <v>22465.5</v>
      </c>
      <c r="H281" s="152" t="s">
        <v>655</v>
      </c>
    </row>
    <row r="283" spans="4:8" ht="12.75">
      <c r="D283" s="131">
        <v>50168.60032021999</v>
      </c>
      <c r="F283" s="131">
        <v>23036.25</v>
      </c>
      <c r="G283" s="131">
        <v>22549.5</v>
      </c>
      <c r="H283" s="152" t="s">
        <v>656</v>
      </c>
    </row>
    <row r="285" spans="1:8" ht="12.75">
      <c r="A285" s="147" t="s">
        <v>425</v>
      </c>
      <c r="C285" s="153" t="s">
        <v>426</v>
      </c>
      <c r="D285" s="131">
        <v>50090.87218415737</v>
      </c>
      <c r="F285" s="131">
        <v>22953.916666666664</v>
      </c>
      <c r="G285" s="131">
        <v>22599.166666666664</v>
      </c>
      <c r="H285" s="131">
        <v>27364.84871369323</v>
      </c>
    </row>
    <row r="286" spans="1:8" ht="12.75">
      <c r="A286" s="130">
        <v>38399.82728009259</v>
      </c>
      <c r="C286" s="153" t="s">
        <v>427</v>
      </c>
      <c r="D286" s="131">
        <v>68.74077209613226</v>
      </c>
      <c r="F286" s="131">
        <v>104.57692543450172</v>
      </c>
      <c r="G286" s="131">
        <v>164.2325586883835</v>
      </c>
      <c r="H286" s="131">
        <v>68.74077209613226</v>
      </c>
    </row>
    <row r="288" spans="3:8" ht="12.75">
      <c r="C288" s="153" t="s">
        <v>428</v>
      </c>
      <c r="D288" s="131">
        <v>0.13723213251989141</v>
      </c>
      <c r="F288" s="131">
        <v>0.45559512545572156</v>
      </c>
      <c r="G288" s="131">
        <v>0.7267195340022137</v>
      </c>
      <c r="H288" s="131">
        <v>0.2512009944412181</v>
      </c>
    </row>
    <row r="289" spans="1:10" ht="12.75">
      <c r="A289" s="147" t="s">
        <v>417</v>
      </c>
      <c r="C289" s="148" t="s">
        <v>418</v>
      </c>
      <c r="D289" s="148" t="s">
        <v>419</v>
      </c>
      <c r="F289" s="148" t="s">
        <v>420</v>
      </c>
      <c r="G289" s="148" t="s">
        <v>421</v>
      </c>
      <c r="H289" s="148" t="s">
        <v>422</v>
      </c>
      <c r="I289" s="149" t="s">
        <v>423</v>
      </c>
      <c r="J289" s="148" t="s">
        <v>424</v>
      </c>
    </row>
    <row r="290" spans="1:8" ht="12.75">
      <c r="A290" s="150" t="s">
        <v>490</v>
      </c>
      <c r="C290" s="151">
        <v>324.75400000019</v>
      </c>
      <c r="D290" s="131">
        <v>44057.69253504276</v>
      </c>
      <c r="F290" s="131">
        <v>33252</v>
      </c>
      <c r="G290" s="131">
        <v>30475.999999970198</v>
      </c>
      <c r="H290" s="152" t="s">
        <v>657</v>
      </c>
    </row>
    <row r="292" spans="4:8" ht="12.75">
      <c r="D292" s="131">
        <v>43957.70562314987</v>
      </c>
      <c r="F292" s="131">
        <v>33025</v>
      </c>
      <c r="G292" s="131">
        <v>31152.999999970198</v>
      </c>
      <c r="H292" s="152" t="s">
        <v>658</v>
      </c>
    </row>
    <row r="294" spans="4:8" ht="12.75">
      <c r="D294" s="131">
        <v>43947.018878638744</v>
      </c>
      <c r="F294" s="131">
        <v>32442</v>
      </c>
      <c r="G294" s="131">
        <v>30765</v>
      </c>
      <c r="H294" s="152" t="s">
        <v>659</v>
      </c>
    </row>
    <row r="296" spans="1:8" ht="12.75">
      <c r="A296" s="147" t="s">
        <v>425</v>
      </c>
      <c r="C296" s="153" t="s">
        <v>426</v>
      </c>
      <c r="D296" s="131">
        <v>43987.472345610455</v>
      </c>
      <c r="F296" s="131">
        <v>32906.333333333336</v>
      </c>
      <c r="G296" s="131">
        <v>30797.99999998013</v>
      </c>
      <c r="H296" s="131">
        <v>12065.280245081132</v>
      </c>
    </row>
    <row r="297" spans="1:8" ht="12.75">
      <c r="A297" s="130">
        <v>38399.82778935185</v>
      </c>
      <c r="C297" s="153" t="s">
        <v>427</v>
      </c>
      <c r="D297" s="131">
        <v>61.046767980453936</v>
      </c>
      <c r="F297" s="131">
        <v>417.8352945041064</v>
      </c>
      <c r="G297" s="131">
        <v>339.70428316255123</v>
      </c>
      <c r="H297" s="131">
        <v>61.046767980453936</v>
      </c>
    </row>
    <row r="299" spans="3:8" ht="12.75">
      <c r="C299" s="153" t="s">
        <v>428</v>
      </c>
      <c r="D299" s="131">
        <v>0.13878216847926217</v>
      </c>
      <c r="F299" s="131">
        <v>1.2697716584571557</v>
      </c>
      <c r="G299" s="131">
        <v>1.1030076081653695</v>
      </c>
      <c r="H299" s="131">
        <v>0.5059705762354089</v>
      </c>
    </row>
    <row r="300" spans="1:10" ht="12.75">
      <c r="A300" s="147" t="s">
        <v>417</v>
      </c>
      <c r="C300" s="148" t="s">
        <v>418</v>
      </c>
      <c r="D300" s="148" t="s">
        <v>419</v>
      </c>
      <c r="F300" s="148" t="s">
        <v>420</v>
      </c>
      <c r="G300" s="148" t="s">
        <v>421</v>
      </c>
      <c r="H300" s="148" t="s">
        <v>422</v>
      </c>
      <c r="I300" s="149" t="s">
        <v>423</v>
      </c>
      <c r="J300" s="148" t="s">
        <v>424</v>
      </c>
    </row>
    <row r="301" spans="1:8" ht="12.75">
      <c r="A301" s="150" t="s">
        <v>509</v>
      </c>
      <c r="C301" s="151">
        <v>343.82299999985844</v>
      </c>
      <c r="D301" s="131">
        <v>28725.563971191645</v>
      </c>
      <c r="F301" s="131">
        <v>26104</v>
      </c>
      <c r="G301" s="131">
        <v>26120.000000029802</v>
      </c>
      <c r="H301" s="152" t="s">
        <v>660</v>
      </c>
    </row>
    <row r="303" spans="4:8" ht="12.75">
      <c r="D303" s="131">
        <v>28205.5</v>
      </c>
      <c r="F303" s="131">
        <v>25722.000000029802</v>
      </c>
      <c r="G303" s="131">
        <v>26470.000000029802</v>
      </c>
      <c r="H303" s="152" t="s">
        <v>661</v>
      </c>
    </row>
    <row r="305" spans="4:8" ht="12.75">
      <c r="D305" s="131">
        <v>28616.83119085431</v>
      </c>
      <c r="F305" s="131">
        <v>26602</v>
      </c>
      <c r="G305" s="131">
        <v>26304</v>
      </c>
      <c r="H305" s="152" t="s">
        <v>662</v>
      </c>
    </row>
    <row r="307" spans="1:8" ht="12.75">
      <c r="A307" s="147" t="s">
        <v>425</v>
      </c>
      <c r="C307" s="153" t="s">
        <v>426</v>
      </c>
      <c r="D307" s="131">
        <v>28515.965054015316</v>
      </c>
      <c r="F307" s="131">
        <v>26142.666666676603</v>
      </c>
      <c r="G307" s="131">
        <v>26298.00000001987</v>
      </c>
      <c r="H307" s="131">
        <v>2296.192086227485</v>
      </c>
    </row>
    <row r="308" spans="1:8" ht="12.75">
      <c r="A308" s="130">
        <v>38399.82822916667</v>
      </c>
      <c r="C308" s="153" t="s">
        <v>427</v>
      </c>
      <c r="D308" s="131">
        <v>274.3120790331538</v>
      </c>
      <c r="F308" s="131">
        <v>441.2724026275827</v>
      </c>
      <c r="G308" s="131">
        <v>175.07712586113743</v>
      </c>
      <c r="H308" s="131">
        <v>274.3120790331538</v>
      </c>
    </row>
    <row r="310" spans="3:8" ht="12.75">
      <c r="C310" s="153" t="s">
        <v>428</v>
      </c>
      <c r="D310" s="131">
        <v>0.9619596549285577</v>
      </c>
      <c r="F310" s="131">
        <v>1.6879395214492845</v>
      </c>
      <c r="G310" s="131">
        <v>0.6657431206213598</v>
      </c>
      <c r="H310" s="131">
        <v>11.946390751822214</v>
      </c>
    </row>
    <row r="311" spans="1:10" ht="12.75">
      <c r="A311" s="147" t="s">
        <v>417</v>
      </c>
      <c r="C311" s="148" t="s">
        <v>418</v>
      </c>
      <c r="D311" s="148" t="s">
        <v>419</v>
      </c>
      <c r="F311" s="148" t="s">
        <v>420</v>
      </c>
      <c r="G311" s="148" t="s">
        <v>421</v>
      </c>
      <c r="H311" s="148" t="s">
        <v>422</v>
      </c>
      <c r="I311" s="149" t="s">
        <v>423</v>
      </c>
      <c r="J311" s="148" t="s">
        <v>424</v>
      </c>
    </row>
    <row r="312" spans="1:8" ht="12.75">
      <c r="A312" s="150" t="s">
        <v>491</v>
      </c>
      <c r="C312" s="151">
        <v>361.38400000007823</v>
      </c>
      <c r="D312" s="131">
        <v>53526.20221847296</v>
      </c>
      <c r="F312" s="131">
        <v>26656</v>
      </c>
      <c r="G312" s="131">
        <v>26827.999999970198</v>
      </c>
      <c r="H312" s="152" t="s">
        <v>663</v>
      </c>
    </row>
    <row r="314" spans="4:8" ht="12.75">
      <c r="D314" s="131">
        <v>54484.84684127569</v>
      </c>
      <c r="F314" s="131">
        <v>26642</v>
      </c>
      <c r="G314" s="131">
        <v>26927.999999970198</v>
      </c>
      <c r="H314" s="152" t="s">
        <v>664</v>
      </c>
    </row>
    <row r="316" spans="4:8" ht="12.75">
      <c r="D316" s="131">
        <v>55150.274173259735</v>
      </c>
      <c r="F316" s="131">
        <v>27448</v>
      </c>
      <c r="G316" s="131">
        <v>27058</v>
      </c>
      <c r="H316" s="152" t="s">
        <v>665</v>
      </c>
    </row>
    <row r="318" spans="1:8" ht="12.75">
      <c r="A318" s="147" t="s">
        <v>425</v>
      </c>
      <c r="C318" s="153" t="s">
        <v>426</v>
      </c>
      <c r="D318" s="131">
        <v>54387.10774433613</v>
      </c>
      <c r="F318" s="131">
        <v>26915.333333333336</v>
      </c>
      <c r="G318" s="131">
        <v>26937.99999998013</v>
      </c>
      <c r="H318" s="131">
        <v>27461.355806360767</v>
      </c>
    </row>
    <row r="319" spans="1:8" ht="12.75">
      <c r="A319" s="130">
        <v>38399.82865740741</v>
      </c>
      <c r="C319" s="153" t="s">
        <v>427</v>
      </c>
      <c r="D319" s="131">
        <v>816.4356232335564</v>
      </c>
      <c r="F319" s="131">
        <v>461.3559724695599</v>
      </c>
      <c r="G319" s="131">
        <v>115.32562596170315</v>
      </c>
      <c r="H319" s="131">
        <v>816.4356232335564</v>
      </c>
    </row>
    <row r="321" spans="3:8" ht="12.75">
      <c r="C321" s="153" t="s">
        <v>428</v>
      </c>
      <c r="D321" s="131">
        <v>1.5011565370813085</v>
      </c>
      <c r="F321" s="131">
        <v>1.7141009058141332</v>
      </c>
      <c r="G321" s="131">
        <v>0.4281150269574143</v>
      </c>
      <c r="H321" s="131">
        <v>2.973034649092048</v>
      </c>
    </row>
    <row r="322" spans="1:10" ht="12.75">
      <c r="A322" s="147" t="s">
        <v>417</v>
      </c>
      <c r="C322" s="148" t="s">
        <v>418</v>
      </c>
      <c r="D322" s="148" t="s">
        <v>419</v>
      </c>
      <c r="F322" s="148" t="s">
        <v>420</v>
      </c>
      <c r="G322" s="148" t="s">
        <v>421</v>
      </c>
      <c r="H322" s="148" t="s">
        <v>422</v>
      </c>
      <c r="I322" s="149" t="s">
        <v>423</v>
      </c>
      <c r="J322" s="148" t="s">
        <v>424</v>
      </c>
    </row>
    <row r="323" spans="1:8" ht="12.75">
      <c r="A323" s="150" t="s">
        <v>510</v>
      </c>
      <c r="C323" s="151">
        <v>371.029</v>
      </c>
      <c r="D323" s="131">
        <v>40044.955247819424</v>
      </c>
      <c r="F323" s="131">
        <v>32575.999999970198</v>
      </c>
      <c r="G323" s="131">
        <v>32900</v>
      </c>
      <c r="H323" s="152" t="s">
        <v>666</v>
      </c>
    </row>
    <row r="325" spans="4:8" ht="12.75">
      <c r="D325" s="131">
        <v>40406.18525522947</v>
      </c>
      <c r="F325" s="131">
        <v>32922</v>
      </c>
      <c r="G325" s="131">
        <v>33130</v>
      </c>
      <c r="H325" s="152" t="s">
        <v>667</v>
      </c>
    </row>
    <row r="327" spans="4:8" ht="12.75">
      <c r="D327" s="131">
        <v>40013.637415885925</v>
      </c>
      <c r="F327" s="131">
        <v>33104</v>
      </c>
      <c r="G327" s="131">
        <v>33306</v>
      </c>
      <c r="H327" s="152" t="s">
        <v>668</v>
      </c>
    </row>
    <row r="329" spans="1:8" ht="12.75">
      <c r="A329" s="147" t="s">
        <v>425</v>
      </c>
      <c r="C329" s="153" t="s">
        <v>426</v>
      </c>
      <c r="D329" s="131">
        <v>40154.92597297827</v>
      </c>
      <c r="F329" s="131">
        <v>32867.3333333234</v>
      </c>
      <c r="G329" s="131">
        <v>33112</v>
      </c>
      <c r="H329" s="131">
        <v>7194.484817240946</v>
      </c>
    </row>
    <row r="330" spans="1:8" ht="12.75">
      <c r="A330" s="130">
        <v>38399.829097222224</v>
      </c>
      <c r="C330" s="153" t="s">
        <v>427</v>
      </c>
      <c r="D330" s="131">
        <v>218.1596246722986</v>
      </c>
      <c r="F330" s="131">
        <v>268.211359457198</v>
      </c>
      <c r="G330" s="131">
        <v>203.59764242249955</v>
      </c>
      <c r="H330" s="131">
        <v>218.1596246722986</v>
      </c>
    </row>
    <row r="332" spans="3:8" ht="12.75">
      <c r="C332" s="153" t="s">
        <v>428</v>
      </c>
      <c r="D332" s="131">
        <v>0.5432947997939439</v>
      </c>
      <c r="F332" s="131">
        <v>0.8160423504308608</v>
      </c>
      <c r="G332" s="131">
        <v>0.6148757019283029</v>
      </c>
      <c r="H332" s="131">
        <v>3.0323175350860208</v>
      </c>
    </row>
    <row r="333" spans="1:10" ht="12.75">
      <c r="A333" s="147" t="s">
        <v>417</v>
      </c>
      <c r="C333" s="148" t="s">
        <v>418</v>
      </c>
      <c r="D333" s="148" t="s">
        <v>419</v>
      </c>
      <c r="F333" s="148" t="s">
        <v>420</v>
      </c>
      <c r="G333" s="148" t="s">
        <v>421</v>
      </c>
      <c r="H333" s="148" t="s">
        <v>422</v>
      </c>
      <c r="I333" s="149" t="s">
        <v>423</v>
      </c>
      <c r="J333" s="148" t="s">
        <v>424</v>
      </c>
    </row>
    <row r="334" spans="1:8" ht="12.75">
      <c r="A334" s="150" t="s">
        <v>485</v>
      </c>
      <c r="C334" s="151">
        <v>407.77100000018254</v>
      </c>
      <c r="D334" s="131">
        <v>1359604.983373642</v>
      </c>
      <c r="F334" s="131">
        <v>122900</v>
      </c>
      <c r="G334" s="131">
        <v>121000</v>
      </c>
      <c r="H334" s="152" t="s">
        <v>669</v>
      </c>
    </row>
    <row r="336" spans="4:8" ht="12.75">
      <c r="D336" s="131">
        <v>1347272.1197052002</v>
      </c>
      <c r="F336" s="131">
        <v>125300</v>
      </c>
      <c r="G336" s="131">
        <v>121300</v>
      </c>
      <c r="H336" s="152" t="s">
        <v>670</v>
      </c>
    </row>
    <row r="338" spans="4:8" ht="12.75">
      <c r="D338" s="131">
        <v>1354543.3531227112</v>
      </c>
      <c r="F338" s="131">
        <v>122600</v>
      </c>
      <c r="G338" s="131">
        <v>122500</v>
      </c>
      <c r="H338" s="152" t="s">
        <v>671</v>
      </c>
    </row>
    <row r="340" spans="1:8" ht="12.75">
      <c r="A340" s="147" t="s">
        <v>425</v>
      </c>
      <c r="C340" s="153" t="s">
        <v>426</v>
      </c>
      <c r="D340" s="131">
        <v>1353806.818733851</v>
      </c>
      <c r="F340" s="131">
        <v>123600</v>
      </c>
      <c r="G340" s="131">
        <v>121600</v>
      </c>
      <c r="H340" s="131">
        <v>1231223.170935109</v>
      </c>
    </row>
    <row r="341" spans="1:8" ht="12.75">
      <c r="A341" s="130">
        <v>38399.82957175926</v>
      </c>
      <c r="C341" s="153" t="s">
        <v>427</v>
      </c>
      <c r="D341" s="131">
        <v>6199.3341372615705</v>
      </c>
      <c r="F341" s="131">
        <v>1479.8648586948743</v>
      </c>
      <c r="G341" s="131">
        <v>793.7253933193772</v>
      </c>
      <c r="H341" s="131">
        <v>6199.3341372615705</v>
      </c>
    </row>
    <row r="343" spans="3:8" ht="12.75">
      <c r="C343" s="153" t="s">
        <v>428</v>
      </c>
      <c r="D343" s="131">
        <v>0.4579186669379834</v>
      </c>
      <c r="F343" s="131">
        <v>1.1973016656107394</v>
      </c>
      <c r="G343" s="131">
        <v>0.6527346984534352</v>
      </c>
      <c r="H343" s="131">
        <v>0.5035101908091285</v>
      </c>
    </row>
    <row r="344" spans="1:10" ht="12.75">
      <c r="A344" s="147" t="s">
        <v>417</v>
      </c>
      <c r="C344" s="148" t="s">
        <v>418</v>
      </c>
      <c r="D344" s="148" t="s">
        <v>419</v>
      </c>
      <c r="F344" s="148" t="s">
        <v>420</v>
      </c>
      <c r="G344" s="148" t="s">
        <v>421</v>
      </c>
      <c r="H344" s="148" t="s">
        <v>422</v>
      </c>
      <c r="I344" s="149" t="s">
        <v>423</v>
      </c>
      <c r="J344" s="148" t="s">
        <v>424</v>
      </c>
    </row>
    <row r="345" spans="1:8" ht="12.75">
      <c r="A345" s="150" t="s">
        <v>492</v>
      </c>
      <c r="C345" s="151">
        <v>455.40299999993294</v>
      </c>
      <c r="D345" s="131">
        <v>105254.67829501629</v>
      </c>
      <c r="F345" s="131">
        <v>82645</v>
      </c>
      <c r="G345" s="131">
        <v>84795</v>
      </c>
      <c r="H345" s="152" t="s">
        <v>672</v>
      </c>
    </row>
    <row r="347" spans="4:8" ht="12.75">
      <c r="D347" s="131">
        <v>105606.27602851391</v>
      </c>
      <c r="F347" s="131">
        <v>82200</v>
      </c>
      <c r="G347" s="131">
        <v>84102.5</v>
      </c>
      <c r="H347" s="152" t="s">
        <v>673</v>
      </c>
    </row>
    <row r="349" spans="4:8" ht="12.75">
      <c r="D349" s="131">
        <v>104468.68026804924</v>
      </c>
      <c r="F349" s="131">
        <v>82660</v>
      </c>
      <c r="G349" s="131">
        <v>84967.5</v>
      </c>
      <c r="H349" s="152" t="s">
        <v>674</v>
      </c>
    </row>
    <row r="351" spans="1:8" ht="12.75">
      <c r="A351" s="147" t="s">
        <v>425</v>
      </c>
      <c r="C351" s="153" t="s">
        <v>426</v>
      </c>
      <c r="D351" s="131">
        <v>105109.87819719315</v>
      </c>
      <c r="F351" s="131">
        <v>82501.66666666667</v>
      </c>
      <c r="G351" s="131">
        <v>84621.66666666666</v>
      </c>
      <c r="H351" s="131">
        <v>21554.374321224153</v>
      </c>
    </row>
    <row r="352" spans="1:8" ht="12.75">
      <c r="A352" s="130">
        <v>38399.83020833333</v>
      </c>
      <c r="C352" s="153" t="s">
        <v>427</v>
      </c>
      <c r="D352" s="131">
        <v>582.4571484707587</v>
      </c>
      <c r="F352" s="131">
        <v>261.3586297280679</v>
      </c>
      <c r="G352" s="131">
        <v>457.8095491941309</v>
      </c>
      <c r="H352" s="131">
        <v>582.4571484707587</v>
      </c>
    </row>
    <row r="354" spans="3:8" ht="12.75">
      <c r="C354" s="153" t="s">
        <v>428</v>
      </c>
      <c r="D354" s="131">
        <v>0.5541412077160152</v>
      </c>
      <c r="F354" s="131">
        <v>0.3167919392271686</v>
      </c>
      <c r="G354" s="131">
        <v>0.5410074833405129</v>
      </c>
      <c r="H354" s="131">
        <v>2.702268874941199</v>
      </c>
    </row>
    <row r="355" spans="1:16" ht="12.75">
      <c r="A355" s="141" t="s">
        <v>408</v>
      </c>
      <c r="B355" s="136" t="s">
        <v>551</v>
      </c>
      <c r="D355" s="141" t="s">
        <v>409</v>
      </c>
      <c r="E355" s="136" t="s">
        <v>410</v>
      </c>
      <c r="F355" s="137" t="s">
        <v>431</v>
      </c>
      <c r="G355" s="142" t="s">
        <v>412</v>
      </c>
      <c r="H355" s="143">
        <v>1</v>
      </c>
      <c r="I355" s="144" t="s">
        <v>413</v>
      </c>
      <c r="J355" s="143">
        <v>4</v>
      </c>
      <c r="K355" s="142" t="s">
        <v>414</v>
      </c>
      <c r="L355" s="145">
        <v>1</v>
      </c>
      <c r="M355" s="142" t="s">
        <v>415</v>
      </c>
      <c r="N355" s="146">
        <v>1</v>
      </c>
      <c r="O355" s="142" t="s">
        <v>416</v>
      </c>
      <c r="P355" s="146">
        <v>1</v>
      </c>
    </row>
    <row r="357" spans="1:10" ht="12.75">
      <c r="A357" s="147" t="s">
        <v>417</v>
      </c>
      <c r="C357" s="148" t="s">
        <v>418</v>
      </c>
      <c r="D357" s="148" t="s">
        <v>419</v>
      </c>
      <c r="F357" s="148" t="s">
        <v>420</v>
      </c>
      <c r="G357" s="148" t="s">
        <v>421</v>
      </c>
      <c r="H357" s="148" t="s">
        <v>422</v>
      </c>
      <c r="I357" s="149" t="s">
        <v>423</v>
      </c>
      <c r="J357" s="148" t="s">
        <v>424</v>
      </c>
    </row>
    <row r="358" spans="1:8" ht="12.75">
      <c r="A358" s="150" t="s">
        <v>488</v>
      </c>
      <c r="C358" s="151">
        <v>228.61599999992177</v>
      </c>
      <c r="D358" s="131">
        <v>52414.68728911877</v>
      </c>
      <c r="F358" s="131">
        <v>26279.999999970198</v>
      </c>
      <c r="G358" s="131">
        <v>25553</v>
      </c>
      <c r="H358" s="152" t="s">
        <v>675</v>
      </c>
    </row>
    <row r="360" spans="4:8" ht="12.75">
      <c r="D360" s="131">
        <v>52120.193855822086</v>
      </c>
      <c r="F360" s="131">
        <v>25837</v>
      </c>
      <c r="G360" s="131">
        <v>25464</v>
      </c>
      <c r="H360" s="152" t="s">
        <v>676</v>
      </c>
    </row>
    <row r="362" spans="4:8" ht="12.75">
      <c r="D362" s="131">
        <v>52440.49155265093</v>
      </c>
      <c r="F362" s="131">
        <v>26234</v>
      </c>
      <c r="G362" s="131">
        <v>25599</v>
      </c>
      <c r="H362" s="152" t="s">
        <v>677</v>
      </c>
    </row>
    <row r="364" spans="1:8" ht="12.75">
      <c r="A364" s="147" t="s">
        <v>425</v>
      </c>
      <c r="C364" s="153" t="s">
        <v>426</v>
      </c>
      <c r="D364" s="131">
        <v>52325.124232530594</v>
      </c>
      <c r="F364" s="131">
        <v>26116.99999999007</v>
      </c>
      <c r="G364" s="131">
        <v>25538.666666666664</v>
      </c>
      <c r="H364" s="131">
        <v>26491.924919820874</v>
      </c>
    </row>
    <row r="365" spans="1:8" ht="12.75">
      <c r="A365" s="130">
        <v>38399.83244212963</v>
      </c>
      <c r="C365" s="153" t="s">
        <v>427</v>
      </c>
      <c r="D365" s="131">
        <v>177.9432760110341</v>
      </c>
      <c r="F365" s="131">
        <v>243.57545031286955</v>
      </c>
      <c r="G365" s="131">
        <v>68.631868205181</v>
      </c>
      <c r="H365" s="131">
        <v>177.9432760110341</v>
      </c>
    </row>
    <row r="367" spans="3:8" ht="12.75">
      <c r="C367" s="153" t="s">
        <v>428</v>
      </c>
      <c r="D367" s="131">
        <v>0.3400723431066535</v>
      </c>
      <c r="F367" s="131">
        <v>0.932631811896321</v>
      </c>
      <c r="G367" s="131">
        <v>0.26873708444129557</v>
      </c>
      <c r="H367" s="131">
        <v>0.6716887374156023</v>
      </c>
    </row>
    <row r="368" spans="1:10" ht="12.75">
      <c r="A368" s="147" t="s">
        <v>417</v>
      </c>
      <c r="C368" s="148" t="s">
        <v>418</v>
      </c>
      <c r="D368" s="148" t="s">
        <v>419</v>
      </c>
      <c r="F368" s="148" t="s">
        <v>420</v>
      </c>
      <c r="G368" s="148" t="s">
        <v>421</v>
      </c>
      <c r="H368" s="148" t="s">
        <v>422</v>
      </c>
      <c r="I368" s="149" t="s">
        <v>423</v>
      </c>
      <c r="J368" s="148" t="s">
        <v>424</v>
      </c>
    </row>
    <row r="369" spans="1:8" ht="12.75">
      <c r="A369" s="150" t="s">
        <v>489</v>
      </c>
      <c r="C369" s="151">
        <v>231.6040000000503</v>
      </c>
      <c r="D369" s="131">
        <v>48952.478540182114</v>
      </c>
      <c r="F369" s="131">
        <v>18666</v>
      </c>
      <c r="G369" s="131">
        <v>20495</v>
      </c>
      <c r="H369" s="152" t="s">
        <v>678</v>
      </c>
    </row>
    <row r="371" spans="4:8" ht="12.75">
      <c r="D371" s="131">
        <v>49865.594209373</v>
      </c>
      <c r="F371" s="131">
        <v>18937</v>
      </c>
      <c r="G371" s="131">
        <v>21667</v>
      </c>
      <c r="H371" s="152" t="s">
        <v>679</v>
      </c>
    </row>
    <row r="373" spans="4:8" ht="12.75">
      <c r="D373" s="131">
        <v>50054.04647386074</v>
      </c>
      <c r="F373" s="131">
        <v>19197</v>
      </c>
      <c r="G373" s="131">
        <v>21066</v>
      </c>
      <c r="H373" s="152" t="s">
        <v>680</v>
      </c>
    </row>
    <row r="375" spans="1:8" ht="12.75">
      <c r="A375" s="147" t="s">
        <v>425</v>
      </c>
      <c r="C375" s="153" t="s">
        <v>426</v>
      </c>
      <c r="D375" s="131">
        <v>49624.03974113862</v>
      </c>
      <c r="F375" s="131">
        <v>18933.333333333332</v>
      </c>
      <c r="G375" s="131">
        <v>21076</v>
      </c>
      <c r="H375" s="131">
        <v>29190.461845782946</v>
      </c>
    </row>
    <row r="376" spans="1:8" ht="12.75">
      <c r="A376" s="130">
        <v>38399.832916666666</v>
      </c>
      <c r="C376" s="153" t="s">
        <v>427</v>
      </c>
      <c r="D376" s="131">
        <v>589.1726393600949</v>
      </c>
      <c r="F376" s="131">
        <v>265.5189886492741</v>
      </c>
      <c r="G376" s="131">
        <v>586.0639896803078</v>
      </c>
      <c r="H376" s="131">
        <v>589.1726393600949</v>
      </c>
    </row>
    <row r="378" spans="3:8" ht="12.75">
      <c r="C378" s="153" t="s">
        <v>428</v>
      </c>
      <c r="D378" s="131">
        <v>1.1872726251903012</v>
      </c>
      <c r="F378" s="131">
        <v>1.4023890245560253</v>
      </c>
      <c r="G378" s="131">
        <v>2.7807173547177255</v>
      </c>
      <c r="H378" s="131">
        <v>2.018373818382085</v>
      </c>
    </row>
    <row r="379" spans="1:10" ht="12.75">
      <c r="A379" s="147" t="s">
        <v>417</v>
      </c>
      <c r="C379" s="148" t="s">
        <v>418</v>
      </c>
      <c r="D379" s="148" t="s">
        <v>419</v>
      </c>
      <c r="F379" s="148" t="s">
        <v>420</v>
      </c>
      <c r="G379" s="148" t="s">
        <v>421</v>
      </c>
      <c r="H379" s="148" t="s">
        <v>422</v>
      </c>
      <c r="I379" s="149" t="s">
        <v>423</v>
      </c>
      <c r="J379" s="148" t="s">
        <v>424</v>
      </c>
    </row>
    <row r="380" spans="1:8" ht="12.75">
      <c r="A380" s="150" t="s">
        <v>487</v>
      </c>
      <c r="C380" s="151">
        <v>267.7160000000149</v>
      </c>
      <c r="D380" s="131">
        <v>48624.032341599464</v>
      </c>
      <c r="F380" s="131">
        <v>5681.5</v>
      </c>
      <c r="G380" s="131">
        <v>5774.75</v>
      </c>
      <c r="H380" s="152" t="s">
        <v>681</v>
      </c>
    </row>
    <row r="382" spans="4:8" ht="12.75">
      <c r="D382" s="131">
        <v>48613.160488426685</v>
      </c>
      <c r="F382" s="131">
        <v>5762</v>
      </c>
      <c r="G382" s="131">
        <v>5847.75</v>
      </c>
      <c r="H382" s="152" t="s">
        <v>682</v>
      </c>
    </row>
    <row r="384" spans="4:8" ht="12.75">
      <c r="D384" s="131">
        <v>49074.71118795872</v>
      </c>
      <c r="F384" s="131">
        <v>5727.25</v>
      </c>
      <c r="G384" s="131">
        <v>5806.25</v>
      </c>
      <c r="H384" s="152" t="s">
        <v>683</v>
      </c>
    </row>
    <row r="386" spans="1:8" ht="12.75">
      <c r="A386" s="147" t="s">
        <v>425</v>
      </c>
      <c r="C386" s="153" t="s">
        <v>426</v>
      </c>
      <c r="D386" s="131">
        <v>48770.63467266162</v>
      </c>
      <c r="F386" s="131">
        <v>5723.583333333334</v>
      </c>
      <c r="G386" s="131">
        <v>5809.583333333334</v>
      </c>
      <c r="H386" s="131">
        <v>42996.8380753491</v>
      </c>
    </row>
    <row r="387" spans="1:8" ht="12.75">
      <c r="A387" s="130">
        <v>38399.83356481481</v>
      </c>
      <c r="C387" s="153" t="s">
        <v>427</v>
      </c>
      <c r="D387" s="131">
        <v>263.3940862356248</v>
      </c>
      <c r="F387" s="131">
        <v>40.37506449943249</v>
      </c>
      <c r="G387" s="131">
        <v>36.613977294652564</v>
      </c>
      <c r="H387" s="131">
        <v>263.3940862356248</v>
      </c>
    </row>
    <row r="389" spans="3:8" ht="12.75">
      <c r="C389" s="153" t="s">
        <v>428</v>
      </c>
      <c r="D389" s="131">
        <v>0.5400669644827699</v>
      </c>
      <c r="F389" s="131">
        <v>0.7054158583538718</v>
      </c>
      <c r="G389" s="131">
        <v>0.6302341354598446</v>
      </c>
      <c r="H389" s="131">
        <v>0.6125894322136995</v>
      </c>
    </row>
    <row r="390" spans="1:10" ht="12.75">
      <c r="A390" s="147" t="s">
        <v>417</v>
      </c>
      <c r="C390" s="148" t="s">
        <v>418</v>
      </c>
      <c r="D390" s="148" t="s">
        <v>419</v>
      </c>
      <c r="F390" s="148" t="s">
        <v>420</v>
      </c>
      <c r="G390" s="148" t="s">
        <v>421</v>
      </c>
      <c r="H390" s="148" t="s">
        <v>422</v>
      </c>
      <c r="I390" s="149" t="s">
        <v>423</v>
      </c>
      <c r="J390" s="148" t="s">
        <v>424</v>
      </c>
    </row>
    <row r="391" spans="1:8" ht="12.75">
      <c r="A391" s="150" t="s">
        <v>486</v>
      </c>
      <c r="C391" s="151">
        <v>292.40199999976903</v>
      </c>
      <c r="D391" s="131">
        <v>50521.869481921196</v>
      </c>
      <c r="F391" s="131">
        <v>24064.5</v>
      </c>
      <c r="G391" s="131">
        <v>23478.25</v>
      </c>
      <c r="H391" s="152" t="s">
        <v>684</v>
      </c>
    </row>
    <row r="393" spans="4:8" ht="12.75">
      <c r="D393" s="131">
        <v>50314.945089221</v>
      </c>
      <c r="F393" s="131">
        <v>24061.25</v>
      </c>
      <c r="G393" s="131">
        <v>22895.5</v>
      </c>
      <c r="H393" s="152" t="s">
        <v>685</v>
      </c>
    </row>
    <row r="395" spans="4:8" ht="12.75">
      <c r="D395" s="131">
        <v>50035.54969650507</v>
      </c>
      <c r="F395" s="131">
        <v>24128</v>
      </c>
      <c r="G395" s="131">
        <v>23580.75</v>
      </c>
      <c r="H395" s="152" t="s">
        <v>686</v>
      </c>
    </row>
    <row r="397" spans="1:8" ht="12.75">
      <c r="A397" s="147" t="s">
        <v>425</v>
      </c>
      <c r="C397" s="153" t="s">
        <v>426</v>
      </c>
      <c r="D397" s="131">
        <v>50290.788089215755</v>
      </c>
      <c r="F397" s="131">
        <v>24084.583333333336</v>
      </c>
      <c r="G397" s="131">
        <v>23318.166666666664</v>
      </c>
      <c r="H397" s="131">
        <v>26698.554703139805</v>
      </c>
    </row>
    <row r="398" spans="1:8" ht="12.75">
      <c r="A398" s="130">
        <v>38399.83423611111</v>
      </c>
      <c r="C398" s="153" t="s">
        <v>427</v>
      </c>
      <c r="D398" s="131">
        <v>244.0581977887192</v>
      </c>
      <c r="F398" s="131">
        <v>37.635034653010926</v>
      </c>
      <c r="G398" s="131">
        <v>369.61046499434156</v>
      </c>
      <c r="H398" s="131">
        <v>244.0581977887192</v>
      </c>
    </row>
    <row r="400" spans="3:8" ht="12.75">
      <c r="C400" s="153" t="s">
        <v>428</v>
      </c>
      <c r="D400" s="131">
        <v>0.4852940410394057</v>
      </c>
      <c r="F400" s="131">
        <v>0.15626192960093113</v>
      </c>
      <c r="G400" s="131">
        <v>1.5850751488224843</v>
      </c>
      <c r="H400" s="131">
        <v>0.9141251296274008</v>
      </c>
    </row>
    <row r="401" spans="1:10" ht="12.75">
      <c r="A401" s="147" t="s">
        <v>417</v>
      </c>
      <c r="C401" s="148" t="s">
        <v>418</v>
      </c>
      <c r="D401" s="148" t="s">
        <v>419</v>
      </c>
      <c r="F401" s="148" t="s">
        <v>420</v>
      </c>
      <c r="G401" s="148" t="s">
        <v>421</v>
      </c>
      <c r="H401" s="148" t="s">
        <v>422</v>
      </c>
      <c r="I401" s="149" t="s">
        <v>423</v>
      </c>
      <c r="J401" s="148" t="s">
        <v>424</v>
      </c>
    </row>
    <row r="402" spans="1:8" ht="12.75">
      <c r="A402" s="150" t="s">
        <v>490</v>
      </c>
      <c r="C402" s="151">
        <v>324.75400000019</v>
      </c>
      <c r="D402" s="131">
        <v>45686.16608631611</v>
      </c>
      <c r="F402" s="131">
        <v>33959</v>
      </c>
      <c r="G402" s="131">
        <v>31210</v>
      </c>
      <c r="H402" s="152" t="s">
        <v>687</v>
      </c>
    </row>
    <row r="404" spans="4:8" ht="12.75">
      <c r="D404" s="131">
        <v>45307.28707051277</v>
      </c>
      <c r="F404" s="131">
        <v>33249</v>
      </c>
      <c r="G404" s="131">
        <v>31466.000000029802</v>
      </c>
      <c r="H404" s="152" t="s">
        <v>688</v>
      </c>
    </row>
    <row r="406" spans="4:8" ht="12.75">
      <c r="D406" s="131">
        <v>45678.551356852055</v>
      </c>
      <c r="F406" s="131">
        <v>33318</v>
      </c>
      <c r="G406" s="131">
        <v>31292</v>
      </c>
      <c r="H406" s="152" t="s">
        <v>689</v>
      </c>
    </row>
    <row r="408" spans="1:8" ht="12.75">
      <c r="A408" s="147" t="s">
        <v>425</v>
      </c>
      <c r="C408" s="153" t="s">
        <v>426</v>
      </c>
      <c r="D408" s="131">
        <v>45557.33483789365</v>
      </c>
      <c r="F408" s="131">
        <v>33508.666666666664</v>
      </c>
      <c r="G408" s="131">
        <v>31322.666666676603</v>
      </c>
      <c r="H408" s="131">
        <v>13069.063144292359</v>
      </c>
    </row>
    <row r="409" spans="1:8" ht="12.75">
      <c r="A409" s="130">
        <v>38399.83474537037</v>
      </c>
      <c r="C409" s="153" t="s">
        <v>427</v>
      </c>
      <c r="D409" s="131">
        <v>216.58118686850688</v>
      </c>
      <c r="F409" s="131">
        <v>391.5230942528593</v>
      </c>
      <c r="G409" s="131">
        <v>130.72617694098528</v>
      </c>
      <c r="H409" s="131">
        <v>216.58118686850688</v>
      </c>
    </row>
    <row r="411" spans="3:8" ht="12.75">
      <c r="C411" s="153" t="s">
        <v>428</v>
      </c>
      <c r="D411" s="131">
        <v>0.4754035494814749</v>
      </c>
      <c r="F411" s="131">
        <v>1.1684233758018603</v>
      </c>
      <c r="G411" s="131">
        <v>0.41735328071559635</v>
      </c>
      <c r="H411" s="131">
        <v>1.657205145290726</v>
      </c>
    </row>
    <row r="412" spans="1:10" ht="12.75">
      <c r="A412" s="147" t="s">
        <v>417</v>
      </c>
      <c r="C412" s="148" t="s">
        <v>418</v>
      </c>
      <c r="D412" s="148" t="s">
        <v>419</v>
      </c>
      <c r="F412" s="148" t="s">
        <v>420</v>
      </c>
      <c r="G412" s="148" t="s">
        <v>421</v>
      </c>
      <c r="H412" s="148" t="s">
        <v>422</v>
      </c>
      <c r="I412" s="149" t="s">
        <v>423</v>
      </c>
      <c r="J412" s="148" t="s">
        <v>424</v>
      </c>
    </row>
    <row r="413" spans="1:8" ht="12.75">
      <c r="A413" s="150" t="s">
        <v>509</v>
      </c>
      <c r="C413" s="151">
        <v>343.82299999985844</v>
      </c>
      <c r="D413" s="131">
        <v>47073.039734601974</v>
      </c>
      <c r="F413" s="131">
        <v>26754</v>
      </c>
      <c r="G413" s="131">
        <v>26748</v>
      </c>
      <c r="H413" s="152" t="s">
        <v>690</v>
      </c>
    </row>
    <row r="415" spans="4:8" ht="12.75">
      <c r="D415" s="131">
        <v>47346.13001292944</v>
      </c>
      <c r="F415" s="131">
        <v>26950</v>
      </c>
      <c r="G415" s="131">
        <v>26702</v>
      </c>
      <c r="H415" s="152" t="s">
        <v>691</v>
      </c>
    </row>
    <row r="417" spans="4:8" ht="12.75">
      <c r="D417" s="131">
        <v>47792.14692157507</v>
      </c>
      <c r="F417" s="131">
        <v>26424.000000029802</v>
      </c>
      <c r="G417" s="131">
        <v>26920.000000029802</v>
      </c>
      <c r="H417" s="152" t="s">
        <v>692</v>
      </c>
    </row>
    <row r="419" spans="1:8" ht="12.75">
      <c r="A419" s="147" t="s">
        <v>425</v>
      </c>
      <c r="C419" s="153" t="s">
        <v>426</v>
      </c>
      <c r="D419" s="131">
        <v>47403.7722230355</v>
      </c>
      <c r="F419" s="131">
        <v>26709.333333343267</v>
      </c>
      <c r="G419" s="131">
        <v>26790.00000000993</v>
      </c>
      <c r="H419" s="131">
        <v>20654.396561649897</v>
      </c>
    </row>
    <row r="420" spans="1:8" ht="12.75">
      <c r="A420" s="130">
        <v>38399.835185185184</v>
      </c>
      <c r="C420" s="153" t="s">
        <v>427</v>
      </c>
      <c r="D420" s="131">
        <v>363.0024171797436</v>
      </c>
      <c r="F420" s="131">
        <v>265.8295192881931</v>
      </c>
      <c r="G420" s="131">
        <v>114.90865939549121</v>
      </c>
      <c r="H420" s="131">
        <v>363.0024171797436</v>
      </c>
    </row>
    <row r="422" spans="3:8" ht="12.75">
      <c r="C422" s="153" t="s">
        <v>428</v>
      </c>
      <c r="D422" s="131">
        <v>0.7657669424952332</v>
      </c>
      <c r="F422" s="131">
        <v>0.9952682681013911</v>
      </c>
      <c r="G422" s="131">
        <v>0.428923700617576</v>
      </c>
      <c r="H422" s="131">
        <v>1.7575067666404218</v>
      </c>
    </row>
    <row r="423" spans="1:10" ht="12.75">
      <c r="A423" s="147" t="s">
        <v>417</v>
      </c>
      <c r="C423" s="148" t="s">
        <v>418</v>
      </c>
      <c r="D423" s="148" t="s">
        <v>419</v>
      </c>
      <c r="F423" s="148" t="s">
        <v>420</v>
      </c>
      <c r="G423" s="148" t="s">
        <v>421</v>
      </c>
      <c r="H423" s="148" t="s">
        <v>422</v>
      </c>
      <c r="I423" s="149" t="s">
        <v>423</v>
      </c>
      <c r="J423" s="148" t="s">
        <v>424</v>
      </c>
    </row>
    <row r="424" spans="1:8" ht="12.75">
      <c r="A424" s="150" t="s">
        <v>491</v>
      </c>
      <c r="C424" s="151">
        <v>361.38400000007823</v>
      </c>
      <c r="D424" s="131">
        <v>46714.08506608009</v>
      </c>
      <c r="F424" s="131">
        <v>27734</v>
      </c>
      <c r="G424" s="131">
        <v>27536</v>
      </c>
      <c r="H424" s="152" t="s">
        <v>693</v>
      </c>
    </row>
    <row r="426" spans="4:8" ht="12.75">
      <c r="D426" s="131">
        <v>47299.868127286434</v>
      </c>
      <c r="F426" s="131">
        <v>27266.000000029802</v>
      </c>
      <c r="G426" s="131">
        <v>27910</v>
      </c>
      <c r="H426" s="152" t="s">
        <v>694</v>
      </c>
    </row>
    <row r="428" spans="4:8" ht="12.75">
      <c r="D428" s="131">
        <v>46621.128264427185</v>
      </c>
      <c r="F428" s="131">
        <v>27222.000000029802</v>
      </c>
      <c r="G428" s="131">
        <v>27052</v>
      </c>
      <c r="H428" s="152" t="s">
        <v>695</v>
      </c>
    </row>
    <row r="430" spans="1:8" ht="12.75">
      <c r="A430" s="147" t="s">
        <v>425</v>
      </c>
      <c r="C430" s="153" t="s">
        <v>426</v>
      </c>
      <c r="D430" s="131">
        <v>46878.36048593123</v>
      </c>
      <c r="F430" s="131">
        <v>27407.3333333532</v>
      </c>
      <c r="G430" s="131">
        <v>27499.333333333336</v>
      </c>
      <c r="H430" s="131">
        <v>19428.73987488539</v>
      </c>
    </row>
    <row r="431" spans="1:8" ht="12.75">
      <c r="A431" s="130">
        <v>38399.83561342592</v>
      </c>
      <c r="C431" s="153" t="s">
        <v>427</v>
      </c>
      <c r="D431" s="131">
        <v>367.9833699164608</v>
      </c>
      <c r="F431" s="131">
        <v>283.7557635075827</v>
      </c>
      <c r="G431" s="131">
        <v>430.17360836449893</v>
      </c>
      <c r="H431" s="131">
        <v>367.9833699164608</v>
      </c>
    </row>
    <row r="433" spans="3:8" ht="12.75">
      <c r="C433" s="153" t="s">
        <v>428</v>
      </c>
      <c r="D433" s="131">
        <v>0.7849749140158115</v>
      </c>
      <c r="F433" s="131">
        <v>1.0353278812509197</v>
      </c>
      <c r="G433" s="131">
        <v>1.5643055893397377</v>
      </c>
      <c r="H433" s="131">
        <v>1.8940156298666364</v>
      </c>
    </row>
    <row r="434" spans="1:10" ht="12.75">
      <c r="A434" s="147" t="s">
        <v>417</v>
      </c>
      <c r="C434" s="148" t="s">
        <v>418</v>
      </c>
      <c r="D434" s="148" t="s">
        <v>419</v>
      </c>
      <c r="F434" s="148" t="s">
        <v>420</v>
      </c>
      <c r="G434" s="148" t="s">
        <v>421</v>
      </c>
      <c r="H434" s="148" t="s">
        <v>422</v>
      </c>
      <c r="I434" s="149" t="s">
        <v>423</v>
      </c>
      <c r="J434" s="148" t="s">
        <v>424</v>
      </c>
    </row>
    <row r="435" spans="1:8" ht="12.75">
      <c r="A435" s="150" t="s">
        <v>510</v>
      </c>
      <c r="C435" s="151">
        <v>371.029</v>
      </c>
      <c r="D435" s="131">
        <v>46224.47676873207</v>
      </c>
      <c r="F435" s="131">
        <v>33164</v>
      </c>
      <c r="G435" s="131">
        <v>33500</v>
      </c>
      <c r="H435" s="152" t="s">
        <v>696</v>
      </c>
    </row>
    <row r="437" spans="4:8" ht="12.75">
      <c r="D437" s="131">
        <v>45571.11697012186</v>
      </c>
      <c r="F437" s="131">
        <v>33096</v>
      </c>
      <c r="G437" s="131">
        <v>34562</v>
      </c>
      <c r="H437" s="152" t="s">
        <v>697</v>
      </c>
    </row>
    <row r="439" spans="4:8" ht="12.75">
      <c r="D439" s="131">
        <v>45610.12063288689</v>
      </c>
      <c r="F439" s="131">
        <v>34096</v>
      </c>
      <c r="G439" s="131">
        <v>33222</v>
      </c>
      <c r="H439" s="152" t="s">
        <v>698</v>
      </c>
    </row>
    <row r="441" spans="1:8" ht="12.75">
      <c r="A441" s="147" t="s">
        <v>425</v>
      </c>
      <c r="C441" s="153" t="s">
        <v>426</v>
      </c>
      <c r="D441" s="131">
        <v>45801.90479058027</v>
      </c>
      <c r="F441" s="131">
        <v>33452</v>
      </c>
      <c r="G441" s="131">
        <v>33761.333333333336</v>
      </c>
      <c r="H441" s="131">
        <v>12232.188088677523</v>
      </c>
    </row>
    <row r="442" spans="1:8" ht="12.75">
      <c r="A442" s="130">
        <v>38399.836064814815</v>
      </c>
      <c r="C442" s="153" t="s">
        <v>427</v>
      </c>
      <c r="D442" s="131">
        <v>366.4773239457952</v>
      </c>
      <c r="F442" s="131">
        <v>558.7557605967029</v>
      </c>
      <c r="G442" s="131">
        <v>707.1925716050285</v>
      </c>
      <c r="H442" s="131">
        <v>366.4773239457952</v>
      </c>
    </row>
    <row r="444" spans="3:8" ht="12.75">
      <c r="C444" s="153" t="s">
        <v>428</v>
      </c>
      <c r="D444" s="131">
        <v>0.8001355524872534</v>
      </c>
      <c r="F444" s="131">
        <v>1.6703209392463918</v>
      </c>
      <c r="G444" s="131">
        <v>2.0946819979612625</v>
      </c>
      <c r="H444" s="131">
        <v>2.9960079201612144</v>
      </c>
    </row>
    <row r="445" spans="1:10" ht="12.75">
      <c r="A445" s="147" t="s">
        <v>417</v>
      </c>
      <c r="C445" s="148" t="s">
        <v>418</v>
      </c>
      <c r="D445" s="148" t="s">
        <v>419</v>
      </c>
      <c r="F445" s="148" t="s">
        <v>420</v>
      </c>
      <c r="G445" s="148" t="s">
        <v>421</v>
      </c>
      <c r="H445" s="148" t="s">
        <v>422</v>
      </c>
      <c r="I445" s="149" t="s">
        <v>423</v>
      </c>
      <c r="J445" s="148" t="s">
        <v>424</v>
      </c>
    </row>
    <row r="446" spans="1:8" ht="12.75">
      <c r="A446" s="150" t="s">
        <v>485</v>
      </c>
      <c r="C446" s="151">
        <v>407.77100000018254</v>
      </c>
      <c r="D446" s="131">
        <v>4636098.135536194</v>
      </c>
      <c r="F446" s="131">
        <v>135000</v>
      </c>
      <c r="G446" s="131">
        <v>129700</v>
      </c>
      <c r="H446" s="152" t="s">
        <v>699</v>
      </c>
    </row>
    <row r="448" spans="4:8" ht="12.75">
      <c r="D448" s="131">
        <v>4705519.252426147</v>
      </c>
      <c r="F448" s="131">
        <v>135300</v>
      </c>
      <c r="G448" s="131">
        <v>132200</v>
      </c>
      <c r="H448" s="152" t="s">
        <v>700</v>
      </c>
    </row>
    <row r="450" spans="4:8" ht="12.75">
      <c r="D450" s="131">
        <v>4399855.83480072</v>
      </c>
      <c r="F450" s="131">
        <v>133400</v>
      </c>
      <c r="G450" s="131">
        <v>129800</v>
      </c>
      <c r="H450" s="152" t="s">
        <v>701</v>
      </c>
    </row>
    <row r="452" spans="1:8" ht="12.75">
      <c r="A452" s="147" t="s">
        <v>425</v>
      </c>
      <c r="C452" s="153" t="s">
        <v>426</v>
      </c>
      <c r="D452" s="131">
        <v>4580491.0742543535</v>
      </c>
      <c r="F452" s="131">
        <v>134566.66666666666</v>
      </c>
      <c r="G452" s="131">
        <v>130566.66666666666</v>
      </c>
      <c r="H452" s="131">
        <v>4447957.111990203</v>
      </c>
    </row>
    <row r="453" spans="1:8" ht="12.75">
      <c r="A453" s="130">
        <v>38399.83652777778</v>
      </c>
      <c r="C453" s="153" t="s">
        <v>427</v>
      </c>
      <c r="D453" s="131">
        <v>160239.32153785892</v>
      </c>
      <c r="F453" s="131">
        <v>1021.4368964029708</v>
      </c>
      <c r="G453" s="131">
        <v>1415.3915830374765</v>
      </c>
      <c r="H453" s="131">
        <v>160239.32153785892</v>
      </c>
    </row>
    <row r="455" spans="3:8" ht="12.75">
      <c r="C455" s="153" t="s">
        <v>428</v>
      </c>
      <c r="D455" s="131">
        <v>3.4983000499339227</v>
      </c>
      <c r="F455" s="131">
        <v>0.7590564005967088</v>
      </c>
      <c r="G455" s="131">
        <v>1.0840374646700104</v>
      </c>
      <c r="H455" s="131">
        <v>3.602537468401108</v>
      </c>
    </row>
    <row r="456" spans="1:10" ht="12.75">
      <c r="A456" s="147" t="s">
        <v>417</v>
      </c>
      <c r="C456" s="148" t="s">
        <v>418</v>
      </c>
      <c r="D456" s="148" t="s">
        <v>419</v>
      </c>
      <c r="F456" s="148" t="s">
        <v>420</v>
      </c>
      <c r="G456" s="148" t="s">
        <v>421</v>
      </c>
      <c r="H456" s="148" t="s">
        <v>422</v>
      </c>
      <c r="I456" s="149" t="s">
        <v>423</v>
      </c>
      <c r="J456" s="148" t="s">
        <v>424</v>
      </c>
    </row>
    <row r="457" spans="1:8" ht="12.75">
      <c r="A457" s="150" t="s">
        <v>492</v>
      </c>
      <c r="C457" s="151">
        <v>455.40299999993294</v>
      </c>
      <c r="D457" s="131">
        <v>473111.93317461014</v>
      </c>
      <c r="F457" s="131">
        <v>86002.5</v>
      </c>
      <c r="G457" s="131">
        <v>87542.5</v>
      </c>
      <c r="H457" s="152" t="s">
        <v>702</v>
      </c>
    </row>
    <row r="459" spans="4:8" ht="12.75">
      <c r="D459" s="131">
        <v>465738.1805000305</v>
      </c>
      <c r="F459" s="131">
        <v>86370</v>
      </c>
      <c r="G459" s="131">
        <v>87560</v>
      </c>
      <c r="H459" s="152" t="s">
        <v>703</v>
      </c>
    </row>
    <row r="461" spans="4:8" ht="12.75">
      <c r="D461" s="131">
        <v>441753.2842512131</v>
      </c>
      <c r="F461" s="131">
        <v>86075</v>
      </c>
      <c r="G461" s="131">
        <v>87990</v>
      </c>
      <c r="H461" s="152" t="s">
        <v>704</v>
      </c>
    </row>
    <row r="463" spans="1:8" ht="12.75">
      <c r="A463" s="147" t="s">
        <v>425</v>
      </c>
      <c r="C463" s="153" t="s">
        <v>426</v>
      </c>
      <c r="D463" s="131">
        <v>460201.1326419512</v>
      </c>
      <c r="F463" s="131">
        <v>86149.16666666666</v>
      </c>
      <c r="G463" s="131">
        <v>87697.5</v>
      </c>
      <c r="H463" s="131">
        <v>373282.30027761013</v>
      </c>
    </row>
    <row r="464" spans="1:8" ht="12.75">
      <c r="A464" s="130">
        <v>38399.837175925924</v>
      </c>
      <c r="C464" s="153" t="s">
        <v>427</v>
      </c>
      <c r="D464" s="131">
        <v>16396.200468774452</v>
      </c>
      <c r="F464" s="131">
        <v>194.65246808949877</v>
      </c>
      <c r="G464" s="131">
        <v>253.46350822159783</v>
      </c>
      <c r="H464" s="131">
        <v>16396.200468774452</v>
      </c>
    </row>
    <row r="466" spans="3:8" ht="12.75">
      <c r="C466" s="153" t="s">
        <v>428</v>
      </c>
      <c r="D466" s="131">
        <v>3.562833575538185</v>
      </c>
      <c r="F466" s="131">
        <v>0.22594817294363317</v>
      </c>
      <c r="G466" s="131">
        <v>0.28902022089751456</v>
      </c>
      <c r="H466" s="131">
        <v>4.392439838851345</v>
      </c>
    </row>
    <row r="467" spans="1:16" ht="12.75">
      <c r="A467" s="141" t="s">
        <v>408</v>
      </c>
      <c r="B467" s="136" t="s">
        <v>565</v>
      </c>
      <c r="D467" s="141" t="s">
        <v>409</v>
      </c>
      <c r="E467" s="136" t="s">
        <v>410</v>
      </c>
      <c r="F467" s="137" t="s">
        <v>432</v>
      </c>
      <c r="G467" s="142" t="s">
        <v>412</v>
      </c>
      <c r="H467" s="143">
        <v>1</v>
      </c>
      <c r="I467" s="144" t="s">
        <v>413</v>
      </c>
      <c r="J467" s="143">
        <v>5</v>
      </c>
      <c r="K467" s="142" t="s">
        <v>414</v>
      </c>
      <c r="L467" s="145">
        <v>1</v>
      </c>
      <c r="M467" s="142" t="s">
        <v>415</v>
      </c>
      <c r="N467" s="146">
        <v>1</v>
      </c>
      <c r="O467" s="142" t="s">
        <v>416</v>
      </c>
      <c r="P467" s="146">
        <v>1</v>
      </c>
    </row>
    <row r="469" spans="1:10" ht="12.75">
      <c r="A469" s="147" t="s">
        <v>417</v>
      </c>
      <c r="C469" s="148" t="s">
        <v>418</v>
      </c>
      <c r="D469" s="148" t="s">
        <v>419</v>
      </c>
      <c r="F469" s="148" t="s">
        <v>420</v>
      </c>
      <c r="G469" s="148" t="s">
        <v>421</v>
      </c>
      <c r="H469" s="148" t="s">
        <v>422</v>
      </c>
      <c r="I469" s="149" t="s">
        <v>423</v>
      </c>
      <c r="J469" s="148" t="s">
        <v>424</v>
      </c>
    </row>
    <row r="470" spans="1:8" ht="12.75">
      <c r="A470" s="150" t="s">
        <v>488</v>
      </c>
      <c r="C470" s="151">
        <v>228.61599999992177</v>
      </c>
      <c r="D470" s="131">
        <v>37512.61290574074</v>
      </c>
      <c r="F470" s="131">
        <v>26647.000000029802</v>
      </c>
      <c r="G470" s="131">
        <v>25798</v>
      </c>
      <c r="H470" s="152" t="s">
        <v>705</v>
      </c>
    </row>
    <row r="472" spans="4:8" ht="12.75">
      <c r="D472" s="131">
        <v>37154.958786547184</v>
      </c>
      <c r="F472" s="131">
        <v>26037</v>
      </c>
      <c r="G472" s="131">
        <v>25679.999999970198</v>
      </c>
      <c r="H472" s="152" t="s">
        <v>706</v>
      </c>
    </row>
    <row r="474" spans="4:8" ht="12.75">
      <c r="D474" s="131">
        <v>37205.89070087671</v>
      </c>
      <c r="F474" s="131">
        <v>26664</v>
      </c>
      <c r="G474" s="131">
        <v>25719</v>
      </c>
      <c r="H474" s="152" t="s">
        <v>707</v>
      </c>
    </row>
    <row r="476" spans="1:8" ht="12.75">
      <c r="A476" s="147" t="s">
        <v>425</v>
      </c>
      <c r="C476" s="153" t="s">
        <v>426</v>
      </c>
      <c r="D476" s="131">
        <v>37291.15413105488</v>
      </c>
      <c r="F476" s="131">
        <v>26449.333333343267</v>
      </c>
      <c r="G476" s="131">
        <v>25732.333333323397</v>
      </c>
      <c r="H476" s="131">
        <v>11193.668220401772</v>
      </c>
    </row>
    <row r="477" spans="1:8" ht="12.75">
      <c r="A477" s="130">
        <v>38399.83939814815</v>
      </c>
      <c r="C477" s="153" t="s">
        <v>427</v>
      </c>
      <c r="D477" s="131">
        <v>193.47223738456762</v>
      </c>
      <c r="F477" s="131">
        <v>357.1922918247676</v>
      </c>
      <c r="G477" s="131">
        <v>60.11932580430679</v>
      </c>
      <c r="H477" s="131">
        <v>193.47223738456762</v>
      </c>
    </row>
    <row r="479" spans="3:8" ht="12.75">
      <c r="C479" s="153" t="s">
        <v>428</v>
      </c>
      <c r="D479" s="131">
        <v>0.5188153649110318</v>
      </c>
      <c r="F479" s="131">
        <v>1.3504774858520698</v>
      </c>
      <c r="G479" s="131">
        <v>0.2336334020920373</v>
      </c>
      <c r="H479" s="131">
        <v>1.728407824630195</v>
      </c>
    </row>
    <row r="480" spans="1:10" ht="12.75">
      <c r="A480" s="147" t="s">
        <v>417</v>
      </c>
      <c r="C480" s="148" t="s">
        <v>418</v>
      </c>
      <c r="D480" s="148" t="s">
        <v>419</v>
      </c>
      <c r="F480" s="148" t="s">
        <v>420</v>
      </c>
      <c r="G480" s="148" t="s">
        <v>421</v>
      </c>
      <c r="H480" s="148" t="s">
        <v>422</v>
      </c>
      <c r="I480" s="149" t="s">
        <v>423</v>
      </c>
      <c r="J480" s="148" t="s">
        <v>424</v>
      </c>
    </row>
    <row r="481" spans="1:8" ht="12.75">
      <c r="A481" s="150" t="s">
        <v>489</v>
      </c>
      <c r="C481" s="151">
        <v>231.6040000000503</v>
      </c>
      <c r="D481" s="131">
        <v>129109.78566539288</v>
      </c>
      <c r="F481" s="131">
        <v>19989</v>
      </c>
      <c r="G481" s="131">
        <v>27865</v>
      </c>
      <c r="H481" s="152" t="s">
        <v>708</v>
      </c>
    </row>
    <row r="483" spans="4:8" ht="12.75">
      <c r="D483" s="131">
        <v>128732.77198469639</v>
      </c>
      <c r="F483" s="131">
        <v>20151</v>
      </c>
      <c r="G483" s="131">
        <v>24077</v>
      </c>
      <c r="H483" s="152" t="s">
        <v>709</v>
      </c>
    </row>
    <row r="485" spans="4:8" ht="12.75">
      <c r="D485" s="131">
        <v>127392.077750206</v>
      </c>
      <c r="F485" s="131">
        <v>19436</v>
      </c>
      <c r="G485" s="131">
        <v>28790</v>
      </c>
      <c r="H485" s="152" t="s">
        <v>710</v>
      </c>
    </row>
    <row r="487" spans="1:8" ht="12.75">
      <c r="A487" s="147" t="s">
        <v>425</v>
      </c>
      <c r="C487" s="153" t="s">
        <v>426</v>
      </c>
      <c r="D487" s="131">
        <v>128411.54513343176</v>
      </c>
      <c r="F487" s="131">
        <v>19858.666666666668</v>
      </c>
      <c r="G487" s="131">
        <v>26910.666666666664</v>
      </c>
      <c r="H487" s="131">
        <v>103615.23472778803</v>
      </c>
    </row>
    <row r="488" spans="1:8" ht="12.75">
      <c r="A488" s="130">
        <v>38399.83987268519</v>
      </c>
      <c r="C488" s="153" t="s">
        <v>427</v>
      </c>
      <c r="D488" s="131">
        <v>902.7846575766167</v>
      </c>
      <c r="F488" s="131">
        <v>374.8950964381014</v>
      </c>
      <c r="G488" s="131">
        <v>2497.2297317894754</v>
      </c>
      <c r="H488" s="131">
        <v>902.7846575766167</v>
      </c>
    </row>
    <row r="490" spans="3:8" ht="12.75">
      <c r="C490" s="153" t="s">
        <v>428</v>
      </c>
      <c r="D490" s="131">
        <v>0.7030401017591821</v>
      </c>
      <c r="F490" s="131">
        <v>1.8878160489363234</v>
      </c>
      <c r="G490" s="131">
        <v>9.27970221890753</v>
      </c>
      <c r="H490" s="131">
        <v>0.8712856366617905</v>
      </c>
    </row>
    <row r="491" spans="1:10" ht="12.75">
      <c r="A491" s="147" t="s">
        <v>417</v>
      </c>
      <c r="C491" s="148" t="s">
        <v>418</v>
      </c>
      <c r="D491" s="148" t="s">
        <v>419</v>
      </c>
      <c r="F491" s="148" t="s">
        <v>420</v>
      </c>
      <c r="G491" s="148" t="s">
        <v>421</v>
      </c>
      <c r="H491" s="148" t="s">
        <v>422</v>
      </c>
      <c r="I491" s="149" t="s">
        <v>423</v>
      </c>
      <c r="J491" s="148" t="s">
        <v>424</v>
      </c>
    </row>
    <row r="492" spans="1:8" ht="12.75">
      <c r="A492" s="150" t="s">
        <v>487</v>
      </c>
      <c r="C492" s="151">
        <v>267.7160000000149</v>
      </c>
      <c r="D492" s="131">
        <v>68622.86034572124</v>
      </c>
      <c r="F492" s="131">
        <v>5936.75</v>
      </c>
      <c r="G492" s="131">
        <v>5965.5</v>
      </c>
      <c r="H492" s="152" t="s">
        <v>711</v>
      </c>
    </row>
    <row r="494" spans="4:8" ht="12.75">
      <c r="D494" s="131">
        <v>69935.92302536964</v>
      </c>
      <c r="F494" s="131">
        <v>5920.25</v>
      </c>
      <c r="G494" s="131">
        <v>5998.25</v>
      </c>
      <c r="H494" s="152" t="s">
        <v>712</v>
      </c>
    </row>
    <row r="496" spans="4:8" ht="12.75">
      <c r="D496" s="131">
        <v>67834.35350418091</v>
      </c>
      <c r="F496" s="131">
        <v>5932.5</v>
      </c>
      <c r="G496" s="131">
        <v>5934</v>
      </c>
      <c r="H496" s="152" t="s">
        <v>713</v>
      </c>
    </row>
    <row r="498" spans="1:8" ht="12.75">
      <c r="A498" s="147" t="s">
        <v>425</v>
      </c>
      <c r="C498" s="153" t="s">
        <v>426</v>
      </c>
      <c r="D498" s="131">
        <v>68797.71229175727</v>
      </c>
      <c r="F498" s="131">
        <v>5929.833333333334</v>
      </c>
      <c r="G498" s="131">
        <v>5965.916666666666</v>
      </c>
      <c r="H498" s="131">
        <v>62846.81079630863</v>
      </c>
    </row>
    <row r="499" spans="1:8" ht="12.75">
      <c r="A499" s="130">
        <v>38399.840520833335</v>
      </c>
      <c r="C499" s="153" t="s">
        <v>427</v>
      </c>
      <c r="D499" s="131">
        <v>1061.639541167855</v>
      </c>
      <c r="F499" s="131">
        <v>8.567136822377318</v>
      </c>
      <c r="G499" s="131">
        <v>32.127026524926535</v>
      </c>
      <c r="H499" s="131">
        <v>1061.639541167855</v>
      </c>
    </row>
    <row r="501" spans="3:8" ht="12.75">
      <c r="C501" s="153" t="s">
        <v>428</v>
      </c>
      <c r="D501" s="131">
        <v>1.5431320400097825</v>
      </c>
      <c r="F501" s="131">
        <v>0.1444751705620279</v>
      </c>
      <c r="G501" s="131">
        <v>0.5385094750724511</v>
      </c>
      <c r="H501" s="131">
        <v>1.6892496655219478</v>
      </c>
    </row>
    <row r="502" spans="1:10" ht="12.75">
      <c r="A502" s="147" t="s">
        <v>417</v>
      </c>
      <c r="C502" s="148" t="s">
        <v>418</v>
      </c>
      <c r="D502" s="148" t="s">
        <v>419</v>
      </c>
      <c r="F502" s="148" t="s">
        <v>420</v>
      </c>
      <c r="G502" s="148" t="s">
        <v>421</v>
      </c>
      <c r="H502" s="148" t="s">
        <v>422</v>
      </c>
      <c r="I502" s="149" t="s">
        <v>423</v>
      </c>
      <c r="J502" s="148" t="s">
        <v>424</v>
      </c>
    </row>
    <row r="503" spans="1:8" ht="12.75">
      <c r="A503" s="150" t="s">
        <v>486</v>
      </c>
      <c r="C503" s="151">
        <v>292.40199999976903</v>
      </c>
      <c r="D503" s="131">
        <v>25574.5</v>
      </c>
      <c r="F503" s="131">
        <v>23849.25</v>
      </c>
      <c r="G503" s="131">
        <v>23085.25</v>
      </c>
      <c r="H503" s="152" t="s">
        <v>714</v>
      </c>
    </row>
    <row r="505" spans="4:8" ht="12.75">
      <c r="D505" s="131">
        <v>25737.76149201393</v>
      </c>
      <c r="F505" s="131">
        <v>24012.75</v>
      </c>
      <c r="G505" s="131">
        <v>23044.25</v>
      </c>
      <c r="H505" s="152" t="s">
        <v>715</v>
      </c>
    </row>
    <row r="507" spans="4:8" ht="12.75">
      <c r="D507" s="131">
        <v>25843.545366883278</v>
      </c>
      <c r="F507" s="131">
        <v>23802.25</v>
      </c>
      <c r="G507" s="131">
        <v>23232.75</v>
      </c>
      <c r="H507" s="152" t="s">
        <v>716</v>
      </c>
    </row>
    <row r="509" spans="1:8" ht="12.75">
      <c r="A509" s="147" t="s">
        <v>425</v>
      </c>
      <c r="C509" s="153" t="s">
        <v>426</v>
      </c>
      <c r="D509" s="131">
        <v>25718.602286299072</v>
      </c>
      <c r="F509" s="131">
        <v>23888.083333333336</v>
      </c>
      <c r="G509" s="131">
        <v>23120.75</v>
      </c>
      <c r="H509" s="131">
        <v>2323.457771531137</v>
      </c>
    </row>
    <row r="510" spans="1:8" ht="12.75">
      <c r="A510" s="130">
        <v>38399.841203703705</v>
      </c>
      <c r="C510" s="153" t="s">
        <v>427</v>
      </c>
      <c r="D510" s="131">
        <v>135.54209210836908</v>
      </c>
      <c r="F510" s="131">
        <v>110.49245826450479</v>
      </c>
      <c r="G510" s="131">
        <v>99.13753073382452</v>
      </c>
      <c r="H510" s="131">
        <v>135.54209210836908</v>
      </c>
    </row>
    <row r="512" spans="3:8" ht="12.75">
      <c r="C512" s="153" t="s">
        <v>428</v>
      </c>
      <c r="D512" s="131">
        <v>0.5270196669302503</v>
      </c>
      <c r="F512" s="131">
        <v>0.4625421668314597</v>
      </c>
      <c r="G512" s="131">
        <v>0.4287816387177081</v>
      </c>
      <c r="H512" s="131">
        <v>5.8336369943598365</v>
      </c>
    </row>
    <row r="513" spans="1:10" ht="12.75">
      <c r="A513" s="147" t="s">
        <v>417</v>
      </c>
      <c r="C513" s="148" t="s">
        <v>418</v>
      </c>
      <c r="D513" s="148" t="s">
        <v>419</v>
      </c>
      <c r="F513" s="148" t="s">
        <v>420</v>
      </c>
      <c r="G513" s="148" t="s">
        <v>421</v>
      </c>
      <c r="H513" s="148" t="s">
        <v>422</v>
      </c>
      <c r="I513" s="149" t="s">
        <v>423</v>
      </c>
      <c r="J513" s="148" t="s">
        <v>424</v>
      </c>
    </row>
    <row r="514" spans="1:8" ht="12.75">
      <c r="A514" s="150" t="s">
        <v>490</v>
      </c>
      <c r="C514" s="151">
        <v>324.75400000019</v>
      </c>
      <c r="D514" s="131">
        <v>34134.93101590872</v>
      </c>
      <c r="F514" s="131">
        <v>33468</v>
      </c>
      <c r="G514" s="131">
        <v>30783</v>
      </c>
      <c r="H514" s="152" t="s">
        <v>717</v>
      </c>
    </row>
    <row r="516" spans="4:8" ht="12.75">
      <c r="D516" s="131">
        <v>34112.32282149792</v>
      </c>
      <c r="F516" s="131">
        <v>32329</v>
      </c>
      <c r="G516" s="131">
        <v>30477.999999970198</v>
      </c>
      <c r="H516" s="152" t="s">
        <v>718</v>
      </c>
    </row>
    <row r="518" spans="4:8" ht="12.75">
      <c r="D518" s="131">
        <v>34007.553681731224</v>
      </c>
      <c r="F518" s="131">
        <v>33588</v>
      </c>
      <c r="G518" s="131">
        <v>31134</v>
      </c>
      <c r="H518" s="152" t="s">
        <v>719</v>
      </c>
    </row>
    <row r="520" spans="1:8" ht="12.75">
      <c r="A520" s="147" t="s">
        <v>425</v>
      </c>
      <c r="C520" s="153" t="s">
        <v>426</v>
      </c>
      <c r="D520" s="131">
        <v>34084.93583971262</v>
      </c>
      <c r="F520" s="131">
        <v>33128.333333333336</v>
      </c>
      <c r="G520" s="131">
        <v>30798.333333323397</v>
      </c>
      <c r="H520" s="131">
        <v>2044.2147146424513</v>
      </c>
    </row>
    <row r="521" spans="1:8" ht="12.75">
      <c r="A521" s="130">
        <v>38399.84170138889</v>
      </c>
      <c r="C521" s="153" t="s">
        <v>427</v>
      </c>
      <c r="D521" s="131">
        <v>67.9616170646562</v>
      </c>
      <c r="F521" s="131">
        <v>694.838350505593</v>
      </c>
      <c r="G521" s="131">
        <v>328.26869077494877</v>
      </c>
      <c r="H521" s="131">
        <v>67.9616170646562</v>
      </c>
    </row>
    <row r="523" spans="3:8" ht="12.75">
      <c r="C523" s="153" t="s">
        <v>428</v>
      </c>
      <c r="D523" s="131">
        <v>0.19938901274232</v>
      </c>
      <c r="F523" s="131">
        <v>2.0974141485302398</v>
      </c>
      <c r="G523" s="131">
        <v>1.065865114265019</v>
      </c>
      <c r="H523" s="131">
        <v>3.3245831065521507</v>
      </c>
    </row>
    <row r="524" spans="1:10" ht="12.75">
      <c r="A524" s="147" t="s">
        <v>417</v>
      </c>
      <c r="C524" s="148" t="s">
        <v>418</v>
      </c>
      <c r="D524" s="148" t="s">
        <v>419</v>
      </c>
      <c r="F524" s="148" t="s">
        <v>420</v>
      </c>
      <c r="G524" s="148" t="s">
        <v>421</v>
      </c>
      <c r="H524" s="148" t="s">
        <v>422</v>
      </c>
      <c r="I524" s="149" t="s">
        <v>423</v>
      </c>
      <c r="J524" s="148" t="s">
        <v>424</v>
      </c>
    </row>
    <row r="525" spans="1:8" ht="12.75">
      <c r="A525" s="150" t="s">
        <v>509</v>
      </c>
      <c r="C525" s="151">
        <v>343.82299999985844</v>
      </c>
      <c r="D525" s="131">
        <v>28348.56062090397</v>
      </c>
      <c r="F525" s="131">
        <v>26642</v>
      </c>
      <c r="G525" s="131">
        <v>26574.000000029802</v>
      </c>
      <c r="H525" s="152" t="s">
        <v>720</v>
      </c>
    </row>
    <row r="527" spans="4:8" ht="12.75">
      <c r="D527" s="131">
        <v>28266.403009593487</v>
      </c>
      <c r="F527" s="131">
        <v>26379.999999970198</v>
      </c>
      <c r="G527" s="131">
        <v>26410</v>
      </c>
      <c r="H527" s="152" t="s">
        <v>721</v>
      </c>
    </row>
    <row r="529" spans="4:8" ht="12.75">
      <c r="D529" s="131">
        <v>28350.129292219877</v>
      </c>
      <c r="F529" s="131">
        <v>26362</v>
      </c>
      <c r="G529" s="131">
        <v>26612</v>
      </c>
      <c r="H529" s="152" t="s">
        <v>722</v>
      </c>
    </row>
    <row r="531" spans="1:8" ht="12.75">
      <c r="A531" s="147" t="s">
        <v>425</v>
      </c>
      <c r="C531" s="153" t="s">
        <v>426</v>
      </c>
      <c r="D531" s="131">
        <v>28321.697640905775</v>
      </c>
      <c r="F531" s="131">
        <v>26461.333333323397</v>
      </c>
      <c r="G531" s="131">
        <v>26532.00000000993</v>
      </c>
      <c r="H531" s="131">
        <v>1825.2859044941129</v>
      </c>
    </row>
    <row r="532" spans="1:8" ht="12.75">
      <c r="A532" s="130">
        <v>38399.842141203706</v>
      </c>
      <c r="C532" s="153" t="s">
        <v>427</v>
      </c>
      <c r="D532" s="131">
        <v>47.89297831017894</v>
      </c>
      <c r="F532" s="131">
        <v>156.72055811467345</v>
      </c>
      <c r="G532" s="131">
        <v>107.34989520729516</v>
      </c>
      <c r="H532" s="131">
        <v>47.89297831017894</v>
      </c>
    </row>
    <row r="534" spans="3:8" ht="12.75">
      <c r="C534" s="153" t="s">
        <v>428</v>
      </c>
      <c r="D534" s="131">
        <v>0.16910348707701</v>
      </c>
      <c r="F534" s="131">
        <v>0.5922625142902814</v>
      </c>
      <c r="G534" s="131">
        <v>0.404605364115992</v>
      </c>
      <c r="H534" s="131">
        <v>2.6238617299492444</v>
      </c>
    </row>
    <row r="535" spans="1:10" ht="12.75">
      <c r="A535" s="147" t="s">
        <v>417</v>
      </c>
      <c r="C535" s="148" t="s">
        <v>418</v>
      </c>
      <c r="D535" s="148" t="s">
        <v>419</v>
      </c>
      <c r="F535" s="148" t="s">
        <v>420</v>
      </c>
      <c r="G535" s="148" t="s">
        <v>421</v>
      </c>
      <c r="H535" s="148" t="s">
        <v>422</v>
      </c>
      <c r="I535" s="149" t="s">
        <v>423</v>
      </c>
      <c r="J535" s="148" t="s">
        <v>424</v>
      </c>
    </row>
    <row r="536" spans="1:8" ht="12.75">
      <c r="A536" s="150" t="s">
        <v>491</v>
      </c>
      <c r="C536" s="151">
        <v>361.38400000007823</v>
      </c>
      <c r="D536" s="131">
        <v>31942.83443632722</v>
      </c>
      <c r="F536" s="131">
        <v>26884</v>
      </c>
      <c r="G536" s="131">
        <v>27588</v>
      </c>
      <c r="H536" s="152" t="s">
        <v>723</v>
      </c>
    </row>
    <row r="538" spans="4:8" ht="12.75">
      <c r="D538" s="131">
        <v>31903.231708079576</v>
      </c>
      <c r="F538" s="131">
        <v>27574.000000029802</v>
      </c>
      <c r="G538" s="131">
        <v>27498</v>
      </c>
      <c r="H538" s="152" t="s">
        <v>724</v>
      </c>
    </row>
    <row r="540" spans="4:8" ht="12.75">
      <c r="D540" s="131">
        <v>31699.45735102892</v>
      </c>
      <c r="F540" s="131">
        <v>27177.999999970198</v>
      </c>
      <c r="G540" s="131">
        <v>26927.999999970198</v>
      </c>
      <c r="H540" s="152" t="s">
        <v>725</v>
      </c>
    </row>
    <row r="542" spans="1:8" ht="12.75">
      <c r="A542" s="147" t="s">
        <v>425</v>
      </c>
      <c r="C542" s="153" t="s">
        <v>426</v>
      </c>
      <c r="D542" s="131">
        <v>31848.507831811905</v>
      </c>
      <c r="F542" s="131">
        <v>27212</v>
      </c>
      <c r="G542" s="131">
        <v>27337.99999999007</v>
      </c>
      <c r="H542" s="131">
        <v>4578.592647137949</v>
      </c>
    </row>
    <row r="543" spans="1:8" ht="12.75">
      <c r="A543" s="130">
        <v>38399.84258101852</v>
      </c>
      <c r="C543" s="153" t="s">
        <v>427</v>
      </c>
      <c r="D543" s="131">
        <v>130.59145602776306</v>
      </c>
      <c r="F543" s="131">
        <v>346.2542418683129</v>
      </c>
      <c r="G543" s="131">
        <v>357.9106033802346</v>
      </c>
      <c r="H543" s="131">
        <v>130.59145602776306</v>
      </c>
    </row>
    <row r="545" spans="3:8" ht="12.75">
      <c r="C545" s="153" t="s">
        <v>428</v>
      </c>
      <c r="D545" s="131">
        <v>0.41003948039701155</v>
      </c>
      <c r="F545" s="131">
        <v>1.2724321691471148</v>
      </c>
      <c r="G545" s="131">
        <v>1.3092055138648204</v>
      </c>
      <c r="H545" s="131">
        <v>2.852218270812866</v>
      </c>
    </row>
    <row r="546" spans="1:10" ht="12.75">
      <c r="A546" s="147" t="s">
        <v>417</v>
      </c>
      <c r="C546" s="148" t="s">
        <v>418</v>
      </c>
      <c r="D546" s="148" t="s">
        <v>419</v>
      </c>
      <c r="F546" s="148" t="s">
        <v>420</v>
      </c>
      <c r="G546" s="148" t="s">
        <v>421</v>
      </c>
      <c r="H546" s="148" t="s">
        <v>422</v>
      </c>
      <c r="I546" s="149" t="s">
        <v>423</v>
      </c>
      <c r="J546" s="148" t="s">
        <v>424</v>
      </c>
    </row>
    <row r="547" spans="1:8" ht="12.75">
      <c r="A547" s="150" t="s">
        <v>510</v>
      </c>
      <c r="C547" s="151">
        <v>371.029</v>
      </c>
      <c r="D547" s="131">
        <v>33258.21020847559</v>
      </c>
      <c r="F547" s="131">
        <v>33352</v>
      </c>
      <c r="G547" s="131">
        <v>33456</v>
      </c>
      <c r="H547" s="152" t="s">
        <v>726</v>
      </c>
    </row>
    <row r="549" spans="4:8" ht="12.75">
      <c r="D549" s="131">
        <v>32971.5</v>
      </c>
      <c r="F549" s="131">
        <v>33260</v>
      </c>
      <c r="G549" s="131">
        <v>33774</v>
      </c>
      <c r="H549" s="152" t="s">
        <v>727</v>
      </c>
    </row>
    <row r="551" spans="4:8" ht="12.75">
      <c r="D551" s="131">
        <v>33363.39694428444</v>
      </c>
      <c r="F551" s="131">
        <v>33814</v>
      </c>
      <c r="G551" s="131">
        <v>33906</v>
      </c>
      <c r="H551" s="152" t="s">
        <v>728</v>
      </c>
    </row>
    <row r="553" spans="1:8" ht="12.75">
      <c r="A553" s="147" t="s">
        <v>425</v>
      </c>
      <c r="C553" s="153" t="s">
        <v>426</v>
      </c>
      <c r="D553" s="131">
        <v>33197.702384253345</v>
      </c>
      <c r="F553" s="131">
        <v>33475.333333333336</v>
      </c>
      <c r="G553" s="131">
        <v>33712</v>
      </c>
      <c r="H553" s="131">
        <v>-367.6943740271363</v>
      </c>
    </row>
    <row r="554" spans="1:8" ht="12.75">
      <c r="A554" s="130">
        <v>38399.84302083333</v>
      </c>
      <c r="C554" s="153" t="s">
        <v>427</v>
      </c>
      <c r="D554" s="131">
        <v>202.83417199560398</v>
      </c>
      <c r="F554" s="131">
        <v>296.87932452990617</v>
      </c>
      <c r="G554" s="131">
        <v>231.31796298601628</v>
      </c>
      <c r="H554" s="131">
        <v>202.83417199560398</v>
      </c>
    </row>
    <row r="556" spans="3:7" ht="12.75">
      <c r="C556" s="153" t="s">
        <v>428</v>
      </c>
      <c r="D556" s="131">
        <v>0.6109885848359621</v>
      </c>
      <c r="F556" s="131">
        <v>0.8868599502018586</v>
      </c>
      <c r="G556" s="131">
        <v>0.6861591213396308</v>
      </c>
    </row>
    <row r="557" spans="1:10" ht="12.75">
      <c r="A557" s="147" t="s">
        <v>417</v>
      </c>
      <c r="C557" s="148" t="s">
        <v>418</v>
      </c>
      <c r="D557" s="148" t="s">
        <v>419</v>
      </c>
      <c r="F557" s="148" t="s">
        <v>420</v>
      </c>
      <c r="G557" s="148" t="s">
        <v>421</v>
      </c>
      <c r="H557" s="148" t="s">
        <v>422</v>
      </c>
      <c r="I557" s="149" t="s">
        <v>423</v>
      </c>
      <c r="J557" s="148" t="s">
        <v>424</v>
      </c>
    </row>
    <row r="558" spans="1:8" ht="12.75">
      <c r="A558" s="150" t="s">
        <v>485</v>
      </c>
      <c r="C558" s="151">
        <v>407.77100000018254</v>
      </c>
      <c r="D558" s="131">
        <v>135771.5325741768</v>
      </c>
      <c r="F558" s="131">
        <v>121900</v>
      </c>
      <c r="G558" s="131">
        <v>119700</v>
      </c>
      <c r="H558" s="152" t="s">
        <v>729</v>
      </c>
    </row>
    <row r="560" spans="4:8" ht="12.75">
      <c r="D560" s="131">
        <v>133179.7696723938</v>
      </c>
      <c r="F560" s="131">
        <v>122200</v>
      </c>
      <c r="G560" s="131">
        <v>119900</v>
      </c>
      <c r="H560" s="152" t="s">
        <v>730</v>
      </c>
    </row>
    <row r="562" spans="4:8" ht="12.75">
      <c r="D562" s="131">
        <v>134668.55090236664</v>
      </c>
      <c r="F562" s="131">
        <v>122500</v>
      </c>
      <c r="G562" s="131">
        <v>119200</v>
      </c>
      <c r="H562" s="152" t="s">
        <v>731</v>
      </c>
    </row>
    <row r="564" spans="1:8" ht="12.75">
      <c r="A564" s="147" t="s">
        <v>425</v>
      </c>
      <c r="C564" s="153" t="s">
        <v>426</v>
      </c>
      <c r="D564" s="131">
        <v>134539.95104964575</v>
      </c>
      <c r="F564" s="131">
        <v>122200</v>
      </c>
      <c r="G564" s="131">
        <v>119600</v>
      </c>
      <c r="H564" s="131">
        <v>13661.20891128096</v>
      </c>
    </row>
    <row r="565" spans="1:8" ht="12.75">
      <c r="A565" s="130">
        <v>38399.8434837963</v>
      </c>
      <c r="C565" s="153" t="s">
        <v>427</v>
      </c>
      <c r="D565" s="131">
        <v>1300.65836265876</v>
      </c>
      <c r="F565" s="131">
        <v>300</v>
      </c>
      <c r="G565" s="131">
        <v>360.5551275463989</v>
      </c>
      <c r="H565" s="131">
        <v>1300.65836265876</v>
      </c>
    </row>
    <row r="567" spans="3:8" ht="12.75">
      <c r="C567" s="153" t="s">
        <v>428</v>
      </c>
      <c r="D567" s="131">
        <v>0.9667450839035999</v>
      </c>
      <c r="F567" s="131">
        <v>0.2454991816693944</v>
      </c>
      <c r="G567" s="131">
        <v>0.30146749794849415</v>
      </c>
      <c r="H567" s="131">
        <v>9.520814527510232</v>
      </c>
    </row>
    <row r="568" spans="1:10" ht="12.75">
      <c r="A568" s="147" t="s">
        <v>417</v>
      </c>
      <c r="C568" s="148" t="s">
        <v>418</v>
      </c>
      <c r="D568" s="148" t="s">
        <v>419</v>
      </c>
      <c r="F568" s="148" t="s">
        <v>420</v>
      </c>
      <c r="G568" s="148" t="s">
        <v>421</v>
      </c>
      <c r="H568" s="148" t="s">
        <v>422</v>
      </c>
      <c r="I568" s="149" t="s">
        <v>423</v>
      </c>
      <c r="J568" s="148" t="s">
        <v>424</v>
      </c>
    </row>
    <row r="569" spans="1:8" ht="12.75">
      <c r="A569" s="150" t="s">
        <v>492</v>
      </c>
      <c r="C569" s="151">
        <v>455.40299999993294</v>
      </c>
      <c r="D569" s="131">
        <v>115732.7055940628</v>
      </c>
      <c r="F569" s="131">
        <v>84172.5</v>
      </c>
      <c r="G569" s="131">
        <v>85702.5</v>
      </c>
      <c r="H569" s="152" t="s">
        <v>732</v>
      </c>
    </row>
    <row r="571" spans="4:8" ht="12.75">
      <c r="D571" s="131">
        <v>114942.17662394047</v>
      </c>
      <c r="F571" s="131">
        <v>83510</v>
      </c>
      <c r="G571" s="131">
        <v>85732.5</v>
      </c>
      <c r="H571" s="152" t="s">
        <v>733</v>
      </c>
    </row>
    <row r="573" spans="4:8" ht="12.75">
      <c r="D573" s="131">
        <v>116473.6447969675</v>
      </c>
      <c r="F573" s="131">
        <v>84230</v>
      </c>
      <c r="G573" s="131">
        <v>86172.5</v>
      </c>
      <c r="H573" s="152" t="s">
        <v>734</v>
      </c>
    </row>
    <row r="575" spans="1:8" ht="12.75">
      <c r="A575" s="147" t="s">
        <v>425</v>
      </c>
      <c r="C575" s="153" t="s">
        <v>426</v>
      </c>
      <c r="D575" s="131">
        <v>115716.17567165694</v>
      </c>
      <c r="F575" s="131">
        <v>83970.83333333334</v>
      </c>
      <c r="G575" s="131">
        <v>85869.16666666666</v>
      </c>
      <c r="H575" s="131">
        <v>30801.69408250964</v>
      </c>
    </row>
    <row r="576" spans="1:8" ht="12.75">
      <c r="A576" s="130">
        <v>38399.84413194445</v>
      </c>
      <c r="C576" s="153" t="s">
        <v>427</v>
      </c>
      <c r="D576" s="131">
        <v>765.8678867794366</v>
      </c>
      <c r="F576" s="131">
        <v>400.1275838196279</v>
      </c>
      <c r="G576" s="131">
        <v>263.1222782915451</v>
      </c>
      <c r="H576" s="131">
        <v>765.8678867794366</v>
      </c>
    </row>
    <row r="578" spans="3:8" ht="12.75">
      <c r="C578" s="153" t="s">
        <v>428</v>
      </c>
      <c r="D578" s="131">
        <v>0.6618503267447902</v>
      </c>
      <c r="F578" s="131">
        <v>0.4765078157927391</v>
      </c>
      <c r="G578" s="131">
        <v>0.3064223032616036</v>
      </c>
      <c r="H578" s="131">
        <v>2.4864472867235103</v>
      </c>
    </row>
    <row r="579" spans="1:16" ht="12.75">
      <c r="A579" s="141" t="s">
        <v>408</v>
      </c>
      <c r="B579" s="136" t="s">
        <v>571</v>
      </c>
      <c r="D579" s="141" t="s">
        <v>409</v>
      </c>
      <c r="E579" s="136" t="s">
        <v>410</v>
      </c>
      <c r="F579" s="137" t="s">
        <v>433</v>
      </c>
      <c r="G579" s="142" t="s">
        <v>412</v>
      </c>
      <c r="H579" s="143">
        <v>1</v>
      </c>
      <c r="I579" s="144" t="s">
        <v>413</v>
      </c>
      <c r="J579" s="143">
        <v>6</v>
      </c>
      <c r="K579" s="142" t="s">
        <v>414</v>
      </c>
      <c r="L579" s="145">
        <v>1</v>
      </c>
      <c r="M579" s="142" t="s">
        <v>415</v>
      </c>
      <c r="N579" s="146">
        <v>1</v>
      </c>
      <c r="O579" s="142" t="s">
        <v>416</v>
      </c>
      <c r="P579" s="146">
        <v>1</v>
      </c>
    </row>
    <row r="581" spans="1:10" ht="12.75">
      <c r="A581" s="147" t="s">
        <v>417</v>
      </c>
      <c r="C581" s="148" t="s">
        <v>418</v>
      </c>
      <c r="D581" s="148" t="s">
        <v>419</v>
      </c>
      <c r="F581" s="148" t="s">
        <v>420</v>
      </c>
      <c r="G581" s="148" t="s">
        <v>421</v>
      </c>
      <c r="H581" s="148" t="s">
        <v>422</v>
      </c>
      <c r="I581" s="149" t="s">
        <v>423</v>
      </c>
      <c r="J581" s="148" t="s">
        <v>424</v>
      </c>
    </row>
    <row r="582" spans="1:8" ht="12.75">
      <c r="A582" s="150" t="s">
        <v>488</v>
      </c>
      <c r="C582" s="151">
        <v>228.61599999992177</v>
      </c>
      <c r="D582" s="131">
        <v>39013.93017989397</v>
      </c>
      <c r="F582" s="131">
        <v>26543.000000029802</v>
      </c>
      <c r="G582" s="131">
        <v>26881.999999970198</v>
      </c>
      <c r="H582" s="152" t="s">
        <v>735</v>
      </c>
    </row>
    <row r="584" spans="4:8" ht="12.75">
      <c r="D584" s="131">
        <v>39830.630386829376</v>
      </c>
      <c r="F584" s="131">
        <v>27127</v>
      </c>
      <c r="G584" s="131">
        <v>26511</v>
      </c>
      <c r="H584" s="152" t="s">
        <v>736</v>
      </c>
    </row>
    <row r="586" spans="4:8" ht="12.75">
      <c r="D586" s="131">
        <v>39838.42710971832</v>
      </c>
      <c r="F586" s="131">
        <v>26742</v>
      </c>
      <c r="G586" s="131">
        <v>26683</v>
      </c>
      <c r="H586" s="152" t="s">
        <v>737</v>
      </c>
    </row>
    <row r="588" spans="1:8" ht="12.75">
      <c r="A588" s="147" t="s">
        <v>425</v>
      </c>
      <c r="C588" s="153" t="s">
        <v>426</v>
      </c>
      <c r="D588" s="131">
        <v>39560.99589214722</v>
      </c>
      <c r="F588" s="131">
        <v>26804.00000000993</v>
      </c>
      <c r="G588" s="131">
        <v>26691.99999999007</v>
      </c>
      <c r="H588" s="131">
        <v>12811.956716889308</v>
      </c>
    </row>
    <row r="589" spans="1:8" ht="12.75">
      <c r="A589" s="130">
        <v>38399.846354166664</v>
      </c>
      <c r="C589" s="153" t="s">
        <v>427</v>
      </c>
      <c r="D589" s="131">
        <v>473.78884259139636</v>
      </c>
      <c r="F589" s="131">
        <v>296.89560453511075</v>
      </c>
      <c r="G589" s="131">
        <v>185.66367440698622</v>
      </c>
      <c r="H589" s="131">
        <v>473.78884259139636</v>
      </c>
    </row>
    <row r="591" spans="3:8" ht="12.75">
      <c r="C591" s="153" t="s">
        <v>428</v>
      </c>
      <c r="D591" s="131">
        <v>1.197616065791313</v>
      </c>
      <c r="F591" s="131">
        <v>1.1076540983994956</v>
      </c>
      <c r="G591" s="131">
        <v>0.6955779799455093</v>
      </c>
      <c r="H591" s="131">
        <v>3.698020942943292</v>
      </c>
    </row>
    <row r="592" spans="1:10" ht="12.75">
      <c r="A592" s="147" t="s">
        <v>417</v>
      </c>
      <c r="C592" s="148" t="s">
        <v>418</v>
      </c>
      <c r="D592" s="148" t="s">
        <v>419</v>
      </c>
      <c r="F592" s="148" t="s">
        <v>420</v>
      </c>
      <c r="G592" s="148" t="s">
        <v>421</v>
      </c>
      <c r="H592" s="148" t="s">
        <v>422</v>
      </c>
      <c r="I592" s="149" t="s">
        <v>423</v>
      </c>
      <c r="J592" s="148" t="s">
        <v>424</v>
      </c>
    </row>
    <row r="593" spans="1:8" ht="12.75">
      <c r="A593" s="150" t="s">
        <v>489</v>
      </c>
      <c r="C593" s="151">
        <v>231.6040000000503</v>
      </c>
      <c r="D593" s="131">
        <v>25043.12146282196</v>
      </c>
      <c r="F593" s="131">
        <v>19964</v>
      </c>
      <c r="G593" s="131">
        <v>21193</v>
      </c>
      <c r="H593" s="152" t="s">
        <v>738</v>
      </c>
    </row>
    <row r="595" spans="4:8" ht="12.75">
      <c r="D595" s="131">
        <v>25118.148806899786</v>
      </c>
      <c r="F595" s="131">
        <v>19959</v>
      </c>
      <c r="G595" s="131">
        <v>20943</v>
      </c>
      <c r="H595" s="152" t="s">
        <v>739</v>
      </c>
    </row>
    <row r="597" spans="4:8" ht="12.75">
      <c r="D597" s="131">
        <v>25100.10800561309</v>
      </c>
      <c r="F597" s="131">
        <v>19538</v>
      </c>
      <c r="G597" s="131">
        <v>20987</v>
      </c>
      <c r="H597" s="152" t="s">
        <v>740</v>
      </c>
    </row>
    <row r="599" spans="1:8" ht="12.75">
      <c r="A599" s="147" t="s">
        <v>425</v>
      </c>
      <c r="C599" s="153" t="s">
        <v>426</v>
      </c>
      <c r="D599" s="131">
        <v>25087.12609177828</v>
      </c>
      <c r="F599" s="131">
        <v>19820.333333333332</v>
      </c>
      <c r="G599" s="131">
        <v>21041</v>
      </c>
      <c r="H599" s="131">
        <v>4412.110806651882</v>
      </c>
    </row>
    <row r="600" spans="1:8" ht="12.75">
      <c r="A600" s="130">
        <v>38399.8468287037</v>
      </c>
      <c r="C600" s="153" t="s">
        <v>427</v>
      </c>
      <c r="D600" s="131">
        <v>39.16213930712515</v>
      </c>
      <c r="F600" s="131">
        <v>244.5206194441142</v>
      </c>
      <c r="G600" s="131">
        <v>133.46160496562297</v>
      </c>
      <c r="H600" s="131">
        <v>39.16213930712515</v>
      </c>
    </row>
    <row r="602" spans="3:8" ht="12.75">
      <c r="C602" s="153" t="s">
        <v>428</v>
      </c>
      <c r="D602" s="131">
        <v>0.1561045261376497</v>
      </c>
      <c r="F602" s="131">
        <v>1.2336857071565275</v>
      </c>
      <c r="G602" s="131">
        <v>0.6342930705081649</v>
      </c>
      <c r="H602" s="131">
        <v>0.8876055254116169</v>
      </c>
    </row>
    <row r="603" spans="1:10" ht="12.75">
      <c r="A603" s="147" t="s">
        <v>417</v>
      </c>
      <c r="C603" s="148" t="s">
        <v>418</v>
      </c>
      <c r="D603" s="148" t="s">
        <v>419</v>
      </c>
      <c r="F603" s="148" t="s">
        <v>420</v>
      </c>
      <c r="G603" s="148" t="s">
        <v>421</v>
      </c>
      <c r="H603" s="148" t="s">
        <v>422</v>
      </c>
      <c r="I603" s="149" t="s">
        <v>423</v>
      </c>
      <c r="J603" s="148" t="s">
        <v>424</v>
      </c>
    </row>
    <row r="604" spans="1:8" ht="12.75">
      <c r="A604" s="150" t="s">
        <v>487</v>
      </c>
      <c r="C604" s="151">
        <v>267.7160000000149</v>
      </c>
      <c r="D604" s="131">
        <v>8292.681134879589</v>
      </c>
      <c r="F604" s="131">
        <v>5869.5</v>
      </c>
      <c r="G604" s="131">
        <v>5948.25</v>
      </c>
      <c r="H604" s="152" t="s">
        <v>741</v>
      </c>
    </row>
    <row r="606" spans="4:8" ht="12.75">
      <c r="D606" s="131">
        <v>8447.599014699459</v>
      </c>
      <c r="F606" s="131">
        <v>5909.75</v>
      </c>
      <c r="G606" s="131">
        <v>5911.25</v>
      </c>
      <c r="H606" s="152" t="s">
        <v>742</v>
      </c>
    </row>
    <row r="608" spans="4:8" ht="12.75">
      <c r="D608" s="131">
        <v>8519.623718097806</v>
      </c>
      <c r="F608" s="131">
        <v>5947.5</v>
      </c>
      <c r="G608" s="131">
        <v>5946</v>
      </c>
      <c r="H608" s="152" t="s">
        <v>743</v>
      </c>
    </row>
    <row r="610" spans="1:8" ht="12.75">
      <c r="A610" s="147" t="s">
        <v>425</v>
      </c>
      <c r="C610" s="153" t="s">
        <v>426</v>
      </c>
      <c r="D610" s="131">
        <v>8419.967955892285</v>
      </c>
      <c r="F610" s="131">
        <v>5908.916666666666</v>
      </c>
      <c r="G610" s="131">
        <v>5935.166666666666</v>
      </c>
      <c r="H610" s="131">
        <v>2495.7245662087134</v>
      </c>
    </row>
    <row r="611" spans="1:8" ht="12.75">
      <c r="A611" s="130">
        <v>38399.84746527778</v>
      </c>
      <c r="C611" s="153" t="s">
        <v>427</v>
      </c>
      <c r="D611" s="131">
        <v>115.96698054859357</v>
      </c>
      <c r="F611" s="131">
        <v>39.00667677889688</v>
      </c>
      <c r="G611" s="131">
        <v>20.742970696921244</v>
      </c>
      <c r="H611" s="131">
        <v>115.96698054859357</v>
      </c>
    </row>
    <row r="613" spans="3:8" ht="12.75">
      <c r="C613" s="153" t="s">
        <v>428</v>
      </c>
      <c r="D613" s="131">
        <v>1.3772852955745511</v>
      </c>
      <c r="F613" s="131">
        <v>0.6601324570871181</v>
      </c>
      <c r="G613" s="131">
        <v>0.3494926404243842</v>
      </c>
      <c r="H613" s="131">
        <v>4.646625758256668</v>
      </c>
    </row>
    <row r="614" spans="1:10" ht="12.75">
      <c r="A614" s="147" t="s">
        <v>417</v>
      </c>
      <c r="C614" s="148" t="s">
        <v>418</v>
      </c>
      <c r="D614" s="148" t="s">
        <v>419</v>
      </c>
      <c r="F614" s="148" t="s">
        <v>420</v>
      </c>
      <c r="G614" s="148" t="s">
        <v>421</v>
      </c>
      <c r="H614" s="148" t="s">
        <v>422</v>
      </c>
      <c r="I614" s="149" t="s">
        <v>423</v>
      </c>
      <c r="J614" s="148" t="s">
        <v>424</v>
      </c>
    </row>
    <row r="615" spans="1:8" ht="12.75">
      <c r="A615" s="150" t="s">
        <v>486</v>
      </c>
      <c r="C615" s="151">
        <v>292.40199999976903</v>
      </c>
      <c r="D615" s="131">
        <v>78288.91646420956</v>
      </c>
      <c r="F615" s="131">
        <v>25367.75</v>
      </c>
      <c r="G615" s="131">
        <v>24661.5</v>
      </c>
      <c r="H615" s="152" t="s">
        <v>744</v>
      </c>
    </row>
    <row r="617" spans="4:8" ht="12.75">
      <c r="D617" s="131">
        <v>76695</v>
      </c>
      <c r="F617" s="131">
        <v>25483</v>
      </c>
      <c r="G617" s="131">
        <v>25634.500000029802</v>
      </c>
      <c r="H617" s="152" t="s">
        <v>745</v>
      </c>
    </row>
    <row r="619" spans="4:8" ht="12.75">
      <c r="D619" s="131">
        <v>76212.53861367702</v>
      </c>
      <c r="F619" s="131">
        <v>25353.75</v>
      </c>
      <c r="G619" s="131">
        <v>25382</v>
      </c>
      <c r="H619" s="152" t="s">
        <v>746</v>
      </c>
    </row>
    <row r="621" spans="1:8" ht="12.75">
      <c r="A621" s="147" t="s">
        <v>425</v>
      </c>
      <c r="C621" s="153" t="s">
        <v>426</v>
      </c>
      <c r="D621" s="131">
        <v>77065.48502596219</v>
      </c>
      <c r="F621" s="131">
        <v>25401.5</v>
      </c>
      <c r="G621" s="131">
        <v>25226.00000000993</v>
      </c>
      <c r="H621" s="131">
        <v>51776.72711456341</v>
      </c>
    </row>
    <row r="622" spans="1:8" ht="12.75">
      <c r="A622" s="130">
        <v>38399.84814814815</v>
      </c>
      <c r="C622" s="153" t="s">
        <v>427</v>
      </c>
      <c r="D622" s="131">
        <v>1086.6372947740567</v>
      </c>
      <c r="F622" s="131">
        <v>70.92733958072867</v>
      </c>
      <c r="G622" s="131">
        <v>504.91014053216145</v>
      </c>
      <c r="H622" s="131">
        <v>1086.6372947740567</v>
      </c>
    </row>
    <row r="624" spans="3:8" ht="12.75">
      <c r="C624" s="153" t="s">
        <v>428</v>
      </c>
      <c r="D624" s="131">
        <v>1.4100181091548116</v>
      </c>
      <c r="F624" s="131">
        <v>0.279225004746683</v>
      </c>
      <c r="G624" s="131">
        <v>2.001546581035292</v>
      </c>
      <c r="H624" s="131">
        <v>2.098698305842539</v>
      </c>
    </row>
    <row r="625" spans="1:10" ht="12.75">
      <c r="A625" s="147" t="s">
        <v>417</v>
      </c>
      <c r="C625" s="148" t="s">
        <v>418</v>
      </c>
      <c r="D625" s="148" t="s">
        <v>419</v>
      </c>
      <c r="F625" s="148" t="s">
        <v>420</v>
      </c>
      <c r="G625" s="148" t="s">
        <v>421</v>
      </c>
      <c r="H625" s="148" t="s">
        <v>422</v>
      </c>
      <c r="I625" s="149" t="s">
        <v>423</v>
      </c>
      <c r="J625" s="148" t="s">
        <v>424</v>
      </c>
    </row>
    <row r="626" spans="1:8" ht="12.75">
      <c r="A626" s="150" t="s">
        <v>490</v>
      </c>
      <c r="C626" s="151">
        <v>324.75400000019</v>
      </c>
      <c r="D626" s="131">
        <v>43185.029236257076</v>
      </c>
      <c r="F626" s="131">
        <v>36204</v>
      </c>
      <c r="G626" s="131">
        <v>32704.999999970198</v>
      </c>
      <c r="H626" s="152" t="s">
        <v>747</v>
      </c>
    </row>
    <row r="628" spans="4:8" ht="12.75">
      <c r="D628" s="131">
        <v>43040.49387913942</v>
      </c>
      <c r="F628" s="131">
        <v>36251</v>
      </c>
      <c r="G628" s="131">
        <v>32990</v>
      </c>
      <c r="H628" s="152" t="s">
        <v>748</v>
      </c>
    </row>
    <row r="630" spans="4:8" ht="12.75">
      <c r="D630" s="131">
        <v>43205.44437730312</v>
      </c>
      <c r="F630" s="131">
        <v>35614</v>
      </c>
      <c r="G630" s="131">
        <v>32947</v>
      </c>
      <c r="H630" s="152" t="s">
        <v>749</v>
      </c>
    </row>
    <row r="632" spans="1:8" ht="12.75">
      <c r="A632" s="147" t="s">
        <v>425</v>
      </c>
      <c r="C632" s="153" t="s">
        <v>426</v>
      </c>
      <c r="D632" s="131">
        <v>43143.65583089988</v>
      </c>
      <c r="F632" s="131">
        <v>36023</v>
      </c>
      <c r="G632" s="131">
        <v>32880.66666665673</v>
      </c>
      <c r="H632" s="131">
        <v>8587.454155261184</v>
      </c>
    </row>
    <row r="633" spans="1:8" ht="12.75">
      <c r="A633" s="130">
        <v>38399.848645833335</v>
      </c>
      <c r="C633" s="153" t="s">
        <v>427</v>
      </c>
      <c r="D633" s="131">
        <v>89.9221091574927</v>
      </c>
      <c r="F633" s="131">
        <v>354.98309818919546</v>
      </c>
      <c r="G633" s="131">
        <v>153.64352683605986</v>
      </c>
      <c r="H633" s="131">
        <v>89.9221091574927</v>
      </c>
    </row>
    <row r="635" spans="3:8" ht="12.75">
      <c r="C635" s="153" t="s">
        <v>428</v>
      </c>
      <c r="D635" s="131">
        <v>0.20842487134131474</v>
      </c>
      <c r="F635" s="131">
        <v>0.9854345784337656</v>
      </c>
      <c r="G635" s="131">
        <v>0.4672761911846058</v>
      </c>
      <c r="H635" s="131">
        <v>1.0471334988426237</v>
      </c>
    </row>
    <row r="636" spans="1:10" ht="12.75">
      <c r="A636" s="147" t="s">
        <v>417</v>
      </c>
      <c r="C636" s="148" t="s">
        <v>418</v>
      </c>
      <c r="D636" s="148" t="s">
        <v>419</v>
      </c>
      <c r="F636" s="148" t="s">
        <v>420</v>
      </c>
      <c r="G636" s="148" t="s">
        <v>421</v>
      </c>
      <c r="H636" s="148" t="s">
        <v>422</v>
      </c>
      <c r="I636" s="149" t="s">
        <v>423</v>
      </c>
      <c r="J636" s="148" t="s">
        <v>424</v>
      </c>
    </row>
    <row r="637" spans="1:8" ht="12.75">
      <c r="A637" s="150" t="s">
        <v>509</v>
      </c>
      <c r="C637" s="151">
        <v>343.82299999985844</v>
      </c>
      <c r="D637" s="131">
        <v>36977.13231539726</v>
      </c>
      <c r="F637" s="131">
        <v>27875.999999970198</v>
      </c>
      <c r="G637" s="131">
        <v>27702</v>
      </c>
      <c r="H637" s="152" t="s">
        <v>750</v>
      </c>
    </row>
    <row r="639" spans="4:8" ht="12.75">
      <c r="D639" s="131">
        <v>36537.86491847038</v>
      </c>
      <c r="F639" s="131">
        <v>28210</v>
      </c>
      <c r="G639" s="131">
        <v>27496</v>
      </c>
      <c r="H639" s="152" t="s">
        <v>751</v>
      </c>
    </row>
    <row r="641" spans="4:8" ht="12.75">
      <c r="D641" s="131">
        <v>36527.33107358217</v>
      </c>
      <c r="F641" s="131">
        <v>27620.000000029802</v>
      </c>
      <c r="G641" s="131">
        <v>27798</v>
      </c>
      <c r="H641" s="152" t="s">
        <v>752</v>
      </c>
    </row>
    <row r="643" spans="1:8" ht="12.75">
      <c r="A643" s="147" t="s">
        <v>425</v>
      </c>
      <c r="C643" s="153" t="s">
        <v>426</v>
      </c>
      <c r="D643" s="131">
        <v>36680.77610248327</v>
      </c>
      <c r="F643" s="131">
        <v>27902</v>
      </c>
      <c r="G643" s="131">
        <v>27665.333333333336</v>
      </c>
      <c r="H643" s="131">
        <v>8896.255659962831</v>
      </c>
    </row>
    <row r="644" spans="1:8" ht="12.75">
      <c r="A644" s="130">
        <v>38399.84908564815</v>
      </c>
      <c r="C644" s="153" t="s">
        <v>427</v>
      </c>
      <c r="D644" s="131">
        <v>256.70604623020193</v>
      </c>
      <c r="F644" s="131">
        <v>295.8580740697622</v>
      </c>
      <c r="G644" s="131">
        <v>154.30273274745764</v>
      </c>
      <c r="H644" s="131">
        <v>256.70604623020193</v>
      </c>
    </row>
    <row r="646" spans="3:8" ht="12.75">
      <c r="C646" s="153" t="s">
        <v>428</v>
      </c>
      <c r="D646" s="131">
        <v>0.6998380991530411</v>
      </c>
      <c r="F646" s="131">
        <v>1.0603471939995774</v>
      </c>
      <c r="G646" s="131">
        <v>0.5577476001763614</v>
      </c>
      <c r="H646" s="131">
        <v>2.885551585320272</v>
      </c>
    </row>
    <row r="647" spans="1:10" ht="12.75">
      <c r="A647" s="147" t="s">
        <v>417</v>
      </c>
      <c r="C647" s="148" t="s">
        <v>418</v>
      </c>
      <c r="D647" s="148" t="s">
        <v>419</v>
      </c>
      <c r="F647" s="148" t="s">
        <v>420</v>
      </c>
      <c r="G647" s="148" t="s">
        <v>421</v>
      </c>
      <c r="H647" s="148" t="s">
        <v>422</v>
      </c>
      <c r="I647" s="149" t="s">
        <v>423</v>
      </c>
      <c r="J647" s="148" t="s">
        <v>424</v>
      </c>
    </row>
    <row r="648" spans="1:8" ht="12.75">
      <c r="A648" s="150" t="s">
        <v>491</v>
      </c>
      <c r="C648" s="151">
        <v>361.38400000007823</v>
      </c>
      <c r="D648" s="131">
        <v>67438.28338444233</v>
      </c>
      <c r="F648" s="131">
        <v>28716.000000029802</v>
      </c>
      <c r="G648" s="131">
        <v>28164</v>
      </c>
      <c r="H648" s="152" t="s">
        <v>753</v>
      </c>
    </row>
    <row r="650" spans="4:8" ht="12.75">
      <c r="D650" s="131">
        <v>67187.14470088482</v>
      </c>
      <c r="F650" s="131">
        <v>28710</v>
      </c>
      <c r="G650" s="131">
        <v>28677.999999970198</v>
      </c>
      <c r="H650" s="152" t="s">
        <v>754</v>
      </c>
    </row>
    <row r="652" spans="4:8" ht="12.75">
      <c r="D652" s="131">
        <v>66329.80722153187</v>
      </c>
      <c r="F652" s="131">
        <v>28466.000000029802</v>
      </c>
      <c r="G652" s="131">
        <v>28738</v>
      </c>
      <c r="H652" s="152" t="s">
        <v>755</v>
      </c>
    </row>
    <row r="654" spans="1:8" ht="12.75">
      <c r="A654" s="147" t="s">
        <v>425</v>
      </c>
      <c r="C654" s="153" t="s">
        <v>426</v>
      </c>
      <c r="D654" s="131">
        <v>66985.07843561967</v>
      </c>
      <c r="F654" s="131">
        <v>28630.666666686535</v>
      </c>
      <c r="G654" s="131">
        <v>28526.666666656733</v>
      </c>
      <c r="H654" s="131">
        <v>38402.21477852276</v>
      </c>
    </row>
    <row r="655" spans="1:8" ht="12.75">
      <c r="A655" s="130">
        <v>38399.84951388889</v>
      </c>
      <c r="C655" s="153" t="s">
        <v>427</v>
      </c>
      <c r="D655" s="131">
        <v>581.2081663254164</v>
      </c>
      <c r="F655" s="131">
        <v>142.63706857298837</v>
      </c>
      <c r="G655" s="131">
        <v>315.5080558858322</v>
      </c>
      <c r="H655" s="131">
        <v>581.2081663254164</v>
      </c>
    </row>
    <row r="657" spans="3:8" ht="12.75">
      <c r="C657" s="153" t="s">
        <v>428</v>
      </c>
      <c r="D657" s="131">
        <v>0.8676681134053222</v>
      </c>
      <c r="F657" s="131">
        <v>0.4981968119483399</v>
      </c>
      <c r="G657" s="131">
        <v>1.106010946082994</v>
      </c>
      <c r="H657" s="131">
        <v>1.5134756411249208</v>
      </c>
    </row>
    <row r="658" spans="1:10" ht="12.75">
      <c r="A658" s="147" t="s">
        <v>417</v>
      </c>
      <c r="C658" s="148" t="s">
        <v>418</v>
      </c>
      <c r="D658" s="148" t="s">
        <v>419</v>
      </c>
      <c r="F658" s="148" t="s">
        <v>420</v>
      </c>
      <c r="G658" s="148" t="s">
        <v>421</v>
      </c>
      <c r="H658" s="148" t="s">
        <v>422</v>
      </c>
      <c r="I658" s="149" t="s">
        <v>423</v>
      </c>
      <c r="J658" s="148" t="s">
        <v>424</v>
      </c>
    </row>
    <row r="659" spans="1:8" ht="12.75">
      <c r="A659" s="150" t="s">
        <v>510</v>
      </c>
      <c r="C659" s="151">
        <v>371.029</v>
      </c>
      <c r="D659" s="131">
        <v>48292.82987731695</v>
      </c>
      <c r="F659" s="131">
        <v>35060</v>
      </c>
      <c r="G659" s="131">
        <v>35686</v>
      </c>
      <c r="H659" s="152" t="s">
        <v>756</v>
      </c>
    </row>
    <row r="661" spans="4:8" ht="12.75">
      <c r="D661" s="131">
        <v>48321.87753081322</v>
      </c>
      <c r="F661" s="131">
        <v>34240</v>
      </c>
      <c r="G661" s="131">
        <v>34534</v>
      </c>
      <c r="H661" s="152" t="s">
        <v>757</v>
      </c>
    </row>
    <row r="663" spans="4:8" ht="12.75">
      <c r="D663" s="131">
        <v>48289.22884148359</v>
      </c>
      <c r="F663" s="131">
        <v>34768</v>
      </c>
      <c r="G663" s="131">
        <v>35088</v>
      </c>
      <c r="H663" s="152" t="s">
        <v>758</v>
      </c>
    </row>
    <row r="665" spans="1:8" ht="12.75">
      <c r="A665" s="147" t="s">
        <v>425</v>
      </c>
      <c r="C665" s="153" t="s">
        <v>426</v>
      </c>
      <c r="D665" s="131">
        <v>48301.31208320458</v>
      </c>
      <c r="F665" s="131">
        <v>34689.333333333336</v>
      </c>
      <c r="G665" s="131">
        <v>35102.666666666664</v>
      </c>
      <c r="H665" s="131">
        <v>13454.684880949477</v>
      </c>
    </row>
    <row r="666" spans="1:8" ht="12.75">
      <c r="A666" s="130">
        <v>38399.849953703706</v>
      </c>
      <c r="C666" s="153" t="s">
        <v>427</v>
      </c>
      <c r="D666" s="131">
        <v>17.900980195498665</v>
      </c>
      <c r="F666" s="131">
        <v>415.6216227932966</v>
      </c>
      <c r="G666" s="131">
        <v>576.1400292752911</v>
      </c>
      <c r="H666" s="131">
        <v>17.900980195498665</v>
      </c>
    </row>
    <row r="668" spans="3:8" ht="12.75">
      <c r="C668" s="153" t="s">
        <v>428</v>
      </c>
      <c r="D668" s="131">
        <v>0.037061064023814025</v>
      </c>
      <c r="F668" s="131">
        <v>1.198125137775195</v>
      </c>
      <c r="G668" s="131">
        <v>1.6412998896815754</v>
      </c>
      <c r="H668" s="131">
        <v>0.13304644704718954</v>
      </c>
    </row>
    <row r="669" spans="1:10" ht="12.75">
      <c r="A669" s="147" t="s">
        <v>417</v>
      </c>
      <c r="C669" s="148" t="s">
        <v>418</v>
      </c>
      <c r="D669" s="148" t="s">
        <v>419</v>
      </c>
      <c r="F669" s="148" t="s">
        <v>420</v>
      </c>
      <c r="G669" s="148" t="s">
        <v>421</v>
      </c>
      <c r="H669" s="148" t="s">
        <v>422</v>
      </c>
      <c r="I669" s="149" t="s">
        <v>423</v>
      </c>
      <c r="J669" s="148" t="s">
        <v>424</v>
      </c>
    </row>
    <row r="670" spans="1:8" ht="12.75">
      <c r="A670" s="150" t="s">
        <v>485</v>
      </c>
      <c r="C670" s="151">
        <v>407.77100000018254</v>
      </c>
      <c r="D670" s="131">
        <v>1102944.5137672424</v>
      </c>
      <c r="F670" s="131">
        <v>125000</v>
      </c>
      <c r="G670" s="131">
        <v>124800</v>
      </c>
      <c r="H670" s="152" t="s">
        <v>759</v>
      </c>
    </row>
    <row r="672" spans="4:8" ht="12.75">
      <c r="D672" s="131">
        <v>1109627.713142395</v>
      </c>
      <c r="F672" s="131">
        <v>128600</v>
      </c>
      <c r="G672" s="131">
        <v>125100</v>
      </c>
      <c r="H672" s="152" t="s">
        <v>760</v>
      </c>
    </row>
    <row r="674" spans="4:8" ht="12.75">
      <c r="D674" s="131">
        <v>1101938.5410690308</v>
      </c>
      <c r="F674" s="131">
        <v>128800</v>
      </c>
      <c r="G674" s="131">
        <v>124100</v>
      </c>
      <c r="H674" s="152" t="s">
        <v>761</v>
      </c>
    </row>
    <row r="676" spans="1:8" ht="12.75">
      <c r="A676" s="147" t="s">
        <v>425</v>
      </c>
      <c r="C676" s="153" t="s">
        <v>426</v>
      </c>
      <c r="D676" s="131">
        <v>1104836.9226595561</v>
      </c>
      <c r="F676" s="131">
        <v>127466.66666666666</v>
      </c>
      <c r="G676" s="131">
        <v>124666.66666666666</v>
      </c>
      <c r="H676" s="131">
        <v>978793.1490746504</v>
      </c>
    </row>
    <row r="677" spans="1:8" ht="12.75">
      <c r="A677" s="130">
        <v>38399.85042824074</v>
      </c>
      <c r="C677" s="153" t="s">
        <v>427</v>
      </c>
      <c r="D677" s="131">
        <v>4179.324150505677</v>
      </c>
      <c r="F677" s="131">
        <v>2138.5353243127256</v>
      </c>
      <c r="G677" s="131">
        <v>513.1601439446883</v>
      </c>
      <c r="H677" s="131">
        <v>4179.324150505677</v>
      </c>
    </row>
    <row r="679" spans="3:8" ht="12.75">
      <c r="C679" s="153" t="s">
        <v>428</v>
      </c>
      <c r="D679" s="131">
        <v>0.37827520648434126</v>
      </c>
      <c r="F679" s="131">
        <v>1.6777212272327873</v>
      </c>
      <c r="G679" s="131">
        <v>0.41162578391285165</v>
      </c>
      <c r="H679" s="131">
        <v>0.42698747477511517</v>
      </c>
    </row>
    <row r="680" spans="1:10" ht="12.75">
      <c r="A680" s="147" t="s">
        <v>417</v>
      </c>
      <c r="C680" s="148" t="s">
        <v>418</v>
      </c>
      <c r="D680" s="148" t="s">
        <v>419</v>
      </c>
      <c r="F680" s="148" t="s">
        <v>420</v>
      </c>
      <c r="G680" s="148" t="s">
        <v>421</v>
      </c>
      <c r="H680" s="148" t="s">
        <v>422</v>
      </c>
      <c r="I680" s="149" t="s">
        <v>423</v>
      </c>
      <c r="J680" s="148" t="s">
        <v>424</v>
      </c>
    </row>
    <row r="681" spans="1:8" ht="12.75">
      <c r="A681" s="150" t="s">
        <v>492</v>
      </c>
      <c r="C681" s="151">
        <v>455.40299999993294</v>
      </c>
      <c r="D681" s="131">
        <v>102220.16964113712</v>
      </c>
      <c r="F681" s="131">
        <v>86837.5</v>
      </c>
      <c r="G681" s="131">
        <v>88810</v>
      </c>
      <c r="H681" s="152" t="s">
        <v>762</v>
      </c>
    </row>
    <row r="683" spans="4:8" ht="12.75">
      <c r="D683" s="131">
        <v>102499.23784303665</v>
      </c>
      <c r="F683" s="131">
        <v>86420</v>
      </c>
      <c r="G683" s="131">
        <v>88737.5</v>
      </c>
      <c r="H683" s="152" t="s">
        <v>763</v>
      </c>
    </row>
    <row r="685" spans="4:8" ht="12.75">
      <c r="D685" s="131">
        <v>103166.98872065544</v>
      </c>
      <c r="F685" s="131">
        <v>86737.5</v>
      </c>
      <c r="G685" s="131">
        <v>87677.5</v>
      </c>
      <c r="H685" s="152" t="s">
        <v>764</v>
      </c>
    </row>
    <row r="687" spans="1:8" ht="12.75">
      <c r="A687" s="147" t="s">
        <v>425</v>
      </c>
      <c r="C687" s="153" t="s">
        <v>426</v>
      </c>
      <c r="D687" s="131">
        <v>102628.79873494306</v>
      </c>
      <c r="F687" s="131">
        <v>86665</v>
      </c>
      <c r="G687" s="131">
        <v>88408.33333333334</v>
      </c>
      <c r="H687" s="131">
        <v>15097.199897733768</v>
      </c>
    </row>
    <row r="688" spans="1:8" ht="12.75">
      <c r="A688" s="130">
        <v>38399.851064814815</v>
      </c>
      <c r="C688" s="153" t="s">
        <v>427</v>
      </c>
      <c r="D688" s="131">
        <v>486.5245223751787</v>
      </c>
      <c r="F688" s="131">
        <v>217.9879583830263</v>
      </c>
      <c r="G688" s="131">
        <v>633.9574775435126</v>
      </c>
      <c r="H688" s="131">
        <v>486.5245223751787</v>
      </c>
    </row>
    <row r="690" spans="3:8" ht="12.75">
      <c r="C690" s="153" t="s">
        <v>428</v>
      </c>
      <c r="D690" s="131">
        <v>0.4740623766158599</v>
      </c>
      <c r="F690" s="131">
        <v>0.2515294044689624</v>
      </c>
      <c r="G690" s="131">
        <v>0.7170788698767226</v>
      </c>
      <c r="H690" s="131">
        <v>3.222614297159903</v>
      </c>
    </row>
    <row r="691" spans="1:16" ht="12.75">
      <c r="A691" s="141" t="s">
        <v>408</v>
      </c>
      <c r="B691" s="136" t="s">
        <v>552</v>
      </c>
      <c r="D691" s="141" t="s">
        <v>409</v>
      </c>
      <c r="E691" s="136" t="s">
        <v>410</v>
      </c>
      <c r="F691" s="137" t="s">
        <v>434</v>
      </c>
      <c r="G691" s="142" t="s">
        <v>412</v>
      </c>
      <c r="H691" s="143">
        <v>1</v>
      </c>
      <c r="I691" s="144" t="s">
        <v>413</v>
      </c>
      <c r="J691" s="143">
        <v>7</v>
      </c>
      <c r="K691" s="142" t="s">
        <v>414</v>
      </c>
      <c r="L691" s="145">
        <v>1</v>
      </c>
      <c r="M691" s="142" t="s">
        <v>415</v>
      </c>
      <c r="N691" s="146">
        <v>1</v>
      </c>
      <c r="O691" s="142" t="s">
        <v>416</v>
      </c>
      <c r="P691" s="146">
        <v>1</v>
      </c>
    </row>
    <row r="693" spans="1:10" ht="12.75">
      <c r="A693" s="147" t="s">
        <v>417</v>
      </c>
      <c r="C693" s="148" t="s">
        <v>418</v>
      </c>
      <c r="D693" s="148" t="s">
        <v>419</v>
      </c>
      <c r="F693" s="148" t="s">
        <v>420</v>
      </c>
      <c r="G693" s="148" t="s">
        <v>421</v>
      </c>
      <c r="H693" s="148" t="s">
        <v>422</v>
      </c>
      <c r="I693" s="149" t="s">
        <v>423</v>
      </c>
      <c r="J693" s="148" t="s">
        <v>424</v>
      </c>
    </row>
    <row r="694" spans="1:8" ht="12.75">
      <c r="A694" s="150" t="s">
        <v>488</v>
      </c>
      <c r="C694" s="151">
        <v>228.61599999992177</v>
      </c>
      <c r="D694" s="131">
        <v>53622.086564183235</v>
      </c>
      <c r="F694" s="131">
        <v>27699.000000029802</v>
      </c>
      <c r="G694" s="131">
        <v>26839</v>
      </c>
      <c r="H694" s="152" t="s">
        <v>765</v>
      </c>
    </row>
    <row r="696" spans="4:8" ht="12.75">
      <c r="D696" s="131">
        <v>54354.66171044111</v>
      </c>
      <c r="F696" s="131">
        <v>28022.000000029802</v>
      </c>
      <c r="G696" s="131">
        <v>26687</v>
      </c>
      <c r="H696" s="152" t="s">
        <v>766</v>
      </c>
    </row>
    <row r="698" spans="4:8" ht="12.75">
      <c r="D698" s="131">
        <v>53582.29216378927</v>
      </c>
      <c r="F698" s="131">
        <v>27813</v>
      </c>
      <c r="G698" s="131">
        <v>26898</v>
      </c>
      <c r="H698" s="152" t="s">
        <v>767</v>
      </c>
    </row>
    <row r="700" spans="1:8" ht="12.75">
      <c r="A700" s="147" t="s">
        <v>425</v>
      </c>
      <c r="C700" s="153" t="s">
        <v>426</v>
      </c>
      <c r="D700" s="131">
        <v>53853.01347947121</v>
      </c>
      <c r="F700" s="131">
        <v>27844.666666686535</v>
      </c>
      <c r="G700" s="131">
        <v>26808</v>
      </c>
      <c r="H700" s="131">
        <v>26517.061589426725</v>
      </c>
    </row>
    <row r="701" spans="1:8" ht="12.75">
      <c r="A701" s="130">
        <v>38399.853310185186</v>
      </c>
      <c r="C701" s="153" t="s">
        <v>427</v>
      </c>
      <c r="D701" s="131">
        <v>434.8955153856747</v>
      </c>
      <c r="F701" s="131">
        <v>163.8118839838874</v>
      </c>
      <c r="G701" s="131">
        <v>108.86229834061011</v>
      </c>
      <c r="H701" s="131">
        <v>434.8955153856747</v>
      </c>
    </row>
    <row r="703" spans="3:8" ht="12.75">
      <c r="C703" s="153" t="s">
        <v>428</v>
      </c>
      <c r="D703" s="131">
        <v>0.8075602223289827</v>
      </c>
      <c r="F703" s="131">
        <v>0.5883061411536757</v>
      </c>
      <c r="G703" s="131">
        <v>0.40608138742394095</v>
      </c>
      <c r="H703" s="131">
        <v>1.6400592272225314</v>
      </c>
    </row>
    <row r="704" spans="1:10" ht="12.75">
      <c r="A704" s="147" t="s">
        <v>417</v>
      </c>
      <c r="C704" s="148" t="s">
        <v>418</v>
      </c>
      <c r="D704" s="148" t="s">
        <v>419</v>
      </c>
      <c r="F704" s="148" t="s">
        <v>420</v>
      </c>
      <c r="G704" s="148" t="s">
        <v>421</v>
      </c>
      <c r="H704" s="148" t="s">
        <v>422</v>
      </c>
      <c r="I704" s="149" t="s">
        <v>423</v>
      </c>
      <c r="J704" s="148" t="s">
        <v>424</v>
      </c>
    </row>
    <row r="705" spans="1:8" ht="12.75">
      <c r="A705" s="150" t="s">
        <v>489</v>
      </c>
      <c r="C705" s="151">
        <v>231.6040000000503</v>
      </c>
      <c r="D705" s="131">
        <v>52419.50302129984</v>
      </c>
      <c r="F705" s="131">
        <v>19948</v>
      </c>
      <c r="G705" s="131">
        <v>20945</v>
      </c>
      <c r="H705" s="152" t="s">
        <v>768</v>
      </c>
    </row>
    <row r="707" spans="4:8" ht="12.75">
      <c r="D707" s="131">
        <v>53395.114930450916</v>
      </c>
      <c r="F707" s="131">
        <v>20070</v>
      </c>
      <c r="G707" s="131">
        <v>21803</v>
      </c>
      <c r="H707" s="152" t="s">
        <v>769</v>
      </c>
    </row>
    <row r="709" spans="4:8" ht="12.75">
      <c r="D709" s="131">
        <v>52659.40511453152</v>
      </c>
      <c r="F709" s="131">
        <v>20480</v>
      </c>
      <c r="G709" s="131">
        <v>21332</v>
      </c>
      <c r="H709" s="152" t="s">
        <v>770</v>
      </c>
    </row>
    <row r="711" spans="1:8" ht="12.75">
      <c r="A711" s="147" t="s">
        <v>425</v>
      </c>
      <c r="C711" s="153" t="s">
        <v>426</v>
      </c>
      <c r="D711" s="131">
        <v>52824.67435542743</v>
      </c>
      <c r="F711" s="131">
        <v>20166</v>
      </c>
      <c r="G711" s="131">
        <v>21360</v>
      </c>
      <c r="H711" s="131">
        <v>31822.66377341684</v>
      </c>
    </row>
    <row r="712" spans="1:8" ht="12.75">
      <c r="A712" s="130">
        <v>38399.85377314815</v>
      </c>
      <c r="C712" s="153" t="s">
        <v>427</v>
      </c>
      <c r="D712" s="131">
        <v>508.3700333514291</v>
      </c>
      <c r="F712" s="131">
        <v>278.689791703966</v>
      </c>
      <c r="G712" s="131">
        <v>429.68476817313416</v>
      </c>
      <c r="H712" s="131">
        <v>508.3700333514291</v>
      </c>
    </row>
    <row r="714" spans="3:8" ht="12.75">
      <c r="C714" s="153" t="s">
        <v>428</v>
      </c>
      <c r="D714" s="131">
        <v>0.962372299601686</v>
      </c>
      <c r="F714" s="131">
        <v>1.3819785366655062</v>
      </c>
      <c r="G714" s="131">
        <v>2.0116328097993166</v>
      </c>
      <c r="H714" s="131">
        <v>1.5975093630474064</v>
      </c>
    </row>
    <row r="715" spans="1:10" ht="12.75">
      <c r="A715" s="147" t="s">
        <v>417</v>
      </c>
      <c r="C715" s="148" t="s">
        <v>418</v>
      </c>
      <c r="D715" s="148" t="s">
        <v>419</v>
      </c>
      <c r="F715" s="148" t="s">
        <v>420</v>
      </c>
      <c r="G715" s="148" t="s">
        <v>421</v>
      </c>
      <c r="H715" s="148" t="s">
        <v>422</v>
      </c>
      <c r="I715" s="149" t="s">
        <v>423</v>
      </c>
      <c r="J715" s="148" t="s">
        <v>424</v>
      </c>
    </row>
    <row r="716" spans="1:8" ht="12.75">
      <c r="A716" s="150" t="s">
        <v>487</v>
      </c>
      <c r="C716" s="151">
        <v>267.7160000000149</v>
      </c>
      <c r="D716" s="131">
        <v>50107.819015443325</v>
      </c>
      <c r="F716" s="131">
        <v>6036.75</v>
      </c>
      <c r="G716" s="131">
        <v>6059.75</v>
      </c>
      <c r="H716" s="152" t="s">
        <v>771</v>
      </c>
    </row>
    <row r="718" spans="4:8" ht="12.75">
      <c r="D718" s="131">
        <v>50532.85411030054</v>
      </c>
      <c r="F718" s="131">
        <v>6047</v>
      </c>
      <c r="G718" s="131">
        <v>6106.75</v>
      </c>
      <c r="H718" s="152" t="s">
        <v>772</v>
      </c>
    </row>
    <row r="720" spans="4:8" ht="12.75">
      <c r="D720" s="131">
        <v>49827.986740231514</v>
      </c>
      <c r="F720" s="131">
        <v>6102.5</v>
      </c>
      <c r="G720" s="131">
        <v>6103.5</v>
      </c>
      <c r="H720" s="152" t="s">
        <v>773</v>
      </c>
    </row>
    <row r="722" spans="1:8" ht="12.75">
      <c r="A722" s="147" t="s">
        <v>425</v>
      </c>
      <c r="C722" s="153" t="s">
        <v>426</v>
      </c>
      <c r="D722" s="131">
        <v>50156.21995532513</v>
      </c>
      <c r="F722" s="131">
        <v>6062.083333333334</v>
      </c>
      <c r="G722" s="131">
        <v>6090</v>
      </c>
      <c r="H722" s="131">
        <v>44077.83677370397</v>
      </c>
    </row>
    <row r="723" spans="1:8" ht="12.75">
      <c r="A723" s="130">
        <v>38399.854421296295</v>
      </c>
      <c r="C723" s="153" t="s">
        <v>427</v>
      </c>
      <c r="D723" s="131">
        <v>354.91758280294073</v>
      </c>
      <c r="F723" s="131">
        <v>35.37507361594225</v>
      </c>
      <c r="G723" s="131">
        <v>26.24761893962955</v>
      </c>
      <c r="H723" s="131">
        <v>354.91758280294073</v>
      </c>
    </row>
    <row r="725" spans="3:8" ht="12.75">
      <c r="C725" s="153" t="s">
        <v>428</v>
      </c>
      <c r="D725" s="131">
        <v>0.7076242649846239</v>
      </c>
      <c r="F725" s="131">
        <v>0.5835464752097147</v>
      </c>
      <c r="G725" s="131">
        <v>0.43099538488718475</v>
      </c>
      <c r="H725" s="131">
        <v>0.8052064456454404</v>
      </c>
    </row>
    <row r="726" spans="1:10" ht="12.75">
      <c r="A726" s="147" t="s">
        <v>417</v>
      </c>
      <c r="C726" s="148" t="s">
        <v>418</v>
      </c>
      <c r="D726" s="148" t="s">
        <v>419</v>
      </c>
      <c r="F726" s="148" t="s">
        <v>420</v>
      </c>
      <c r="G726" s="148" t="s">
        <v>421</v>
      </c>
      <c r="H726" s="148" t="s">
        <v>422</v>
      </c>
      <c r="I726" s="149" t="s">
        <v>423</v>
      </c>
      <c r="J726" s="148" t="s">
        <v>424</v>
      </c>
    </row>
    <row r="727" spans="1:8" ht="12.75">
      <c r="A727" s="150" t="s">
        <v>486</v>
      </c>
      <c r="C727" s="151">
        <v>292.40199999976903</v>
      </c>
      <c r="D727" s="131">
        <v>50709.837700903416</v>
      </c>
      <c r="F727" s="131">
        <v>24736.5</v>
      </c>
      <c r="G727" s="131">
        <v>23868.5</v>
      </c>
      <c r="H727" s="152" t="s">
        <v>774</v>
      </c>
    </row>
    <row r="729" spans="4:8" ht="12.75">
      <c r="D729" s="131">
        <v>51796.43255960941</v>
      </c>
      <c r="F729" s="131">
        <v>25073</v>
      </c>
      <c r="G729" s="131">
        <v>24130.75</v>
      </c>
      <c r="H729" s="152" t="s">
        <v>775</v>
      </c>
    </row>
    <row r="731" spans="4:8" ht="12.75">
      <c r="D731" s="131">
        <v>50573.668394982815</v>
      </c>
      <c r="F731" s="131">
        <v>24999.75</v>
      </c>
      <c r="G731" s="131">
        <v>23792.75</v>
      </c>
      <c r="H731" s="152" t="s">
        <v>776</v>
      </c>
    </row>
    <row r="733" spans="1:8" ht="12.75">
      <c r="A733" s="147" t="s">
        <v>425</v>
      </c>
      <c r="C733" s="153" t="s">
        <v>426</v>
      </c>
      <c r="D733" s="131">
        <v>51026.64621849854</v>
      </c>
      <c r="F733" s="131">
        <v>24936.416666666664</v>
      </c>
      <c r="G733" s="131">
        <v>23930.666666666664</v>
      </c>
      <c r="H733" s="131">
        <v>26736.32844423694</v>
      </c>
    </row>
    <row r="734" spans="1:8" ht="12.75">
      <c r="A734" s="130">
        <v>38399.855104166665</v>
      </c>
      <c r="C734" s="153" t="s">
        <v>427</v>
      </c>
      <c r="D734" s="131">
        <v>670.1222113839416</v>
      </c>
      <c r="F734" s="131">
        <v>176.96439142757885</v>
      </c>
      <c r="G734" s="131">
        <v>177.3683197003719</v>
      </c>
      <c r="H734" s="131">
        <v>670.1222113839416</v>
      </c>
    </row>
    <row r="736" spans="3:8" ht="12.75">
      <c r="C736" s="153" t="s">
        <v>428</v>
      </c>
      <c r="D736" s="131">
        <v>1.3132789651007952</v>
      </c>
      <c r="F736" s="131">
        <v>0.7096624739356919</v>
      </c>
      <c r="G736" s="131">
        <v>0.7411758400672998</v>
      </c>
      <c r="H736" s="131">
        <v>2.5064107541227765</v>
      </c>
    </row>
    <row r="737" spans="1:10" ht="12.75">
      <c r="A737" s="147" t="s">
        <v>417</v>
      </c>
      <c r="C737" s="148" t="s">
        <v>418</v>
      </c>
      <c r="D737" s="148" t="s">
        <v>419</v>
      </c>
      <c r="F737" s="148" t="s">
        <v>420</v>
      </c>
      <c r="G737" s="148" t="s">
        <v>421</v>
      </c>
      <c r="H737" s="148" t="s">
        <v>422</v>
      </c>
      <c r="I737" s="149" t="s">
        <v>423</v>
      </c>
      <c r="J737" s="148" t="s">
        <v>424</v>
      </c>
    </row>
    <row r="738" spans="1:8" ht="12.75">
      <c r="A738" s="150" t="s">
        <v>490</v>
      </c>
      <c r="C738" s="151">
        <v>324.75400000019</v>
      </c>
      <c r="D738" s="131">
        <v>46448.32054156065</v>
      </c>
      <c r="F738" s="131">
        <v>35127</v>
      </c>
      <c r="G738" s="131">
        <v>33024</v>
      </c>
      <c r="H738" s="152" t="s">
        <v>777</v>
      </c>
    </row>
    <row r="740" spans="4:8" ht="12.75">
      <c r="D740" s="131">
        <v>46852.01661866903</v>
      </c>
      <c r="F740" s="131">
        <v>34968</v>
      </c>
      <c r="G740" s="131">
        <v>32865</v>
      </c>
      <c r="H740" s="152" t="s">
        <v>778</v>
      </c>
    </row>
    <row r="742" spans="4:8" ht="12.75">
      <c r="D742" s="131">
        <v>47167.785300433636</v>
      </c>
      <c r="F742" s="131">
        <v>34890</v>
      </c>
      <c r="G742" s="131">
        <v>32581</v>
      </c>
      <c r="H742" s="152" t="s">
        <v>779</v>
      </c>
    </row>
    <row r="744" spans="1:8" ht="12.75">
      <c r="A744" s="147" t="s">
        <v>425</v>
      </c>
      <c r="C744" s="153" t="s">
        <v>426</v>
      </c>
      <c r="D744" s="131">
        <v>46822.70748688777</v>
      </c>
      <c r="F744" s="131">
        <v>34995</v>
      </c>
      <c r="G744" s="131">
        <v>32823.333333333336</v>
      </c>
      <c r="H744" s="131">
        <v>12841.411855529304</v>
      </c>
    </row>
    <row r="745" spans="1:8" ht="12.75">
      <c r="A745" s="130">
        <v>38399.85560185185</v>
      </c>
      <c r="C745" s="153" t="s">
        <v>427</v>
      </c>
      <c r="D745" s="131">
        <v>360.62675125326246</v>
      </c>
      <c r="F745" s="131">
        <v>120.78493283518438</v>
      </c>
      <c r="G745" s="131">
        <v>224.4199931675726</v>
      </c>
      <c r="H745" s="131">
        <v>360.62675125326246</v>
      </c>
    </row>
    <row r="747" spans="3:8" ht="12.75">
      <c r="C747" s="153" t="s">
        <v>428</v>
      </c>
      <c r="D747" s="131">
        <v>0.7701962799871249</v>
      </c>
      <c r="F747" s="131">
        <v>0.34514911511697205</v>
      </c>
      <c r="G747" s="131">
        <v>0.6837209094167949</v>
      </c>
      <c r="H747" s="131">
        <v>2.808310762947631</v>
      </c>
    </row>
    <row r="748" spans="1:10" ht="12.75">
      <c r="A748" s="147" t="s">
        <v>417</v>
      </c>
      <c r="C748" s="148" t="s">
        <v>418</v>
      </c>
      <c r="D748" s="148" t="s">
        <v>419</v>
      </c>
      <c r="F748" s="148" t="s">
        <v>420</v>
      </c>
      <c r="G748" s="148" t="s">
        <v>421</v>
      </c>
      <c r="H748" s="148" t="s">
        <v>422</v>
      </c>
      <c r="I748" s="149" t="s">
        <v>423</v>
      </c>
      <c r="J748" s="148" t="s">
        <v>424</v>
      </c>
    </row>
    <row r="749" spans="1:8" ht="12.75">
      <c r="A749" s="150" t="s">
        <v>509</v>
      </c>
      <c r="C749" s="151">
        <v>343.82299999985844</v>
      </c>
      <c r="D749" s="131">
        <v>48298.84713691473</v>
      </c>
      <c r="F749" s="131">
        <v>27988</v>
      </c>
      <c r="G749" s="131">
        <v>28088</v>
      </c>
      <c r="H749" s="152" t="s">
        <v>780</v>
      </c>
    </row>
    <row r="751" spans="4:8" ht="12.75">
      <c r="D751" s="131">
        <v>48138.86770218611</v>
      </c>
      <c r="F751" s="131">
        <v>27856</v>
      </c>
      <c r="G751" s="131">
        <v>27529.999999970198</v>
      </c>
      <c r="H751" s="152" t="s">
        <v>781</v>
      </c>
    </row>
    <row r="753" spans="4:8" ht="12.75">
      <c r="D753" s="131">
        <v>48112.140770196915</v>
      </c>
      <c r="F753" s="131">
        <v>27846</v>
      </c>
      <c r="G753" s="131">
        <v>28114</v>
      </c>
      <c r="H753" s="152" t="s">
        <v>782</v>
      </c>
    </row>
    <row r="755" spans="1:8" ht="12.75">
      <c r="A755" s="147" t="s">
        <v>425</v>
      </c>
      <c r="C755" s="153" t="s">
        <v>426</v>
      </c>
      <c r="D755" s="131">
        <v>48183.28520309925</v>
      </c>
      <c r="F755" s="131">
        <v>27896.666666666664</v>
      </c>
      <c r="G755" s="131">
        <v>27910.666666656733</v>
      </c>
      <c r="H755" s="131">
        <v>20279.66904148802</v>
      </c>
    </row>
    <row r="756" spans="1:8" ht="12.75">
      <c r="A756" s="130">
        <v>38399.856041666666</v>
      </c>
      <c r="C756" s="153" t="s">
        <v>427</v>
      </c>
      <c r="D756" s="131">
        <v>100.96782969571814</v>
      </c>
      <c r="F756" s="131">
        <v>79.25486315257463</v>
      </c>
      <c r="G756" s="131">
        <v>329.9232234089063</v>
      </c>
      <c r="H756" s="131">
        <v>100.96782969571814</v>
      </c>
    </row>
    <row r="758" spans="3:8" ht="12.75">
      <c r="C758" s="153" t="s">
        <v>428</v>
      </c>
      <c r="D758" s="131">
        <v>0.20954949267183567</v>
      </c>
      <c r="F758" s="131">
        <v>0.28410155270369697</v>
      </c>
      <c r="G758" s="131">
        <v>1.1820685881467916</v>
      </c>
      <c r="H758" s="131">
        <v>0.49787710780269046</v>
      </c>
    </row>
    <row r="759" spans="1:10" ht="12.75">
      <c r="A759" s="147" t="s">
        <v>417</v>
      </c>
      <c r="C759" s="148" t="s">
        <v>418</v>
      </c>
      <c r="D759" s="148" t="s">
        <v>419</v>
      </c>
      <c r="F759" s="148" t="s">
        <v>420</v>
      </c>
      <c r="G759" s="148" t="s">
        <v>421</v>
      </c>
      <c r="H759" s="148" t="s">
        <v>422</v>
      </c>
      <c r="I759" s="149" t="s">
        <v>423</v>
      </c>
      <c r="J759" s="148" t="s">
        <v>424</v>
      </c>
    </row>
    <row r="760" spans="1:8" ht="12.75">
      <c r="A760" s="150" t="s">
        <v>491</v>
      </c>
      <c r="C760" s="151">
        <v>361.38400000007823</v>
      </c>
      <c r="D760" s="131">
        <v>48267.32660216093</v>
      </c>
      <c r="F760" s="131">
        <v>29050</v>
      </c>
      <c r="G760" s="131">
        <v>28936</v>
      </c>
      <c r="H760" s="152" t="s">
        <v>783</v>
      </c>
    </row>
    <row r="762" spans="4:8" ht="12.75">
      <c r="D762" s="131">
        <v>48293.78289306164</v>
      </c>
      <c r="F762" s="131">
        <v>28986</v>
      </c>
      <c r="G762" s="131">
        <v>28238</v>
      </c>
      <c r="H762" s="152" t="s">
        <v>784</v>
      </c>
    </row>
    <row r="764" spans="4:8" ht="12.75">
      <c r="D764" s="131">
        <v>48746.11252403259</v>
      </c>
      <c r="F764" s="131">
        <v>29268.000000029802</v>
      </c>
      <c r="G764" s="131">
        <v>28954</v>
      </c>
      <c r="H764" s="152" t="s">
        <v>785</v>
      </c>
    </row>
    <row r="766" spans="1:8" ht="12.75">
      <c r="A766" s="147" t="s">
        <v>425</v>
      </c>
      <c r="C766" s="153" t="s">
        <v>426</v>
      </c>
      <c r="D766" s="131">
        <v>48435.74067308505</v>
      </c>
      <c r="F766" s="131">
        <v>29101.333333343267</v>
      </c>
      <c r="G766" s="131">
        <v>28709.333333333336</v>
      </c>
      <c r="H766" s="131">
        <v>19514.587914301756</v>
      </c>
    </row>
    <row r="767" spans="1:8" ht="12.75">
      <c r="A767" s="130">
        <v>38399.85648148148</v>
      </c>
      <c r="C767" s="153" t="s">
        <v>427</v>
      </c>
      <c r="D767" s="131">
        <v>269.1152136679364</v>
      </c>
      <c r="F767" s="131">
        <v>147.84225829721217</v>
      </c>
      <c r="G767" s="131">
        <v>408.28584757903786</v>
      </c>
      <c r="H767" s="131">
        <v>269.1152136679364</v>
      </c>
    </row>
    <row r="769" spans="3:8" ht="12.75">
      <c r="C769" s="153" t="s">
        <v>428</v>
      </c>
      <c r="D769" s="131">
        <v>0.5556128799274859</v>
      </c>
      <c r="F769" s="131">
        <v>0.5080257203467025</v>
      </c>
      <c r="G769" s="131">
        <v>1.422136288706476</v>
      </c>
      <c r="H769" s="131">
        <v>1.379046356755034</v>
      </c>
    </row>
    <row r="770" spans="1:10" ht="12.75">
      <c r="A770" s="147" t="s">
        <v>417</v>
      </c>
      <c r="C770" s="148" t="s">
        <v>418</v>
      </c>
      <c r="D770" s="148" t="s">
        <v>419</v>
      </c>
      <c r="F770" s="148" t="s">
        <v>420</v>
      </c>
      <c r="G770" s="148" t="s">
        <v>421</v>
      </c>
      <c r="H770" s="148" t="s">
        <v>422</v>
      </c>
      <c r="I770" s="149" t="s">
        <v>423</v>
      </c>
      <c r="J770" s="148" t="s">
        <v>424</v>
      </c>
    </row>
    <row r="771" spans="1:8" ht="12.75">
      <c r="A771" s="150" t="s">
        <v>510</v>
      </c>
      <c r="C771" s="151">
        <v>371.029</v>
      </c>
      <c r="D771" s="131">
        <v>46795.51493489742</v>
      </c>
      <c r="F771" s="131">
        <v>35160</v>
      </c>
      <c r="G771" s="131">
        <v>34786</v>
      </c>
      <c r="H771" s="152" t="s">
        <v>786</v>
      </c>
    </row>
    <row r="773" spans="4:8" ht="12.75">
      <c r="D773" s="131">
        <v>46642.93696820736</v>
      </c>
      <c r="F773" s="131">
        <v>34932</v>
      </c>
      <c r="G773" s="131">
        <v>35094</v>
      </c>
      <c r="H773" s="152" t="s">
        <v>787</v>
      </c>
    </row>
    <row r="775" spans="4:8" ht="12.75">
      <c r="D775" s="131">
        <v>47110.61739975214</v>
      </c>
      <c r="F775" s="131">
        <v>34912</v>
      </c>
      <c r="G775" s="131">
        <v>34464</v>
      </c>
      <c r="H775" s="152" t="s">
        <v>788</v>
      </c>
    </row>
    <row r="777" spans="1:8" ht="12.75">
      <c r="A777" s="147" t="s">
        <v>425</v>
      </c>
      <c r="C777" s="153" t="s">
        <v>426</v>
      </c>
      <c r="D777" s="131">
        <v>46849.68976761897</v>
      </c>
      <c r="F777" s="131">
        <v>35001.333333333336</v>
      </c>
      <c r="G777" s="131">
        <v>34781.333333333336</v>
      </c>
      <c r="H777" s="131">
        <v>11932.077364518198</v>
      </c>
    </row>
    <row r="778" spans="1:8" ht="12.75">
      <c r="A778" s="130">
        <v>38399.85693287037</v>
      </c>
      <c r="C778" s="153" t="s">
        <v>427</v>
      </c>
      <c r="D778" s="131">
        <v>238.50037921952676</v>
      </c>
      <c r="F778" s="131">
        <v>137.77275976525016</v>
      </c>
      <c r="G778" s="131">
        <v>315.0259248591032</v>
      </c>
      <c r="H778" s="131">
        <v>238.50037921952676</v>
      </c>
    </row>
    <row r="780" spans="3:8" ht="12.75">
      <c r="C780" s="153" t="s">
        <v>428</v>
      </c>
      <c r="D780" s="131">
        <v>0.5090756852447095</v>
      </c>
      <c r="F780" s="131">
        <v>0.39362146136885307</v>
      </c>
      <c r="G780" s="131">
        <v>0.9057327441705415</v>
      </c>
      <c r="H780" s="131">
        <v>1.9988169028198146</v>
      </c>
    </row>
    <row r="781" spans="1:10" ht="12.75">
      <c r="A781" s="147" t="s">
        <v>417</v>
      </c>
      <c r="C781" s="148" t="s">
        <v>418</v>
      </c>
      <c r="D781" s="148" t="s">
        <v>419</v>
      </c>
      <c r="F781" s="148" t="s">
        <v>420</v>
      </c>
      <c r="G781" s="148" t="s">
        <v>421</v>
      </c>
      <c r="H781" s="148" t="s">
        <v>422</v>
      </c>
      <c r="I781" s="149" t="s">
        <v>423</v>
      </c>
      <c r="J781" s="148" t="s">
        <v>424</v>
      </c>
    </row>
    <row r="782" spans="1:8" ht="12.75">
      <c r="A782" s="150" t="s">
        <v>485</v>
      </c>
      <c r="C782" s="151">
        <v>407.77100000018254</v>
      </c>
      <c r="D782" s="131">
        <v>4723049.3712768555</v>
      </c>
      <c r="F782" s="131">
        <v>140300</v>
      </c>
      <c r="G782" s="131">
        <v>134400</v>
      </c>
      <c r="H782" s="152" t="s">
        <v>789</v>
      </c>
    </row>
    <row r="784" spans="4:8" ht="12.75">
      <c r="D784" s="131">
        <v>4578555.558998108</v>
      </c>
      <c r="F784" s="131">
        <v>138900</v>
      </c>
      <c r="G784" s="131">
        <v>132800</v>
      </c>
      <c r="H784" s="152" t="s">
        <v>790</v>
      </c>
    </row>
    <row r="786" spans="4:8" ht="12.75">
      <c r="D786" s="131">
        <v>4409868.266433716</v>
      </c>
      <c r="F786" s="131">
        <v>137400</v>
      </c>
      <c r="G786" s="131">
        <v>133800</v>
      </c>
      <c r="H786" s="152" t="s">
        <v>791</v>
      </c>
    </row>
    <row r="788" spans="1:8" ht="12.75">
      <c r="A788" s="147" t="s">
        <v>425</v>
      </c>
      <c r="C788" s="153" t="s">
        <v>426</v>
      </c>
      <c r="D788" s="131">
        <v>4570491.06556956</v>
      </c>
      <c r="F788" s="131">
        <v>138866.66666666666</v>
      </c>
      <c r="G788" s="131">
        <v>133666.66666666666</v>
      </c>
      <c r="H788" s="131">
        <v>4434266.914626163</v>
      </c>
    </row>
    <row r="789" spans="1:8" ht="12.75">
      <c r="A789" s="130">
        <v>38399.857395833336</v>
      </c>
      <c r="C789" s="153" t="s">
        <v>427</v>
      </c>
      <c r="D789" s="131">
        <v>156746.22211840813</v>
      </c>
      <c r="F789" s="131">
        <v>1450.2873278538061</v>
      </c>
      <c r="G789" s="131">
        <v>808.2903768654761</v>
      </c>
      <c r="H789" s="131">
        <v>156746.22211840813</v>
      </c>
    </row>
    <row r="791" spans="3:8" ht="12.75">
      <c r="C791" s="153" t="s">
        <v>428</v>
      </c>
      <c r="D791" s="131">
        <v>3.429526934188962</v>
      </c>
      <c r="F791" s="131">
        <v>1.0443739758908834</v>
      </c>
      <c r="G791" s="131">
        <v>0.6047060176050945</v>
      </c>
      <c r="H791" s="131">
        <v>3.5348846863816448</v>
      </c>
    </row>
    <row r="792" spans="1:10" ht="12.75">
      <c r="A792" s="147" t="s">
        <v>417</v>
      </c>
      <c r="C792" s="148" t="s">
        <v>418</v>
      </c>
      <c r="D792" s="148" t="s">
        <v>419</v>
      </c>
      <c r="F792" s="148" t="s">
        <v>420</v>
      </c>
      <c r="G792" s="148" t="s">
        <v>421</v>
      </c>
      <c r="H792" s="148" t="s">
        <v>422</v>
      </c>
      <c r="I792" s="149" t="s">
        <v>423</v>
      </c>
      <c r="J792" s="148" t="s">
        <v>424</v>
      </c>
    </row>
    <row r="793" spans="1:8" ht="12.75">
      <c r="A793" s="150" t="s">
        <v>492</v>
      </c>
      <c r="C793" s="151">
        <v>455.40299999993294</v>
      </c>
      <c r="D793" s="131">
        <v>456795.27702093124</v>
      </c>
      <c r="F793" s="131">
        <v>88847.5</v>
      </c>
      <c r="G793" s="131">
        <v>90380</v>
      </c>
      <c r="H793" s="152" t="s">
        <v>792</v>
      </c>
    </row>
    <row r="795" spans="4:8" ht="12.75">
      <c r="D795" s="131">
        <v>458599.9614710808</v>
      </c>
      <c r="F795" s="131">
        <v>89145</v>
      </c>
      <c r="G795" s="131">
        <v>91725</v>
      </c>
      <c r="H795" s="152" t="s">
        <v>793</v>
      </c>
    </row>
    <row r="797" spans="4:8" ht="12.75">
      <c r="D797" s="131">
        <v>466077.78037405014</v>
      </c>
      <c r="F797" s="131">
        <v>89440</v>
      </c>
      <c r="G797" s="131">
        <v>91877.5</v>
      </c>
      <c r="H797" s="152" t="s">
        <v>794</v>
      </c>
    </row>
    <row r="799" spans="1:8" ht="12.75">
      <c r="A799" s="147" t="s">
        <v>425</v>
      </c>
      <c r="C799" s="153" t="s">
        <v>426</v>
      </c>
      <c r="D799" s="131">
        <v>460491.00628868735</v>
      </c>
      <c r="F799" s="131">
        <v>89144.16666666666</v>
      </c>
      <c r="G799" s="131">
        <v>91327.5</v>
      </c>
      <c r="H799" s="131">
        <v>370261.5198545789</v>
      </c>
    </row>
    <row r="800" spans="1:8" ht="12.75">
      <c r="A800" s="130">
        <v>38399.85804398148</v>
      </c>
      <c r="C800" s="153" t="s">
        <v>427</v>
      </c>
      <c r="D800" s="131">
        <v>4921.712608617341</v>
      </c>
      <c r="F800" s="131">
        <v>296.2508790422964</v>
      </c>
      <c r="G800" s="131">
        <v>824.0941997126299</v>
      </c>
      <c r="H800" s="131">
        <v>4921.712608617341</v>
      </c>
    </row>
    <row r="802" spans="3:8" ht="12.75">
      <c r="C802" s="153" t="s">
        <v>428</v>
      </c>
      <c r="D802" s="131">
        <v>1.0687966847135035</v>
      </c>
      <c r="F802" s="131">
        <v>0.3323278349216679</v>
      </c>
      <c r="G802" s="131">
        <v>0.9023505512716649</v>
      </c>
      <c r="H802" s="131">
        <v>1.329253067007977</v>
      </c>
    </row>
    <row r="803" spans="1:16" ht="12.75">
      <c r="A803" s="141" t="s">
        <v>408</v>
      </c>
      <c r="B803" s="136" t="s">
        <v>573</v>
      </c>
      <c r="D803" s="141" t="s">
        <v>409</v>
      </c>
      <c r="E803" s="136" t="s">
        <v>410</v>
      </c>
      <c r="F803" s="137" t="s">
        <v>435</v>
      </c>
      <c r="G803" s="142" t="s">
        <v>412</v>
      </c>
      <c r="H803" s="143">
        <v>1</v>
      </c>
      <c r="I803" s="144" t="s">
        <v>413</v>
      </c>
      <c r="J803" s="143">
        <v>8</v>
      </c>
      <c r="K803" s="142" t="s">
        <v>414</v>
      </c>
      <c r="L803" s="145">
        <v>1</v>
      </c>
      <c r="M803" s="142" t="s">
        <v>415</v>
      </c>
      <c r="N803" s="146">
        <v>1</v>
      </c>
      <c r="O803" s="142" t="s">
        <v>416</v>
      </c>
      <c r="P803" s="146">
        <v>1</v>
      </c>
    </row>
    <row r="805" spans="1:10" ht="12.75">
      <c r="A805" s="147" t="s">
        <v>417</v>
      </c>
      <c r="C805" s="148" t="s">
        <v>418</v>
      </c>
      <c r="D805" s="148" t="s">
        <v>419</v>
      </c>
      <c r="F805" s="148" t="s">
        <v>420</v>
      </c>
      <c r="G805" s="148" t="s">
        <v>421</v>
      </c>
      <c r="H805" s="148" t="s">
        <v>422</v>
      </c>
      <c r="I805" s="149" t="s">
        <v>423</v>
      </c>
      <c r="J805" s="148" t="s">
        <v>424</v>
      </c>
    </row>
    <row r="806" spans="1:8" ht="12.75">
      <c r="A806" s="150" t="s">
        <v>488</v>
      </c>
      <c r="C806" s="151">
        <v>228.61599999992177</v>
      </c>
      <c r="D806" s="131">
        <v>30855.46074616909</v>
      </c>
      <c r="F806" s="131">
        <v>26687</v>
      </c>
      <c r="G806" s="131">
        <v>26188</v>
      </c>
      <c r="H806" s="152" t="s">
        <v>795</v>
      </c>
    </row>
    <row r="808" spans="4:8" ht="12.75">
      <c r="D808" s="131">
        <v>30864.554250061512</v>
      </c>
      <c r="F808" s="131">
        <v>27124.000000029802</v>
      </c>
      <c r="G808" s="131">
        <v>26344</v>
      </c>
      <c r="H808" s="152" t="s">
        <v>796</v>
      </c>
    </row>
    <row r="810" spans="4:8" ht="12.75">
      <c r="D810" s="131">
        <v>30611.374951452017</v>
      </c>
      <c r="F810" s="131">
        <v>27138</v>
      </c>
      <c r="G810" s="131">
        <v>26906</v>
      </c>
      <c r="H810" s="152" t="s">
        <v>797</v>
      </c>
    </row>
    <row r="812" spans="1:8" ht="12.75">
      <c r="A812" s="147" t="s">
        <v>425</v>
      </c>
      <c r="C812" s="153" t="s">
        <v>426</v>
      </c>
      <c r="D812" s="131">
        <v>30777.129982560873</v>
      </c>
      <c r="F812" s="131">
        <v>26983.00000000993</v>
      </c>
      <c r="G812" s="131">
        <v>26479.333333333336</v>
      </c>
      <c r="H812" s="131">
        <v>4041.290120012858</v>
      </c>
    </row>
    <row r="813" spans="1:8" ht="12.75">
      <c r="A813" s="130">
        <v>38399.8602662037</v>
      </c>
      <c r="C813" s="153" t="s">
        <v>427</v>
      </c>
      <c r="D813" s="131">
        <v>143.62005677129696</v>
      </c>
      <c r="F813" s="131">
        <v>256.4390765937837</v>
      </c>
      <c r="G813" s="131">
        <v>377.6471015820635</v>
      </c>
      <c r="H813" s="131">
        <v>143.62005677129696</v>
      </c>
    </row>
    <row r="815" spans="3:8" ht="12.75">
      <c r="C815" s="153" t="s">
        <v>428</v>
      </c>
      <c r="D815" s="131">
        <v>0.46664538523467214</v>
      </c>
      <c r="F815" s="131">
        <v>0.9503727405910734</v>
      </c>
      <c r="G815" s="131">
        <v>1.4261956554120072</v>
      </c>
      <c r="H815" s="131">
        <v>3.5538170362992894</v>
      </c>
    </row>
    <row r="816" spans="1:10" ht="12.75">
      <c r="A816" s="147" t="s">
        <v>417</v>
      </c>
      <c r="C816" s="148" t="s">
        <v>418</v>
      </c>
      <c r="D816" s="148" t="s">
        <v>419</v>
      </c>
      <c r="F816" s="148" t="s">
        <v>420</v>
      </c>
      <c r="G816" s="148" t="s">
        <v>421</v>
      </c>
      <c r="H816" s="148" t="s">
        <v>422</v>
      </c>
      <c r="I816" s="149" t="s">
        <v>423</v>
      </c>
      <c r="J816" s="148" t="s">
        <v>424</v>
      </c>
    </row>
    <row r="817" spans="1:8" ht="12.75">
      <c r="A817" s="150" t="s">
        <v>489</v>
      </c>
      <c r="C817" s="151">
        <v>231.6040000000503</v>
      </c>
      <c r="D817" s="131">
        <v>25470.133904337883</v>
      </c>
      <c r="F817" s="131">
        <v>19882</v>
      </c>
      <c r="G817" s="131">
        <v>21227</v>
      </c>
      <c r="H817" s="152" t="s">
        <v>798</v>
      </c>
    </row>
    <row r="819" spans="4:8" ht="12.75">
      <c r="D819" s="131">
        <v>25636.839967608452</v>
      </c>
      <c r="F819" s="131">
        <v>19841</v>
      </c>
      <c r="G819" s="131">
        <v>21210</v>
      </c>
      <c r="H819" s="152" t="s">
        <v>799</v>
      </c>
    </row>
    <row r="821" spans="4:8" ht="12.75">
      <c r="D821" s="131">
        <v>25628.90262261033</v>
      </c>
      <c r="F821" s="131">
        <v>19780</v>
      </c>
      <c r="G821" s="131">
        <v>20932</v>
      </c>
      <c r="H821" s="152" t="s">
        <v>800</v>
      </c>
    </row>
    <row r="823" spans="1:8" ht="12.75">
      <c r="A823" s="147" t="s">
        <v>425</v>
      </c>
      <c r="C823" s="153" t="s">
        <v>426</v>
      </c>
      <c r="D823" s="131">
        <v>25578.625498185553</v>
      </c>
      <c r="F823" s="131">
        <v>19834.333333333332</v>
      </c>
      <c r="G823" s="131">
        <v>21123</v>
      </c>
      <c r="H823" s="131">
        <v>4841.998220113833</v>
      </c>
    </row>
    <row r="824" spans="1:8" ht="12.75">
      <c r="A824" s="130">
        <v>38399.86074074074</v>
      </c>
      <c r="C824" s="153" t="s">
        <v>427</v>
      </c>
      <c r="D824" s="131">
        <v>94.04025634285017</v>
      </c>
      <c r="F824" s="131">
        <v>51.325757016661065</v>
      </c>
      <c r="G824" s="131">
        <v>165.62910372274555</v>
      </c>
      <c r="H824" s="131">
        <v>94.04025634285017</v>
      </c>
    </row>
    <row r="826" spans="3:8" ht="12.75">
      <c r="C826" s="153" t="s">
        <v>428</v>
      </c>
      <c r="D826" s="131">
        <v>0.3676517190085958</v>
      </c>
      <c r="F826" s="131">
        <v>0.2587722821538128</v>
      </c>
      <c r="G826" s="131">
        <v>0.7841173305058259</v>
      </c>
      <c r="H826" s="131">
        <v>1.9421786640111431</v>
      </c>
    </row>
    <row r="827" spans="1:10" ht="12.75">
      <c r="A827" s="147" t="s">
        <v>417</v>
      </c>
      <c r="C827" s="148" t="s">
        <v>418</v>
      </c>
      <c r="D827" s="148" t="s">
        <v>419</v>
      </c>
      <c r="F827" s="148" t="s">
        <v>420</v>
      </c>
      <c r="G827" s="148" t="s">
        <v>421</v>
      </c>
      <c r="H827" s="148" t="s">
        <v>422</v>
      </c>
      <c r="I827" s="149" t="s">
        <v>423</v>
      </c>
      <c r="J827" s="148" t="s">
        <v>424</v>
      </c>
    </row>
    <row r="828" spans="1:8" ht="12.75">
      <c r="A828" s="150" t="s">
        <v>487</v>
      </c>
      <c r="C828" s="151">
        <v>267.7160000000149</v>
      </c>
      <c r="D828" s="131">
        <v>10644.122392207384</v>
      </c>
      <c r="F828" s="131">
        <v>5986.25</v>
      </c>
      <c r="G828" s="131">
        <v>6008.25</v>
      </c>
      <c r="H828" s="152" t="s">
        <v>801</v>
      </c>
    </row>
    <row r="830" spans="4:8" ht="12.75">
      <c r="D830" s="131">
        <v>10592.433339819312</v>
      </c>
      <c r="F830" s="131">
        <v>5992</v>
      </c>
      <c r="G830" s="131">
        <v>5983.25</v>
      </c>
      <c r="H830" s="152" t="s">
        <v>802</v>
      </c>
    </row>
    <row r="832" spans="4:8" ht="12.75">
      <c r="D832" s="131">
        <v>10687.397706717253</v>
      </c>
      <c r="F832" s="131">
        <v>5939.75</v>
      </c>
      <c r="G832" s="131">
        <v>5982</v>
      </c>
      <c r="H832" s="152" t="s">
        <v>803</v>
      </c>
    </row>
    <row r="834" spans="1:8" ht="12.75">
      <c r="A834" s="147" t="s">
        <v>425</v>
      </c>
      <c r="C834" s="153" t="s">
        <v>426</v>
      </c>
      <c r="D834" s="131">
        <v>10641.31781291465</v>
      </c>
      <c r="F834" s="131">
        <v>5972.666666666666</v>
      </c>
      <c r="G834" s="131">
        <v>5991.166666666666</v>
      </c>
      <c r="H834" s="131">
        <v>4657.84945574083</v>
      </c>
    </row>
    <row r="835" spans="1:8" ht="12.75">
      <c r="A835" s="130">
        <v>38399.86138888889</v>
      </c>
      <c r="C835" s="153" t="s">
        <v>427</v>
      </c>
      <c r="D835" s="131">
        <v>47.544263521906984</v>
      </c>
      <c r="F835" s="131">
        <v>28.65127978526148</v>
      </c>
      <c r="G835" s="131">
        <v>14.807796369930715</v>
      </c>
      <c r="H835" s="131">
        <v>47.544263521906984</v>
      </c>
    </row>
    <row r="837" spans="3:8" ht="12.75">
      <c r="C837" s="153" t="s">
        <v>428</v>
      </c>
      <c r="D837" s="131">
        <v>0.44678924507080986</v>
      </c>
      <c r="F837" s="131">
        <v>0.47970666009479</v>
      </c>
      <c r="G837" s="131">
        <v>0.24716048131856436</v>
      </c>
      <c r="H837" s="131">
        <v>1.0207342245316313</v>
      </c>
    </row>
    <row r="838" spans="1:10" ht="12.75">
      <c r="A838" s="147" t="s">
        <v>417</v>
      </c>
      <c r="C838" s="148" t="s">
        <v>418</v>
      </c>
      <c r="D838" s="148" t="s">
        <v>419</v>
      </c>
      <c r="F838" s="148" t="s">
        <v>420</v>
      </c>
      <c r="G838" s="148" t="s">
        <v>421</v>
      </c>
      <c r="H838" s="148" t="s">
        <v>422</v>
      </c>
      <c r="I838" s="149" t="s">
        <v>423</v>
      </c>
      <c r="J838" s="148" t="s">
        <v>424</v>
      </c>
    </row>
    <row r="839" spans="1:8" ht="12.75">
      <c r="A839" s="150" t="s">
        <v>486</v>
      </c>
      <c r="C839" s="151">
        <v>292.40199999976903</v>
      </c>
      <c r="D839" s="131">
        <v>40280.83363234997</v>
      </c>
      <c r="F839" s="131">
        <v>24072</v>
      </c>
      <c r="G839" s="131">
        <v>24113</v>
      </c>
      <c r="H839" s="152" t="s">
        <v>804</v>
      </c>
    </row>
    <row r="841" spans="4:8" ht="12.75">
      <c r="D841" s="131">
        <v>40248.18089681864</v>
      </c>
      <c r="F841" s="131">
        <v>24118.25</v>
      </c>
      <c r="G841" s="131">
        <v>23555.75</v>
      </c>
      <c r="H841" s="152" t="s">
        <v>805</v>
      </c>
    </row>
    <row r="843" spans="4:8" ht="12.75">
      <c r="D843" s="131">
        <v>40021.668336868286</v>
      </c>
      <c r="F843" s="131">
        <v>24094.25</v>
      </c>
      <c r="G843" s="131">
        <v>23806.75</v>
      </c>
      <c r="H843" s="152" t="s">
        <v>806</v>
      </c>
    </row>
    <row r="845" spans="1:8" ht="12.75">
      <c r="A845" s="147" t="s">
        <v>425</v>
      </c>
      <c r="C845" s="153" t="s">
        <v>426</v>
      </c>
      <c r="D845" s="131">
        <v>40183.56095534563</v>
      </c>
      <c r="F845" s="131">
        <v>24094.833333333336</v>
      </c>
      <c r="G845" s="131">
        <v>23825.166666666664</v>
      </c>
      <c r="H845" s="131">
        <v>16261.96285407981</v>
      </c>
    </row>
    <row r="846" spans="1:8" ht="12.75">
      <c r="A846" s="130">
        <v>38399.86206018519</v>
      </c>
      <c r="C846" s="153" t="s">
        <v>427</v>
      </c>
      <c r="D846" s="131">
        <v>141.15050556967506</v>
      </c>
      <c r="F846" s="131">
        <v>23.130517359828623</v>
      </c>
      <c r="G846" s="131">
        <v>279.0811187331263</v>
      </c>
      <c r="H846" s="131">
        <v>141.15050556967506</v>
      </c>
    </row>
    <row r="848" spans="3:8" ht="12.75">
      <c r="C848" s="153" t="s">
        <v>428</v>
      </c>
      <c r="D848" s="131">
        <v>0.35126430364528893</v>
      </c>
      <c r="F848" s="131">
        <v>0.09599783090356281</v>
      </c>
      <c r="G848" s="131">
        <v>1.1713711078612659</v>
      </c>
      <c r="H848" s="131">
        <v>0.867979510445525</v>
      </c>
    </row>
    <row r="849" spans="1:10" ht="12.75">
      <c r="A849" s="147" t="s">
        <v>417</v>
      </c>
      <c r="C849" s="148" t="s">
        <v>418</v>
      </c>
      <c r="D849" s="148" t="s">
        <v>419</v>
      </c>
      <c r="F849" s="148" t="s">
        <v>420</v>
      </c>
      <c r="G849" s="148" t="s">
        <v>421</v>
      </c>
      <c r="H849" s="148" t="s">
        <v>422</v>
      </c>
      <c r="I849" s="149" t="s">
        <v>423</v>
      </c>
      <c r="J849" s="148" t="s">
        <v>424</v>
      </c>
    </row>
    <row r="850" spans="1:8" ht="12.75">
      <c r="A850" s="150" t="s">
        <v>490</v>
      </c>
      <c r="C850" s="151">
        <v>324.75400000019</v>
      </c>
      <c r="D850" s="131">
        <v>40716.167540192604</v>
      </c>
      <c r="F850" s="131">
        <v>34088</v>
      </c>
      <c r="G850" s="131">
        <v>32294</v>
      </c>
      <c r="H850" s="152" t="s">
        <v>807</v>
      </c>
    </row>
    <row r="852" spans="4:8" ht="12.75">
      <c r="D852" s="131">
        <v>40528.57026946545</v>
      </c>
      <c r="F852" s="131">
        <v>33739</v>
      </c>
      <c r="G852" s="131">
        <v>32249.000000029802</v>
      </c>
      <c r="H852" s="152" t="s">
        <v>808</v>
      </c>
    </row>
    <row r="854" spans="4:8" ht="12.75">
      <c r="D854" s="131">
        <v>40501.590118050575</v>
      </c>
      <c r="F854" s="131">
        <v>33957</v>
      </c>
      <c r="G854" s="131">
        <v>32464</v>
      </c>
      <c r="H854" s="152" t="s">
        <v>809</v>
      </c>
    </row>
    <row r="856" spans="1:8" ht="12.75">
      <c r="A856" s="147" t="s">
        <v>425</v>
      </c>
      <c r="C856" s="153" t="s">
        <v>426</v>
      </c>
      <c r="D856" s="131">
        <v>40582.109309236206</v>
      </c>
      <c r="F856" s="131">
        <v>33928</v>
      </c>
      <c r="G856" s="131">
        <v>32335.666666676603</v>
      </c>
      <c r="H856" s="131">
        <v>7397.388782600811</v>
      </c>
    </row>
    <row r="857" spans="1:8" ht="12.75">
      <c r="A857" s="130">
        <v>38399.86256944444</v>
      </c>
      <c r="C857" s="153" t="s">
        <v>427</v>
      </c>
      <c r="D857" s="131">
        <v>116.87895066295263</v>
      </c>
      <c r="F857" s="131">
        <v>176.29804309747738</v>
      </c>
      <c r="G857" s="131">
        <v>113.39459127616483</v>
      </c>
      <c r="H857" s="131">
        <v>116.87895066295263</v>
      </c>
    </row>
    <row r="859" spans="3:8" ht="12.75">
      <c r="C859" s="153" t="s">
        <v>428</v>
      </c>
      <c r="D859" s="131">
        <v>0.28800610084688677</v>
      </c>
      <c r="F859" s="131">
        <v>0.5196240364816004</v>
      </c>
      <c r="G859" s="131">
        <v>0.3506796146962487</v>
      </c>
      <c r="H859" s="131">
        <v>1.580002810422244</v>
      </c>
    </row>
    <row r="860" spans="1:10" ht="12.75">
      <c r="A860" s="147" t="s">
        <v>417</v>
      </c>
      <c r="C860" s="148" t="s">
        <v>418</v>
      </c>
      <c r="D860" s="148" t="s">
        <v>419</v>
      </c>
      <c r="F860" s="148" t="s">
        <v>420</v>
      </c>
      <c r="G860" s="148" t="s">
        <v>421</v>
      </c>
      <c r="H860" s="148" t="s">
        <v>422</v>
      </c>
      <c r="I860" s="149" t="s">
        <v>423</v>
      </c>
      <c r="J860" s="148" t="s">
        <v>424</v>
      </c>
    </row>
    <row r="861" spans="1:8" ht="12.75">
      <c r="A861" s="150" t="s">
        <v>509</v>
      </c>
      <c r="C861" s="151">
        <v>343.82299999985844</v>
      </c>
      <c r="D861" s="131">
        <v>29535.581822544336</v>
      </c>
      <c r="F861" s="131">
        <v>28218.000000029802</v>
      </c>
      <c r="G861" s="131">
        <v>28038</v>
      </c>
      <c r="H861" s="152" t="s">
        <v>810</v>
      </c>
    </row>
    <row r="863" spans="4:8" ht="12.75">
      <c r="D863" s="131">
        <v>29743.723924010992</v>
      </c>
      <c r="F863" s="131">
        <v>27990</v>
      </c>
      <c r="G863" s="131">
        <v>27750</v>
      </c>
      <c r="H863" s="152" t="s">
        <v>811</v>
      </c>
    </row>
    <row r="865" spans="4:8" ht="12.75">
      <c r="D865" s="131">
        <v>29228.999999970198</v>
      </c>
      <c r="F865" s="131">
        <v>27768.000000029802</v>
      </c>
      <c r="G865" s="131">
        <v>27979.999999970198</v>
      </c>
      <c r="H865" s="152" t="s">
        <v>812</v>
      </c>
    </row>
    <row r="867" spans="1:8" ht="12.75">
      <c r="A867" s="147" t="s">
        <v>425</v>
      </c>
      <c r="C867" s="153" t="s">
        <v>426</v>
      </c>
      <c r="D867" s="131">
        <v>29502.768582175173</v>
      </c>
      <c r="F867" s="131">
        <v>27992.00000001987</v>
      </c>
      <c r="G867" s="131">
        <v>27922.666666656733</v>
      </c>
      <c r="H867" s="131">
        <v>1545.1851285866474</v>
      </c>
    </row>
    <row r="868" spans="1:8" ht="12.75">
      <c r="A868" s="130">
        <v>38399.86299768519</v>
      </c>
      <c r="C868" s="153" t="s">
        <v>427</v>
      </c>
      <c r="D868" s="131">
        <v>258.9260725621303</v>
      </c>
      <c r="F868" s="131">
        <v>225.00666656790418</v>
      </c>
      <c r="G868" s="131">
        <v>152.31983892881067</v>
      </c>
      <c r="H868" s="131">
        <v>258.9260725621303</v>
      </c>
    </row>
    <row r="870" spans="3:8" ht="12.75">
      <c r="C870" s="153" t="s">
        <v>428</v>
      </c>
      <c r="D870" s="131">
        <v>0.8776331341275099</v>
      </c>
      <c r="F870" s="131">
        <v>0.8038249019996587</v>
      </c>
      <c r="G870" s="131">
        <v>0.5455060605321778</v>
      </c>
      <c r="H870" s="131">
        <v>16.75696120625787</v>
      </c>
    </row>
    <row r="871" spans="1:10" ht="12.75">
      <c r="A871" s="147" t="s">
        <v>417</v>
      </c>
      <c r="C871" s="148" t="s">
        <v>418</v>
      </c>
      <c r="D871" s="148" t="s">
        <v>419</v>
      </c>
      <c r="F871" s="148" t="s">
        <v>420</v>
      </c>
      <c r="G871" s="148" t="s">
        <v>421</v>
      </c>
      <c r="H871" s="148" t="s">
        <v>422</v>
      </c>
      <c r="I871" s="149" t="s">
        <v>423</v>
      </c>
      <c r="J871" s="148" t="s">
        <v>424</v>
      </c>
    </row>
    <row r="872" spans="1:8" ht="12.75">
      <c r="A872" s="150" t="s">
        <v>491</v>
      </c>
      <c r="C872" s="151">
        <v>361.38400000007823</v>
      </c>
      <c r="D872" s="131">
        <v>51736.00852102041</v>
      </c>
      <c r="F872" s="131">
        <v>28416.000000029802</v>
      </c>
      <c r="G872" s="131">
        <v>28308</v>
      </c>
      <c r="H872" s="152" t="s">
        <v>813</v>
      </c>
    </row>
    <row r="874" spans="4:8" ht="12.75">
      <c r="D874" s="131">
        <v>52036.59478652477</v>
      </c>
      <c r="F874" s="131">
        <v>29024.000000029802</v>
      </c>
      <c r="G874" s="131">
        <v>27934</v>
      </c>
      <c r="H874" s="152" t="s">
        <v>814</v>
      </c>
    </row>
    <row r="876" spans="4:8" ht="12.75">
      <c r="D876" s="131">
        <v>52227.80402994156</v>
      </c>
      <c r="F876" s="131">
        <v>28114</v>
      </c>
      <c r="G876" s="131">
        <v>28698</v>
      </c>
      <c r="H876" s="152" t="s">
        <v>815</v>
      </c>
    </row>
    <row r="878" spans="1:8" ht="12.75">
      <c r="A878" s="147" t="s">
        <v>425</v>
      </c>
      <c r="C878" s="153" t="s">
        <v>426</v>
      </c>
      <c r="D878" s="131">
        <v>52000.13577916224</v>
      </c>
      <c r="F878" s="131">
        <v>28518.00000001987</v>
      </c>
      <c r="G878" s="131">
        <v>28313.333333333336</v>
      </c>
      <c r="H878" s="131">
        <v>23576.209650560544</v>
      </c>
    </row>
    <row r="879" spans="1:8" ht="12.75">
      <c r="A879" s="130">
        <v>38399.8634375</v>
      </c>
      <c r="C879" s="153" t="s">
        <v>427</v>
      </c>
      <c r="D879" s="131">
        <v>247.91661917235186</v>
      </c>
      <c r="F879" s="131">
        <v>463.49541530850513</v>
      </c>
      <c r="G879" s="131">
        <v>382.02792219068664</v>
      </c>
      <c r="H879" s="131">
        <v>247.91661917235186</v>
      </c>
    </row>
    <row r="881" spans="3:8" ht="12.75">
      <c r="C881" s="153" t="s">
        <v>428</v>
      </c>
      <c r="D881" s="131">
        <v>0.4767614842876975</v>
      </c>
      <c r="F881" s="131">
        <v>1.6252732144897335</v>
      </c>
      <c r="G881" s="131">
        <v>1.3492862804003534</v>
      </c>
      <c r="H881" s="131">
        <v>1.0515541846925232</v>
      </c>
    </row>
    <row r="882" spans="1:10" ht="12.75">
      <c r="A882" s="147" t="s">
        <v>417</v>
      </c>
      <c r="C882" s="148" t="s">
        <v>418</v>
      </c>
      <c r="D882" s="148" t="s">
        <v>419</v>
      </c>
      <c r="F882" s="148" t="s">
        <v>420</v>
      </c>
      <c r="G882" s="148" t="s">
        <v>421</v>
      </c>
      <c r="H882" s="148" t="s">
        <v>422</v>
      </c>
      <c r="I882" s="149" t="s">
        <v>423</v>
      </c>
      <c r="J882" s="148" t="s">
        <v>424</v>
      </c>
    </row>
    <row r="883" spans="1:8" ht="12.75">
      <c r="A883" s="150" t="s">
        <v>510</v>
      </c>
      <c r="C883" s="151">
        <v>371.029</v>
      </c>
      <c r="D883" s="131">
        <v>39743.4401268363</v>
      </c>
      <c r="F883" s="131">
        <v>35140</v>
      </c>
      <c r="G883" s="131">
        <v>35042</v>
      </c>
      <c r="H883" s="152" t="s">
        <v>816</v>
      </c>
    </row>
    <row r="885" spans="4:8" ht="12.75">
      <c r="D885" s="131">
        <v>39890.43865412474</v>
      </c>
      <c r="F885" s="131">
        <v>35008</v>
      </c>
      <c r="G885" s="131">
        <v>34540</v>
      </c>
      <c r="H885" s="152" t="s">
        <v>817</v>
      </c>
    </row>
    <row r="887" spans="4:8" ht="12.75">
      <c r="D887" s="131">
        <v>39858.6170873642</v>
      </c>
      <c r="F887" s="131">
        <v>34734</v>
      </c>
      <c r="G887" s="131">
        <v>34854</v>
      </c>
      <c r="H887" s="152" t="s">
        <v>818</v>
      </c>
    </row>
    <row r="889" spans="1:8" ht="12.75">
      <c r="A889" s="147" t="s">
        <v>425</v>
      </c>
      <c r="C889" s="153" t="s">
        <v>426</v>
      </c>
      <c r="D889" s="131">
        <v>39830.83195610841</v>
      </c>
      <c r="F889" s="131">
        <v>34960.666666666664</v>
      </c>
      <c r="G889" s="131">
        <v>34812</v>
      </c>
      <c r="H889" s="131">
        <v>4926.740342295868</v>
      </c>
    </row>
    <row r="890" spans="1:8" ht="12.75">
      <c r="A890" s="130">
        <v>38399.86387731481</v>
      </c>
      <c r="C890" s="153" t="s">
        <v>427</v>
      </c>
      <c r="D890" s="131">
        <v>77.337907236697</v>
      </c>
      <c r="F890" s="131">
        <v>207.09740059530762</v>
      </c>
      <c r="G890" s="131">
        <v>253.62176562747922</v>
      </c>
      <c r="H890" s="131">
        <v>77.337907236697</v>
      </c>
    </row>
    <row r="892" spans="3:8" ht="12.75">
      <c r="C892" s="153" t="s">
        <v>428</v>
      </c>
      <c r="D892" s="131">
        <v>0.19416593487657888</v>
      </c>
      <c r="F892" s="131">
        <v>0.592372572782673</v>
      </c>
      <c r="G892" s="131">
        <v>0.7285469540028702</v>
      </c>
      <c r="H892" s="131">
        <v>1.5697581334407702</v>
      </c>
    </row>
    <row r="893" spans="1:10" ht="12.75">
      <c r="A893" s="147" t="s">
        <v>417</v>
      </c>
      <c r="C893" s="148" t="s">
        <v>418</v>
      </c>
      <c r="D893" s="148" t="s">
        <v>419</v>
      </c>
      <c r="F893" s="148" t="s">
        <v>420</v>
      </c>
      <c r="G893" s="148" t="s">
        <v>421</v>
      </c>
      <c r="H893" s="148" t="s">
        <v>422</v>
      </c>
      <c r="I893" s="149" t="s">
        <v>423</v>
      </c>
      <c r="J893" s="148" t="s">
        <v>424</v>
      </c>
    </row>
    <row r="894" spans="1:8" ht="12.75">
      <c r="A894" s="150" t="s">
        <v>485</v>
      </c>
      <c r="C894" s="151">
        <v>407.77100000018254</v>
      </c>
      <c r="D894" s="131">
        <v>1159957.6276054382</v>
      </c>
      <c r="F894" s="131">
        <v>127200</v>
      </c>
      <c r="G894" s="131">
        <v>126300</v>
      </c>
      <c r="H894" s="152" t="s">
        <v>819</v>
      </c>
    </row>
    <row r="896" spans="4:8" ht="12.75">
      <c r="D896" s="131">
        <v>1159043.5600357056</v>
      </c>
      <c r="F896" s="131">
        <v>127100</v>
      </c>
      <c r="G896" s="131">
        <v>125600</v>
      </c>
      <c r="H896" s="152" t="s">
        <v>820</v>
      </c>
    </row>
    <row r="898" spans="4:8" ht="12.75">
      <c r="D898" s="131">
        <v>1182672.8113708496</v>
      </c>
      <c r="F898" s="131">
        <v>127100</v>
      </c>
      <c r="G898" s="131">
        <v>124700</v>
      </c>
      <c r="H898" s="152" t="s">
        <v>821</v>
      </c>
    </row>
    <row r="900" spans="1:8" ht="12.75">
      <c r="A900" s="147" t="s">
        <v>425</v>
      </c>
      <c r="C900" s="153" t="s">
        <v>426</v>
      </c>
      <c r="D900" s="131">
        <v>1167224.666337331</v>
      </c>
      <c r="F900" s="131">
        <v>127133.33333333334</v>
      </c>
      <c r="G900" s="131">
        <v>125533.33333333334</v>
      </c>
      <c r="H900" s="131">
        <v>1040904.414765004</v>
      </c>
    </row>
    <row r="901" spans="1:8" ht="12.75">
      <c r="A901" s="130">
        <v>38399.86435185185</v>
      </c>
      <c r="C901" s="153" t="s">
        <v>427</v>
      </c>
      <c r="D901" s="131">
        <v>13386.290323047559</v>
      </c>
      <c r="F901" s="131">
        <v>57.73502691896257</v>
      </c>
      <c r="G901" s="131">
        <v>802.0806277010644</v>
      </c>
      <c r="H901" s="131">
        <v>13386.290323047559</v>
      </c>
    </row>
    <row r="903" spans="3:8" ht="12.75">
      <c r="C903" s="153" t="s">
        <v>428</v>
      </c>
      <c r="D903" s="131">
        <v>1.1468477928120555</v>
      </c>
      <c r="F903" s="131">
        <v>0.04541297345487354</v>
      </c>
      <c r="G903" s="131">
        <v>0.6389383651362699</v>
      </c>
      <c r="H903" s="131">
        <v>1.2860249349667392</v>
      </c>
    </row>
    <row r="904" spans="1:10" ht="12.75">
      <c r="A904" s="147" t="s">
        <v>417</v>
      </c>
      <c r="C904" s="148" t="s">
        <v>418</v>
      </c>
      <c r="D904" s="148" t="s">
        <v>419</v>
      </c>
      <c r="F904" s="148" t="s">
        <v>420</v>
      </c>
      <c r="G904" s="148" t="s">
        <v>421</v>
      </c>
      <c r="H904" s="148" t="s">
        <v>422</v>
      </c>
      <c r="I904" s="149" t="s">
        <v>423</v>
      </c>
      <c r="J904" s="148" t="s">
        <v>424</v>
      </c>
    </row>
    <row r="905" spans="1:8" ht="12.75">
      <c r="A905" s="150" t="s">
        <v>492</v>
      </c>
      <c r="C905" s="151">
        <v>455.40299999993294</v>
      </c>
      <c r="D905" s="131">
        <v>99430.08349227905</v>
      </c>
      <c r="F905" s="131">
        <v>86515</v>
      </c>
      <c r="G905" s="131">
        <v>89190</v>
      </c>
      <c r="H905" s="152" t="s">
        <v>822</v>
      </c>
    </row>
    <row r="907" spans="4:8" ht="12.75">
      <c r="D907" s="131">
        <v>99795.07162797451</v>
      </c>
      <c r="F907" s="131">
        <v>87582.5</v>
      </c>
      <c r="G907" s="131">
        <v>89032.5</v>
      </c>
      <c r="H907" s="152" t="s">
        <v>823</v>
      </c>
    </row>
    <row r="909" spans="4:8" ht="12.75">
      <c r="D909" s="131">
        <v>99058.39071166515</v>
      </c>
      <c r="F909" s="131">
        <v>87785</v>
      </c>
      <c r="G909" s="131">
        <v>88532.5</v>
      </c>
      <c r="H909" s="152" t="s">
        <v>824</v>
      </c>
    </row>
    <row r="911" spans="1:8" ht="12.75">
      <c r="A911" s="147" t="s">
        <v>425</v>
      </c>
      <c r="C911" s="153" t="s">
        <v>426</v>
      </c>
      <c r="D911" s="131">
        <v>99427.84861063957</v>
      </c>
      <c r="F911" s="131">
        <v>87294.16666666666</v>
      </c>
      <c r="G911" s="131">
        <v>88918.33333333334</v>
      </c>
      <c r="H911" s="131">
        <v>11326.320025368255</v>
      </c>
    </row>
    <row r="912" spans="1:8" ht="12.75">
      <c r="A912" s="130">
        <v>38399.86498842593</v>
      </c>
      <c r="C912" s="153" t="s">
        <v>427</v>
      </c>
      <c r="D912" s="131">
        <v>368.3455431169415</v>
      </c>
      <c r="F912" s="131">
        <v>682.33209167775</v>
      </c>
      <c r="G912" s="131">
        <v>343.2959122001503</v>
      </c>
      <c r="H912" s="131">
        <v>368.3455431169415</v>
      </c>
    </row>
    <row r="914" spans="3:8" ht="12.75">
      <c r="C914" s="153" t="s">
        <v>428</v>
      </c>
      <c r="D914" s="131">
        <v>0.37046516470389107</v>
      </c>
      <c r="F914" s="131">
        <v>0.7816468359028383</v>
      </c>
      <c r="G914" s="131">
        <v>0.3860800122211209</v>
      </c>
      <c r="H914" s="131">
        <v>3.2521202146145898</v>
      </c>
    </row>
    <row r="915" spans="1:16" ht="12.75">
      <c r="A915" s="141" t="s">
        <v>408</v>
      </c>
      <c r="B915" s="136" t="s">
        <v>574</v>
      </c>
      <c r="D915" s="141" t="s">
        <v>409</v>
      </c>
      <c r="E915" s="136" t="s">
        <v>410</v>
      </c>
      <c r="F915" s="137" t="s">
        <v>440</v>
      </c>
      <c r="G915" s="142" t="s">
        <v>412</v>
      </c>
      <c r="H915" s="143">
        <v>1</v>
      </c>
      <c r="I915" s="144" t="s">
        <v>413</v>
      </c>
      <c r="J915" s="143">
        <v>9</v>
      </c>
      <c r="K915" s="142" t="s">
        <v>414</v>
      </c>
      <c r="L915" s="145">
        <v>1</v>
      </c>
      <c r="M915" s="142" t="s">
        <v>415</v>
      </c>
      <c r="N915" s="146">
        <v>1</v>
      </c>
      <c r="O915" s="142" t="s">
        <v>416</v>
      </c>
      <c r="P915" s="146">
        <v>1</v>
      </c>
    </row>
    <row r="917" spans="1:10" ht="12.75">
      <c r="A917" s="147" t="s">
        <v>417</v>
      </c>
      <c r="C917" s="148" t="s">
        <v>418</v>
      </c>
      <c r="D917" s="148" t="s">
        <v>419</v>
      </c>
      <c r="F917" s="148" t="s">
        <v>420</v>
      </c>
      <c r="G917" s="148" t="s">
        <v>421</v>
      </c>
      <c r="H917" s="148" t="s">
        <v>422</v>
      </c>
      <c r="I917" s="149" t="s">
        <v>423</v>
      </c>
      <c r="J917" s="148" t="s">
        <v>424</v>
      </c>
    </row>
    <row r="918" spans="1:8" ht="12.75">
      <c r="A918" s="150" t="s">
        <v>488</v>
      </c>
      <c r="C918" s="151">
        <v>228.61599999992177</v>
      </c>
      <c r="D918" s="131">
        <v>31272.965703248978</v>
      </c>
      <c r="F918" s="131">
        <v>26829</v>
      </c>
      <c r="G918" s="131">
        <v>26464</v>
      </c>
      <c r="H918" s="152" t="s">
        <v>825</v>
      </c>
    </row>
    <row r="920" spans="4:8" ht="12.75">
      <c r="D920" s="131">
        <v>31673.92437109351</v>
      </c>
      <c r="F920" s="131">
        <v>26746</v>
      </c>
      <c r="G920" s="131">
        <v>26461</v>
      </c>
      <c r="H920" s="152" t="s">
        <v>826</v>
      </c>
    </row>
    <row r="922" spans="4:8" ht="12.75">
      <c r="D922" s="131">
        <v>31279.734030604362</v>
      </c>
      <c r="F922" s="131">
        <v>26749.000000029802</v>
      </c>
      <c r="G922" s="131">
        <v>26443.000000029802</v>
      </c>
      <c r="H922" s="152" t="s">
        <v>827</v>
      </c>
    </row>
    <row r="924" spans="1:8" ht="12.75">
      <c r="A924" s="147" t="s">
        <v>425</v>
      </c>
      <c r="C924" s="153" t="s">
        <v>426</v>
      </c>
      <c r="D924" s="131">
        <v>31408.87470164895</v>
      </c>
      <c r="F924" s="131">
        <v>26774.666666676603</v>
      </c>
      <c r="G924" s="131">
        <v>26456.00000000993</v>
      </c>
      <c r="H924" s="131">
        <v>4790.584667274756</v>
      </c>
    </row>
    <row r="925" spans="1:8" ht="12.75">
      <c r="A925" s="130">
        <v>38399.86722222222</v>
      </c>
      <c r="C925" s="153" t="s">
        <v>427</v>
      </c>
      <c r="D925" s="131">
        <v>229.56469244678826</v>
      </c>
      <c r="F925" s="131">
        <v>47.0779495382178</v>
      </c>
      <c r="G925" s="131">
        <v>11.357816682644138</v>
      </c>
      <c r="H925" s="131">
        <v>229.56469244678826</v>
      </c>
    </row>
    <row r="927" spans="3:8" ht="12.75">
      <c r="C927" s="153" t="s">
        <v>428</v>
      </c>
      <c r="D927" s="131">
        <v>0.7308911720888118</v>
      </c>
      <c r="F927" s="131">
        <v>0.17583019846447012</v>
      </c>
      <c r="G927" s="131">
        <v>0.04293096720078575</v>
      </c>
      <c r="H927" s="131">
        <v>4.79199739470176</v>
      </c>
    </row>
    <row r="928" spans="1:10" ht="12.75">
      <c r="A928" s="147" t="s">
        <v>417</v>
      </c>
      <c r="C928" s="148" t="s">
        <v>418</v>
      </c>
      <c r="D928" s="148" t="s">
        <v>419</v>
      </c>
      <c r="F928" s="148" t="s">
        <v>420</v>
      </c>
      <c r="G928" s="148" t="s">
        <v>421</v>
      </c>
      <c r="H928" s="148" t="s">
        <v>422</v>
      </c>
      <c r="I928" s="149" t="s">
        <v>423</v>
      </c>
      <c r="J928" s="148" t="s">
        <v>424</v>
      </c>
    </row>
    <row r="929" spans="1:8" ht="12.75">
      <c r="A929" s="150" t="s">
        <v>489</v>
      </c>
      <c r="C929" s="151">
        <v>231.6040000000503</v>
      </c>
      <c r="D929" s="131">
        <v>27086.528893589973</v>
      </c>
      <c r="F929" s="131">
        <v>19306</v>
      </c>
      <c r="G929" s="131">
        <v>21047</v>
      </c>
      <c r="H929" s="152" t="s">
        <v>828</v>
      </c>
    </row>
    <row r="931" spans="4:8" ht="12.75">
      <c r="D931" s="131">
        <v>27105.0617544055</v>
      </c>
      <c r="F931" s="131">
        <v>19587</v>
      </c>
      <c r="G931" s="131">
        <v>20919</v>
      </c>
      <c r="H931" s="152" t="s">
        <v>829</v>
      </c>
    </row>
    <row r="933" spans="4:8" ht="12.75">
      <c r="D933" s="131">
        <v>27434.754490107298</v>
      </c>
      <c r="F933" s="131">
        <v>19817</v>
      </c>
      <c r="G933" s="131">
        <v>21075</v>
      </c>
      <c r="H933" s="152" t="s">
        <v>830</v>
      </c>
    </row>
    <row r="935" spans="1:8" ht="12.75">
      <c r="A935" s="147" t="s">
        <v>425</v>
      </c>
      <c r="C935" s="153" t="s">
        <v>426</v>
      </c>
      <c r="D935" s="131">
        <v>27208.781712700926</v>
      </c>
      <c r="F935" s="131">
        <v>19570</v>
      </c>
      <c r="G935" s="131">
        <v>21013.666666666664</v>
      </c>
      <c r="H935" s="131">
        <v>6627.960431101864</v>
      </c>
    </row>
    <row r="936" spans="1:8" ht="12.75">
      <c r="A936" s="130">
        <v>38399.867685185185</v>
      </c>
      <c r="C936" s="153" t="s">
        <v>427</v>
      </c>
      <c r="D936" s="131">
        <v>195.91742860027975</v>
      </c>
      <c r="F936" s="131">
        <v>255.92381678929377</v>
      </c>
      <c r="G936" s="131">
        <v>83.17050759333705</v>
      </c>
      <c r="H936" s="131">
        <v>195.91742860027975</v>
      </c>
    </row>
    <row r="938" spans="3:8" ht="12.75">
      <c r="C938" s="153" t="s">
        <v>428</v>
      </c>
      <c r="D938" s="131">
        <v>0.720052190020792</v>
      </c>
      <c r="F938" s="131">
        <v>1.3077353949376276</v>
      </c>
      <c r="G938" s="131">
        <v>0.39579245694073883</v>
      </c>
      <c r="H938" s="131">
        <v>2.9559233287050506</v>
      </c>
    </row>
    <row r="939" spans="1:10" ht="12.75">
      <c r="A939" s="147" t="s">
        <v>417</v>
      </c>
      <c r="C939" s="148" t="s">
        <v>418</v>
      </c>
      <c r="D939" s="148" t="s">
        <v>419</v>
      </c>
      <c r="F939" s="148" t="s">
        <v>420</v>
      </c>
      <c r="G939" s="148" t="s">
        <v>421</v>
      </c>
      <c r="H939" s="148" t="s">
        <v>422</v>
      </c>
      <c r="I939" s="149" t="s">
        <v>423</v>
      </c>
      <c r="J939" s="148" t="s">
        <v>424</v>
      </c>
    </row>
    <row r="940" spans="1:8" ht="12.75">
      <c r="A940" s="150" t="s">
        <v>487</v>
      </c>
      <c r="C940" s="151">
        <v>267.7160000000149</v>
      </c>
      <c r="D940" s="131">
        <v>13367.641394510865</v>
      </c>
      <c r="F940" s="131">
        <v>5971.5</v>
      </c>
      <c r="G940" s="131">
        <v>6029</v>
      </c>
      <c r="H940" s="152" t="s">
        <v>831</v>
      </c>
    </row>
    <row r="942" spans="4:8" ht="12.75">
      <c r="D942" s="131">
        <v>13559.229036331177</v>
      </c>
      <c r="F942" s="131">
        <v>5980.25</v>
      </c>
      <c r="G942" s="131">
        <v>6044.25</v>
      </c>
      <c r="H942" s="152" t="s">
        <v>832</v>
      </c>
    </row>
    <row r="944" spans="4:8" ht="12.75">
      <c r="D944" s="131">
        <v>13441.972163707018</v>
      </c>
      <c r="F944" s="131">
        <v>6012.75</v>
      </c>
      <c r="G944" s="131">
        <v>6000</v>
      </c>
      <c r="H944" s="152" t="s">
        <v>833</v>
      </c>
    </row>
    <row r="946" spans="1:8" ht="12.75">
      <c r="A946" s="147" t="s">
        <v>425</v>
      </c>
      <c r="C946" s="153" t="s">
        <v>426</v>
      </c>
      <c r="D946" s="131">
        <v>13456.280864849687</v>
      </c>
      <c r="F946" s="131">
        <v>5988.166666666666</v>
      </c>
      <c r="G946" s="131">
        <v>6024.416666666666</v>
      </c>
      <c r="H946" s="131">
        <v>7446.948723540628</v>
      </c>
    </row>
    <row r="947" spans="1:8" ht="12.75">
      <c r="A947" s="130">
        <v>38399.86833333333</v>
      </c>
      <c r="C947" s="153" t="s">
        <v>427</v>
      </c>
      <c r="D947" s="131">
        <v>96.59197855330156</v>
      </c>
      <c r="F947" s="131">
        <v>21.73466892624163</v>
      </c>
      <c r="G947" s="131">
        <v>22.478230209100833</v>
      </c>
      <c r="H947" s="131">
        <v>96.59197855330156</v>
      </c>
    </row>
    <row r="949" spans="3:8" ht="12.75">
      <c r="C949" s="153" t="s">
        <v>428</v>
      </c>
      <c r="D949" s="131">
        <v>0.7178207672940138</v>
      </c>
      <c r="F949" s="131">
        <v>0.3629603205139297</v>
      </c>
      <c r="G949" s="131">
        <v>0.37311878398905857</v>
      </c>
      <c r="H949" s="131">
        <v>1.297067861471419</v>
      </c>
    </row>
    <row r="950" spans="1:10" ht="12.75">
      <c r="A950" s="147" t="s">
        <v>417</v>
      </c>
      <c r="C950" s="148" t="s">
        <v>418</v>
      </c>
      <c r="D950" s="148" t="s">
        <v>419</v>
      </c>
      <c r="F950" s="148" t="s">
        <v>420</v>
      </c>
      <c r="G950" s="148" t="s">
        <v>421</v>
      </c>
      <c r="H950" s="148" t="s">
        <v>422</v>
      </c>
      <c r="I950" s="149" t="s">
        <v>423</v>
      </c>
      <c r="J950" s="148" t="s">
        <v>424</v>
      </c>
    </row>
    <row r="951" spans="1:8" ht="12.75">
      <c r="A951" s="150" t="s">
        <v>486</v>
      </c>
      <c r="C951" s="151">
        <v>292.40199999976903</v>
      </c>
      <c r="D951" s="131">
        <v>36692</v>
      </c>
      <c r="F951" s="131">
        <v>23914</v>
      </c>
      <c r="G951" s="131">
        <v>24053</v>
      </c>
      <c r="H951" s="152" t="s">
        <v>834</v>
      </c>
    </row>
    <row r="953" spans="4:8" ht="12.75">
      <c r="D953" s="131">
        <v>41444.731950342655</v>
      </c>
      <c r="F953" s="131">
        <v>24110</v>
      </c>
      <c r="G953" s="131">
        <v>23642.75</v>
      </c>
      <c r="H953" s="152" t="s">
        <v>835</v>
      </c>
    </row>
    <row r="955" spans="4:8" ht="12.75">
      <c r="D955" s="131">
        <v>40766.76139873266</v>
      </c>
      <c r="F955" s="131">
        <v>24219</v>
      </c>
      <c r="G955" s="131">
        <v>23820.75</v>
      </c>
      <c r="H955" s="152" t="s">
        <v>836</v>
      </c>
    </row>
    <row r="957" spans="1:8" ht="12.75">
      <c r="A957" s="147" t="s">
        <v>425</v>
      </c>
      <c r="C957" s="153" t="s">
        <v>426</v>
      </c>
      <c r="D957" s="131">
        <v>39634.49778302511</v>
      </c>
      <c r="F957" s="131">
        <v>24081</v>
      </c>
      <c r="G957" s="131">
        <v>23838.833333333336</v>
      </c>
      <c r="H957" s="131">
        <v>15709.066875852111</v>
      </c>
    </row>
    <row r="958" spans="1:8" ht="12.75">
      <c r="A958" s="130">
        <v>38399.8690162037</v>
      </c>
      <c r="C958" s="153" t="s">
        <v>427</v>
      </c>
      <c r="D958" s="131">
        <v>2570.725757357921</v>
      </c>
      <c r="F958" s="131">
        <v>154.55419761365266</v>
      </c>
      <c r="G958" s="131">
        <v>205.72195029537644</v>
      </c>
      <c r="H958" s="131">
        <v>2570.725757357921</v>
      </c>
    </row>
    <row r="960" spans="3:8" ht="12.75">
      <c r="C960" s="153" t="s">
        <v>428</v>
      </c>
      <c r="D960" s="131">
        <v>6.486081320951988</v>
      </c>
      <c r="F960" s="131">
        <v>0.6418097156000693</v>
      </c>
      <c r="G960" s="131">
        <v>0.8629698753240571</v>
      </c>
      <c r="H960" s="131">
        <v>16.364598722980972</v>
      </c>
    </row>
    <row r="961" spans="1:10" ht="12.75">
      <c r="A961" s="147" t="s">
        <v>417</v>
      </c>
      <c r="C961" s="148" t="s">
        <v>418</v>
      </c>
      <c r="D961" s="148" t="s">
        <v>419</v>
      </c>
      <c r="F961" s="148" t="s">
        <v>420</v>
      </c>
      <c r="G961" s="148" t="s">
        <v>421</v>
      </c>
      <c r="H961" s="148" t="s">
        <v>422</v>
      </c>
      <c r="I961" s="149" t="s">
        <v>423</v>
      </c>
      <c r="J961" s="148" t="s">
        <v>424</v>
      </c>
    </row>
    <row r="962" spans="1:8" ht="12.75">
      <c r="A962" s="150" t="s">
        <v>490</v>
      </c>
      <c r="C962" s="151">
        <v>324.75400000019</v>
      </c>
      <c r="D962" s="131">
        <v>42282.475301504135</v>
      </c>
      <c r="F962" s="131">
        <v>34529</v>
      </c>
      <c r="G962" s="131">
        <v>32467</v>
      </c>
      <c r="H962" s="152" t="s">
        <v>837</v>
      </c>
    </row>
    <row r="964" spans="4:8" ht="12.75">
      <c r="D964" s="131">
        <v>42446.5085414052</v>
      </c>
      <c r="F964" s="131">
        <v>34201</v>
      </c>
      <c r="G964" s="131">
        <v>32038</v>
      </c>
      <c r="H964" s="152" t="s">
        <v>838</v>
      </c>
    </row>
    <row r="966" spans="4:8" ht="12.75">
      <c r="D966" s="131">
        <v>43023.121422469616</v>
      </c>
      <c r="F966" s="131">
        <v>33958</v>
      </c>
      <c r="G966" s="131">
        <v>31960</v>
      </c>
      <c r="H966" s="152" t="s">
        <v>839</v>
      </c>
    </row>
    <row r="968" spans="1:8" ht="12.75">
      <c r="A968" s="147" t="s">
        <v>425</v>
      </c>
      <c r="C968" s="153" t="s">
        <v>426</v>
      </c>
      <c r="D968" s="131">
        <v>42584.035088459656</v>
      </c>
      <c r="F968" s="131">
        <v>34229.333333333336</v>
      </c>
      <c r="G968" s="131">
        <v>32155</v>
      </c>
      <c r="H968" s="131">
        <v>9322.972251834875</v>
      </c>
    </row>
    <row r="969" spans="1:8" ht="12.75">
      <c r="A969" s="130">
        <v>38399.86951388889</v>
      </c>
      <c r="C969" s="153" t="s">
        <v>427</v>
      </c>
      <c r="D969" s="131">
        <v>389.00428337504314</v>
      </c>
      <c r="F969" s="131">
        <v>286.5524966447393</v>
      </c>
      <c r="G969" s="131">
        <v>273</v>
      </c>
      <c r="H969" s="131">
        <v>389.00428337504314</v>
      </c>
    </row>
    <row r="971" spans="3:8" ht="12.75">
      <c r="C971" s="153" t="s">
        <v>428</v>
      </c>
      <c r="D971" s="131">
        <v>0.9134979401716303</v>
      </c>
      <c r="F971" s="131">
        <v>0.8371547697240358</v>
      </c>
      <c r="G971" s="131">
        <v>0.8490125952417975</v>
      </c>
      <c r="H971" s="131">
        <v>4.172535033540216</v>
      </c>
    </row>
    <row r="972" spans="1:10" ht="12.75">
      <c r="A972" s="147" t="s">
        <v>417</v>
      </c>
      <c r="C972" s="148" t="s">
        <v>418</v>
      </c>
      <c r="D972" s="148" t="s">
        <v>419</v>
      </c>
      <c r="F972" s="148" t="s">
        <v>420</v>
      </c>
      <c r="G972" s="148" t="s">
        <v>421</v>
      </c>
      <c r="H972" s="148" t="s">
        <v>422</v>
      </c>
      <c r="I972" s="149" t="s">
        <v>423</v>
      </c>
      <c r="J972" s="148" t="s">
        <v>424</v>
      </c>
    </row>
    <row r="973" spans="1:8" ht="12.75">
      <c r="A973" s="150" t="s">
        <v>509</v>
      </c>
      <c r="C973" s="151">
        <v>343.82299999985844</v>
      </c>
      <c r="D973" s="131">
        <v>29715.107339173555</v>
      </c>
      <c r="F973" s="131">
        <v>28131.999999970198</v>
      </c>
      <c r="G973" s="131">
        <v>27790</v>
      </c>
      <c r="H973" s="152" t="s">
        <v>840</v>
      </c>
    </row>
    <row r="975" spans="4:8" ht="12.75">
      <c r="D975" s="131">
        <v>30037.414206296206</v>
      </c>
      <c r="F975" s="131">
        <v>28098</v>
      </c>
      <c r="G975" s="131">
        <v>27648</v>
      </c>
      <c r="H975" s="152" t="s">
        <v>841</v>
      </c>
    </row>
    <row r="977" spans="4:8" ht="12.75">
      <c r="D977" s="131">
        <v>30032.637123584747</v>
      </c>
      <c r="F977" s="131">
        <v>27256</v>
      </c>
      <c r="G977" s="131">
        <v>27806</v>
      </c>
      <c r="H977" s="152" t="s">
        <v>842</v>
      </c>
    </row>
    <row r="979" spans="1:8" ht="12.75">
      <c r="A979" s="147" t="s">
        <v>425</v>
      </c>
      <c r="C979" s="153" t="s">
        <v>426</v>
      </c>
      <c r="D979" s="131">
        <v>29928.38622301817</v>
      </c>
      <c r="F979" s="131">
        <v>27828.666666656733</v>
      </c>
      <c r="G979" s="131">
        <v>27748</v>
      </c>
      <c r="H979" s="131">
        <v>2139.761884398834</v>
      </c>
    </row>
    <row r="980" spans="1:8" ht="12.75">
      <c r="A980" s="130">
        <v>38399.8699537037</v>
      </c>
      <c r="C980" s="153" t="s">
        <v>427</v>
      </c>
      <c r="D980" s="131">
        <v>184.72037475649253</v>
      </c>
      <c r="F980" s="131">
        <v>496.2351592988767</v>
      </c>
      <c r="G980" s="131">
        <v>86.9712596206356</v>
      </c>
      <c r="H980" s="131">
        <v>184.72037475649253</v>
      </c>
    </row>
    <row r="982" spans="3:8" ht="12.75">
      <c r="C982" s="153" t="s">
        <v>428</v>
      </c>
      <c r="D982" s="131">
        <v>0.6172079355699526</v>
      </c>
      <c r="F982" s="131">
        <v>1.7831797881047862</v>
      </c>
      <c r="G982" s="131">
        <v>0.3134325343110696</v>
      </c>
      <c r="H982" s="131">
        <v>8.632753770562173</v>
      </c>
    </row>
    <row r="983" spans="1:10" ht="12.75">
      <c r="A983" s="147" t="s">
        <v>417</v>
      </c>
      <c r="C983" s="148" t="s">
        <v>418</v>
      </c>
      <c r="D983" s="148" t="s">
        <v>419</v>
      </c>
      <c r="F983" s="148" t="s">
        <v>420</v>
      </c>
      <c r="G983" s="148" t="s">
        <v>421</v>
      </c>
      <c r="H983" s="148" t="s">
        <v>422</v>
      </c>
      <c r="I983" s="149" t="s">
        <v>423</v>
      </c>
      <c r="J983" s="148" t="s">
        <v>424</v>
      </c>
    </row>
    <row r="984" spans="1:8" ht="12.75">
      <c r="A984" s="150" t="s">
        <v>491</v>
      </c>
      <c r="C984" s="151">
        <v>361.38400000007823</v>
      </c>
      <c r="D984" s="131">
        <v>53395.07487761974</v>
      </c>
      <c r="F984" s="131">
        <v>28040</v>
      </c>
      <c r="G984" s="131">
        <v>28334</v>
      </c>
      <c r="H984" s="152" t="s">
        <v>843</v>
      </c>
    </row>
    <row r="986" spans="4:8" ht="12.75">
      <c r="D986" s="131">
        <v>54645.94380122423</v>
      </c>
      <c r="F986" s="131">
        <v>29208</v>
      </c>
      <c r="G986" s="131">
        <v>28531.999999970198</v>
      </c>
      <c r="H986" s="152" t="s">
        <v>844</v>
      </c>
    </row>
    <row r="988" spans="4:8" ht="12.75">
      <c r="D988" s="131">
        <v>55053.47750169039</v>
      </c>
      <c r="F988" s="131">
        <v>28406</v>
      </c>
      <c r="G988" s="131">
        <v>28458</v>
      </c>
      <c r="H988" s="152" t="s">
        <v>845</v>
      </c>
    </row>
    <row r="990" spans="1:8" ht="12.75">
      <c r="A990" s="147" t="s">
        <v>425</v>
      </c>
      <c r="C990" s="153" t="s">
        <v>426</v>
      </c>
      <c r="D990" s="131">
        <v>54364.832060178116</v>
      </c>
      <c r="F990" s="131">
        <v>28551.333333333336</v>
      </c>
      <c r="G990" s="131">
        <v>28441.333333323397</v>
      </c>
      <c r="H990" s="131">
        <v>25864.05960236235</v>
      </c>
    </row>
    <row r="991" spans="1:8" ht="12.75">
      <c r="A991" s="130">
        <v>38399.87038194444</v>
      </c>
      <c r="C991" s="153" t="s">
        <v>427</v>
      </c>
      <c r="D991" s="131">
        <v>864.2005982968767</v>
      </c>
      <c r="F991" s="131">
        <v>597.408849393222</v>
      </c>
      <c r="G991" s="131">
        <v>100.04665576862139</v>
      </c>
      <c r="H991" s="131">
        <v>864.2005982968767</v>
      </c>
    </row>
    <row r="993" spans="3:8" ht="12.75">
      <c r="C993" s="153" t="s">
        <v>428</v>
      </c>
      <c r="D993" s="131">
        <v>1.5896316893617302</v>
      </c>
      <c r="F993" s="131">
        <v>2.0924026293922826</v>
      </c>
      <c r="G993" s="131">
        <v>0.3517649984833917</v>
      </c>
      <c r="H993" s="131">
        <v>3.3413184611511775</v>
      </c>
    </row>
    <row r="994" spans="1:10" ht="12.75">
      <c r="A994" s="147" t="s">
        <v>417</v>
      </c>
      <c r="C994" s="148" t="s">
        <v>418</v>
      </c>
      <c r="D994" s="148" t="s">
        <v>419</v>
      </c>
      <c r="F994" s="148" t="s">
        <v>420</v>
      </c>
      <c r="G994" s="148" t="s">
        <v>421</v>
      </c>
      <c r="H994" s="148" t="s">
        <v>422</v>
      </c>
      <c r="I994" s="149" t="s">
        <v>423</v>
      </c>
      <c r="J994" s="148" t="s">
        <v>424</v>
      </c>
    </row>
    <row r="995" spans="1:8" ht="12.75">
      <c r="A995" s="150" t="s">
        <v>510</v>
      </c>
      <c r="C995" s="151">
        <v>371.029</v>
      </c>
      <c r="D995" s="131">
        <v>39760.5</v>
      </c>
      <c r="F995" s="131">
        <v>35210</v>
      </c>
      <c r="G995" s="131">
        <v>34914</v>
      </c>
      <c r="H995" s="152" t="s">
        <v>846</v>
      </c>
    </row>
    <row r="997" spans="4:8" ht="12.75">
      <c r="D997" s="131">
        <v>40812.198646485806</v>
      </c>
      <c r="F997" s="131">
        <v>35238</v>
      </c>
      <c r="G997" s="131">
        <v>35338</v>
      </c>
      <c r="H997" s="152" t="s">
        <v>847</v>
      </c>
    </row>
    <row r="999" spans="4:8" ht="12.75">
      <c r="D999" s="131">
        <v>40924.79707080126</v>
      </c>
      <c r="F999" s="131">
        <v>35416</v>
      </c>
      <c r="G999" s="131">
        <v>35318</v>
      </c>
      <c r="H999" s="152" t="s">
        <v>848</v>
      </c>
    </row>
    <row r="1001" spans="1:8" ht="12.75">
      <c r="A1001" s="147" t="s">
        <v>425</v>
      </c>
      <c r="C1001" s="153" t="s">
        <v>426</v>
      </c>
      <c r="D1001" s="131">
        <v>40499.16523909569</v>
      </c>
      <c r="F1001" s="131">
        <v>35288</v>
      </c>
      <c r="G1001" s="131">
        <v>35190</v>
      </c>
      <c r="H1001" s="131">
        <v>5248.459108017464</v>
      </c>
    </row>
    <row r="1002" spans="1:8" ht="12.75">
      <c r="A1002" s="130">
        <v>38399.87082175926</v>
      </c>
      <c r="C1002" s="153" t="s">
        <v>427</v>
      </c>
      <c r="D1002" s="131">
        <v>642.1754844868937</v>
      </c>
      <c r="F1002" s="131">
        <v>111.73182178770737</v>
      </c>
      <c r="G1002" s="131">
        <v>239.2321048688909</v>
      </c>
      <c r="H1002" s="131">
        <v>642.1754844868937</v>
      </c>
    </row>
    <row r="1004" spans="3:8" ht="12.75">
      <c r="C1004" s="153" t="s">
        <v>428</v>
      </c>
      <c r="D1004" s="131">
        <v>1.585651162673774</v>
      </c>
      <c r="F1004" s="131">
        <v>0.3166283773172392</v>
      </c>
      <c r="G1004" s="131">
        <v>0.6798297950238446</v>
      </c>
      <c r="H1004" s="131">
        <v>12.235505150567267</v>
      </c>
    </row>
    <row r="1005" spans="1:10" ht="12.75">
      <c r="A1005" s="147" t="s">
        <v>417</v>
      </c>
      <c r="C1005" s="148" t="s">
        <v>418</v>
      </c>
      <c r="D1005" s="148" t="s">
        <v>419</v>
      </c>
      <c r="F1005" s="148" t="s">
        <v>420</v>
      </c>
      <c r="G1005" s="148" t="s">
        <v>421</v>
      </c>
      <c r="H1005" s="148" t="s">
        <v>422</v>
      </c>
      <c r="I1005" s="149" t="s">
        <v>423</v>
      </c>
      <c r="J1005" s="148" t="s">
        <v>424</v>
      </c>
    </row>
    <row r="1006" spans="1:8" ht="12.75">
      <c r="A1006" s="150" t="s">
        <v>485</v>
      </c>
      <c r="C1006" s="151">
        <v>407.77100000018254</v>
      </c>
      <c r="D1006" s="131">
        <v>1113345.7117290497</v>
      </c>
      <c r="F1006" s="131">
        <v>129100</v>
      </c>
      <c r="G1006" s="131">
        <v>125100</v>
      </c>
      <c r="H1006" s="152" t="s">
        <v>849</v>
      </c>
    </row>
    <row r="1008" spans="4:8" ht="12.75">
      <c r="D1008" s="131">
        <v>1127527.4276657104</v>
      </c>
      <c r="F1008" s="131">
        <v>129400</v>
      </c>
      <c r="G1008" s="131">
        <v>125800</v>
      </c>
      <c r="H1008" s="152" t="s">
        <v>850</v>
      </c>
    </row>
    <row r="1010" spans="4:8" ht="12.75">
      <c r="D1010" s="131">
        <v>1098238.694343567</v>
      </c>
      <c r="F1010" s="131">
        <v>128000</v>
      </c>
      <c r="G1010" s="131">
        <v>127200</v>
      </c>
      <c r="H1010" s="152" t="s">
        <v>851</v>
      </c>
    </row>
    <row r="1012" spans="1:8" ht="12.75">
      <c r="A1012" s="147" t="s">
        <v>425</v>
      </c>
      <c r="C1012" s="153" t="s">
        <v>426</v>
      </c>
      <c r="D1012" s="131">
        <v>1113037.2779127758</v>
      </c>
      <c r="F1012" s="131">
        <v>128833.33333333334</v>
      </c>
      <c r="G1012" s="131">
        <v>126033.33333333334</v>
      </c>
      <c r="H1012" s="131">
        <v>985626.8376612033</v>
      </c>
    </row>
    <row r="1013" spans="1:8" ht="12.75">
      <c r="A1013" s="130">
        <v>38399.87128472222</v>
      </c>
      <c r="C1013" s="153" t="s">
        <v>427</v>
      </c>
      <c r="D1013" s="131">
        <v>14646.802499806343</v>
      </c>
      <c r="F1013" s="131">
        <v>737.1114795831994</v>
      </c>
      <c r="G1013" s="131">
        <v>1069.2676621563628</v>
      </c>
      <c r="H1013" s="131">
        <v>14646.802499806343</v>
      </c>
    </row>
    <row r="1015" spans="3:8" ht="12.75">
      <c r="C1015" s="153" t="s">
        <v>428</v>
      </c>
      <c r="D1015" s="131">
        <v>1.3159309926503784</v>
      </c>
      <c r="F1015" s="131">
        <v>0.5721434511641909</v>
      </c>
      <c r="G1015" s="131">
        <v>0.8484006840701106</v>
      </c>
      <c r="H1015" s="131">
        <v>1.4860393345783667</v>
      </c>
    </row>
    <row r="1016" spans="1:10" ht="12.75">
      <c r="A1016" s="147" t="s">
        <v>417</v>
      </c>
      <c r="C1016" s="148" t="s">
        <v>418</v>
      </c>
      <c r="D1016" s="148" t="s">
        <v>419</v>
      </c>
      <c r="F1016" s="148" t="s">
        <v>420</v>
      </c>
      <c r="G1016" s="148" t="s">
        <v>421</v>
      </c>
      <c r="H1016" s="148" t="s">
        <v>422</v>
      </c>
      <c r="I1016" s="149" t="s">
        <v>423</v>
      </c>
      <c r="J1016" s="148" t="s">
        <v>424</v>
      </c>
    </row>
    <row r="1017" spans="1:8" ht="12.75">
      <c r="A1017" s="150" t="s">
        <v>492</v>
      </c>
      <c r="C1017" s="151">
        <v>455.40299999993294</v>
      </c>
      <c r="D1017" s="131">
        <v>98621.45045638084</v>
      </c>
      <c r="F1017" s="131">
        <v>87385</v>
      </c>
      <c r="G1017" s="131">
        <v>88767.5</v>
      </c>
      <c r="H1017" s="152" t="s">
        <v>852</v>
      </c>
    </row>
    <row r="1019" spans="4:8" ht="12.75">
      <c r="D1019" s="131">
        <v>97566.31749737263</v>
      </c>
      <c r="F1019" s="131">
        <v>88005</v>
      </c>
      <c r="G1019" s="131">
        <v>88837.5</v>
      </c>
      <c r="H1019" s="152" t="s">
        <v>853</v>
      </c>
    </row>
    <row r="1021" spans="4:8" ht="12.75">
      <c r="D1021" s="131">
        <v>99545.41528773308</v>
      </c>
      <c r="F1021" s="131">
        <v>87300</v>
      </c>
      <c r="G1021" s="131">
        <v>88660</v>
      </c>
      <c r="H1021" s="152" t="s">
        <v>854</v>
      </c>
    </row>
    <row r="1023" spans="1:8" ht="12.75">
      <c r="A1023" s="147" t="s">
        <v>425</v>
      </c>
      <c r="C1023" s="153" t="s">
        <v>426</v>
      </c>
      <c r="D1023" s="131">
        <v>98577.7277471622</v>
      </c>
      <c r="F1023" s="131">
        <v>87563.33333333334</v>
      </c>
      <c r="G1023" s="131">
        <v>88755</v>
      </c>
      <c r="H1023" s="131">
        <v>10422.025227782338</v>
      </c>
    </row>
    <row r="1024" spans="1:8" ht="12.75">
      <c r="A1024" s="130">
        <v>38399.871932870374</v>
      </c>
      <c r="C1024" s="153" t="s">
        <v>427</v>
      </c>
      <c r="D1024" s="131">
        <v>990.2730797243545</v>
      </c>
      <c r="F1024" s="131">
        <v>384.8484550226665</v>
      </c>
      <c r="G1024" s="131">
        <v>89.40777371123833</v>
      </c>
      <c r="H1024" s="131">
        <v>990.2730797243545</v>
      </c>
    </row>
    <row r="1026" spans="3:8" ht="12.75">
      <c r="C1026" s="153" t="s">
        <v>428</v>
      </c>
      <c r="D1026" s="131">
        <v>1.0045606673591254</v>
      </c>
      <c r="F1026" s="131">
        <v>0.43950868516806857</v>
      </c>
      <c r="G1026" s="131">
        <v>0.10073547823924098</v>
      </c>
      <c r="H1026" s="131">
        <v>9.501733665780723</v>
      </c>
    </row>
    <row r="1027" spans="1:16" ht="12.75">
      <c r="A1027" s="141" t="s">
        <v>408</v>
      </c>
      <c r="B1027" s="136" t="s">
        <v>575</v>
      </c>
      <c r="D1027" s="141" t="s">
        <v>409</v>
      </c>
      <c r="E1027" s="136" t="s">
        <v>410</v>
      </c>
      <c r="F1027" s="137" t="s">
        <v>441</v>
      </c>
      <c r="G1027" s="142" t="s">
        <v>412</v>
      </c>
      <c r="H1027" s="143">
        <v>1</v>
      </c>
      <c r="I1027" s="144" t="s">
        <v>413</v>
      </c>
      <c r="J1027" s="143">
        <v>10</v>
      </c>
      <c r="K1027" s="142" t="s">
        <v>414</v>
      </c>
      <c r="L1027" s="145">
        <v>1</v>
      </c>
      <c r="M1027" s="142" t="s">
        <v>415</v>
      </c>
      <c r="N1027" s="146">
        <v>1</v>
      </c>
      <c r="O1027" s="142" t="s">
        <v>416</v>
      </c>
      <c r="P1027" s="146">
        <v>1</v>
      </c>
    </row>
    <row r="1029" spans="1:10" ht="12.75">
      <c r="A1029" s="147" t="s">
        <v>417</v>
      </c>
      <c r="C1029" s="148" t="s">
        <v>418</v>
      </c>
      <c r="D1029" s="148" t="s">
        <v>419</v>
      </c>
      <c r="F1029" s="148" t="s">
        <v>420</v>
      </c>
      <c r="G1029" s="148" t="s">
        <v>421</v>
      </c>
      <c r="H1029" s="148" t="s">
        <v>422</v>
      </c>
      <c r="I1029" s="149" t="s">
        <v>423</v>
      </c>
      <c r="J1029" s="148" t="s">
        <v>424</v>
      </c>
    </row>
    <row r="1030" spans="1:8" ht="12.75">
      <c r="A1030" s="150" t="s">
        <v>488</v>
      </c>
      <c r="C1030" s="151">
        <v>228.61599999992177</v>
      </c>
      <c r="D1030" s="131">
        <v>30767.211349606514</v>
      </c>
      <c r="F1030" s="131">
        <v>27017</v>
      </c>
      <c r="G1030" s="131">
        <v>27218.000000029802</v>
      </c>
      <c r="H1030" s="152" t="s">
        <v>855</v>
      </c>
    </row>
    <row r="1032" spans="4:8" ht="12.75">
      <c r="D1032" s="131">
        <v>30901.957791268826</v>
      </c>
      <c r="F1032" s="131">
        <v>27540</v>
      </c>
      <c r="G1032" s="131">
        <v>26821</v>
      </c>
      <c r="H1032" s="152" t="s">
        <v>856</v>
      </c>
    </row>
    <row r="1034" spans="4:8" ht="12.75">
      <c r="D1034" s="131">
        <v>30835.76379406452</v>
      </c>
      <c r="F1034" s="131">
        <v>26897.000000029802</v>
      </c>
      <c r="G1034" s="131">
        <v>26631</v>
      </c>
      <c r="H1034" s="152" t="s">
        <v>857</v>
      </c>
    </row>
    <row r="1036" spans="1:8" ht="12.75">
      <c r="A1036" s="147" t="s">
        <v>425</v>
      </c>
      <c r="C1036" s="153" t="s">
        <v>426</v>
      </c>
      <c r="D1036" s="131">
        <v>30834.977644979954</v>
      </c>
      <c r="F1036" s="131">
        <v>27151.333333343267</v>
      </c>
      <c r="G1036" s="131">
        <v>26890.00000000993</v>
      </c>
      <c r="H1036" s="131">
        <v>3811.8862360353114</v>
      </c>
    </row>
    <row r="1037" spans="1:8" ht="12.75">
      <c r="A1037" s="130">
        <v>38399.87415509259</v>
      </c>
      <c r="C1037" s="153" t="s">
        <v>427</v>
      </c>
      <c r="D1037" s="131">
        <v>67.3766607034816</v>
      </c>
      <c r="F1037" s="131">
        <v>341.9010578015308</v>
      </c>
      <c r="G1037" s="131">
        <v>299.52128473576903</v>
      </c>
      <c r="H1037" s="131">
        <v>67.3766607034816</v>
      </c>
    </row>
    <row r="1039" spans="3:8" ht="12.75">
      <c r="C1039" s="153" t="s">
        <v>428</v>
      </c>
      <c r="D1039" s="131">
        <v>0.21850724680013112</v>
      </c>
      <c r="F1039" s="131">
        <v>1.2592422390603493</v>
      </c>
      <c r="G1039" s="131">
        <v>1.1138761053761934</v>
      </c>
      <c r="H1039" s="131">
        <v>1.7675412258252263</v>
      </c>
    </row>
    <row r="1040" spans="1:10" ht="12.75">
      <c r="A1040" s="147" t="s">
        <v>417</v>
      </c>
      <c r="C1040" s="148" t="s">
        <v>418</v>
      </c>
      <c r="D1040" s="148" t="s">
        <v>419</v>
      </c>
      <c r="F1040" s="148" t="s">
        <v>420</v>
      </c>
      <c r="G1040" s="148" t="s">
        <v>421</v>
      </c>
      <c r="H1040" s="148" t="s">
        <v>422</v>
      </c>
      <c r="I1040" s="149" t="s">
        <v>423</v>
      </c>
      <c r="J1040" s="148" t="s">
        <v>424</v>
      </c>
    </row>
    <row r="1041" spans="1:8" ht="12.75">
      <c r="A1041" s="150" t="s">
        <v>489</v>
      </c>
      <c r="C1041" s="151">
        <v>231.6040000000503</v>
      </c>
      <c r="D1041" s="131">
        <v>26913.418177604675</v>
      </c>
      <c r="F1041" s="131">
        <v>19768</v>
      </c>
      <c r="G1041" s="131">
        <v>20733</v>
      </c>
      <c r="H1041" s="152" t="s">
        <v>858</v>
      </c>
    </row>
    <row r="1043" spans="4:8" ht="12.75">
      <c r="D1043" s="131">
        <v>26345.033003091812</v>
      </c>
      <c r="F1043" s="131">
        <v>20032</v>
      </c>
      <c r="G1043" s="131">
        <v>21247</v>
      </c>
      <c r="H1043" s="152" t="s">
        <v>859</v>
      </c>
    </row>
    <row r="1045" spans="4:8" ht="12.75">
      <c r="D1045" s="131">
        <v>27053.92997509241</v>
      </c>
      <c r="F1045" s="131">
        <v>20018</v>
      </c>
      <c r="G1045" s="131">
        <v>20980</v>
      </c>
      <c r="H1045" s="152" t="s">
        <v>860</v>
      </c>
    </row>
    <row r="1047" spans="1:8" ht="12.75">
      <c r="A1047" s="147" t="s">
        <v>425</v>
      </c>
      <c r="C1047" s="153" t="s">
        <v>426</v>
      </c>
      <c r="D1047" s="131">
        <v>26770.793718596302</v>
      </c>
      <c r="F1047" s="131">
        <v>19939.333333333332</v>
      </c>
      <c r="G1047" s="131">
        <v>20986.666666666664</v>
      </c>
      <c r="H1047" s="131">
        <v>6098.14233705603</v>
      </c>
    </row>
    <row r="1048" spans="1:8" ht="12.75">
      <c r="A1048" s="130">
        <v>38399.87462962963</v>
      </c>
      <c r="C1048" s="153" t="s">
        <v>427</v>
      </c>
      <c r="D1048" s="131">
        <v>375.35320893597907</v>
      </c>
      <c r="F1048" s="131">
        <v>148.54404509549798</v>
      </c>
      <c r="G1048" s="131">
        <v>257.06484266296184</v>
      </c>
      <c r="H1048" s="131">
        <v>375.35320893597907</v>
      </c>
    </row>
    <row r="1050" spans="3:8" ht="12.75">
      <c r="C1050" s="153" t="s">
        <v>428</v>
      </c>
      <c r="D1050" s="131">
        <v>1.402099664587981</v>
      </c>
      <c r="F1050" s="131">
        <v>0.7449799981385101</v>
      </c>
      <c r="G1050" s="131">
        <v>1.2248960101475315</v>
      </c>
      <c r="H1050" s="131">
        <v>6.155205769060263</v>
      </c>
    </row>
    <row r="1051" spans="1:10" ht="12.75">
      <c r="A1051" s="147" t="s">
        <v>417</v>
      </c>
      <c r="C1051" s="148" t="s">
        <v>418</v>
      </c>
      <c r="D1051" s="148" t="s">
        <v>419</v>
      </c>
      <c r="F1051" s="148" t="s">
        <v>420</v>
      </c>
      <c r="G1051" s="148" t="s">
        <v>421</v>
      </c>
      <c r="H1051" s="148" t="s">
        <v>422</v>
      </c>
      <c r="I1051" s="149" t="s">
        <v>423</v>
      </c>
      <c r="J1051" s="148" t="s">
        <v>424</v>
      </c>
    </row>
    <row r="1052" spans="1:8" ht="12.75">
      <c r="A1052" s="150" t="s">
        <v>487</v>
      </c>
      <c r="C1052" s="151">
        <v>267.7160000000149</v>
      </c>
      <c r="D1052" s="131">
        <v>19015.93289425969</v>
      </c>
      <c r="F1052" s="131">
        <v>5958.25</v>
      </c>
      <c r="G1052" s="131">
        <v>6049.5</v>
      </c>
      <c r="H1052" s="152" t="s">
        <v>861</v>
      </c>
    </row>
    <row r="1054" spans="4:8" ht="12.75">
      <c r="D1054" s="131">
        <v>19186.793825119734</v>
      </c>
      <c r="F1054" s="131">
        <v>5976.5</v>
      </c>
      <c r="G1054" s="131">
        <v>6021.75</v>
      </c>
      <c r="H1054" s="152" t="s">
        <v>862</v>
      </c>
    </row>
    <row r="1056" spans="4:8" ht="12.75">
      <c r="D1056" s="131">
        <v>19150.941607803106</v>
      </c>
      <c r="F1056" s="131">
        <v>5953.25</v>
      </c>
      <c r="G1056" s="131">
        <v>6061</v>
      </c>
      <c r="H1056" s="152" t="s">
        <v>863</v>
      </c>
    </row>
    <row r="1058" spans="1:8" ht="12.75">
      <c r="A1058" s="147" t="s">
        <v>425</v>
      </c>
      <c r="C1058" s="153" t="s">
        <v>426</v>
      </c>
      <c r="D1058" s="131">
        <v>19117.88944239418</v>
      </c>
      <c r="F1058" s="131">
        <v>5962.666666666666</v>
      </c>
      <c r="G1058" s="131">
        <v>6044.083333333334</v>
      </c>
      <c r="H1058" s="131">
        <v>13107.68560624333</v>
      </c>
    </row>
    <row r="1059" spans="1:8" ht="12.75">
      <c r="A1059" s="130">
        <v>38399.87527777778</v>
      </c>
      <c r="C1059" s="153" t="s">
        <v>427</v>
      </c>
      <c r="D1059" s="131">
        <v>90.09827219343346</v>
      </c>
      <c r="F1059" s="131">
        <v>12.238089447840023</v>
      </c>
      <c r="G1059" s="131">
        <v>20.177855023102264</v>
      </c>
      <c r="H1059" s="131">
        <v>90.09827219343346</v>
      </c>
    </row>
    <row r="1061" spans="3:8" ht="12.75">
      <c r="C1061" s="153" t="s">
        <v>428</v>
      </c>
      <c r="D1061" s="131">
        <v>0.4712772948338079</v>
      </c>
      <c r="F1061" s="131">
        <v>0.2052452389508054</v>
      </c>
      <c r="G1061" s="131">
        <v>0.3338447521367</v>
      </c>
      <c r="H1061" s="131">
        <v>0.6873697989103329</v>
      </c>
    </row>
    <row r="1062" spans="1:10" ht="12.75">
      <c r="A1062" s="147" t="s">
        <v>417</v>
      </c>
      <c r="C1062" s="148" t="s">
        <v>418</v>
      </c>
      <c r="D1062" s="148" t="s">
        <v>419</v>
      </c>
      <c r="F1062" s="148" t="s">
        <v>420</v>
      </c>
      <c r="G1062" s="148" t="s">
        <v>421</v>
      </c>
      <c r="H1062" s="148" t="s">
        <v>422</v>
      </c>
      <c r="I1062" s="149" t="s">
        <v>423</v>
      </c>
      <c r="J1062" s="148" t="s">
        <v>424</v>
      </c>
    </row>
    <row r="1063" spans="1:8" ht="12.75">
      <c r="A1063" s="150" t="s">
        <v>486</v>
      </c>
      <c r="C1063" s="151">
        <v>292.40199999976903</v>
      </c>
      <c r="D1063" s="131">
        <v>42461.27701252699</v>
      </c>
      <c r="F1063" s="131">
        <v>24154.75</v>
      </c>
      <c r="G1063" s="131">
        <v>24000</v>
      </c>
      <c r="H1063" s="152" t="s">
        <v>864</v>
      </c>
    </row>
    <row r="1065" spans="4:8" ht="12.75">
      <c r="D1065" s="131">
        <v>42539.08548587561</v>
      </c>
      <c r="F1065" s="131">
        <v>24311.25</v>
      </c>
      <c r="G1065" s="131">
        <v>24089.75</v>
      </c>
      <c r="H1065" s="152" t="s">
        <v>865</v>
      </c>
    </row>
    <row r="1067" spans="4:8" ht="12.75">
      <c r="D1067" s="131">
        <v>42303.349670410156</v>
      </c>
      <c r="F1067" s="131">
        <v>24363</v>
      </c>
      <c r="G1067" s="131">
        <v>24150</v>
      </c>
      <c r="H1067" s="152" t="s">
        <v>866</v>
      </c>
    </row>
    <row r="1069" spans="1:8" ht="12.75">
      <c r="A1069" s="147" t="s">
        <v>425</v>
      </c>
      <c r="C1069" s="153" t="s">
        <v>426</v>
      </c>
      <c r="D1069" s="131">
        <v>42434.570722937584</v>
      </c>
      <c r="F1069" s="131">
        <v>24276.333333333336</v>
      </c>
      <c r="G1069" s="131">
        <v>24079.916666666664</v>
      </c>
      <c r="H1069" s="131">
        <v>18284.416450785684</v>
      </c>
    </row>
    <row r="1070" spans="1:8" ht="12.75">
      <c r="A1070" s="130">
        <v>38399.87594907408</v>
      </c>
      <c r="C1070" s="153" t="s">
        <v>427</v>
      </c>
      <c r="D1070" s="131">
        <v>120.11562388379306</v>
      </c>
      <c r="F1070" s="131">
        <v>108.42691470909487</v>
      </c>
      <c r="G1070" s="131">
        <v>75.48192388468469</v>
      </c>
      <c r="H1070" s="131">
        <v>120.11562388379306</v>
      </c>
    </row>
    <row r="1072" spans="3:8" ht="12.75">
      <c r="C1072" s="153" t="s">
        <v>428</v>
      </c>
      <c r="D1072" s="131">
        <v>0.2830607729439472</v>
      </c>
      <c r="F1072" s="131">
        <v>0.44663629066345073</v>
      </c>
      <c r="G1072" s="131">
        <v>0.31346422385743883</v>
      </c>
      <c r="H1072" s="131">
        <v>0.6569289438746712</v>
      </c>
    </row>
    <row r="1073" spans="1:10" ht="12.75">
      <c r="A1073" s="147" t="s">
        <v>417</v>
      </c>
      <c r="C1073" s="148" t="s">
        <v>418</v>
      </c>
      <c r="D1073" s="148" t="s">
        <v>419</v>
      </c>
      <c r="F1073" s="148" t="s">
        <v>420</v>
      </c>
      <c r="G1073" s="148" t="s">
        <v>421</v>
      </c>
      <c r="H1073" s="148" t="s">
        <v>422</v>
      </c>
      <c r="I1073" s="149" t="s">
        <v>423</v>
      </c>
      <c r="J1073" s="148" t="s">
        <v>424</v>
      </c>
    </row>
    <row r="1074" spans="1:8" ht="12.75">
      <c r="A1074" s="150" t="s">
        <v>490</v>
      </c>
      <c r="C1074" s="151">
        <v>324.75400000019</v>
      </c>
      <c r="D1074" s="131">
        <v>41270.152290046215</v>
      </c>
      <c r="F1074" s="131">
        <v>34534</v>
      </c>
      <c r="G1074" s="131">
        <v>31739</v>
      </c>
      <c r="H1074" s="152" t="s">
        <v>867</v>
      </c>
    </row>
    <row r="1076" spans="4:8" ht="12.75">
      <c r="D1076" s="131">
        <v>40982.64613163471</v>
      </c>
      <c r="F1076" s="131">
        <v>34138</v>
      </c>
      <c r="G1076" s="131">
        <v>32591.000000029802</v>
      </c>
      <c r="H1076" s="152" t="s">
        <v>868</v>
      </c>
    </row>
    <row r="1078" spans="4:8" ht="12.75">
      <c r="D1078" s="131">
        <v>41192.47790944576</v>
      </c>
      <c r="F1078" s="131">
        <v>34648</v>
      </c>
      <c r="G1078" s="131">
        <v>32872</v>
      </c>
      <c r="H1078" s="152" t="s">
        <v>869</v>
      </c>
    </row>
    <row r="1080" spans="1:8" ht="12.75">
      <c r="A1080" s="147" t="s">
        <v>425</v>
      </c>
      <c r="C1080" s="153" t="s">
        <v>426</v>
      </c>
      <c r="D1080" s="131">
        <v>41148.4254437089</v>
      </c>
      <c r="F1080" s="131">
        <v>34440</v>
      </c>
      <c r="G1080" s="131">
        <v>32400.666666676603</v>
      </c>
      <c r="H1080" s="131">
        <v>7660.358417971165</v>
      </c>
    </row>
    <row r="1081" spans="1:8" ht="12.75">
      <c r="A1081" s="130">
        <v>38399.87645833333</v>
      </c>
      <c r="C1081" s="153" t="s">
        <v>427</v>
      </c>
      <c r="D1081" s="131">
        <v>148.72932657760714</v>
      </c>
      <c r="F1081" s="131">
        <v>267.67891213168065</v>
      </c>
      <c r="G1081" s="131">
        <v>589.9935027939122</v>
      </c>
      <c r="H1081" s="131">
        <v>148.72932657760714</v>
      </c>
    </row>
    <row r="1083" spans="3:8" ht="12.75">
      <c r="C1083" s="153" t="s">
        <v>428</v>
      </c>
      <c r="D1083" s="131">
        <v>0.36144597265591377</v>
      </c>
      <c r="F1083" s="131">
        <v>0.7772326136227661</v>
      </c>
      <c r="G1083" s="131">
        <v>1.8209301335169992</v>
      </c>
      <c r="H1083" s="131">
        <v>1.9415452706323608</v>
      </c>
    </row>
    <row r="1084" spans="1:10" ht="12.75">
      <c r="A1084" s="147" t="s">
        <v>417</v>
      </c>
      <c r="C1084" s="148" t="s">
        <v>418</v>
      </c>
      <c r="D1084" s="148" t="s">
        <v>419</v>
      </c>
      <c r="F1084" s="148" t="s">
        <v>420</v>
      </c>
      <c r="G1084" s="148" t="s">
        <v>421</v>
      </c>
      <c r="H1084" s="148" t="s">
        <v>422</v>
      </c>
      <c r="I1084" s="149" t="s">
        <v>423</v>
      </c>
      <c r="J1084" s="148" t="s">
        <v>424</v>
      </c>
    </row>
    <row r="1085" spans="1:8" ht="12.75">
      <c r="A1085" s="150" t="s">
        <v>509</v>
      </c>
      <c r="C1085" s="151">
        <v>343.82299999985844</v>
      </c>
      <c r="D1085" s="131">
        <v>30182.64501157403</v>
      </c>
      <c r="F1085" s="131">
        <v>28031.999999970198</v>
      </c>
      <c r="G1085" s="131">
        <v>27620.000000029802</v>
      </c>
      <c r="H1085" s="152" t="s">
        <v>870</v>
      </c>
    </row>
    <row r="1087" spans="4:8" ht="12.75">
      <c r="D1087" s="131">
        <v>30369.97537344694</v>
      </c>
      <c r="F1087" s="131">
        <v>28102</v>
      </c>
      <c r="G1087" s="131">
        <v>27944</v>
      </c>
      <c r="H1087" s="152" t="s">
        <v>871</v>
      </c>
    </row>
    <row r="1089" spans="4:8" ht="12.75">
      <c r="D1089" s="131">
        <v>30441.100837230682</v>
      </c>
      <c r="F1089" s="131">
        <v>28342</v>
      </c>
      <c r="G1089" s="131">
        <v>28316.000000029802</v>
      </c>
      <c r="H1089" s="152" t="s">
        <v>872</v>
      </c>
    </row>
    <row r="1091" spans="1:8" ht="12.75">
      <c r="A1091" s="147" t="s">
        <v>425</v>
      </c>
      <c r="C1091" s="153" t="s">
        <v>426</v>
      </c>
      <c r="D1091" s="131">
        <v>30331.240407417215</v>
      </c>
      <c r="F1091" s="131">
        <v>28158.666666656733</v>
      </c>
      <c r="G1091" s="131">
        <v>27960.00000001987</v>
      </c>
      <c r="H1091" s="131">
        <v>2271.1903833623346</v>
      </c>
    </row>
    <row r="1092" spans="1:8" ht="12.75">
      <c r="A1092" s="130">
        <v>38399.87689814815</v>
      </c>
      <c r="C1092" s="153" t="s">
        <v>427</v>
      </c>
      <c r="D1092" s="131">
        <v>133.5108671560597</v>
      </c>
      <c r="F1092" s="131">
        <v>162.58331198865056</v>
      </c>
      <c r="G1092" s="131">
        <v>348.27575281752013</v>
      </c>
      <c r="H1092" s="131">
        <v>133.5108671560597</v>
      </c>
    </row>
    <row r="1094" spans="3:8" ht="12.75">
      <c r="C1094" s="153" t="s">
        <v>428</v>
      </c>
      <c r="D1094" s="131">
        <v>0.44017608697404575</v>
      </c>
      <c r="F1094" s="131">
        <v>0.5773828495266393</v>
      </c>
      <c r="G1094" s="131">
        <v>1.245621433538171</v>
      </c>
      <c r="H1094" s="131">
        <v>5.87845334913784</v>
      </c>
    </row>
    <row r="1095" spans="1:10" ht="12.75">
      <c r="A1095" s="147" t="s">
        <v>417</v>
      </c>
      <c r="C1095" s="148" t="s">
        <v>418</v>
      </c>
      <c r="D1095" s="148" t="s">
        <v>419</v>
      </c>
      <c r="F1095" s="148" t="s">
        <v>420</v>
      </c>
      <c r="G1095" s="148" t="s">
        <v>421</v>
      </c>
      <c r="H1095" s="148" t="s">
        <v>422</v>
      </c>
      <c r="I1095" s="149" t="s">
        <v>423</v>
      </c>
      <c r="J1095" s="148" t="s">
        <v>424</v>
      </c>
    </row>
    <row r="1096" spans="1:8" ht="12.75">
      <c r="A1096" s="150" t="s">
        <v>491</v>
      </c>
      <c r="C1096" s="151">
        <v>361.38400000007823</v>
      </c>
      <c r="D1096" s="131">
        <v>57966.379530489445</v>
      </c>
      <c r="F1096" s="131">
        <v>29036</v>
      </c>
      <c r="G1096" s="131">
        <v>28816.000000029802</v>
      </c>
      <c r="H1096" s="152" t="s">
        <v>873</v>
      </c>
    </row>
    <row r="1098" spans="4:8" ht="12.75">
      <c r="D1098" s="131">
        <v>59414.107152581215</v>
      </c>
      <c r="F1098" s="131">
        <v>28692</v>
      </c>
      <c r="G1098" s="131">
        <v>28462</v>
      </c>
      <c r="H1098" s="152" t="s">
        <v>874</v>
      </c>
    </row>
    <row r="1100" spans="4:8" ht="12.75">
      <c r="D1100" s="131">
        <v>58822.54232341051</v>
      </c>
      <c r="F1100" s="131">
        <v>28381.999999970198</v>
      </c>
      <c r="G1100" s="131">
        <v>28775.999999970198</v>
      </c>
      <c r="H1100" s="152" t="s">
        <v>875</v>
      </c>
    </row>
    <row r="1102" spans="1:8" ht="12.75">
      <c r="A1102" s="147" t="s">
        <v>425</v>
      </c>
      <c r="C1102" s="153" t="s">
        <v>426</v>
      </c>
      <c r="D1102" s="131">
        <v>58734.343002160385</v>
      </c>
      <c r="F1102" s="131">
        <v>28703.333333323397</v>
      </c>
      <c r="G1102" s="131">
        <v>28684.666666666664</v>
      </c>
      <c r="H1102" s="131">
        <v>30039.589696192204</v>
      </c>
    </row>
    <row r="1103" spans="1:8" ht="12.75">
      <c r="A1103" s="130">
        <v>38399.87732638889</v>
      </c>
      <c r="C1103" s="153" t="s">
        <v>427</v>
      </c>
      <c r="D1103" s="131">
        <v>727.8826534163104</v>
      </c>
      <c r="F1103" s="131">
        <v>327.1472655286844</v>
      </c>
      <c r="G1103" s="131">
        <v>193.86937183205097</v>
      </c>
      <c r="H1103" s="131">
        <v>727.8826534163104</v>
      </c>
    </row>
    <row r="1105" spans="3:8" ht="12.75">
      <c r="C1105" s="153" t="s">
        <v>428</v>
      </c>
      <c r="D1105" s="131">
        <v>1.2392794678737398</v>
      </c>
      <c r="F1105" s="131">
        <v>1.1397535670495798</v>
      </c>
      <c r="G1105" s="131">
        <v>0.6758641265904584</v>
      </c>
      <c r="H1105" s="131">
        <v>2.4230778808159825</v>
      </c>
    </row>
    <row r="1106" spans="1:10" ht="12.75">
      <c r="A1106" s="147" t="s">
        <v>417</v>
      </c>
      <c r="C1106" s="148" t="s">
        <v>418</v>
      </c>
      <c r="D1106" s="148" t="s">
        <v>419</v>
      </c>
      <c r="F1106" s="148" t="s">
        <v>420</v>
      </c>
      <c r="G1106" s="148" t="s">
        <v>421</v>
      </c>
      <c r="H1106" s="148" t="s">
        <v>422</v>
      </c>
      <c r="I1106" s="149" t="s">
        <v>423</v>
      </c>
      <c r="J1106" s="148" t="s">
        <v>424</v>
      </c>
    </row>
    <row r="1107" spans="1:8" ht="12.75">
      <c r="A1107" s="150" t="s">
        <v>510</v>
      </c>
      <c r="C1107" s="151">
        <v>371.029</v>
      </c>
      <c r="D1107" s="131">
        <v>41339.770604372025</v>
      </c>
      <c r="F1107" s="131">
        <v>35256</v>
      </c>
      <c r="G1107" s="131">
        <v>35692</v>
      </c>
      <c r="H1107" s="152" t="s">
        <v>876</v>
      </c>
    </row>
    <row r="1109" spans="4:8" ht="12.75">
      <c r="D1109" s="131">
        <v>40904.39151209593</v>
      </c>
      <c r="F1109" s="131">
        <v>34710</v>
      </c>
      <c r="G1109" s="131">
        <v>34384</v>
      </c>
      <c r="H1109" s="152" t="s">
        <v>877</v>
      </c>
    </row>
    <row r="1111" spans="4:8" ht="12.75">
      <c r="D1111" s="131">
        <v>40976.37561881542</v>
      </c>
      <c r="F1111" s="131">
        <v>35244</v>
      </c>
      <c r="G1111" s="131">
        <v>34748</v>
      </c>
      <c r="H1111" s="152" t="s">
        <v>878</v>
      </c>
    </row>
    <row r="1113" spans="1:8" ht="12.75">
      <c r="A1113" s="147" t="s">
        <v>425</v>
      </c>
      <c r="C1113" s="153" t="s">
        <v>426</v>
      </c>
      <c r="D1113" s="131">
        <v>41073.51257842779</v>
      </c>
      <c r="F1113" s="131">
        <v>35070</v>
      </c>
      <c r="G1113" s="131">
        <v>34941.333333333336</v>
      </c>
      <c r="H1113" s="131">
        <v>6052.476637624409</v>
      </c>
    </row>
    <row r="1114" spans="1:8" ht="12.75">
      <c r="A1114" s="130">
        <v>38399.8777662037</v>
      </c>
      <c r="C1114" s="153" t="s">
        <v>427</v>
      </c>
      <c r="D1114" s="131">
        <v>233.37829845558218</v>
      </c>
      <c r="F1114" s="131">
        <v>311.8268750444708</v>
      </c>
      <c r="G1114" s="131">
        <v>675.0920924831911</v>
      </c>
      <c r="H1114" s="131">
        <v>233.37829845558218</v>
      </c>
    </row>
    <row r="1116" spans="3:8" ht="12.75">
      <c r="C1116" s="153" t="s">
        <v>428</v>
      </c>
      <c r="D1116" s="131">
        <v>0.5681965914406715</v>
      </c>
      <c r="F1116" s="131">
        <v>0.8891556174635609</v>
      </c>
      <c r="G1116" s="131">
        <v>1.9320730724352944</v>
      </c>
      <c r="H1116" s="131">
        <v>3.855914073336811</v>
      </c>
    </row>
    <row r="1117" spans="1:10" ht="12.75">
      <c r="A1117" s="147" t="s">
        <v>417</v>
      </c>
      <c r="C1117" s="148" t="s">
        <v>418</v>
      </c>
      <c r="D1117" s="148" t="s">
        <v>419</v>
      </c>
      <c r="F1117" s="148" t="s">
        <v>420</v>
      </c>
      <c r="G1117" s="148" t="s">
        <v>421</v>
      </c>
      <c r="H1117" s="148" t="s">
        <v>422</v>
      </c>
      <c r="I1117" s="149" t="s">
        <v>423</v>
      </c>
      <c r="J1117" s="148" t="s">
        <v>424</v>
      </c>
    </row>
    <row r="1118" spans="1:8" ht="12.75">
      <c r="A1118" s="150" t="s">
        <v>485</v>
      </c>
      <c r="C1118" s="151">
        <v>407.77100000018254</v>
      </c>
      <c r="D1118" s="131">
        <v>966870.088727951</v>
      </c>
      <c r="F1118" s="131">
        <v>128300</v>
      </c>
      <c r="G1118" s="131">
        <v>124900</v>
      </c>
      <c r="H1118" s="152" t="s">
        <v>879</v>
      </c>
    </row>
    <row r="1120" spans="4:8" ht="12.75">
      <c r="D1120" s="131">
        <v>974975.3987503052</v>
      </c>
      <c r="F1120" s="131">
        <v>130700</v>
      </c>
      <c r="G1120" s="131">
        <v>125800</v>
      </c>
      <c r="H1120" s="152" t="s">
        <v>880</v>
      </c>
    </row>
    <row r="1122" spans="4:8" ht="12.75">
      <c r="D1122" s="131">
        <v>966983.7784471512</v>
      </c>
      <c r="F1122" s="131">
        <v>128300</v>
      </c>
      <c r="G1122" s="131">
        <v>126400</v>
      </c>
      <c r="H1122" s="152" t="s">
        <v>881</v>
      </c>
    </row>
    <row r="1124" spans="1:8" ht="12.75">
      <c r="A1124" s="147" t="s">
        <v>425</v>
      </c>
      <c r="C1124" s="153" t="s">
        <v>426</v>
      </c>
      <c r="D1124" s="131">
        <v>969609.7553084691</v>
      </c>
      <c r="F1124" s="131">
        <v>129100</v>
      </c>
      <c r="G1124" s="131">
        <v>125700</v>
      </c>
      <c r="H1124" s="131">
        <v>842237.5540506075</v>
      </c>
    </row>
    <row r="1125" spans="1:8" ht="12.75">
      <c r="A1125" s="130">
        <v>38399.87824074074</v>
      </c>
      <c r="C1125" s="153" t="s">
        <v>427</v>
      </c>
      <c r="D1125" s="131">
        <v>4647.1312114975835</v>
      </c>
      <c r="F1125" s="131">
        <v>1385.6406460551018</v>
      </c>
      <c r="G1125" s="131">
        <v>754.983443527075</v>
      </c>
      <c r="H1125" s="131">
        <v>4647.1312114975835</v>
      </c>
    </row>
    <row r="1127" spans="3:8" ht="12.75">
      <c r="C1127" s="153" t="s">
        <v>428</v>
      </c>
      <c r="D1127" s="131">
        <v>0.4792785124175197</v>
      </c>
      <c r="F1127" s="131">
        <v>1.0733080139853615</v>
      </c>
      <c r="G1127" s="131">
        <v>0.6006232645402347</v>
      </c>
      <c r="H1127" s="131">
        <v>0.5517601523641334</v>
      </c>
    </row>
    <row r="1128" spans="1:10" ht="12.75">
      <c r="A1128" s="147" t="s">
        <v>417</v>
      </c>
      <c r="C1128" s="148" t="s">
        <v>418</v>
      </c>
      <c r="D1128" s="148" t="s">
        <v>419</v>
      </c>
      <c r="F1128" s="148" t="s">
        <v>420</v>
      </c>
      <c r="G1128" s="148" t="s">
        <v>421</v>
      </c>
      <c r="H1128" s="148" t="s">
        <v>422</v>
      </c>
      <c r="I1128" s="149" t="s">
        <v>423</v>
      </c>
      <c r="J1128" s="148" t="s">
        <v>424</v>
      </c>
    </row>
    <row r="1129" spans="1:8" ht="12.75">
      <c r="A1129" s="150" t="s">
        <v>492</v>
      </c>
      <c r="C1129" s="151">
        <v>455.40299999993294</v>
      </c>
      <c r="D1129" s="131">
        <v>99172.4726651907</v>
      </c>
      <c r="F1129" s="131">
        <v>87747.5</v>
      </c>
      <c r="G1129" s="131">
        <v>90155</v>
      </c>
      <c r="H1129" s="152" t="s">
        <v>882</v>
      </c>
    </row>
    <row r="1131" spans="4:8" ht="12.75">
      <c r="D1131" s="131">
        <v>97398.03323090076</v>
      </c>
      <c r="F1131" s="131">
        <v>87882.5</v>
      </c>
      <c r="G1131" s="131">
        <v>89595</v>
      </c>
      <c r="H1131" s="152" t="s">
        <v>883</v>
      </c>
    </row>
    <row r="1133" spans="4:8" ht="12.75">
      <c r="D1133" s="131">
        <v>98118.44539427757</v>
      </c>
      <c r="F1133" s="131">
        <v>87262.5</v>
      </c>
      <c r="G1133" s="131">
        <v>88647.5</v>
      </c>
      <c r="H1133" s="152" t="s">
        <v>884</v>
      </c>
    </row>
    <row r="1135" spans="1:8" ht="12.75">
      <c r="A1135" s="147" t="s">
        <v>425</v>
      </c>
      <c r="C1135" s="153" t="s">
        <v>426</v>
      </c>
      <c r="D1135" s="131">
        <v>98229.650430123</v>
      </c>
      <c r="F1135" s="131">
        <v>87630.83333333334</v>
      </c>
      <c r="G1135" s="131">
        <v>89465.83333333334</v>
      </c>
      <c r="H1135" s="131">
        <v>9686.651399115259</v>
      </c>
    </row>
    <row r="1136" spans="1:8" ht="12.75">
      <c r="A1136" s="130">
        <v>38399.87887731481</v>
      </c>
      <c r="C1136" s="153" t="s">
        <v>427</v>
      </c>
      <c r="D1136" s="131">
        <v>892.4313679433606</v>
      </c>
      <c r="F1136" s="131">
        <v>326.049587230736</v>
      </c>
      <c r="G1136" s="131">
        <v>762.0053040060374</v>
      </c>
      <c r="H1136" s="131">
        <v>892.4313679433606</v>
      </c>
    </row>
    <row r="1138" spans="3:8" ht="12.75">
      <c r="C1138" s="153" t="s">
        <v>428</v>
      </c>
      <c r="D1138" s="131">
        <v>0.9085152640120652</v>
      </c>
      <c r="F1138" s="131">
        <v>0.3720717638168483</v>
      </c>
      <c r="G1138" s="131">
        <v>0.8517277217627256</v>
      </c>
      <c r="H1138" s="131">
        <v>9.213001801890712</v>
      </c>
    </row>
    <row r="1139" spans="1:16" ht="12.75">
      <c r="A1139" s="141" t="s">
        <v>408</v>
      </c>
      <c r="B1139" s="136" t="s">
        <v>566</v>
      </c>
      <c r="D1139" s="141" t="s">
        <v>409</v>
      </c>
      <c r="E1139" s="136" t="s">
        <v>410</v>
      </c>
      <c r="F1139" s="137" t="s">
        <v>442</v>
      </c>
      <c r="G1139" s="142" t="s">
        <v>412</v>
      </c>
      <c r="H1139" s="143">
        <v>1</v>
      </c>
      <c r="I1139" s="144" t="s">
        <v>413</v>
      </c>
      <c r="J1139" s="143">
        <v>11</v>
      </c>
      <c r="K1139" s="142" t="s">
        <v>414</v>
      </c>
      <c r="L1139" s="145">
        <v>1</v>
      </c>
      <c r="M1139" s="142" t="s">
        <v>415</v>
      </c>
      <c r="N1139" s="146">
        <v>1</v>
      </c>
      <c r="O1139" s="142" t="s">
        <v>416</v>
      </c>
      <c r="P1139" s="146">
        <v>1</v>
      </c>
    </row>
    <row r="1141" spans="1:10" ht="12.75">
      <c r="A1141" s="147" t="s">
        <v>417</v>
      </c>
      <c r="C1141" s="148" t="s">
        <v>418</v>
      </c>
      <c r="D1141" s="148" t="s">
        <v>419</v>
      </c>
      <c r="F1141" s="148" t="s">
        <v>420</v>
      </c>
      <c r="G1141" s="148" t="s">
        <v>421</v>
      </c>
      <c r="H1141" s="148" t="s">
        <v>422</v>
      </c>
      <c r="I1141" s="149" t="s">
        <v>423</v>
      </c>
      <c r="J1141" s="148" t="s">
        <v>424</v>
      </c>
    </row>
    <row r="1142" spans="1:8" ht="12.75">
      <c r="A1142" s="150" t="s">
        <v>488</v>
      </c>
      <c r="C1142" s="151">
        <v>228.61599999992177</v>
      </c>
      <c r="D1142" s="131">
        <v>29291.145549058914</v>
      </c>
      <c r="F1142" s="131">
        <v>27506</v>
      </c>
      <c r="G1142" s="131">
        <v>26481.999999970198</v>
      </c>
      <c r="H1142" s="152" t="s">
        <v>885</v>
      </c>
    </row>
    <row r="1144" spans="4:8" ht="12.75">
      <c r="D1144" s="131">
        <v>29274.010765761137</v>
      </c>
      <c r="F1144" s="131">
        <v>26883</v>
      </c>
      <c r="G1144" s="131">
        <v>26919</v>
      </c>
      <c r="H1144" s="152" t="s">
        <v>886</v>
      </c>
    </row>
    <row r="1146" spans="4:8" ht="12.75">
      <c r="D1146" s="131">
        <v>29353.51455935836</v>
      </c>
      <c r="F1146" s="131">
        <v>27370.000000029802</v>
      </c>
      <c r="G1146" s="131">
        <v>27006.999999970198</v>
      </c>
      <c r="H1146" s="152" t="s">
        <v>887</v>
      </c>
    </row>
    <row r="1148" spans="1:8" ht="12.75">
      <c r="A1148" s="147" t="s">
        <v>425</v>
      </c>
      <c r="C1148" s="153" t="s">
        <v>426</v>
      </c>
      <c r="D1148" s="131">
        <v>29306.22362472614</v>
      </c>
      <c r="F1148" s="131">
        <v>27253.00000000993</v>
      </c>
      <c r="G1148" s="131">
        <v>26802.6666666468</v>
      </c>
      <c r="H1148" s="131">
        <v>2274.21194088203</v>
      </c>
    </row>
    <row r="1149" spans="1:8" ht="12.75">
      <c r="A1149" s="130">
        <v>38399.88111111111</v>
      </c>
      <c r="C1149" s="153" t="s">
        <v>427</v>
      </c>
      <c r="D1149" s="131">
        <v>41.841660738601874</v>
      </c>
      <c r="F1149" s="131">
        <v>327.5652606786297</v>
      </c>
      <c r="G1149" s="131">
        <v>281.16958110149824</v>
      </c>
      <c r="H1149" s="131">
        <v>41.841660738601874</v>
      </c>
    </row>
    <row r="1151" spans="3:8" ht="12.75">
      <c r="C1151" s="153" t="s">
        <v>428</v>
      </c>
      <c r="D1151" s="131">
        <v>0.14277397618470158</v>
      </c>
      <c r="F1151" s="131">
        <v>1.2019420272208945</v>
      </c>
      <c r="G1151" s="131">
        <v>1.0490358463151923</v>
      </c>
      <c r="H1151" s="131">
        <v>1.8398311954326485</v>
      </c>
    </row>
    <row r="1152" spans="1:10" ht="12.75">
      <c r="A1152" s="147" t="s">
        <v>417</v>
      </c>
      <c r="C1152" s="148" t="s">
        <v>418</v>
      </c>
      <c r="D1152" s="148" t="s">
        <v>419</v>
      </c>
      <c r="F1152" s="148" t="s">
        <v>420</v>
      </c>
      <c r="G1152" s="148" t="s">
        <v>421</v>
      </c>
      <c r="H1152" s="148" t="s">
        <v>422</v>
      </c>
      <c r="I1152" s="149" t="s">
        <v>423</v>
      </c>
      <c r="J1152" s="148" t="s">
        <v>424</v>
      </c>
    </row>
    <row r="1153" spans="1:8" ht="12.75">
      <c r="A1153" s="150" t="s">
        <v>489</v>
      </c>
      <c r="C1153" s="151">
        <v>231.6040000000503</v>
      </c>
      <c r="D1153" s="131">
        <v>21840.5</v>
      </c>
      <c r="F1153" s="131">
        <v>20073</v>
      </c>
      <c r="G1153" s="131">
        <v>21040</v>
      </c>
      <c r="H1153" s="152" t="s">
        <v>888</v>
      </c>
    </row>
    <row r="1155" spans="4:8" ht="12.75">
      <c r="D1155" s="131">
        <v>22224.653352111578</v>
      </c>
      <c r="F1155" s="131">
        <v>20378</v>
      </c>
      <c r="G1155" s="131">
        <v>21285</v>
      </c>
      <c r="H1155" s="152" t="s">
        <v>889</v>
      </c>
    </row>
    <row r="1157" spans="4:8" ht="12.75">
      <c r="D1157" s="131">
        <v>22250.851946890354</v>
      </c>
      <c r="F1157" s="131">
        <v>20498</v>
      </c>
      <c r="G1157" s="131">
        <v>21096</v>
      </c>
      <c r="H1157" s="152" t="s">
        <v>890</v>
      </c>
    </row>
    <row r="1159" spans="1:8" ht="12.75">
      <c r="A1159" s="147" t="s">
        <v>425</v>
      </c>
      <c r="C1159" s="153" t="s">
        <v>426</v>
      </c>
      <c r="D1159" s="131">
        <v>22105.33509966731</v>
      </c>
      <c r="F1159" s="131">
        <v>20316.333333333332</v>
      </c>
      <c r="G1159" s="131">
        <v>21140.333333333336</v>
      </c>
      <c r="H1159" s="131">
        <v>1212.056440055318</v>
      </c>
    </row>
    <row r="1160" spans="1:8" ht="12.75">
      <c r="A1160" s="130">
        <v>38399.881574074076</v>
      </c>
      <c r="C1160" s="153" t="s">
        <v>427</v>
      </c>
      <c r="D1160" s="131">
        <v>229.72769555280857</v>
      </c>
      <c r="F1160" s="131">
        <v>219.1080403210556</v>
      </c>
      <c r="G1160" s="131">
        <v>128.37575056580326</v>
      </c>
      <c r="H1160" s="131">
        <v>229.72769555280857</v>
      </c>
    </row>
    <row r="1162" spans="3:8" ht="12.75">
      <c r="C1162" s="153" t="s">
        <v>428</v>
      </c>
      <c r="D1162" s="131">
        <v>1.03924095480582</v>
      </c>
      <c r="F1162" s="131">
        <v>1.0784822080151715</v>
      </c>
      <c r="G1162" s="131">
        <v>0.6072550916847884</v>
      </c>
      <c r="H1162" s="131">
        <v>18.953547702970326</v>
      </c>
    </row>
    <row r="1163" spans="1:10" ht="12.75">
      <c r="A1163" s="147" t="s">
        <v>417</v>
      </c>
      <c r="C1163" s="148" t="s">
        <v>418</v>
      </c>
      <c r="D1163" s="148" t="s">
        <v>419</v>
      </c>
      <c r="F1163" s="148" t="s">
        <v>420</v>
      </c>
      <c r="G1163" s="148" t="s">
        <v>421</v>
      </c>
      <c r="H1163" s="148" t="s">
        <v>422</v>
      </c>
      <c r="I1163" s="149" t="s">
        <v>423</v>
      </c>
      <c r="J1163" s="148" t="s">
        <v>424</v>
      </c>
    </row>
    <row r="1164" spans="1:8" ht="12.75">
      <c r="A1164" s="150" t="s">
        <v>487</v>
      </c>
      <c r="C1164" s="151">
        <v>267.7160000000149</v>
      </c>
      <c r="D1164" s="131">
        <v>7810.179212868214</v>
      </c>
      <c r="F1164" s="131">
        <v>6013.25</v>
      </c>
      <c r="G1164" s="131">
        <v>6034</v>
      </c>
      <c r="H1164" s="152" t="s">
        <v>891</v>
      </c>
    </row>
    <row r="1166" spans="4:8" ht="12.75">
      <c r="D1166" s="131">
        <v>7792.749549172819</v>
      </c>
      <c r="F1166" s="131">
        <v>6061.25</v>
      </c>
      <c r="G1166" s="131">
        <v>6048.75</v>
      </c>
      <c r="H1166" s="152" t="s">
        <v>892</v>
      </c>
    </row>
    <row r="1168" spans="4:8" ht="12.75">
      <c r="D1168" s="131">
        <v>7710.606016822159</v>
      </c>
      <c r="F1168" s="131">
        <v>6037</v>
      </c>
      <c r="G1168" s="131">
        <v>6086</v>
      </c>
      <c r="H1168" s="152" t="s">
        <v>893</v>
      </c>
    </row>
    <row r="1170" spans="1:8" ht="12.75">
      <c r="A1170" s="147" t="s">
        <v>425</v>
      </c>
      <c r="C1170" s="153" t="s">
        <v>426</v>
      </c>
      <c r="D1170" s="131">
        <v>7771.178259621063</v>
      </c>
      <c r="F1170" s="131">
        <v>6037.166666666666</v>
      </c>
      <c r="G1170" s="131">
        <v>6056.25</v>
      </c>
      <c r="H1170" s="131">
        <v>1722.8693086024248</v>
      </c>
    </row>
    <row r="1171" spans="1:8" ht="12.75">
      <c r="A1171" s="130">
        <v>38399.8822337963</v>
      </c>
      <c r="C1171" s="153" t="s">
        <v>427</v>
      </c>
      <c r="D1171" s="131">
        <v>53.17608242813367</v>
      </c>
      <c r="F1171" s="131">
        <v>24.000434023853263</v>
      </c>
      <c r="G1171" s="131">
        <v>26.79902050448859</v>
      </c>
      <c r="H1171" s="131">
        <v>53.17608242813367</v>
      </c>
    </row>
    <row r="1173" spans="3:8" ht="12.75">
      <c r="C1173" s="153" t="s">
        <v>428</v>
      </c>
      <c r="D1173" s="131">
        <v>0.6842731005726105</v>
      </c>
      <c r="F1173" s="131">
        <v>0.397544665386963</v>
      </c>
      <c r="G1173" s="131">
        <v>0.44250188655502326</v>
      </c>
      <c r="H1173" s="131">
        <v>3.086483818744767</v>
      </c>
    </row>
    <row r="1174" spans="1:10" ht="12.75">
      <c r="A1174" s="147" t="s">
        <v>417</v>
      </c>
      <c r="C1174" s="148" t="s">
        <v>418</v>
      </c>
      <c r="D1174" s="148" t="s">
        <v>419</v>
      </c>
      <c r="F1174" s="148" t="s">
        <v>420</v>
      </c>
      <c r="G1174" s="148" t="s">
        <v>421</v>
      </c>
      <c r="H1174" s="148" t="s">
        <v>422</v>
      </c>
      <c r="I1174" s="149" t="s">
        <v>423</v>
      </c>
      <c r="J1174" s="148" t="s">
        <v>424</v>
      </c>
    </row>
    <row r="1175" spans="1:8" ht="12.75">
      <c r="A1175" s="150" t="s">
        <v>486</v>
      </c>
      <c r="C1175" s="151">
        <v>292.40199999976903</v>
      </c>
      <c r="D1175" s="131">
        <v>38775.00281196833</v>
      </c>
      <c r="F1175" s="131">
        <v>24299.5</v>
      </c>
      <c r="G1175" s="131">
        <v>24311.5</v>
      </c>
      <c r="H1175" s="152" t="s">
        <v>894</v>
      </c>
    </row>
    <row r="1177" spans="4:8" ht="12.75">
      <c r="D1177" s="131">
        <v>38569.168495595455</v>
      </c>
      <c r="F1177" s="131">
        <v>24174.25</v>
      </c>
      <c r="G1177" s="131">
        <v>23922.75</v>
      </c>
      <c r="H1177" s="152" t="s">
        <v>895</v>
      </c>
    </row>
    <row r="1179" spans="4:8" ht="12.75">
      <c r="D1179" s="131">
        <v>38551.22241401672</v>
      </c>
      <c r="F1179" s="131">
        <v>24410.75</v>
      </c>
      <c r="G1179" s="131">
        <v>24281.5</v>
      </c>
      <c r="H1179" s="152" t="s">
        <v>896</v>
      </c>
    </row>
    <row r="1181" spans="1:8" ht="12.75">
      <c r="A1181" s="147" t="s">
        <v>425</v>
      </c>
      <c r="C1181" s="153" t="s">
        <v>426</v>
      </c>
      <c r="D1181" s="131">
        <v>38631.797907193504</v>
      </c>
      <c r="F1181" s="131">
        <v>24294.833333333336</v>
      </c>
      <c r="G1181" s="131">
        <v>24171.916666666664</v>
      </c>
      <c r="H1181" s="131">
        <v>14415.926862889703</v>
      </c>
    </row>
    <row r="1182" spans="1:8" ht="12.75">
      <c r="A1182" s="130">
        <v>38399.88290509259</v>
      </c>
      <c r="C1182" s="153" t="s">
        <v>427</v>
      </c>
      <c r="D1182" s="131">
        <v>124.34327092305558</v>
      </c>
      <c r="F1182" s="131">
        <v>118.31904256430296</v>
      </c>
      <c r="G1182" s="131">
        <v>216.30538789714262</v>
      </c>
      <c r="H1182" s="131">
        <v>124.34327092305558</v>
      </c>
    </row>
    <row r="1184" spans="3:8" ht="12.75">
      <c r="C1184" s="153" t="s">
        <v>428</v>
      </c>
      <c r="D1184" s="131">
        <v>0.32186767807641187</v>
      </c>
      <c r="F1184" s="131">
        <v>0.4870131889399101</v>
      </c>
      <c r="G1184" s="131">
        <v>0.8948623763684828</v>
      </c>
      <c r="H1184" s="131">
        <v>0.8625409389606928</v>
      </c>
    </row>
    <row r="1185" spans="1:10" ht="12.75">
      <c r="A1185" s="147" t="s">
        <v>417</v>
      </c>
      <c r="C1185" s="148" t="s">
        <v>418</v>
      </c>
      <c r="D1185" s="148" t="s">
        <v>419</v>
      </c>
      <c r="F1185" s="148" t="s">
        <v>420</v>
      </c>
      <c r="G1185" s="148" t="s">
        <v>421</v>
      </c>
      <c r="H1185" s="148" t="s">
        <v>422</v>
      </c>
      <c r="I1185" s="149" t="s">
        <v>423</v>
      </c>
      <c r="J1185" s="148" t="s">
        <v>424</v>
      </c>
    </row>
    <row r="1186" spans="1:8" ht="12.75">
      <c r="A1186" s="150" t="s">
        <v>490</v>
      </c>
      <c r="C1186" s="151">
        <v>324.75400000019</v>
      </c>
      <c r="D1186" s="131">
        <v>38757.617133915424</v>
      </c>
      <c r="F1186" s="131">
        <v>34375</v>
      </c>
      <c r="G1186" s="131">
        <v>32856</v>
      </c>
      <c r="H1186" s="152" t="s">
        <v>897</v>
      </c>
    </row>
    <row r="1188" spans="4:8" ht="12.75">
      <c r="D1188" s="131">
        <v>38985.60698568821</v>
      </c>
      <c r="F1188" s="131">
        <v>33825</v>
      </c>
      <c r="G1188" s="131">
        <v>32822</v>
      </c>
      <c r="H1188" s="152" t="s">
        <v>898</v>
      </c>
    </row>
    <row r="1190" spans="4:8" ht="12.75">
      <c r="D1190" s="131">
        <v>38713.42055428028</v>
      </c>
      <c r="F1190" s="131">
        <v>33864</v>
      </c>
      <c r="G1190" s="131">
        <v>32622.000000029802</v>
      </c>
      <c r="H1190" s="152" t="s">
        <v>899</v>
      </c>
    </row>
    <row r="1192" spans="1:8" ht="12.75">
      <c r="A1192" s="147" t="s">
        <v>425</v>
      </c>
      <c r="C1192" s="153" t="s">
        <v>426</v>
      </c>
      <c r="D1192" s="131">
        <v>38818.88155796131</v>
      </c>
      <c r="F1192" s="131">
        <v>34021.333333333336</v>
      </c>
      <c r="G1192" s="131">
        <v>32766.666666676603</v>
      </c>
      <c r="H1192" s="131">
        <v>5383.209505293592</v>
      </c>
    </row>
    <row r="1193" spans="1:8" ht="12.75">
      <c r="A1193" s="130">
        <v>38399.883414351854</v>
      </c>
      <c r="C1193" s="153" t="s">
        <v>427</v>
      </c>
      <c r="D1193" s="131">
        <v>146.06971144144134</v>
      </c>
      <c r="F1193" s="131">
        <v>306.9044368094625</v>
      </c>
      <c r="G1193" s="131">
        <v>126.43311800735151</v>
      </c>
      <c r="H1193" s="131">
        <v>146.06971144144134</v>
      </c>
    </row>
    <row r="1195" spans="3:8" ht="12.75">
      <c r="C1195" s="153" t="s">
        <v>428</v>
      </c>
      <c r="D1195" s="131">
        <v>0.37628521373894164</v>
      </c>
      <c r="F1195" s="131">
        <v>0.9020940884429254</v>
      </c>
      <c r="G1195" s="131">
        <v>0.385858956278677</v>
      </c>
      <c r="H1195" s="131">
        <v>2.7134316674430625</v>
      </c>
    </row>
    <row r="1196" spans="1:10" ht="12.75">
      <c r="A1196" s="147" t="s">
        <v>417</v>
      </c>
      <c r="C1196" s="148" t="s">
        <v>418</v>
      </c>
      <c r="D1196" s="148" t="s">
        <v>419</v>
      </c>
      <c r="F1196" s="148" t="s">
        <v>420</v>
      </c>
      <c r="G1196" s="148" t="s">
        <v>421</v>
      </c>
      <c r="H1196" s="148" t="s">
        <v>422</v>
      </c>
      <c r="I1196" s="149" t="s">
        <v>423</v>
      </c>
      <c r="J1196" s="148" t="s">
        <v>424</v>
      </c>
    </row>
    <row r="1197" spans="1:8" ht="12.75">
      <c r="A1197" s="150" t="s">
        <v>509</v>
      </c>
      <c r="C1197" s="151">
        <v>343.82299999985844</v>
      </c>
      <c r="D1197" s="131">
        <v>41625.90460437536</v>
      </c>
      <c r="F1197" s="131">
        <v>28779.999999970198</v>
      </c>
      <c r="G1197" s="131">
        <v>28627.999999970198</v>
      </c>
      <c r="H1197" s="152" t="s">
        <v>900</v>
      </c>
    </row>
    <row r="1199" spans="4:8" ht="12.75">
      <c r="D1199" s="131">
        <v>42459.214206159115</v>
      </c>
      <c r="F1199" s="131">
        <v>28542</v>
      </c>
      <c r="G1199" s="131">
        <v>28234</v>
      </c>
      <c r="H1199" s="152" t="s">
        <v>901</v>
      </c>
    </row>
    <row r="1201" spans="4:8" ht="12.75">
      <c r="D1201" s="131">
        <v>41854.882970035076</v>
      </c>
      <c r="F1201" s="131">
        <v>28550</v>
      </c>
      <c r="G1201" s="131">
        <v>28452</v>
      </c>
      <c r="H1201" s="152" t="s">
        <v>902</v>
      </c>
    </row>
    <row r="1203" spans="1:8" ht="12.75">
      <c r="A1203" s="147" t="s">
        <v>425</v>
      </c>
      <c r="C1203" s="153" t="s">
        <v>426</v>
      </c>
      <c r="D1203" s="131">
        <v>41980.00059352319</v>
      </c>
      <c r="F1203" s="131">
        <v>28623.99999999007</v>
      </c>
      <c r="G1203" s="131">
        <v>28437.99999999007</v>
      </c>
      <c r="H1203" s="131">
        <v>13448.329597862123</v>
      </c>
    </row>
    <row r="1204" spans="1:8" ht="12.75">
      <c r="A1204" s="130">
        <v>38399.88384259259</v>
      </c>
      <c r="C1204" s="153" t="s">
        <v>427</v>
      </c>
      <c r="D1204" s="131">
        <v>430.51369070745704</v>
      </c>
      <c r="F1204" s="131">
        <v>135.15916541367307</v>
      </c>
      <c r="G1204" s="131">
        <v>197.3727437978795</v>
      </c>
      <c r="H1204" s="131">
        <v>430.51369070745704</v>
      </c>
    </row>
    <row r="1206" spans="3:8" ht="12.75">
      <c r="C1206" s="153" t="s">
        <v>428</v>
      </c>
      <c r="D1206" s="131">
        <v>1.025520925728329</v>
      </c>
      <c r="F1206" s="131">
        <v>0.47218825256330327</v>
      </c>
      <c r="G1206" s="131">
        <v>0.6940457971655829</v>
      </c>
      <c r="H1206" s="131">
        <v>3.2012428575210987</v>
      </c>
    </row>
    <row r="1207" spans="1:10" ht="12.75">
      <c r="A1207" s="147" t="s">
        <v>417</v>
      </c>
      <c r="C1207" s="148" t="s">
        <v>418</v>
      </c>
      <c r="D1207" s="148" t="s">
        <v>419</v>
      </c>
      <c r="F1207" s="148" t="s">
        <v>420</v>
      </c>
      <c r="G1207" s="148" t="s">
        <v>421</v>
      </c>
      <c r="H1207" s="148" t="s">
        <v>422</v>
      </c>
      <c r="I1207" s="149" t="s">
        <v>423</v>
      </c>
      <c r="J1207" s="148" t="s">
        <v>424</v>
      </c>
    </row>
    <row r="1208" spans="1:8" ht="12.75">
      <c r="A1208" s="150" t="s">
        <v>491</v>
      </c>
      <c r="C1208" s="151">
        <v>361.38400000007823</v>
      </c>
      <c r="D1208" s="131">
        <v>41835.16848272085</v>
      </c>
      <c r="F1208" s="131">
        <v>29222.000000029802</v>
      </c>
      <c r="G1208" s="131">
        <v>28722.000000029802</v>
      </c>
      <c r="H1208" s="152" t="s">
        <v>903</v>
      </c>
    </row>
    <row r="1210" spans="4:8" ht="12.75">
      <c r="D1210" s="131">
        <v>41393.79070466757</v>
      </c>
      <c r="F1210" s="131">
        <v>29236</v>
      </c>
      <c r="G1210" s="131">
        <v>28534</v>
      </c>
      <c r="H1210" s="152" t="s">
        <v>904</v>
      </c>
    </row>
    <row r="1212" spans="4:8" ht="12.75">
      <c r="D1212" s="131">
        <v>42325.11083495617</v>
      </c>
      <c r="F1212" s="131">
        <v>28990</v>
      </c>
      <c r="G1212" s="131">
        <v>28564</v>
      </c>
      <c r="H1212" s="152" t="s">
        <v>905</v>
      </c>
    </row>
    <row r="1214" spans="1:8" ht="12.75">
      <c r="A1214" s="147" t="s">
        <v>425</v>
      </c>
      <c r="C1214" s="153" t="s">
        <v>426</v>
      </c>
      <c r="D1214" s="131">
        <v>41851.35667411486</v>
      </c>
      <c r="F1214" s="131">
        <v>29149.333333343267</v>
      </c>
      <c r="G1214" s="131">
        <v>28606.666666676603</v>
      </c>
      <c r="H1214" s="131">
        <v>12951.456993302374</v>
      </c>
    </row>
    <row r="1215" spans="1:8" ht="12.75">
      <c r="A1215" s="130">
        <v>38399.88427083333</v>
      </c>
      <c r="C1215" s="153" t="s">
        <v>427</v>
      </c>
      <c r="D1215" s="131">
        <v>465.87105450484444</v>
      </c>
      <c r="F1215" s="131">
        <v>138.16415358395713</v>
      </c>
      <c r="G1215" s="131">
        <v>101.0016501686581</v>
      </c>
      <c r="H1215" s="131">
        <v>465.87105450484444</v>
      </c>
    </row>
    <row r="1217" spans="3:8" ht="12.75">
      <c r="C1217" s="153" t="s">
        <v>428</v>
      </c>
      <c r="D1217" s="131">
        <v>1.1131563980887302</v>
      </c>
      <c r="F1217" s="131">
        <v>0.47398735334339276</v>
      </c>
      <c r="G1217" s="131">
        <v>0.3530703221928094</v>
      </c>
      <c r="H1217" s="131">
        <v>3.5970551787784313</v>
      </c>
    </row>
    <row r="1218" spans="1:10" ht="12.75">
      <c r="A1218" s="147" t="s">
        <v>417</v>
      </c>
      <c r="C1218" s="148" t="s">
        <v>418</v>
      </c>
      <c r="D1218" s="148" t="s">
        <v>419</v>
      </c>
      <c r="F1218" s="148" t="s">
        <v>420</v>
      </c>
      <c r="G1218" s="148" t="s">
        <v>421</v>
      </c>
      <c r="H1218" s="148" t="s">
        <v>422</v>
      </c>
      <c r="I1218" s="149" t="s">
        <v>423</v>
      </c>
      <c r="J1218" s="148" t="s">
        <v>424</v>
      </c>
    </row>
    <row r="1219" spans="1:8" ht="12.75">
      <c r="A1219" s="150" t="s">
        <v>510</v>
      </c>
      <c r="C1219" s="151">
        <v>371.029</v>
      </c>
      <c r="D1219" s="131">
        <v>44622.406130075455</v>
      </c>
      <c r="F1219" s="131">
        <v>35546</v>
      </c>
      <c r="G1219" s="131">
        <v>35502</v>
      </c>
      <c r="H1219" s="152" t="s">
        <v>906</v>
      </c>
    </row>
    <row r="1221" spans="4:8" ht="12.75">
      <c r="D1221" s="131">
        <v>44858.33417934179</v>
      </c>
      <c r="F1221" s="131">
        <v>35662</v>
      </c>
      <c r="G1221" s="131">
        <v>35586</v>
      </c>
      <c r="H1221" s="152" t="s">
        <v>907</v>
      </c>
    </row>
    <row r="1223" spans="4:8" ht="12.75">
      <c r="D1223" s="131">
        <v>44138.85362291336</v>
      </c>
      <c r="F1223" s="131">
        <v>35762</v>
      </c>
      <c r="G1223" s="131">
        <v>34812</v>
      </c>
      <c r="H1223" s="152" t="s">
        <v>908</v>
      </c>
    </row>
    <row r="1225" spans="1:8" ht="12.75">
      <c r="A1225" s="147" t="s">
        <v>425</v>
      </c>
      <c r="C1225" s="153" t="s">
        <v>426</v>
      </c>
      <c r="D1225" s="131">
        <v>44539.8646441102</v>
      </c>
      <c r="F1225" s="131">
        <v>35656.666666666664</v>
      </c>
      <c r="G1225" s="131">
        <v>35300</v>
      </c>
      <c r="H1225" s="131">
        <v>9018.927364335714</v>
      </c>
    </row>
    <row r="1226" spans="1:8" ht="12.75">
      <c r="A1226" s="130">
        <v>38399.884722222225</v>
      </c>
      <c r="C1226" s="153" t="s">
        <v>427</v>
      </c>
      <c r="D1226" s="131">
        <v>366.7736228918578</v>
      </c>
      <c r="F1226" s="131">
        <v>108.09872031311625</v>
      </c>
      <c r="G1226" s="131">
        <v>424.7022486401503</v>
      </c>
      <c r="H1226" s="131">
        <v>366.7736228918578</v>
      </c>
    </row>
    <row r="1228" spans="3:8" ht="12.75">
      <c r="C1228" s="153" t="s">
        <v>428</v>
      </c>
      <c r="D1228" s="131">
        <v>0.8234726931087758</v>
      </c>
      <c r="F1228" s="131">
        <v>0.30316552392198637</v>
      </c>
      <c r="G1228" s="131">
        <v>1.2031225173941935</v>
      </c>
      <c r="H1228" s="131">
        <v>4.066710020774987</v>
      </c>
    </row>
    <row r="1229" spans="1:10" ht="12.75">
      <c r="A1229" s="147" t="s">
        <v>417</v>
      </c>
      <c r="C1229" s="148" t="s">
        <v>418</v>
      </c>
      <c r="D1229" s="148" t="s">
        <v>419</v>
      </c>
      <c r="F1229" s="148" t="s">
        <v>420</v>
      </c>
      <c r="G1229" s="148" t="s">
        <v>421</v>
      </c>
      <c r="H1229" s="148" t="s">
        <v>422</v>
      </c>
      <c r="I1229" s="149" t="s">
        <v>423</v>
      </c>
      <c r="J1229" s="148" t="s">
        <v>424</v>
      </c>
    </row>
    <row r="1230" spans="1:8" ht="12.75">
      <c r="A1230" s="150" t="s">
        <v>485</v>
      </c>
      <c r="C1230" s="151">
        <v>407.77100000018254</v>
      </c>
      <c r="D1230" s="131">
        <v>3285075.5913734436</v>
      </c>
      <c r="F1230" s="131">
        <v>137000</v>
      </c>
      <c r="G1230" s="131">
        <v>130900</v>
      </c>
      <c r="H1230" s="152" t="s">
        <v>909</v>
      </c>
    </row>
    <row r="1232" spans="4:8" ht="12.75">
      <c r="D1232" s="131">
        <v>3448179.1904678345</v>
      </c>
      <c r="F1232" s="131">
        <v>138600</v>
      </c>
      <c r="G1232" s="131">
        <v>131800</v>
      </c>
      <c r="H1232" s="152" t="s">
        <v>910</v>
      </c>
    </row>
    <row r="1234" spans="4:8" ht="12.75">
      <c r="D1234" s="131">
        <v>3406480.8613471985</v>
      </c>
      <c r="F1234" s="131">
        <v>136500</v>
      </c>
      <c r="G1234" s="131">
        <v>131600</v>
      </c>
      <c r="H1234" s="152" t="s">
        <v>911</v>
      </c>
    </row>
    <row r="1236" spans="1:8" ht="12.75">
      <c r="A1236" s="147" t="s">
        <v>425</v>
      </c>
      <c r="C1236" s="153" t="s">
        <v>426</v>
      </c>
      <c r="D1236" s="131">
        <v>3379911.881062825</v>
      </c>
      <c r="F1236" s="131">
        <v>137366.66666666666</v>
      </c>
      <c r="G1236" s="131">
        <v>131433.33333333334</v>
      </c>
      <c r="H1236" s="131">
        <v>3245560.392593224</v>
      </c>
    </row>
    <row r="1237" spans="1:8" ht="12.75">
      <c r="A1237" s="130">
        <v>38399.88518518519</v>
      </c>
      <c r="C1237" s="153" t="s">
        <v>427</v>
      </c>
      <c r="D1237" s="131">
        <v>84735.64211357578</v>
      </c>
      <c r="F1237" s="131">
        <v>1096.9655114602888</v>
      </c>
      <c r="G1237" s="131">
        <v>472.58156262526086</v>
      </c>
      <c r="H1237" s="131">
        <v>84735.64211357578</v>
      </c>
    </row>
    <row r="1239" spans="3:8" ht="12.75">
      <c r="C1239" s="153" t="s">
        <v>428</v>
      </c>
      <c r="D1239" s="131">
        <v>2.5070370203536303</v>
      </c>
      <c r="F1239" s="131">
        <v>0.7985674676973714</v>
      </c>
      <c r="G1239" s="131">
        <v>0.35955990055180886</v>
      </c>
      <c r="H1239" s="131">
        <v>2.6108169888612505</v>
      </c>
    </row>
    <row r="1240" spans="1:10" ht="12.75">
      <c r="A1240" s="147" t="s">
        <v>417</v>
      </c>
      <c r="C1240" s="148" t="s">
        <v>418</v>
      </c>
      <c r="D1240" s="148" t="s">
        <v>419</v>
      </c>
      <c r="F1240" s="148" t="s">
        <v>420</v>
      </c>
      <c r="G1240" s="148" t="s">
        <v>421</v>
      </c>
      <c r="H1240" s="148" t="s">
        <v>422</v>
      </c>
      <c r="I1240" s="149" t="s">
        <v>423</v>
      </c>
      <c r="J1240" s="148" t="s">
        <v>424</v>
      </c>
    </row>
    <row r="1241" spans="1:8" ht="12.75">
      <c r="A1241" s="150" t="s">
        <v>492</v>
      </c>
      <c r="C1241" s="151">
        <v>455.40299999993294</v>
      </c>
      <c r="D1241" s="131">
        <v>983503.5312042236</v>
      </c>
      <c r="F1241" s="131">
        <v>92407.5</v>
      </c>
      <c r="G1241" s="131">
        <v>93780</v>
      </c>
      <c r="H1241" s="152" t="s">
        <v>912</v>
      </c>
    </row>
    <row r="1243" spans="4:8" ht="12.75">
      <c r="D1243" s="131">
        <v>975000.2831916809</v>
      </c>
      <c r="F1243" s="131">
        <v>93202.5</v>
      </c>
      <c r="G1243" s="131">
        <v>93480</v>
      </c>
      <c r="H1243" s="152" t="s">
        <v>913</v>
      </c>
    </row>
    <row r="1245" spans="4:8" ht="12.75">
      <c r="D1245" s="131">
        <v>992226.3366069794</v>
      </c>
      <c r="F1245" s="131">
        <v>92950</v>
      </c>
      <c r="G1245" s="131">
        <v>93405</v>
      </c>
      <c r="H1245" s="152" t="s">
        <v>914</v>
      </c>
    </row>
    <row r="1247" spans="1:8" ht="12.75">
      <c r="A1247" s="147" t="s">
        <v>425</v>
      </c>
      <c r="C1247" s="153" t="s">
        <v>426</v>
      </c>
      <c r="D1247" s="131">
        <v>983576.7170009613</v>
      </c>
      <c r="F1247" s="131">
        <v>92853.33333333334</v>
      </c>
      <c r="G1247" s="131">
        <v>93555</v>
      </c>
      <c r="H1247" s="131">
        <v>890374.5900629769</v>
      </c>
    </row>
    <row r="1248" spans="1:8" ht="12.75">
      <c r="A1248" s="130">
        <v>38399.885833333334</v>
      </c>
      <c r="C1248" s="153" t="s">
        <v>427</v>
      </c>
      <c r="D1248" s="131">
        <v>8613.259904767958</v>
      </c>
      <c r="F1248" s="131">
        <v>406.219870677609</v>
      </c>
      <c r="G1248" s="131">
        <v>198.4313483298443</v>
      </c>
      <c r="H1248" s="131">
        <v>8613.259904767958</v>
      </c>
    </row>
    <row r="1250" spans="3:8" ht="12.75">
      <c r="C1250" s="153" t="s">
        <v>428</v>
      </c>
      <c r="D1250" s="131">
        <v>0.8757079906314558</v>
      </c>
      <c r="F1250" s="131">
        <v>0.4374855011605496</v>
      </c>
      <c r="G1250" s="131">
        <v>0.21210127553828687</v>
      </c>
      <c r="H1250" s="131">
        <v>0.9673748555828324</v>
      </c>
    </row>
    <row r="1251" spans="1:16" ht="12.75">
      <c r="A1251" s="141" t="s">
        <v>408</v>
      </c>
      <c r="B1251" s="136" t="s">
        <v>553</v>
      </c>
      <c r="D1251" s="141" t="s">
        <v>409</v>
      </c>
      <c r="E1251" s="136" t="s">
        <v>410</v>
      </c>
      <c r="F1251" s="137" t="s">
        <v>444</v>
      </c>
      <c r="G1251" s="142" t="s">
        <v>412</v>
      </c>
      <c r="H1251" s="143">
        <v>1</v>
      </c>
      <c r="I1251" s="144" t="s">
        <v>413</v>
      </c>
      <c r="J1251" s="143">
        <v>12</v>
      </c>
      <c r="K1251" s="142" t="s">
        <v>414</v>
      </c>
      <c r="L1251" s="145">
        <v>1</v>
      </c>
      <c r="M1251" s="142" t="s">
        <v>415</v>
      </c>
      <c r="N1251" s="146">
        <v>1</v>
      </c>
      <c r="O1251" s="142" t="s">
        <v>416</v>
      </c>
      <c r="P1251" s="146">
        <v>1</v>
      </c>
    </row>
    <row r="1253" spans="1:10" ht="12.75">
      <c r="A1253" s="147" t="s">
        <v>417</v>
      </c>
      <c r="C1253" s="148" t="s">
        <v>418</v>
      </c>
      <c r="D1253" s="148" t="s">
        <v>419</v>
      </c>
      <c r="F1253" s="148" t="s">
        <v>420</v>
      </c>
      <c r="G1253" s="148" t="s">
        <v>421</v>
      </c>
      <c r="H1253" s="148" t="s">
        <v>422</v>
      </c>
      <c r="I1253" s="149" t="s">
        <v>423</v>
      </c>
      <c r="J1253" s="148" t="s">
        <v>424</v>
      </c>
    </row>
    <row r="1254" spans="1:8" ht="12.75">
      <c r="A1254" s="150" t="s">
        <v>488</v>
      </c>
      <c r="C1254" s="151">
        <v>228.61599999992177</v>
      </c>
      <c r="D1254" s="131">
        <v>54659.80883002281</v>
      </c>
      <c r="F1254" s="131">
        <v>28129</v>
      </c>
      <c r="G1254" s="131">
        <v>27643.000000029802</v>
      </c>
      <c r="H1254" s="152" t="s">
        <v>915</v>
      </c>
    </row>
    <row r="1256" spans="4:8" ht="12.75">
      <c r="D1256" s="131">
        <v>55453.60492795706</v>
      </c>
      <c r="F1256" s="131">
        <v>28146</v>
      </c>
      <c r="G1256" s="131">
        <v>27379.999999970198</v>
      </c>
      <c r="H1256" s="152" t="s">
        <v>916</v>
      </c>
    </row>
    <row r="1258" spans="4:8" ht="12.75">
      <c r="D1258" s="131">
        <v>54474.04427456856</v>
      </c>
      <c r="F1258" s="131">
        <v>28002</v>
      </c>
      <c r="G1258" s="131">
        <v>27436</v>
      </c>
      <c r="H1258" s="152" t="s">
        <v>917</v>
      </c>
    </row>
    <row r="1260" spans="1:8" ht="12.75">
      <c r="A1260" s="147" t="s">
        <v>425</v>
      </c>
      <c r="C1260" s="153" t="s">
        <v>426</v>
      </c>
      <c r="D1260" s="131">
        <v>54862.486010849476</v>
      </c>
      <c r="F1260" s="131">
        <v>28092.333333333336</v>
      </c>
      <c r="G1260" s="131">
        <v>27486.333333333336</v>
      </c>
      <c r="H1260" s="131">
        <v>27067.529997103775</v>
      </c>
    </row>
    <row r="1261" spans="1:8" ht="12.75">
      <c r="A1261" s="130">
        <v>38399.88805555556</v>
      </c>
      <c r="C1261" s="153" t="s">
        <v>427</v>
      </c>
      <c r="D1261" s="131">
        <v>520.281941006227</v>
      </c>
      <c r="F1261" s="131">
        <v>78.69138029881884</v>
      </c>
      <c r="G1261" s="131">
        <v>138.5363971707957</v>
      </c>
      <c r="H1261" s="131">
        <v>520.281941006227</v>
      </c>
    </row>
    <row r="1263" spans="3:8" ht="12.75">
      <c r="C1263" s="153" t="s">
        <v>428</v>
      </c>
      <c r="D1263" s="131">
        <v>0.9483382523047484</v>
      </c>
      <c r="F1263" s="131">
        <v>0.2801169250168569</v>
      </c>
      <c r="G1263" s="131">
        <v>0.5040191992534314</v>
      </c>
      <c r="H1263" s="131">
        <v>1.9221626098203168</v>
      </c>
    </row>
    <row r="1264" spans="1:10" ht="12.75">
      <c r="A1264" s="147" t="s">
        <v>417</v>
      </c>
      <c r="C1264" s="148" t="s">
        <v>418</v>
      </c>
      <c r="D1264" s="148" t="s">
        <v>419</v>
      </c>
      <c r="F1264" s="148" t="s">
        <v>420</v>
      </c>
      <c r="G1264" s="148" t="s">
        <v>421</v>
      </c>
      <c r="H1264" s="148" t="s">
        <v>422</v>
      </c>
      <c r="I1264" s="149" t="s">
        <v>423</v>
      </c>
      <c r="J1264" s="148" t="s">
        <v>424</v>
      </c>
    </row>
    <row r="1265" spans="1:8" ht="12.75">
      <c r="A1265" s="150" t="s">
        <v>489</v>
      </c>
      <c r="C1265" s="151">
        <v>231.6040000000503</v>
      </c>
      <c r="D1265" s="131">
        <v>51887.87676239014</v>
      </c>
      <c r="F1265" s="131">
        <v>21003</v>
      </c>
      <c r="G1265" s="131">
        <v>23352</v>
      </c>
      <c r="H1265" s="152" t="s">
        <v>918</v>
      </c>
    </row>
    <row r="1267" spans="4:8" ht="12.75">
      <c r="D1267" s="131">
        <v>53541.33370608091</v>
      </c>
      <c r="F1267" s="131">
        <v>20664</v>
      </c>
      <c r="G1267" s="131">
        <v>21954</v>
      </c>
      <c r="H1267" s="152" t="s">
        <v>919</v>
      </c>
    </row>
    <row r="1269" spans="4:8" ht="12.75">
      <c r="D1269" s="131">
        <v>52737.68689399958</v>
      </c>
      <c r="F1269" s="131">
        <v>20857</v>
      </c>
      <c r="G1269" s="131">
        <v>22546</v>
      </c>
      <c r="H1269" s="152" t="s">
        <v>920</v>
      </c>
    </row>
    <row r="1271" spans="1:8" ht="12.75">
      <c r="A1271" s="147" t="s">
        <v>425</v>
      </c>
      <c r="C1271" s="153" t="s">
        <v>426</v>
      </c>
      <c r="D1271" s="131">
        <v>52722.29912082355</v>
      </c>
      <c r="F1271" s="131">
        <v>20841.333333333332</v>
      </c>
      <c r="G1271" s="131">
        <v>22617.333333333336</v>
      </c>
      <c r="H1271" s="131">
        <v>30637.452559976984</v>
      </c>
    </row>
    <row r="1272" spans="1:8" ht="12.75">
      <c r="A1272" s="130">
        <v>38399.88853009259</v>
      </c>
      <c r="C1272" s="153" t="s">
        <v>427</v>
      </c>
      <c r="D1272" s="131">
        <v>826.8358687382847</v>
      </c>
      <c r="F1272" s="131">
        <v>170.04215163697893</v>
      </c>
      <c r="G1272" s="131">
        <v>701.724542347874</v>
      </c>
      <c r="H1272" s="131">
        <v>826.8358687382847</v>
      </c>
    </row>
    <row r="1274" spans="3:8" ht="12.75">
      <c r="C1274" s="153" t="s">
        <v>428</v>
      </c>
      <c r="D1274" s="131">
        <v>1.5682849240762955</v>
      </c>
      <c r="F1274" s="131">
        <v>0.815889026471334</v>
      </c>
      <c r="G1274" s="131">
        <v>3.1025962787296213</v>
      </c>
      <c r="H1274" s="131">
        <v>2.6987748642601432</v>
      </c>
    </row>
    <row r="1275" spans="1:10" ht="12.75">
      <c r="A1275" s="147" t="s">
        <v>417</v>
      </c>
      <c r="C1275" s="148" t="s">
        <v>418</v>
      </c>
      <c r="D1275" s="148" t="s">
        <v>419</v>
      </c>
      <c r="F1275" s="148" t="s">
        <v>420</v>
      </c>
      <c r="G1275" s="148" t="s">
        <v>421</v>
      </c>
      <c r="H1275" s="148" t="s">
        <v>422</v>
      </c>
      <c r="I1275" s="149" t="s">
        <v>423</v>
      </c>
      <c r="J1275" s="148" t="s">
        <v>424</v>
      </c>
    </row>
    <row r="1276" spans="1:8" ht="12.75">
      <c r="A1276" s="150" t="s">
        <v>487</v>
      </c>
      <c r="C1276" s="151">
        <v>267.7160000000149</v>
      </c>
      <c r="D1276" s="131">
        <v>51286.71542698145</v>
      </c>
      <c r="F1276" s="131">
        <v>6205.5</v>
      </c>
      <c r="G1276" s="131">
        <v>6266.5</v>
      </c>
      <c r="H1276" s="152" t="s">
        <v>921</v>
      </c>
    </row>
    <row r="1278" spans="4:8" ht="12.75">
      <c r="D1278" s="131">
        <v>48983.842486441135</v>
      </c>
      <c r="F1278" s="131">
        <v>6216</v>
      </c>
      <c r="G1278" s="131">
        <v>6286</v>
      </c>
      <c r="H1278" s="152" t="s">
        <v>922</v>
      </c>
    </row>
    <row r="1280" spans="4:8" ht="12.75">
      <c r="D1280" s="131">
        <v>49274.173535227776</v>
      </c>
      <c r="F1280" s="131">
        <v>6218</v>
      </c>
      <c r="G1280" s="131">
        <v>6261.25</v>
      </c>
      <c r="H1280" s="152" t="s">
        <v>923</v>
      </c>
    </row>
    <row r="1282" spans="1:8" ht="12.75">
      <c r="A1282" s="147" t="s">
        <v>425</v>
      </c>
      <c r="C1282" s="153" t="s">
        <v>426</v>
      </c>
      <c r="D1282" s="131">
        <v>49848.24381621678</v>
      </c>
      <c r="F1282" s="131">
        <v>6213.166666666666</v>
      </c>
      <c r="G1282" s="131">
        <v>6271.25</v>
      </c>
      <c r="H1282" s="131">
        <v>43601.16373385874</v>
      </c>
    </row>
    <row r="1283" spans="1:8" ht="12.75">
      <c r="A1283" s="130">
        <v>38399.88917824074</v>
      </c>
      <c r="C1283" s="153" t="s">
        <v>427</v>
      </c>
      <c r="D1283" s="131">
        <v>1254.182387336044</v>
      </c>
      <c r="F1283" s="131">
        <v>6.714412359494563</v>
      </c>
      <c r="G1283" s="131">
        <v>13.040801355744975</v>
      </c>
      <c r="H1283" s="131">
        <v>1254.182387336044</v>
      </c>
    </row>
    <row r="1285" spans="3:8" ht="12.75">
      <c r="C1285" s="153" t="s">
        <v>428</v>
      </c>
      <c r="D1285" s="131">
        <v>2.5160011493284142</v>
      </c>
      <c r="F1285" s="131">
        <v>0.10806747540697816</v>
      </c>
      <c r="G1285" s="131">
        <v>0.2079458059516839</v>
      </c>
      <c r="H1285" s="131">
        <v>2.8764883318059282</v>
      </c>
    </row>
    <row r="1286" spans="1:10" ht="12.75">
      <c r="A1286" s="147" t="s">
        <v>417</v>
      </c>
      <c r="C1286" s="148" t="s">
        <v>418</v>
      </c>
      <c r="D1286" s="148" t="s">
        <v>419</v>
      </c>
      <c r="F1286" s="148" t="s">
        <v>420</v>
      </c>
      <c r="G1286" s="148" t="s">
        <v>421</v>
      </c>
      <c r="H1286" s="148" t="s">
        <v>422</v>
      </c>
      <c r="I1286" s="149" t="s">
        <v>423</v>
      </c>
      <c r="J1286" s="148" t="s">
        <v>424</v>
      </c>
    </row>
    <row r="1287" spans="1:8" ht="12.75">
      <c r="A1287" s="150" t="s">
        <v>486</v>
      </c>
      <c r="C1287" s="151">
        <v>292.40199999976903</v>
      </c>
      <c r="D1287" s="131">
        <v>52771.050833046436</v>
      </c>
      <c r="F1287" s="131">
        <v>25727.5</v>
      </c>
      <c r="G1287" s="131">
        <v>24808</v>
      </c>
      <c r="H1287" s="152" t="s">
        <v>924</v>
      </c>
    </row>
    <row r="1289" spans="4:8" ht="12.75">
      <c r="D1289" s="131">
        <v>52837.59680360556</v>
      </c>
      <c r="F1289" s="131">
        <v>25531.5</v>
      </c>
      <c r="G1289" s="131">
        <v>24940.75</v>
      </c>
      <c r="H1289" s="152" t="s">
        <v>925</v>
      </c>
    </row>
    <row r="1291" spans="4:8" ht="12.75">
      <c r="D1291" s="131">
        <v>52143.014002382755</v>
      </c>
      <c r="F1291" s="131">
        <v>25744.25</v>
      </c>
      <c r="G1291" s="131">
        <v>24860</v>
      </c>
      <c r="H1291" s="152" t="s">
        <v>926</v>
      </c>
    </row>
    <row r="1293" spans="1:8" ht="12.75">
      <c r="A1293" s="147" t="s">
        <v>425</v>
      </c>
      <c r="C1293" s="153" t="s">
        <v>426</v>
      </c>
      <c r="D1293" s="131">
        <v>52583.88721301158</v>
      </c>
      <c r="F1293" s="131">
        <v>25667.75</v>
      </c>
      <c r="G1293" s="131">
        <v>24869.583333333336</v>
      </c>
      <c r="H1293" s="131">
        <v>27428.88352102846</v>
      </c>
    </row>
    <row r="1294" spans="1:8" ht="12.75">
      <c r="A1294" s="130">
        <v>38399.88984953704</v>
      </c>
      <c r="C1294" s="153" t="s">
        <v>427</v>
      </c>
      <c r="D1294" s="131">
        <v>383.2544617328689</v>
      </c>
      <c r="F1294" s="131">
        <v>118.29280409221856</v>
      </c>
      <c r="G1294" s="131">
        <v>66.89185924560128</v>
      </c>
      <c r="H1294" s="131">
        <v>383.2544617328689</v>
      </c>
    </row>
    <row r="1296" spans="3:8" ht="12.75">
      <c r="C1296" s="153" t="s">
        <v>428</v>
      </c>
      <c r="D1296" s="131">
        <v>0.728843914068861</v>
      </c>
      <c r="F1296" s="131">
        <v>0.46086160295397355</v>
      </c>
      <c r="G1296" s="131">
        <v>0.26897056677240117</v>
      </c>
      <c r="H1296" s="131">
        <v>1.3972659931238007</v>
      </c>
    </row>
    <row r="1297" spans="1:10" ht="12.75">
      <c r="A1297" s="147" t="s">
        <v>417</v>
      </c>
      <c r="C1297" s="148" t="s">
        <v>418</v>
      </c>
      <c r="D1297" s="148" t="s">
        <v>419</v>
      </c>
      <c r="F1297" s="148" t="s">
        <v>420</v>
      </c>
      <c r="G1297" s="148" t="s">
        <v>421</v>
      </c>
      <c r="H1297" s="148" t="s">
        <v>422</v>
      </c>
      <c r="I1297" s="149" t="s">
        <v>423</v>
      </c>
      <c r="J1297" s="148" t="s">
        <v>424</v>
      </c>
    </row>
    <row r="1298" spans="1:8" ht="12.75">
      <c r="A1298" s="150" t="s">
        <v>490</v>
      </c>
      <c r="C1298" s="151">
        <v>324.75400000019</v>
      </c>
      <c r="D1298" s="131">
        <v>47916.17581367493</v>
      </c>
      <c r="F1298" s="131">
        <v>36080</v>
      </c>
      <c r="G1298" s="131">
        <v>33476</v>
      </c>
      <c r="H1298" s="152" t="s">
        <v>927</v>
      </c>
    </row>
    <row r="1300" spans="4:8" ht="12.75">
      <c r="D1300" s="131">
        <v>48180.580810427666</v>
      </c>
      <c r="F1300" s="131">
        <v>35527</v>
      </c>
      <c r="G1300" s="131">
        <v>33219</v>
      </c>
      <c r="H1300" s="152" t="s">
        <v>928</v>
      </c>
    </row>
    <row r="1302" spans="4:8" ht="12.75">
      <c r="D1302" s="131">
        <v>48482.52218270302</v>
      </c>
      <c r="F1302" s="131">
        <v>35997</v>
      </c>
      <c r="G1302" s="131">
        <v>33245</v>
      </c>
      <c r="H1302" s="152" t="s">
        <v>929</v>
      </c>
    </row>
    <row r="1304" spans="1:8" ht="12.75">
      <c r="A1304" s="147" t="s">
        <v>425</v>
      </c>
      <c r="C1304" s="153" t="s">
        <v>426</v>
      </c>
      <c r="D1304" s="131">
        <v>48193.092935601875</v>
      </c>
      <c r="F1304" s="131">
        <v>35868</v>
      </c>
      <c r="G1304" s="131">
        <v>33313.333333333336</v>
      </c>
      <c r="H1304" s="131">
        <v>13517.57647839062</v>
      </c>
    </row>
    <row r="1305" spans="1:8" ht="12.75">
      <c r="A1305" s="130">
        <v>38399.8903587963</v>
      </c>
      <c r="C1305" s="153" t="s">
        <v>427</v>
      </c>
      <c r="D1305" s="131">
        <v>283.38042872656877</v>
      </c>
      <c r="F1305" s="131">
        <v>298.21636440678435</v>
      </c>
      <c r="G1305" s="131">
        <v>141.47202314709907</v>
      </c>
      <c r="H1305" s="131">
        <v>283.38042872656877</v>
      </c>
    </row>
    <row r="1307" spans="3:8" ht="12.75">
      <c r="C1307" s="153" t="s">
        <v>428</v>
      </c>
      <c r="D1307" s="131">
        <v>0.588010462630478</v>
      </c>
      <c r="F1307" s="131">
        <v>0.831427356994492</v>
      </c>
      <c r="G1307" s="131">
        <v>0.42467087196447595</v>
      </c>
      <c r="H1307" s="131">
        <v>2.096384874756097</v>
      </c>
    </row>
    <row r="1308" spans="1:10" ht="12.75">
      <c r="A1308" s="147" t="s">
        <v>417</v>
      </c>
      <c r="C1308" s="148" t="s">
        <v>418</v>
      </c>
      <c r="D1308" s="148" t="s">
        <v>419</v>
      </c>
      <c r="F1308" s="148" t="s">
        <v>420</v>
      </c>
      <c r="G1308" s="148" t="s">
        <v>421</v>
      </c>
      <c r="H1308" s="148" t="s">
        <v>422</v>
      </c>
      <c r="I1308" s="149" t="s">
        <v>423</v>
      </c>
      <c r="J1308" s="148" t="s">
        <v>424</v>
      </c>
    </row>
    <row r="1309" spans="1:8" ht="12.75">
      <c r="A1309" s="150" t="s">
        <v>509</v>
      </c>
      <c r="C1309" s="151">
        <v>343.82299999985844</v>
      </c>
      <c r="D1309" s="131">
        <v>49393.226359546185</v>
      </c>
      <c r="F1309" s="131">
        <v>28540</v>
      </c>
      <c r="G1309" s="131">
        <v>28290</v>
      </c>
      <c r="H1309" s="152" t="s">
        <v>930</v>
      </c>
    </row>
    <row r="1311" spans="4:8" ht="12.75">
      <c r="D1311" s="131">
        <v>49422.62816590071</v>
      </c>
      <c r="F1311" s="131">
        <v>28774.000000029802</v>
      </c>
      <c r="G1311" s="131">
        <v>28562</v>
      </c>
      <c r="H1311" s="152" t="s">
        <v>931</v>
      </c>
    </row>
    <row r="1313" spans="4:8" ht="12.75">
      <c r="D1313" s="131">
        <v>49552.05513846874</v>
      </c>
      <c r="F1313" s="131">
        <v>28138</v>
      </c>
      <c r="G1313" s="131">
        <v>28475.999999970198</v>
      </c>
      <c r="H1313" s="152" t="s">
        <v>932</v>
      </c>
    </row>
    <row r="1315" spans="1:8" ht="12.75">
      <c r="A1315" s="147" t="s">
        <v>425</v>
      </c>
      <c r="C1315" s="153" t="s">
        <v>426</v>
      </c>
      <c r="D1315" s="131">
        <v>49455.96988797188</v>
      </c>
      <c r="F1315" s="131">
        <v>28484.00000000993</v>
      </c>
      <c r="G1315" s="131">
        <v>28442.666666656733</v>
      </c>
      <c r="H1315" s="131">
        <v>20992.48744448936</v>
      </c>
    </row>
    <row r="1316" spans="1:8" ht="12.75">
      <c r="A1316" s="130">
        <v>38399.89079861111</v>
      </c>
      <c r="C1316" s="153" t="s">
        <v>427</v>
      </c>
      <c r="D1316" s="131">
        <v>84.50087619063886</v>
      </c>
      <c r="F1316" s="131">
        <v>321.67685650096354</v>
      </c>
      <c r="G1316" s="131">
        <v>139.029972783255</v>
      </c>
      <c r="H1316" s="131">
        <v>84.50087619063886</v>
      </c>
    </row>
    <row r="1318" spans="3:8" ht="12.75">
      <c r="C1318" s="153" t="s">
        <v>428</v>
      </c>
      <c r="D1318" s="131">
        <v>0.1708608210132185</v>
      </c>
      <c r="F1318" s="131">
        <v>1.1293247314311592</v>
      </c>
      <c r="G1318" s="131">
        <v>0.4888077985537111</v>
      </c>
      <c r="H1318" s="131">
        <v>0.4025291257840948</v>
      </c>
    </row>
    <row r="1319" spans="1:10" ht="12.75">
      <c r="A1319" s="147" t="s">
        <v>417</v>
      </c>
      <c r="C1319" s="148" t="s">
        <v>418</v>
      </c>
      <c r="D1319" s="148" t="s">
        <v>419</v>
      </c>
      <c r="F1319" s="148" t="s">
        <v>420</v>
      </c>
      <c r="G1319" s="148" t="s">
        <v>421</v>
      </c>
      <c r="H1319" s="148" t="s">
        <v>422</v>
      </c>
      <c r="I1319" s="149" t="s">
        <v>423</v>
      </c>
      <c r="J1319" s="148" t="s">
        <v>424</v>
      </c>
    </row>
    <row r="1320" spans="1:8" ht="12.75">
      <c r="A1320" s="150" t="s">
        <v>491</v>
      </c>
      <c r="C1320" s="151">
        <v>361.38400000007823</v>
      </c>
      <c r="D1320" s="131">
        <v>48787.91653561592</v>
      </c>
      <c r="F1320" s="131">
        <v>29442</v>
      </c>
      <c r="G1320" s="131">
        <v>29398</v>
      </c>
      <c r="H1320" s="152" t="s">
        <v>933</v>
      </c>
    </row>
    <row r="1322" spans="4:8" ht="12.75">
      <c r="D1322" s="131">
        <v>49422.99578899145</v>
      </c>
      <c r="F1322" s="131">
        <v>29408</v>
      </c>
      <c r="G1322" s="131">
        <v>28920.000000029802</v>
      </c>
      <c r="H1322" s="152" t="s">
        <v>934</v>
      </c>
    </row>
    <row r="1324" spans="4:8" ht="12.75">
      <c r="D1324" s="131">
        <v>48958.5436655283</v>
      </c>
      <c r="F1324" s="131">
        <v>29527.999999970198</v>
      </c>
      <c r="G1324" s="131">
        <v>29598</v>
      </c>
      <c r="H1324" s="152" t="s">
        <v>935</v>
      </c>
    </row>
    <row r="1326" spans="1:8" ht="12.75">
      <c r="A1326" s="147" t="s">
        <v>425</v>
      </c>
      <c r="C1326" s="153" t="s">
        <v>426</v>
      </c>
      <c r="D1326" s="131">
        <v>49056.48533004522</v>
      </c>
      <c r="F1326" s="131">
        <v>29459.333333323397</v>
      </c>
      <c r="G1326" s="131">
        <v>29305.333333343267</v>
      </c>
      <c r="H1326" s="131">
        <v>19667.937222430886</v>
      </c>
    </row>
    <row r="1327" spans="1:8" ht="12.75">
      <c r="A1327" s="130">
        <v>38399.891226851854</v>
      </c>
      <c r="C1327" s="153" t="s">
        <v>427</v>
      </c>
      <c r="D1327" s="131">
        <v>328.67284912649797</v>
      </c>
      <c r="F1327" s="131">
        <v>61.84927914774252</v>
      </c>
      <c r="G1327" s="131">
        <v>348.36953558246176</v>
      </c>
      <c r="H1327" s="131">
        <v>328.67284912649797</v>
      </c>
    </row>
    <row r="1329" spans="3:8" ht="12.75">
      <c r="C1329" s="153" t="s">
        <v>428</v>
      </c>
      <c r="D1329" s="131">
        <v>0.6699885793187846</v>
      </c>
      <c r="F1329" s="131">
        <v>0.20994799321470292</v>
      </c>
      <c r="G1329" s="131">
        <v>1.188758140437498</v>
      </c>
      <c r="H1329" s="131">
        <v>1.6711099156430764</v>
      </c>
    </row>
    <row r="1330" spans="1:10" ht="12.75">
      <c r="A1330" s="147" t="s">
        <v>417</v>
      </c>
      <c r="C1330" s="148" t="s">
        <v>418</v>
      </c>
      <c r="D1330" s="148" t="s">
        <v>419</v>
      </c>
      <c r="F1330" s="148" t="s">
        <v>420</v>
      </c>
      <c r="G1330" s="148" t="s">
        <v>421</v>
      </c>
      <c r="H1330" s="148" t="s">
        <v>422</v>
      </c>
      <c r="I1330" s="149" t="s">
        <v>423</v>
      </c>
      <c r="J1330" s="148" t="s">
        <v>424</v>
      </c>
    </row>
    <row r="1331" spans="1:8" ht="12.75">
      <c r="A1331" s="150" t="s">
        <v>510</v>
      </c>
      <c r="C1331" s="151">
        <v>371.029</v>
      </c>
      <c r="D1331" s="131">
        <v>47603.52264517546</v>
      </c>
      <c r="F1331" s="131">
        <v>35766</v>
      </c>
      <c r="G1331" s="131">
        <v>35606</v>
      </c>
      <c r="H1331" s="152" t="s">
        <v>936</v>
      </c>
    </row>
    <row r="1333" spans="4:8" ht="12.75">
      <c r="D1333" s="131">
        <v>47834.02112340927</v>
      </c>
      <c r="F1333" s="131">
        <v>35828</v>
      </c>
      <c r="G1333" s="131">
        <v>35474</v>
      </c>
      <c r="H1333" s="152" t="s">
        <v>937</v>
      </c>
    </row>
    <row r="1335" spans="4:8" ht="12.75">
      <c r="D1335" s="131">
        <v>47795.32064580917</v>
      </c>
      <c r="F1335" s="131">
        <v>35908</v>
      </c>
      <c r="G1335" s="131">
        <v>35924</v>
      </c>
      <c r="H1335" s="152" t="s">
        <v>938</v>
      </c>
    </row>
    <row r="1337" spans="1:8" ht="12.75">
      <c r="A1337" s="147" t="s">
        <v>425</v>
      </c>
      <c r="C1337" s="153" t="s">
        <v>426</v>
      </c>
      <c r="D1337" s="131">
        <v>47744.288138131305</v>
      </c>
      <c r="F1337" s="131">
        <v>35834</v>
      </c>
      <c r="G1337" s="131">
        <v>35668</v>
      </c>
      <c r="H1337" s="131">
        <v>11973.459385488595</v>
      </c>
    </row>
    <row r="1338" spans="1:8" ht="12.75">
      <c r="A1338" s="130">
        <v>38399.89167824074</v>
      </c>
      <c r="C1338" s="153" t="s">
        <v>427</v>
      </c>
      <c r="D1338" s="131">
        <v>123.43267293271441</v>
      </c>
      <c r="F1338" s="131">
        <v>71.18988692223074</v>
      </c>
      <c r="G1338" s="131">
        <v>231.31796298601628</v>
      </c>
      <c r="H1338" s="131">
        <v>123.43267293271441</v>
      </c>
    </row>
    <row r="1340" spans="3:8" ht="12.75">
      <c r="C1340" s="153" t="s">
        <v>428</v>
      </c>
      <c r="D1340" s="131">
        <v>0.2585286695983515</v>
      </c>
      <c r="F1340" s="131">
        <v>0.19866575576890874</v>
      </c>
      <c r="G1340" s="131">
        <v>0.6485307922676246</v>
      </c>
      <c r="H1340" s="131">
        <v>1.0308856359617373</v>
      </c>
    </row>
    <row r="1341" spans="1:10" ht="12.75">
      <c r="A1341" s="147" t="s">
        <v>417</v>
      </c>
      <c r="C1341" s="148" t="s">
        <v>418</v>
      </c>
      <c r="D1341" s="148" t="s">
        <v>419</v>
      </c>
      <c r="F1341" s="148" t="s">
        <v>420</v>
      </c>
      <c r="G1341" s="148" t="s">
        <v>421</v>
      </c>
      <c r="H1341" s="148" t="s">
        <v>422</v>
      </c>
      <c r="I1341" s="149" t="s">
        <v>423</v>
      </c>
      <c r="J1341" s="148" t="s">
        <v>424</v>
      </c>
    </row>
    <row r="1342" spans="1:8" ht="12.75">
      <c r="A1342" s="150" t="s">
        <v>485</v>
      </c>
      <c r="C1342" s="151">
        <v>407.77100000018254</v>
      </c>
      <c r="D1342" s="131">
        <v>4375491.343414307</v>
      </c>
      <c r="F1342" s="131">
        <v>143900</v>
      </c>
      <c r="G1342" s="131">
        <v>136000</v>
      </c>
      <c r="H1342" s="152" t="s">
        <v>939</v>
      </c>
    </row>
    <row r="1344" spans="4:8" ht="12.75">
      <c r="D1344" s="131">
        <v>4556728.111228943</v>
      </c>
      <c r="F1344" s="131">
        <v>144100</v>
      </c>
      <c r="G1344" s="131">
        <v>135300</v>
      </c>
      <c r="H1344" s="152" t="s">
        <v>940</v>
      </c>
    </row>
    <row r="1346" spans="4:8" ht="12.75">
      <c r="D1346" s="131">
        <v>4718886.639022827</v>
      </c>
      <c r="F1346" s="131">
        <v>144900</v>
      </c>
      <c r="G1346" s="131">
        <v>137100</v>
      </c>
      <c r="H1346" s="152" t="s">
        <v>941</v>
      </c>
    </row>
    <row r="1348" spans="1:8" ht="12.75">
      <c r="A1348" s="147" t="s">
        <v>425</v>
      </c>
      <c r="C1348" s="153" t="s">
        <v>426</v>
      </c>
      <c r="D1348" s="131">
        <v>4550368.697888692</v>
      </c>
      <c r="F1348" s="131">
        <v>144300</v>
      </c>
      <c r="G1348" s="131">
        <v>136133.33333333334</v>
      </c>
      <c r="H1348" s="131">
        <v>4410218.802710495</v>
      </c>
    </row>
    <row r="1349" spans="1:8" ht="12.75">
      <c r="A1349" s="130">
        <v>38399.8921412037</v>
      </c>
      <c r="C1349" s="153" t="s">
        <v>427</v>
      </c>
      <c r="D1349" s="131">
        <v>171785.9536313723</v>
      </c>
      <c r="F1349" s="131">
        <v>529.150262212918</v>
      </c>
      <c r="G1349" s="131">
        <v>907.3771725877466</v>
      </c>
      <c r="H1349" s="131">
        <v>171785.9536313723</v>
      </c>
    </row>
    <row r="1351" spans="3:8" ht="12.75">
      <c r="C1351" s="153" t="s">
        <v>428</v>
      </c>
      <c r="D1351" s="131">
        <v>3.775209549746565</v>
      </c>
      <c r="F1351" s="131">
        <v>0.3667014984150507</v>
      </c>
      <c r="G1351" s="131">
        <v>0.6665356311859059</v>
      </c>
      <c r="H1351" s="131">
        <v>3.8951798383743155</v>
      </c>
    </row>
    <row r="1352" spans="1:10" ht="12.75">
      <c r="A1352" s="147" t="s">
        <v>417</v>
      </c>
      <c r="C1352" s="148" t="s">
        <v>418</v>
      </c>
      <c r="D1352" s="148" t="s">
        <v>419</v>
      </c>
      <c r="F1352" s="148" t="s">
        <v>420</v>
      </c>
      <c r="G1352" s="148" t="s">
        <v>421</v>
      </c>
      <c r="H1352" s="148" t="s">
        <v>422</v>
      </c>
      <c r="I1352" s="149" t="s">
        <v>423</v>
      </c>
      <c r="J1352" s="148" t="s">
        <v>424</v>
      </c>
    </row>
    <row r="1353" spans="1:8" ht="12.75">
      <c r="A1353" s="150" t="s">
        <v>492</v>
      </c>
      <c r="C1353" s="151">
        <v>455.40299999993294</v>
      </c>
      <c r="D1353" s="131">
        <v>476274.29665088654</v>
      </c>
      <c r="F1353" s="131">
        <v>91450</v>
      </c>
      <c r="G1353" s="131">
        <v>93270</v>
      </c>
      <c r="H1353" s="152" t="s">
        <v>942</v>
      </c>
    </row>
    <row r="1355" spans="4:8" ht="12.75">
      <c r="D1355" s="131">
        <v>451701.8928580284</v>
      </c>
      <c r="F1355" s="131">
        <v>91625</v>
      </c>
      <c r="G1355" s="131">
        <v>93275</v>
      </c>
      <c r="H1355" s="152" t="s">
        <v>943</v>
      </c>
    </row>
    <row r="1357" spans="4:8" ht="12.75">
      <c r="D1357" s="131">
        <v>464572.4645123482</v>
      </c>
      <c r="F1357" s="131">
        <v>92197.5</v>
      </c>
      <c r="G1357" s="131">
        <v>94015</v>
      </c>
      <c r="H1357" s="152" t="s">
        <v>944</v>
      </c>
    </row>
    <row r="1359" spans="1:8" ht="12.75">
      <c r="A1359" s="147" t="s">
        <v>425</v>
      </c>
      <c r="C1359" s="153" t="s">
        <v>426</v>
      </c>
      <c r="D1359" s="131">
        <v>464182.88467375434</v>
      </c>
      <c r="F1359" s="131">
        <v>91757.5</v>
      </c>
      <c r="G1359" s="131">
        <v>93520</v>
      </c>
      <c r="H1359" s="131">
        <v>371549.258220266</v>
      </c>
    </row>
    <row r="1360" spans="1:8" ht="12.75">
      <c r="A1360" s="130">
        <v>38399.89278935185</v>
      </c>
      <c r="C1360" s="153" t="s">
        <v>427</v>
      </c>
      <c r="D1360" s="131">
        <v>12290.833428932328</v>
      </c>
      <c r="F1360" s="131">
        <v>390.96834910258394</v>
      </c>
      <c r="G1360" s="131">
        <v>428.68986458744274</v>
      </c>
      <c r="H1360" s="131">
        <v>12290.833428932328</v>
      </c>
    </row>
    <row r="1362" spans="3:8" ht="12.75">
      <c r="C1362" s="153" t="s">
        <v>428</v>
      </c>
      <c r="D1362" s="131">
        <v>2.6478428728734364</v>
      </c>
      <c r="F1362" s="131">
        <v>0.4260887111163489</v>
      </c>
      <c r="G1362" s="131">
        <v>0.4583937816375564</v>
      </c>
      <c r="H1362" s="131">
        <v>3.3079956848267846</v>
      </c>
    </row>
    <row r="1363" spans="1:16" ht="12.75">
      <c r="A1363" s="141" t="s">
        <v>408</v>
      </c>
      <c r="B1363" s="136" t="s">
        <v>352</v>
      </c>
      <c r="D1363" s="141" t="s">
        <v>409</v>
      </c>
      <c r="E1363" s="136" t="s">
        <v>410</v>
      </c>
      <c r="F1363" s="137" t="s">
        <v>445</v>
      </c>
      <c r="G1363" s="142" t="s">
        <v>412</v>
      </c>
      <c r="H1363" s="143">
        <v>1</v>
      </c>
      <c r="I1363" s="144" t="s">
        <v>413</v>
      </c>
      <c r="J1363" s="143">
        <v>13</v>
      </c>
      <c r="K1363" s="142" t="s">
        <v>414</v>
      </c>
      <c r="L1363" s="145">
        <v>1</v>
      </c>
      <c r="M1363" s="142" t="s">
        <v>415</v>
      </c>
      <c r="N1363" s="146">
        <v>1</v>
      </c>
      <c r="O1363" s="142" t="s">
        <v>416</v>
      </c>
      <c r="P1363" s="146">
        <v>1</v>
      </c>
    </row>
    <row r="1365" spans="1:10" ht="12.75">
      <c r="A1365" s="147" t="s">
        <v>417</v>
      </c>
      <c r="C1365" s="148" t="s">
        <v>418</v>
      </c>
      <c r="D1365" s="148" t="s">
        <v>419</v>
      </c>
      <c r="F1365" s="148" t="s">
        <v>420</v>
      </c>
      <c r="G1365" s="148" t="s">
        <v>421</v>
      </c>
      <c r="H1365" s="148" t="s">
        <v>422</v>
      </c>
      <c r="I1365" s="149" t="s">
        <v>423</v>
      </c>
      <c r="J1365" s="148" t="s">
        <v>424</v>
      </c>
    </row>
    <row r="1366" spans="1:8" ht="12.75">
      <c r="A1366" s="150" t="s">
        <v>488</v>
      </c>
      <c r="C1366" s="151">
        <v>228.61599999992177</v>
      </c>
      <c r="D1366" s="131">
        <v>41012.335247695446</v>
      </c>
      <c r="F1366" s="131">
        <v>28447.000000029802</v>
      </c>
      <c r="G1366" s="131">
        <v>27145.000000029802</v>
      </c>
      <c r="H1366" s="152" t="s">
        <v>945</v>
      </c>
    </row>
    <row r="1368" spans="4:8" ht="12.75">
      <c r="D1368" s="131">
        <v>40748.77251672745</v>
      </c>
      <c r="F1368" s="131">
        <v>28723</v>
      </c>
      <c r="G1368" s="131">
        <v>27340</v>
      </c>
      <c r="H1368" s="152" t="s">
        <v>946</v>
      </c>
    </row>
    <row r="1370" spans="4:8" ht="12.75">
      <c r="D1370" s="131">
        <v>41640.775753974915</v>
      </c>
      <c r="F1370" s="131">
        <v>28496</v>
      </c>
      <c r="G1370" s="131">
        <v>27752</v>
      </c>
      <c r="H1370" s="152" t="s">
        <v>947</v>
      </c>
    </row>
    <row r="1372" spans="1:8" ht="12.75">
      <c r="A1372" s="147" t="s">
        <v>425</v>
      </c>
      <c r="C1372" s="153" t="s">
        <v>426</v>
      </c>
      <c r="D1372" s="131">
        <v>41133.96117279927</v>
      </c>
      <c r="F1372" s="131">
        <v>28555.333333343267</v>
      </c>
      <c r="G1372" s="131">
        <v>27412.333333343267</v>
      </c>
      <c r="H1372" s="131">
        <v>13139.522684816828</v>
      </c>
    </row>
    <row r="1373" spans="1:8" ht="12.75">
      <c r="A1373" s="130">
        <v>38399.89502314815</v>
      </c>
      <c r="C1373" s="153" t="s">
        <v>427</v>
      </c>
      <c r="D1373" s="131">
        <v>458.2707639134984</v>
      </c>
      <c r="F1373" s="131">
        <v>147.25601288259207</v>
      </c>
      <c r="G1373" s="131">
        <v>309.89729480167904</v>
      </c>
      <c r="H1373" s="131">
        <v>458.2707639134984</v>
      </c>
    </row>
    <row r="1375" spans="3:8" ht="12.75">
      <c r="C1375" s="153" t="s">
        <v>428</v>
      </c>
      <c r="D1375" s="131">
        <v>1.1140934421276694</v>
      </c>
      <c r="F1375" s="131">
        <v>0.515686548511221</v>
      </c>
      <c r="G1375" s="131">
        <v>1.1305031608700467</v>
      </c>
      <c r="H1375" s="131">
        <v>3.487727635974524</v>
      </c>
    </row>
    <row r="1376" spans="1:10" ht="12.75">
      <c r="A1376" s="147" t="s">
        <v>417</v>
      </c>
      <c r="C1376" s="148" t="s">
        <v>418</v>
      </c>
      <c r="D1376" s="148" t="s">
        <v>419</v>
      </c>
      <c r="F1376" s="148" t="s">
        <v>420</v>
      </c>
      <c r="G1376" s="148" t="s">
        <v>421</v>
      </c>
      <c r="H1376" s="148" t="s">
        <v>422</v>
      </c>
      <c r="I1376" s="149" t="s">
        <v>423</v>
      </c>
      <c r="J1376" s="148" t="s">
        <v>424</v>
      </c>
    </row>
    <row r="1377" spans="1:8" ht="12.75">
      <c r="A1377" s="150" t="s">
        <v>489</v>
      </c>
      <c r="C1377" s="151">
        <v>231.6040000000503</v>
      </c>
      <c r="D1377" s="131">
        <v>126180.86271321774</v>
      </c>
      <c r="F1377" s="131">
        <v>21219</v>
      </c>
      <c r="G1377" s="131">
        <v>22199</v>
      </c>
      <c r="H1377" s="152" t="s">
        <v>948</v>
      </c>
    </row>
    <row r="1379" spans="4:8" ht="12.75">
      <c r="D1379" s="131">
        <v>126970.24905347824</v>
      </c>
      <c r="F1379" s="131">
        <v>20779</v>
      </c>
      <c r="G1379" s="131">
        <v>22415</v>
      </c>
      <c r="H1379" s="152" t="s">
        <v>949</v>
      </c>
    </row>
    <row r="1381" spans="4:8" ht="12.75">
      <c r="D1381" s="131">
        <v>127232.25411701202</v>
      </c>
      <c r="F1381" s="131">
        <v>20666</v>
      </c>
      <c r="G1381" s="131">
        <v>22603</v>
      </c>
      <c r="H1381" s="152" t="s">
        <v>950</v>
      </c>
    </row>
    <row r="1383" spans="1:8" ht="12.75">
      <c r="A1383" s="147" t="s">
        <v>425</v>
      </c>
      <c r="C1383" s="153" t="s">
        <v>426</v>
      </c>
      <c r="D1383" s="131">
        <v>126794.45529456934</v>
      </c>
      <c r="F1383" s="131">
        <v>20888</v>
      </c>
      <c r="G1383" s="131">
        <v>22405.666666666664</v>
      </c>
      <c r="H1383" s="131">
        <v>104843.82096182389</v>
      </c>
    </row>
    <row r="1384" spans="1:8" ht="12.75">
      <c r="A1384" s="130">
        <v>38399.89548611111</v>
      </c>
      <c r="C1384" s="153" t="s">
        <v>427</v>
      </c>
      <c r="D1384" s="131">
        <v>547.2965880100074</v>
      </c>
      <c r="F1384" s="131">
        <v>292.16947136893</v>
      </c>
      <c r="G1384" s="131">
        <v>202.16165149041825</v>
      </c>
      <c r="H1384" s="131">
        <v>547.2965880100074</v>
      </c>
    </row>
    <row r="1386" spans="3:8" ht="12.75">
      <c r="C1386" s="153" t="s">
        <v>428</v>
      </c>
      <c r="D1386" s="131">
        <v>0.43164078960592245</v>
      </c>
      <c r="F1386" s="131">
        <v>1.3987431605176652</v>
      </c>
      <c r="G1386" s="131">
        <v>0.9022791175911672</v>
      </c>
      <c r="H1386" s="131">
        <v>0.5220112954575463</v>
      </c>
    </row>
    <row r="1387" spans="1:10" ht="12.75">
      <c r="A1387" s="147" t="s">
        <v>417</v>
      </c>
      <c r="C1387" s="148" t="s">
        <v>418</v>
      </c>
      <c r="D1387" s="148" t="s">
        <v>419</v>
      </c>
      <c r="F1387" s="148" t="s">
        <v>420</v>
      </c>
      <c r="G1387" s="148" t="s">
        <v>421</v>
      </c>
      <c r="H1387" s="148" t="s">
        <v>422</v>
      </c>
      <c r="I1387" s="149" t="s">
        <v>423</v>
      </c>
      <c r="J1387" s="148" t="s">
        <v>424</v>
      </c>
    </row>
    <row r="1388" spans="1:8" ht="12.75">
      <c r="A1388" s="150" t="s">
        <v>487</v>
      </c>
      <c r="C1388" s="151">
        <v>267.7160000000149</v>
      </c>
      <c r="D1388" s="131">
        <v>92029.19696879387</v>
      </c>
      <c r="F1388" s="131">
        <v>6444.999999992549</v>
      </c>
      <c r="G1388" s="131">
        <v>6383.5</v>
      </c>
      <c r="H1388" s="152" t="s">
        <v>951</v>
      </c>
    </row>
    <row r="1390" spans="4:8" ht="12.75">
      <c r="D1390" s="131">
        <v>91361.96553719044</v>
      </c>
      <c r="F1390" s="131">
        <v>6443.000000007451</v>
      </c>
      <c r="G1390" s="131">
        <v>6349.75</v>
      </c>
      <c r="H1390" s="152" t="s">
        <v>952</v>
      </c>
    </row>
    <row r="1392" spans="4:8" ht="12.75">
      <c r="D1392" s="131">
        <v>92134.31054961681</v>
      </c>
      <c r="F1392" s="131">
        <v>6421.5</v>
      </c>
      <c r="G1392" s="131">
        <v>6388.25</v>
      </c>
      <c r="H1392" s="152" t="s">
        <v>953</v>
      </c>
    </row>
    <row r="1394" spans="1:8" ht="12.75">
      <c r="A1394" s="147" t="s">
        <v>425</v>
      </c>
      <c r="C1394" s="153" t="s">
        <v>426</v>
      </c>
      <c r="D1394" s="131">
        <v>91841.82435186705</v>
      </c>
      <c r="F1394" s="131">
        <v>6436.5</v>
      </c>
      <c r="G1394" s="131">
        <v>6373.833333333334</v>
      </c>
      <c r="H1394" s="131">
        <v>85441.91386205344</v>
      </c>
    </row>
    <row r="1395" spans="1:8" ht="12.75">
      <c r="A1395" s="130">
        <v>38399.89613425926</v>
      </c>
      <c r="C1395" s="153" t="s">
        <v>427</v>
      </c>
      <c r="D1395" s="131">
        <v>418.88014721919563</v>
      </c>
      <c r="F1395" s="131">
        <v>13.028814220307401</v>
      </c>
      <c r="G1395" s="131">
        <v>20.991565766596196</v>
      </c>
      <c r="H1395" s="131">
        <v>418.88014721919563</v>
      </c>
    </row>
    <row r="1397" spans="3:8" ht="12.75">
      <c r="C1397" s="153" t="s">
        <v>428</v>
      </c>
      <c r="D1397" s="131">
        <v>0.4560886613209794</v>
      </c>
      <c r="F1397" s="131">
        <v>0.20242079111795852</v>
      </c>
      <c r="G1397" s="131">
        <v>0.3293397343293601</v>
      </c>
      <c r="H1397" s="131">
        <v>0.4902513629264913</v>
      </c>
    </row>
    <row r="1398" spans="1:10" ht="12.75">
      <c r="A1398" s="147" t="s">
        <v>417</v>
      </c>
      <c r="C1398" s="148" t="s">
        <v>418</v>
      </c>
      <c r="D1398" s="148" t="s">
        <v>419</v>
      </c>
      <c r="F1398" s="148" t="s">
        <v>420</v>
      </c>
      <c r="G1398" s="148" t="s">
        <v>421</v>
      </c>
      <c r="H1398" s="148" t="s">
        <v>422</v>
      </c>
      <c r="I1398" s="149" t="s">
        <v>423</v>
      </c>
      <c r="J1398" s="148" t="s">
        <v>424</v>
      </c>
    </row>
    <row r="1399" spans="1:8" ht="12.75">
      <c r="A1399" s="150" t="s">
        <v>486</v>
      </c>
      <c r="C1399" s="151">
        <v>292.40199999976903</v>
      </c>
      <c r="D1399" s="131">
        <v>25897.72825011611</v>
      </c>
      <c r="F1399" s="131">
        <v>25570.25</v>
      </c>
      <c r="G1399" s="131">
        <v>24890.5</v>
      </c>
      <c r="H1399" s="152" t="s">
        <v>954</v>
      </c>
    </row>
    <row r="1401" spans="4:8" ht="12.75">
      <c r="D1401" s="131">
        <v>26324.130936712027</v>
      </c>
      <c r="F1401" s="131">
        <v>25951.250000029802</v>
      </c>
      <c r="G1401" s="131">
        <v>24720.25</v>
      </c>
      <c r="H1401" s="152" t="s">
        <v>955</v>
      </c>
    </row>
    <row r="1403" spans="4:8" ht="12.75">
      <c r="D1403" s="131">
        <v>26247.5</v>
      </c>
      <c r="F1403" s="131">
        <v>25818.000000029802</v>
      </c>
      <c r="G1403" s="131">
        <v>24757.5</v>
      </c>
      <c r="H1403" s="152" t="s">
        <v>956</v>
      </c>
    </row>
    <row r="1405" spans="1:8" ht="12.75">
      <c r="A1405" s="147" t="s">
        <v>425</v>
      </c>
      <c r="C1405" s="153" t="s">
        <v>426</v>
      </c>
      <c r="D1405" s="131">
        <v>26156.453062276043</v>
      </c>
      <c r="F1405" s="131">
        <v>25779.8333333532</v>
      </c>
      <c r="G1405" s="131">
        <v>24789.416666666664</v>
      </c>
      <c r="H1405" s="131">
        <v>1012.8684103702066</v>
      </c>
    </row>
    <row r="1406" spans="1:8" ht="12.75">
      <c r="A1406" s="130">
        <v>38399.89681712963</v>
      </c>
      <c r="C1406" s="153" t="s">
        <v>427</v>
      </c>
      <c r="D1406" s="131">
        <v>227.3146969198215</v>
      </c>
      <c r="F1406" s="131">
        <v>193.34624599314128</v>
      </c>
      <c r="G1406" s="131">
        <v>89.50011638726139</v>
      </c>
      <c r="H1406" s="131">
        <v>227.3146969198215</v>
      </c>
    </row>
    <row r="1408" spans="3:8" ht="12.75">
      <c r="C1408" s="153" t="s">
        <v>428</v>
      </c>
      <c r="D1408" s="131">
        <v>0.8690578052712528</v>
      </c>
      <c r="F1408" s="131">
        <v>0.7499902869542434</v>
      </c>
      <c r="G1408" s="131">
        <v>0.36104163962683555</v>
      </c>
      <c r="H1408" s="131">
        <v>22.4426682274292</v>
      </c>
    </row>
    <row r="1409" spans="1:10" ht="12.75">
      <c r="A1409" s="147" t="s">
        <v>417</v>
      </c>
      <c r="C1409" s="148" t="s">
        <v>418</v>
      </c>
      <c r="D1409" s="148" t="s">
        <v>419</v>
      </c>
      <c r="F1409" s="148" t="s">
        <v>420</v>
      </c>
      <c r="G1409" s="148" t="s">
        <v>421</v>
      </c>
      <c r="H1409" s="148" t="s">
        <v>422</v>
      </c>
      <c r="I1409" s="149" t="s">
        <v>423</v>
      </c>
      <c r="J1409" s="148" t="s">
        <v>424</v>
      </c>
    </row>
    <row r="1410" spans="1:8" ht="12.75">
      <c r="A1410" s="150" t="s">
        <v>490</v>
      </c>
      <c r="C1410" s="151">
        <v>324.75400000019</v>
      </c>
      <c r="D1410" s="131">
        <v>36262.44507294893</v>
      </c>
      <c r="F1410" s="131">
        <v>34593</v>
      </c>
      <c r="G1410" s="131">
        <v>33083</v>
      </c>
      <c r="H1410" s="152" t="s">
        <v>957</v>
      </c>
    </row>
    <row r="1412" spans="4:8" ht="12.75">
      <c r="D1412" s="131">
        <v>35968.59473949671</v>
      </c>
      <c r="F1412" s="131">
        <v>34609</v>
      </c>
      <c r="G1412" s="131">
        <v>32863</v>
      </c>
      <c r="H1412" s="152" t="s">
        <v>958</v>
      </c>
    </row>
    <row r="1414" spans="4:8" ht="12.75">
      <c r="D1414" s="131">
        <v>35705</v>
      </c>
      <c r="F1414" s="131">
        <v>34505</v>
      </c>
      <c r="G1414" s="131">
        <v>32936</v>
      </c>
      <c r="H1414" s="152" t="s">
        <v>959</v>
      </c>
    </row>
    <row r="1416" spans="1:8" ht="12.75">
      <c r="A1416" s="147" t="s">
        <v>425</v>
      </c>
      <c r="C1416" s="153" t="s">
        <v>426</v>
      </c>
      <c r="D1416" s="131">
        <v>35978.67993748188</v>
      </c>
      <c r="F1416" s="131">
        <v>34569</v>
      </c>
      <c r="G1416" s="131">
        <v>32960.666666666664</v>
      </c>
      <c r="H1416" s="131">
        <v>2160.4279925387323</v>
      </c>
    </row>
    <row r="1417" spans="1:8" ht="12.75">
      <c r="A1417" s="130">
        <v>38399.897314814814</v>
      </c>
      <c r="C1417" s="153" t="s">
        <v>427</v>
      </c>
      <c r="D1417" s="131">
        <v>278.85934761517325</v>
      </c>
      <c r="F1417" s="131">
        <v>56</v>
      </c>
      <c r="G1417" s="131">
        <v>112.05504599674809</v>
      </c>
      <c r="H1417" s="131">
        <v>278.85934761517325</v>
      </c>
    </row>
    <row r="1419" spans="3:8" ht="12.75">
      <c r="C1419" s="153" t="s">
        <v>428</v>
      </c>
      <c r="D1419" s="131">
        <v>0.7750683129557043</v>
      </c>
      <c r="F1419" s="131">
        <v>0.16199485087795423</v>
      </c>
      <c r="G1419" s="131">
        <v>0.3399659573939082</v>
      </c>
      <c r="H1419" s="131">
        <v>12.90759741024666</v>
      </c>
    </row>
    <row r="1420" spans="1:10" ht="12.75">
      <c r="A1420" s="147" t="s">
        <v>417</v>
      </c>
      <c r="C1420" s="148" t="s">
        <v>418</v>
      </c>
      <c r="D1420" s="148" t="s">
        <v>419</v>
      </c>
      <c r="F1420" s="148" t="s">
        <v>420</v>
      </c>
      <c r="G1420" s="148" t="s">
        <v>421</v>
      </c>
      <c r="H1420" s="148" t="s">
        <v>422</v>
      </c>
      <c r="I1420" s="149" t="s">
        <v>423</v>
      </c>
      <c r="J1420" s="148" t="s">
        <v>424</v>
      </c>
    </row>
    <row r="1421" spans="1:8" ht="12.75">
      <c r="A1421" s="150" t="s">
        <v>509</v>
      </c>
      <c r="C1421" s="151">
        <v>343.82299999985844</v>
      </c>
      <c r="D1421" s="131">
        <v>29438.50808468461</v>
      </c>
      <c r="F1421" s="131">
        <v>28554</v>
      </c>
      <c r="G1421" s="131">
        <v>28608</v>
      </c>
      <c r="H1421" s="152" t="s">
        <v>960</v>
      </c>
    </row>
    <row r="1423" spans="4:8" ht="12.75">
      <c r="D1423" s="131">
        <v>29709.78553879261</v>
      </c>
      <c r="F1423" s="131">
        <v>28904</v>
      </c>
      <c r="G1423" s="131">
        <v>28281.999999970198</v>
      </c>
      <c r="H1423" s="152" t="s">
        <v>961</v>
      </c>
    </row>
    <row r="1425" spans="4:8" ht="12.75">
      <c r="D1425" s="131">
        <v>29428.341910541058</v>
      </c>
      <c r="F1425" s="131">
        <v>28772.000000029802</v>
      </c>
      <c r="G1425" s="131">
        <v>29081.999999970198</v>
      </c>
      <c r="H1425" s="152" t="s">
        <v>962</v>
      </c>
    </row>
    <row r="1427" spans="1:8" ht="12.75">
      <c r="A1427" s="147" t="s">
        <v>425</v>
      </c>
      <c r="C1427" s="153" t="s">
        <v>426</v>
      </c>
      <c r="D1427" s="131">
        <v>29525.54517800609</v>
      </c>
      <c r="F1427" s="131">
        <v>28743.333333343267</v>
      </c>
      <c r="G1427" s="131">
        <v>28657.333333313465</v>
      </c>
      <c r="H1427" s="131">
        <v>824.9015993673737</v>
      </c>
    </row>
    <row r="1428" spans="1:8" ht="12.75">
      <c r="A1428" s="130">
        <v>38399.89775462963</v>
      </c>
      <c r="C1428" s="153" t="s">
        <v>427</v>
      </c>
      <c r="D1428" s="131">
        <v>159.63777961797075</v>
      </c>
      <c r="F1428" s="131">
        <v>176.7521805640517</v>
      </c>
      <c r="G1428" s="131">
        <v>402.27519601873195</v>
      </c>
      <c r="H1428" s="131">
        <v>159.63777961797075</v>
      </c>
    </row>
    <row r="1430" spans="3:8" ht="12.75">
      <c r="C1430" s="153" t="s">
        <v>428</v>
      </c>
      <c r="D1430" s="131">
        <v>0.5406768229190455</v>
      </c>
      <c r="F1430" s="131">
        <v>0.6149327863759385</v>
      </c>
      <c r="G1430" s="131">
        <v>1.4037425999825905</v>
      </c>
      <c r="H1430" s="131">
        <v>19.352342114550236</v>
      </c>
    </row>
    <row r="1431" spans="1:10" ht="12.75">
      <c r="A1431" s="147" t="s">
        <v>417</v>
      </c>
      <c r="C1431" s="148" t="s">
        <v>418</v>
      </c>
      <c r="D1431" s="148" t="s">
        <v>419</v>
      </c>
      <c r="F1431" s="148" t="s">
        <v>420</v>
      </c>
      <c r="G1431" s="148" t="s">
        <v>421</v>
      </c>
      <c r="H1431" s="148" t="s">
        <v>422</v>
      </c>
      <c r="I1431" s="149" t="s">
        <v>423</v>
      </c>
      <c r="J1431" s="148" t="s">
        <v>424</v>
      </c>
    </row>
    <row r="1432" spans="1:8" ht="12.75">
      <c r="A1432" s="150" t="s">
        <v>491</v>
      </c>
      <c r="C1432" s="151">
        <v>361.38400000007823</v>
      </c>
      <c r="D1432" s="131">
        <v>31312.604711979628</v>
      </c>
      <c r="F1432" s="131">
        <v>29475.999999970198</v>
      </c>
      <c r="G1432" s="131">
        <v>28754</v>
      </c>
      <c r="H1432" s="152" t="s">
        <v>963</v>
      </c>
    </row>
    <row r="1434" spans="4:8" ht="12.75">
      <c r="D1434" s="131">
        <v>31369.13831883669</v>
      </c>
      <c r="F1434" s="131">
        <v>28910</v>
      </c>
      <c r="G1434" s="131">
        <v>29398</v>
      </c>
      <c r="H1434" s="152" t="s">
        <v>964</v>
      </c>
    </row>
    <row r="1436" spans="4:8" ht="12.75">
      <c r="D1436" s="131">
        <v>31430.541876077652</v>
      </c>
      <c r="F1436" s="131">
        <v>29331.999999970198</v>
      </c>
      <c r="G1436" s="131">
        <v>29162</v>
      </c>
      <c r="H1436" s="152" t="s">
        <v>965</v>
      </c>
    </row>
    <row r="1438" spans="1:8" ht="12.75">
      <c r="A1438" s="147" t="s">
        <v>425</v>
      </c>
      <c r="C1438" s="153" t="s">
        <v>426</v>
      </c>
      <c r="D1438" s="131">
        <v>31370.761635631323</v>
      </c>
      <c r="F1438" s="131">
        <v>29239.333333313465</v>
      </c>
      <c r="G1438" s="131">
        <v>29104.666666666664</v>
      </c>
      <c r="H1438" s="131">
        <v>2193.3270711185746</v>
      </c>
    </row>
    <row r="1439" spans="1:8" ht="12.75">
      <c r="A1439" s="130">
        <v>38399.89818287037</v>
      </c>
      <c r="C1439" s="153" t="s">
        <v>427</v>
      </c>
      <c r="D1439" s="131">
        <v>58.985337473176706</v>
      </c>
      <c r="F1439" s="131">
        <v>294.15868731581645</v>
      </c>
      <c r="G1439" s="131">
        <v>325.8056680497338</v>
      </c>
      <c r="H1439" s="131">
        <v>58.985337473176706</v>
      </c>
    </row>
    <row r="1441" spans="3:8" ht="12.75">
      <c r="C1441" s="153" t="s">
        <v>428</v>
      </c>
      <c r="D1441" s="131">
        <v>0.18802647560262095</v>
      </c>
      <c r="F1441" s="131">
        <v>1.0060375999772557</v>
      </c>
      <c r="G1441" s="131">
        <v>1.1194275879574886</v>
      </c>
      <c r="H1441" s="131">
        <v>2.689308778881517</v>
      </c>
    </row>
    <row r="1442" spans="1:10" ht="12.75">
      <c r="A1442" s="147" t="s">
        <v>417</v>
      </c>
      <c r="C1442" s="148" t="s">
        <v>418</v>
      </c>
      <c r="D1442" s="148" t="s">
        <v>419</v>
      </c>
      <c r="F1442" s="148" t="s">
        <v>420</v>
      </c>
      <c r="G1442" s="148" t="s">
        <v>421</v>
      </c>
      <c r="H1442" s="148" t="s">
        <v>422</v>
      </c>
      <c r="I1442" s="149" t="s">
        <v>423</v>
      </c>
      <c r="J1442" s="148" t="s">
        <v>424</v>
      </c>
    </row>
    <row r="1443" spans="1:8" ht="12.75">
      <c r="A1443" s="150" t="s">
        <v>510</v>
      </c>
      <c r="C1443" s="151">
        <v>371.029</v>
      </c>
      <c r="D1443" s="131">
        <v>35812.85431820154</v>
      </c>
      <c r="F1443" s="131">
        <v>35810</v>
      </c>
      <c r="G1443" s="131">
        <v>35706</v>
      </c>
      <c r="H1443" s="152" t="s">
        <v>966</v>
      </c>
    </row>
    <row r="1445" spans="4:8" ht="12.75">
      <c r="D1445" s="131">
        <v>35446.5</v>
      </c>
      <c r="F1445" s="131">
        <v>35446</v>
      </c>
      <c r="G1445" s="131">
        <v>36054</v>
      </c>
      <c r="H1445" s="152" t="s">
        <v>967</v>
      </c>
    </row>
    <row r="1447" spans="4:8" ht="12.75">
      <c r="D1447" s="131">
        <v>35452.94715768099</v>
      </c>
      <c r="F1447" s="131">
        <v>35092</v>
      </c>
      <c r="G1447" s="131">
        <v>36112</v>
      </c>
      <c r="H1447" s="152" t="s">
        <v>968</v>
      </c>
    </row>
    <row r="1449" spans="1:8" ht="12.75">
      <c r="A1449" s="147" t="s">
        <v>425</v>
      </c>
      <c r="C1449" s="153" t="s">
        <v>426</v>
      </c>
      <c r="D1449" s="131">
        <v>35570.76715862751</v>
      </c>
      <c r="F1449" s="131">
        <v>35449.333333333336</v>
      </c>
      <c r="G1449" s="131">
        <v>35957.333333333336</v>
      </c>
      <c r="H1449" s="131">
        <v>-71.8854136064575</v>
      </c>
    </row>
    <row r="1450" spans="1:8" ht="12.75">
      <c r="A1450" s="130">
        <v>38399.898622685185</v>
      </c>
      <c r="C1450" s="153" t="s">
        <v>427</v>
      </c>
      <c r="D1450" s="131">
        <v>209.67841110514328</v>
      </c>
      <c r="F1450" s="131">
        <v>359.01160612622726</v>
      </c>
      <c r="G1450" s="131">
        <v>219.58445603761058</v>
      </c>
      <c r="H1450" s="131">
        <v>209.67841110514328</v>
      </c>
    </row>
    <row r="1452" spans="3:7" ht="12.75">
      <c r="C1452" s="153" t="s">
        <v>428</v>
      </c>
      <c r="D1452" s="131">
        <v>0.5894683411523972</v>
      </c>
      <c r="F1452" s="131">
        <v>1.0127457200687195</v>
      </c>
      <c r="G1452" s="131">
        <v>0.6106805919171164</v>
      </c>
    </row>
    <row r="1453" spans="1:10" ht="12.75">
      <c r="A1453" s="147" t="s">
        <v>417</v>
      </c>
      <c r="C1453" s="148" t="s">
        <v>418</v>
      </c>
      <c r="D1453" s="148" t="s">
        <v>419</v>
      </c>
      <c r="F1453" s="148" t="s">
        <v>420</v>
      </c>
      <c r="G1453" s="148" t="s">
        <v>421</v>
      </c>
      <c r="H1453" s="148" t="s">
        <v>422</v>
      </c>
      <c r="I1453" s="149" t="s">
        <v>423</v>
      </c>
      <c r="J1453" s="148" t="s">
        <v>424</v>
      </c>
    </row>
    <row r="1454" spans="1:8" ht="12.75">
      <c r="A1454" s="150" t="s">
        <v>485</v>
      </c>
      <c r="C1454" s="151">
        <v>407.77100000018254</v>
      </c>
      <c r="D1454" s="131">
        <v>135835.35207247734</v>
      </c>
      <c r="F1454" s="131">
        <v>126400</v>
      </c>
      <c r="G1454" s="131">
        <v>124800</v>
      </c>
      <c r="H1454" s="152" t="s">
        <v>969</v>
      </c>
    </row>
    <row r="1456" spans="4:8" ht="12.75">
      <c r="D1456" s="131">
        <v>135674.0247502327</v>
      </c>
      <c r="F1456" s="131">
        <v>126200</v>
      </c>
      <c r="G1456" s="131">
        <v>125900</v>
      </c>
      <c r="H1456" s="152" t="s">
        <v>970</v>
      </c>
    </row>
    <row r="1458" spans="4:8" ht="12.75">
      <c r="D1458" s="131">
        <v>137125.8528804779</v>
      </c>
      <c r="F1458" s="131">
        <v>126900</v>
      </c>
      <c r="G1458" s="131">
        <v>126000</v>
      </c>
      <c r="H1458" s="152" t="s">
        <v>971</v>
      </c>
    </row>
    <row r="1460" spans="1:8" ht="12.75">
      <c r="A1460" s="147" t="s">
        <v>425</v>
      </c>
      <c r="C1460" s="153" t="s">
        <v>426</v>
      </c>
      <c r="D1460" s="131">
        <v>136211.74323439598</v>
      </c>
      <c r="F1460" s="131">
        <v>126500</v>
      </c>
      <c r="G1460" s="131">
        <v>125566.66666666666</v>
      </c>
      <c r="H1460" s="131">
        <v>10186.040928316315</v>
      </c>
    </row>
    <row r="1461" spans="1:8" ht="12.75">
      <c r="A1461" s="130">
        <v>38399.899097222224</v>
      </c>
      <c r="C1461" s="153" t="s">
        <v>427</v>
      </c>
      <c r="D1461" s="131">
        <v>795.7411388276884</v>
      </c>
      <c r="F1461" s="131">
        <v>360.5551275463989</v>
      </c>
      <c r="G1461" s="131">
        <v>665.8328118479393</v>
      </c>
      <c r="H1461" s="131">
        <v>795.7411388276884</v>
      </c>
    </row>
    <row r="1463" spans="3:8" ht="12.75">
      <c r="C1463" s="153" t="s">
        <v>428</v>
      </c>
      <c r="D1463" s="131">
        <v>0.5841942257932641</v>
      </c>
      <c r="F1463" s="131">
        <v>0.2850238162422126</v>
      </c>
      <c r="G1463" s="131">
        <v>0.5302623932954122</v>
      </c>
      <c r="H1463" s="131">
        <v>7.812074823061006</v>
      </c>
    </row>
    <row r="1464" spans="1:10" ht="12.75">
      <c r="A1464" s="147" t="s">
        <v>417</v>
      </c>
      <c r="C1464" s="148" t="s">
        <v>418</v>
      </c>
      <c r="D1464" s="148" t="s">
        <v>419</v>
      </c>
      <c r="F1464" s="148" t="s">
        <v>420</v>
      </c>
      <c r="G1464" s="148" t="s">
        <v>421</v>
      </c>
      <c r="H1464" s="148" t="s">
        <v>422</v>
      </c>
      <c r="I1464" s="149" t="s">
        <v>423</v>
      </c>
      <c r="J1464" s="148" t="s">
        <v>424</v>
      </c>
    </row>
    <row r="1465" spans="1:8" ht="12.75">
      <c r="A1465" s="150" t="s">
        <v>492</v>
      </c>
      <c r="C1465" s="151">
        <v>455.40299999993294</v>
      </c>
      <c r="D1465" s="131">
        <v>95768.65517425537</v>
      </c>
      <c r="F1465" s="131">
        <v>89630</v>
      </c>
      <c r="G1465" s="131">
        <v>90197.5</v>
      </c>
      <c r="H1465" s="152" t="s">
        <v>972</v>
      </c>
    </row>
    <row r="1467" spans="4:8" ht="12.75">
      <c r="D1467" s="131">
        <v>94764.0721307993</v>
      </c>
      <c r="F1467" s="131">
        <v>88955</v>
      </c>
      <c r="G1467" s="131">
        <v>90730</v>
      </c>
      <c r="H1467" s="152" t="s">
        <v>973</v>
      </c>
    </row>
    <row r="1469" spans="4:8" ht="12.75">
      <c r="D1469" s="131">
        <v>95623.30738222599</v>
      </c>
      <c r="F1469" s="131">
        <v>88757.5</v>
      </c>
      <c r="G1469" s="131">
        <v>91005</v>
      </c>
      <c r="H1469" s="152" t="s">
        <v>974</v>
      </c>
    </row>
    <row r="1471" spans="1:8" ht="12.75">
      <c r="A1471" s="147" t="s">
        <v>425</v>
      </c>
      <c r="C1471" s="153" t="s">
        <v>426</v>
      </c>
      <c r="D1471" s="131">
        <v>95385.34489576021</v>
      </c>
      <c r="F1471" s="131">
        <v>89114.16666666666</v>
      </c>
      <c r="G1471" s="131">
        <v>90644.16666666666</v>
      </c>
      <c r="H1471" s="131">
        <v>5510.625903512156</v>
      </c>
    </row>
    <row r="1472" spans="1:8" ht="12.75">
      <c r="A1472" s="130">
        <v>38399.899733796294</v>
      </c>
      <c r="C1472" s="153" t="s">
        <v>427</v>
      </c>
      <c r="D1472" s="131">
        <v>542.9239187232497</v>
      </c>
      <c r="F1472" s="131">
        <v>457.5091073774744</v>
      </c>
      <c r="G1472" s="131">
        <v>410.5357272313012</v>
      </c>
      <c r="H1472" s="131">
        <v>542.9239187232497</v>
      </c>
    </row>
    <row r="1474" spans="3:8" ht="12.75">
      <c r="C1474" s="153" t="s">
        <v>428</v>
      </c>
      <c r="D1474" s="131">
        <v>0.5691900776964975</v>
      </c>
      <c r="F1474" s="131">
        <v>0.513396606275629</v>
      </c>
      <c r="G1474" s="131">
        <v>0.45290915271028787</v>
      </c>
      <c r="H1474" s="131">
        <v>9.8523094876976</v>
      </c>
    </row>
    <row r="1475" spans="1:16" ht="12.75">
      <c r="A1475" s="141" t="s">
        <v>408</v>
      </c>
      <c r="B1475" s="136" t="s">
        <v>576</v>
      </c>
      <c r="D1475" s="141" t="s">
        <v>409</v>
      </c>
      <c r="E1475" s="136" t="s">
        <v>410</v>
      </c>
      <c r="F1475" s="137" t="s">
        <v>446</v>
      </c>
      <c r="G1475" s="142" t="s">
        <v>412</v>
      </c>
      <c r="H1475" s="143">
        <v>1</v>
      </c>
      <c r="I1475" s="144" t="s">
        <v>413</v>
      </c>
      <c r="J1475" s="143">
        <v>14</v>
      </c>
      <c r="K1475" s="142" t="s">
        <v>414</v>
      </c>
      <c r="L1475" s="145">
        <v>1</v>
      </c>
      <c r="M1475" s="142" t="s">
        <v>415</v>
      </c>
      <c r="N1475" s="146">
        <v>1</v>
      </c>
      <c r="O1475" s="142" t="s">
        <v>416</v>
      </c>
      <c r="P1475" s="146">
        <v>1</v>
      </c>
    </row>
    <row r="1477" spans="1:10" ht="12.75">
      <c r="A1477" s="147" t="s">
        <v>417</v>
      </c>
      <c r="C1477" s="148" t="s">
        <v>418</v>
      </c>
      <c r="D1477" s="148" t="s">
        <v>419</v>
      </c>
      <c r="F1477" s="148" t="s">
        <v>420</v>
      </c>
      <c r="G1477" s="148" t="s">
        <v>421</v>
      </c>
      <c r="H1477" s="148" t="s">
        <v>422</v>
      </c>
      <c r="I1477" s="149" t="s">
        <v>423</v>
      </c>
      <c r="J1477" s="148" t="s">
        <v>424</v>
      </c>
    </row>
    <row r="1478" spans="1:8" ht="12.75">
      <c r="A1478" s="150" t="s">
        <v>488</v>
      </c>
      <c r="C1478" s="151">
        <v>228.61599999992177</v>
      </c>
      <c r="D1478" s="131">
        <v>30866.681323230267</v>
      </c>
      <c r="F1478" s="131">
        <v>28122.000000029802</v>
      </c>
      <c r="G1478" s="131">
        <v>27352</v>
      </c>
      <c r="H1478" s="152" t="s">
        <v>975</v>
      </c>
    </row>
    <row r="1480" spans="4:8" ht="12.75">
      <c r="D1480" s="131">
        <v>31588.315685272217</v>
      </c>
      <c r="F1480" s="131">
        <v>27763</v>
      </c>
      <c r="G1480" s="131">
        <v>27567</v>
      </c>
      <c r="H1480" s="152" t="s">
        <v>976</v>
      </c>
    </row>
    <row r="1482" spans="4:8" ht="12.75">
      <c r="D1482" s="131">
        <v>31241.861607819796</v>
      </c>
      <c r="F1482" s="131">
        <v>27847.000000029802</v>
      </c>
      <c r="G1482" s="131">
        <v>27938</v>
      </c>
      <c r="H1482" s="152" t="s">
        <v>977</v>
      </c>
    </row>
    <row r="1484" spans="1:8" ht="12.75">
      <c r="A1484" s="147" t="s">
        <v>425</v>
      </c>
      <c r="C1484" s="153" t="s">
        <v>426</v>
      </c>
      <c r="D1484" s="131">
        <v>31232.28620544076</v>
      </c>
      <c r="F1484" s="131">
        <v>27910.666666686535</v>
      </c>
      <c r="G1484" s="131">
        <v>27619</v>
      </c>
      <c r="H1484" s="131">
        <v>3464.7466865302977</v>
      </c>
    </row>
    <row r="1485" spans="1:8" ht="12.75">
      <c r="A1485" s="130">
        <v>38399.901967592596</v>
      </c>
      <c r="C1485" s="153" t="s">
        <v>427</v>
      </c>
      <c r="D1485" s="131">
        <v>360.91246081049366</v>
      </c>
      <c r="F1485" s="131">
        <v>187.77735043824055</v>
      </c>
      <c r="G1485" s="131">
        <v>296.4405505324803</v>
      </c>
      <c r="H1485" s="131">
        <v>360.91246081049366</v>
      </c>
    </row>
    <row r="1487" spans="3:8" ht="12.75">
      <c r="C1487" s="153" t="s">
        <v>428</v>
      </c>
      <c r="D1487" s="131">
        <v>1.1555749023189397</v>
      </c>
      <c r="F1487" s="131">
        <v>0.6727798826187368</v>
      </c>
      <c r="G1487" s="131">
        <v>1.0733210852401618</v>
      </c>
      <c r="H1487" s="131">
        <v>10.41670556215821</v>
      </c>
    </row>
    <row r="1488" spans="1:10" ht="12.75">
      <c r="A1488" s="147" t="s">
        <v>417</v>
      </c>
      <c r="C1488" s="148" t="s">
        <v>418</v>
      </c>
      <c r="D1488" s="148" t="s">
        <v>419</v>
      </c>
      <c r="F1488" s="148" t="s">
        <v>420</v>
      </c>
      <c r="G1488" s="148" t="s">
        <v>421</v>
      </c>
      <c r="H1488" s="148" t="s">
        <v>422</v>
      </c>
      <c r="I1488" s="149" t="s">
        <v>423</v>
      </c>
      <c r="J1488" s="148" t="s">
        <v>424</v>
      </c>
    </row>
    <row r="1489" spans="1:8" ht="12.75">
      <c r="A1489" s="150" t="s">
        <v>489</v>
      </c>
      <c r="C1489" s="151">
        <v>231.6040000000503</v>
      </c>
      <c r="D1489" s="131">
        <v>26230.922356903553</v>
      </c>
      <c r="F1489" s="131">
        <v>20351</v>
      </c>
      <c r="G1489" s="131">
        <v>21585</v>
      </c>
      <c r="H1489" s="152" t="s">
        <v>978</v>
      </c>
    </row>
    <row r="1491" spans="4:8" ht="12.75">
      <c r="D1491" s="131">
        <v>26272.331092983484</v>
      </c>
      <c r="F1491" s="131">
        <v>21093</v>
      </c>
      <c r="G1491" s="131">
        <v>21411</v>
      </c>
      <c r="H1491" s="152" t="s">
        <v>979</v>
      </c>
    </row>
    <row r="1493" spans="4:8" ht="12.75">
      <c r="D1493" s="131">
        <v>26314.198852092028</v>
      </c>
      <c r="F1493" s="131">
        <v>20749</v>
      </c>
      <c r="G1493" s="131">
        <v>21413</v>
      </c>
      <c r="H1493" s="152" t="s">
        <v>980</v>
      </c>
    </row>
    <row r="1495" spans="1:8" ht="12.75">
      <c r="A1495" s="147" t="s">
        <v>425</v>
      </c>
      <c r="C1495" s="153" t="s">
        <v>426</v>
      </c>
      <c r="D1495" s="131">
        <v>26272.48410065969</v>
      </c>
      <c r="F1495" s="131">
        <v>20731</v>
      </c>
      <c r="G1495" s="131">
        <v>21469.666666666664</v>
      </c>
      <c r="H1495" s="131">
        <v>5024.287157684968</v>
      </c>
    </row>
    <row r="1496" spans="1:8" ht="12.75">
      <c r="A1496" s="130">
        <v>38399.90243055556</v>
      </c>
      <c r="C1496" s="153" t="s">
        <v>427</v>
      </c>
      <c r="D1496" s="131">
        <v>41.638458438203806</v>
      </c>
      <c r="F1496" s="131">
        <v>371.32734884465486</v>
      </c>
      <c r="G1496" s="131">
        <v>99.88660237155598</v>
      </c>
      <c r="H1496" s="131">
        <v>41.638458438203806</v>
      </c>
    </row>
    <row r="1498" spans="3:8" ht="12.75">
      <c r="C1498" s="153" t="s">
        <v>428</v>
      </c>
      <c r="D1498" s="131">
        <v>0.15848694884987402</v>
      </c>
      <c r="F1498" s="131">
        <v>1.7911694990335962</v>
      </c>
      <c r="G1498" s="131">
        <v>0.4652452407500008</v>
      </c>
      <c r="H1498" s="131">
        <v>0.8287436034486032</v>
      </c>
    </row>
    <row r="1499" spans="1:10" ht="12.75">
      <c r="A1499" s="147" t="s">
        <v>417</v>
      </c>
      <c r="C1499" s="148" t="s">
        <v>418</v>
      </c>
      <c r="D1499" s="148" t="s">
        <v>419</v>
      </c>
      <c r="F1499" s="148" t="s">
        <v>420</v>
      </c>
      <c r="G1499" s="148" t="s">
        <v>421</v>
      </c>
      <c r="H1499" s="148" t="s">
        <v>422</v>
      </c>
      <c r="I1499" s="149" t="s">
        <v>423</v>
      </c>
      <c r="J1499" s="148" t="s">
        <v>424</v>
      </c>
    </row>
    <row r="1500" spans="1:8" ht="12.75">
      <c r="A1500" s="150" t="s">
        <v>487</v>
      </c>
      <c r="C1500" s="151">
        <v>267.7160000000149</v>
      </c>
      <c r="D1500" s="131">
        <v>15161.302213832736</v>
      </c>
      <c r="F1500" s="131">
        <v>6118.75</v>
      </c>
      <c r="G1500" s="131">
        <v>6160.75</v>
      </c>
      <c r="H1500" s="152" t="s">
        <v>981</v>
      </c>
    </row>
    <row r="1502" spans="4:8" ht="12.75">
      <c r="D1502" s="131">
        <v>15105.883125424385</v>
      </c>
      <c r="F1502" s="131">
        <v>6118.5</v>
      </c>
      <c r="G1502" s="131">
        <v>6132.5</v>
      </c>
      <c r="H1502" s="152" t="s">
        <v>982</v>
      </c>
    </row>
    <row r="1504" spans="4:8" ht="12.75">
      <c r="D1504" s="131">
        <v>14861.145388111472</v>
      </c>
      <c r="F1504" s="131">
        <v>6154.75</v>
      </c>
      <c r="G1504" s="131">
        <v>6188.5</v>
      </c>
      <c r="H1504" s="152" t="s">
        <v>983</v>
      </c>
    </row>
    <row r="1506" spans="1:8" ht="12.75">
      <c r="A1506" s="147" t="s">
        <v>425</v>
      </c>
      <c r="C1506" s="153" t="s">
        <v>426</v>
      </c>
      <c r="D1506" s="131">
        <v>15042.776909122866</v>
      </c>
      <c r="F1506" s="131">
        <v>6130.666666666666</v>
      </c>
      <c r="G1506" s="131">
        <v>6160.583333333334</v>
      </c>
      <c r="H1506" s="131">
        <v>8894.64264384328</v>
      </c>
    </row>
    <row r="1507" spans="1:8" ht="12.75">
      <c r="A1507" s="130">
        <v>38399.903078703705</v>
      </c>
      <c r="C1507" s="153" t="s">
        <v>427</v>
      </c>
      <c r="D1507" s="131">
        <v>159.71952262861217</v>
      </c>
      <c r="F1507" s="131">
        <v>20.85715304957351</v>
      </c>
      <c r="G1507" s="131">
        <v>28.000372021338098</v>
      </c>
      <c r="H1507" s="131">
        <v>159.71952262861217</v>
      </c>
    </row>
    <row r="1509" spans="3:8" ht="12.75">
      <c r="C1509" s="153" t="s">
        <v>428</v>
      </c>
      <c r="D1509" s="131">
        <v>1.0617688714890692</v>
      </c>
      <c r="F1509" s="131">
        <v>0.3402101954584632</v>
      </c>
      <c r="G1509" s="131">
        <v>0.45450845327966394</v>
      </c>
      <c r="H1509" s="131">
        <v>1.795682289036843</v>
      </c>
    </row>
    <row r="1510" spans="1:10" ht="12.75">
      <c r="A1510" s="147" t="s">
        <v>417</v>
      </c>
      <c r="C1510" s="148" t="s">
        <v>418</v>
      </c>
      <c r="D1510" s="148" t="s">
        <v>419</v>
      </c>
      <c r="F1510" s="148" t="s">
        <v>420</v>
      </c>
      <c r="G1510" s="148" t="s">
        <v>421</v>
      </c>
      <c r="H1510" s="148" t="s">
        <v>422</v>
      </c>
      <c r="I1510" s="149" t="s">
        <v>423</v>
      </c>
      <c r="J1510" s="148" t="s">
        <v>424</v>
      </c>
    </row>
    <row r="1511" spans="1:8" ht="12.75">
      <c r="A1511" s="150" t="s">
        <v>486</v>
      </c>
      <c r="C1511" s="151">
        <v>292.40199999976903</v>
      </c>
      <c r="D1511" s="131">
        <v>41692.330792069435</v>
      </c>
      <c r="F1511" s="131">
        <v>24703.75</v>
      </c>
      <c r="G1511" s="131">
        <v>24289.25</v>
      </c>
      <c r="H1511" s="152" t="s">
        <v>984</v>
      </c>
    </row>
    <row r="1513" spans="4:8" ht="12.75">
      <c r="D1513" s="131">
        <v>42001.255467414856</v>
      </c>
      <c r="F1513" s="131">
        <v>24803.75</v>
      </c>
      <c r="G1513" s="131">
        <v>24645.25</v>
      </c>
      <c r="H1513" s="152" t="s">
        <v>985</v>
      </c>
    </row>
    <row r="1515" spans="4:8" ht="12.75">
      <c r="D1515" s="131">
        <v>41674.1296530962</v>
      </c>
      <c r="F1515" s="131">
        <v>24684.75</v>
      </c>
      <c r="G1515" s="131">
        <v>24585.5</v>
      </c>
      <c r="H1515" s="152" t="s">
        <v>986</v>
      </c>
    </row>
    <row r="1517" spans="1:8" ht="12.75">
      <c r="A1517" s="147" t="s">
        <v>425</v>
      </c>
      <c r="C1517" s="153" t="s">
        <v>426</v>
      </c>
      <c r="D1517" s="131">
        <v>41789.23863752683</v>
      </c>
      <c r="F1517" s="131">
        <v>24730.75</v>
      </c>
      <c r="G1517" s="131">
        <v>24506.666666666664</v>
      </c>
      <c r="H1517" s="131">
        <v>17202.44090545932</v>
      </c>
    </row>
    <row r="1518" spans="1:8" ht="12.75">
      <c r="A1518" s="130">
        <v>38399.903761574074</v>
      </c>
      <c r="C1518" s="153" t="s">
        <v>427</v>
      </c>
      <c r="D1518" s="131">
        <v>183.83735333628323</v>
      </c>
      <c r="F1518" s="131">
        <v>63.92964883369843</v>
      </c>
      <c r="G1518" s="131">
        <v>190.64370126844824</v>
      </c>
      <c r="H1518" s="131">
        <v>183.83735333628323</v>
      </c>
    </row>
    <row r="1520" spans="3:8" ht="12.75">
      <c r="C1520" s="153" t="s">
        <v>428</v>
      </c>
      <c r="D1520" s="131">
        <v>0.43991553646348763</v>
      </c>
      <c r="F1520" s="131">
        <v>0.2585026690807939</v>
      </c>
      <c r="G1520" s="131">
        <v>0.7779258756873568</v>
      </c>
      <c r="H1520" s="131">
        <v>1.0686701634181526</v>
      </c>
    </row>
    <row r="1521" spans="1:10" ht="12.75">
      <c r="A1521" s="147" t="s">
        <v>417</v>
      </c>
      <c r="C1521" s="148" t="s">
        <v>418</v>
      </c>
      <c r="D1521" s="148" t="s">
        <v>419</v>
      </c>
      <c r="F1521" s="148" t="s">
        <v>420</v>
      </c>
      <c r="G1521" s="148" t="s">
        <v>421</v>
      </c>
      <c r="H1521" s="148" t="s">
        <v>422</v>
      </c>
      <c r="I1521" s="149" t="s">
        <v>423</v>
      </c>
      <c r="J1521" s="148" t="s">
        <v>424</v>
      </c>
    </row>
    <row r="1522" spans="1:8" ht="12.75">
      <c r="A1522" s="150" t="s">
        <v>490</v>
      </c>
      <c r="C1522" s="151">
        <v>324.75400000019</v>
      </c>
      <c r="D1522" s="131">
        <v>40502.7512036562</v>
      </c>
      <c r="F1522" s="131">
        <v>34765</v>
      </c>
      <c r="G1522" s="131">
        <v>32633</v>
      </c>
      <c r="H1522" s="152" t="s">
        <v>987</v>
      </c>
    </row>
    <row r="1524" spans="4:8" ht="12.75">
      <c r="D1524" s="131">
        <v>40723.122436761856</v>
      </c>
      <c r="F1524" s="131">
        <v>34753</v>
      </c>
      <c r="G1524" s="131">
        <v>33314</v>
      </c>
      <c r="H1524" s="152" t="s">
        <v>988</v>
      </c>
    </row>
    <row r="1526" spans="4:8" ht="12.75">
      <c r="D1526" s="131">
        <v>41018.73411434889</v>
      </c>
      <c r="F1526" s="131">
        <v>34222</v>
      </c>
      <c r="G1526" s="131">
        <v>33256</v>
      </c>
      <c r="H1526" s="152" t="s">
        <v>989</v>
      </c>
    </row>
    <row r="1528" spans="1:8" ht="12.75">
      <c r="A1528" s="147" t="s">
        <v>425</v>
      </c>
      <c r="C1528" s="153" t="s">
        <v>426</v>
      </c>
      <c r="D1528" s="131">
        <v>40748.202584922314</v>
      </c>
      <c r="F1528" s="131">
        <v>34580</v>
      </c>
      <c r="G1528" s="131">
        <v>33067.666666666664</v>
      </c>
      <c r="H1528" s="131">
        <v>6874.139149853493</v>
      </c>
    </row>
    <row r="1529" spans="1:8" ht="12.75">
      <c r="A1529" s="130">
        <v>38399.90425925926</v>
      </c>
      <c r="C1529" s="153" t="s">
        <v>427</v>
      </c>
      <c r="D1529" s="131">
        <v>258.9041355510495</v>
      </c>
      <c r="F1529" s="131">
        <v>310.09514668888323</v>
      </c>
      <c r="G1529" s="131">
        <v>377.5477894695364</v>
      </c>
      <c r="H1529" s="131">
        <v>258.9041355510495</v>
      </c>
    </row>
    <row r="1531" spans="3:8" ht="12.75">
      <c r="C1531" s="153" t="s">
        <v>428</v>
      </c>
      <c r="D1531" s="131">
        <v>0.6353755972707602</v>
      </c>
      <c r="F1531" s="131">
        <v>0.8967470985797665</v>
      </c>
      <c r="G1531" s="131">
        <v>1.1417430606016044</v>
      </c>
      <c r="H1531" s="131">
        <v>3.7663499371636595</v>
      </c>
    </row>
    <row r="1532" spans="1:10" ht="12.75">
      <c r="A1532" s="147" t="s">
        <v>417</v>
      </c>
      <c r="C1532" s="148" t="s">
        <v>418</v>
      </c>
      <c r="D1532" s="148" t="s">
        <v>419</v>
      </c>
      <c r="F1532" s="148" t="s">
        <v>420</v>
      </c>
      <c r="G1532" s="148" t="s">
        <v>421</v>
      </c>
      <c r="H1532" s="148" t="s">
        <v>422</v>
      </c>
      <c r="I1532" s="149" t="s">
        <v>423</v>
      </c>
      <c r="J1532" s="148" t="s">
        <v>424</v>
      </c>
    </row>
    <row r="1533" spans="1:8" ht="12.75">
      <c r="A1533" s="150" t="s">
        <v>509</v>
      </c>
      <c r="C1533" s="151">
        <v>343.82299999985844</v>
      </c>
      <c r="D1533" s="131">
        <v>30131.5</v>
      </c>
      <c r="F1533" s="131">
        <v>28027.999999970198</v>
      </c>
      <c r="G1533" s="131">
        <v>28962</v>
      </c>
      <c r="H1533" s="152" t="s">
        <v>990</v>
      </c>
    </row>
    <row r="1535" spans="4:8" ht="12.75">
      <c r="D1535" s="131">
        <v>30343.6072768569</v>
      </c>
      <c r="F1535" s="131">
        <v>28875.999999970198</v>
      </c>
      <c r="G1535" s="131">
        <v>28004</v>
      </c>
      <c r="H1535" s="152" t="s">
        <v>991</v>
      </c>
    </row>
    <row r="1537" spans="4:8" ht="12.75">
      <c r="D1537" s="131">
        <v>30417.14159178734</v>
      </c>
      <c r="F1537" s="131">
        <v>28954</v>
      </c>
      <c r="G1537" s="131">
        <v>28858</v>
      </c>
      <c r="H1537" s="152" t="s">
        <v>992</v>
      </c>
    </row>
    <row r="1539" spans="1:8" ht="12.75">
      <c r="A1539" s="147" t="s">
        <v>425</v>
      </c>
      <c r="C1539" s="153" t="s">
        <v>426</v>
      </c>
      <c r="D1539" s="131">
        <v>30297.416289548077</v>
      </c>
      <c r="F1539" s="131">
        <v>28619.333333313465</v>
      </c>
      <c r="G1539" s="131">
        <v>28608</v>
      </c>
      <c r="H1539" s="131">
        <v>1683.7087378505335</v>
      </c>
    </row>
    <row r="1540" spans="1:8" ht="12.75">
      <c r="A1540" s="130">
        <v>38399.904699074075</v>
      </c>
      <c r="C1540" s="153" t="s">
        <v>427</v>
      </c>
      <c r="D1540" s="131">
        <v>148.31717776829063</v>
      </c>
      <c r="F1540" s="131">
        <v>513.5925752414056</v>
      </c>
      <c r="G1540" s="131">
        <v>525.6576832882785</v>
      </c>
      <c r="H1540" s="131">
        <v>148.31717776829063</v>
      </c>
    </row>
    <row r="1542" spans="3:8" ht="12.75">
      <c r="C1542" s="153" t="s">
        <v>428</v>
      </c>
      <c r="D1542" s="131">
        <v>0.48953737952716686</v>
      </c>
      <c r="F1542" s="131">
        <v>1.7945651258185453</v>
      </c>
      <c r="G1542" s="131">
        <v>1.8374499555658497</v>
      </c>
      <c r="H1542" s="131">
        <v>8.808956943327155</v>
      </c>
    </row>
    <row r="1543" spans="1:10" ht="12.75">
      <c r="A1543" s="147" t="s">
        <v>417</v>
      </c>
      <c r="C1543" s="148" t="s">
        <v>418</v>
      </c>
      <c r="D1543" s="148" t="s">
        <v>419</v>
      </c>
      <c r="F1543" s="148" t="s">
        <v>420</v>
      </c>
      <c r="G1543" s="148" t="s">
        <v>421</v>
      </c>
      <c r="H1543" s="148" t="s">
        <v>422</v>
      </c>
      <c r="I1543" s="149" t="s">
        <v>423</v>
      </c>
      <c r="J1543" s="148" t="s">
        <v>424</v>
      </c>
    </row>
    <row r="1544" spans="1:8" ht="12.75">
      <c r="A1544" s="150" t="s">
        <v>491</v>
      </c>
      <c r="C1544" s="151">
        <v>361.38400000007823</v>
      </c>
      <c r="D1544" s="131">
        <v>56447.417678534985</v>
      </c>
      <c r="F1544" s="131">
        <v>29364</v>
      </c>
      <c r="G1544" s="131">
        <v>29566.000000029802</v>
      </c>
      <c r="H1544" s="152" t="s">
        <v>993</v>
      </c>
    </row>
    <row r="1546" spans="4:8" ht="12.75">
      <c r="D1546" s="131">
        <v>56209.67644971609</v>
      </c>
      <c r="F1546" s="131">
        <v>29014</v>
      </c>
      <c r="G1546" s="131">
        <v>28870.000000029802</v>
      </c>
      <c r="H1546" s="152" t="s">
        <v>994</v>
      </c>
    </row>
    <row r="1548" spans="4:8" ht="12.75">
      <c r="D1548" s="131">
        <v>56308.868876338005</v>
      </c>
      <c r="F1548" s="131">
        <v>29044</v>
      </c>
      <c r="G1548" s="131">
        <v>29460</v>
      </c>
      <c r="H1548" s="152" t="s">
        <v>995</v>
      </c>
    </row>
    <row r="1550" spans="1:8" ht="12.75">
      <c r="A1550" s="147" t="s">
        <v>425</v>
      </c>
      <c r="C1550" s="153" t="s">
        <v>426</v>
      </c>
      <c r="D1550" s="131">
        <v>56321.987668196365</v>
      </c>
      <c r="F1550" s="131">
        <v>29140.666666666664</v>
      </c>
      <c r="G1550" s="131">
        <v>29298.666666686535</v>
      </c>
      <c r="H1550" s="131">
        <v>27108.69719851099</v>
      </c>
    </row>
    <row r="1551" spans="1:8" ht="12.75">
      <c r="A1551" s="130">
        <v>38399.90513888889</v>
      </c>
      <c r="C1551" s="153" t="s">
        <v>427</v>
      </c>
      <c r="D1551" s="131">
        <v>119.41231089926778</v>
      </c>
      <c r="F1551" s="131">
        <v>193.9931270260195</v>
      </c>
      <c r="G1551" s="131">
        <v>375.0004444376707</v>
      </c>
      <c r="H1551" s="131">
        <v>119.41231089926778</v>
      </c>
    </row>
    <row r="1553" spans="3:8" ht="12.75">
      <c r="C1553" s="153" t="s">
        <v>428</v>
      </c>
      <c r="D1553" s="131">
        <v>0.212017217152826</v>
      </c>
      <c r="F1553" s="131">
        <v>0.6657127280067473</v>
      </c>
      <c r="G1553" s="131">
        <v>1.2799232425960787</v>
      </c>
      <c r="H1553" s="131">
        <v>0.4404944657607034</v>
      </c>
    </row>
    <row r="1554" spans="1:10" ht="12.75">
      <c r="A1554" s="147" t="s">
        <v>417</v>
      </c>
      <c r="C1554" s="148" t="s">
        <v>418</v>
      </c>
      <c r="D1554" s="148" t="s">
        <v>419</v>
      </c>
      <c r="F1554" s="148" t="s">
        <v>420</v>
      </c>
      <c r="G1554" s="148" t="s">
        <v>421</v>
      </c>
      <c r="H1554" s="148" t="s">
        <v>422</v>
      </c>
      <c r="I1554" s="149" t="s">
        <v>423</v>
      </c>
      <c r="J1554" s="148" t="s">
        <v>424</v>
      </c>
    </row>
    <row r="1555" spans="1:8" ht="12.75">
      <c r="A1555" s="150" t="s">
        <v>510</v>
      </c>
      <c r="C1555" s="151">
        <v>371.029</v>
      </c>
      <c r="D1555" s="131">
        <v>41075.42145091295</v>
      </c>
      <c r="F1555" s="131">
        <v>35838</v>
      </c>
      <c r="G1555" s="131">
        <v>35456</v>
      </c>
      <c r="H1555" s="152" t="s">
        <v>996</v>
      </c>
    </row>
    <row r="1557" spans="4:8" ht="12.75">
      <c r="D1557" s="131">
        <v>40996.47821110487</v>
      </c>
      <c r="F1557" s="131">
        <v>35980</v>
      </c>
      <c r="G1557" s="131">
        <v>35460</v>
      </c>
      <c r="H1557" s="152" t="s">
        <v>997</v>
      </c>
    </row>
    <row r="1559" spans="4:8" ht="12.75">
      <c r="D1559" s="131">
        <v>41393.348215937614</v>
      </c>
      <c r="F1559" s="131">
        <v>35678</v>
      </c>
      <c r="G1559" s="131">
        <v>35976</v>
      </c>
      <c r="H1559" s="152" t="s">
        <v>998</v>
      </c>
    </row>
    <row r="1561" spans="1:8" ht="12.75">
      <c r="A1561" s="147" t="s">
        <v>425</v>
      </c>
      <c r="C1561" s="153" t="s">
        <v>426</v>
      </c>
      <c r="D1561" s="131">
        <v>41155.082625985146</v>
      </c>
      <c r="F1561" s="131">
        <v>35832</v>
      </c>
      <c r="G1561" s="131">
        <v>35630.666666666664</v>
      </c>
      <c r="H1561" s="131">
        <v>5399.699962137366</v>
      </c>
    </row>
    <row r="1562" spans="1:8" ht="12.75">
      <c r="A1562" s="130">
        <v>38399.90557870371</v>
      </c>
      <c r="C1562" s="153" t="s">
        <v>427</v>
      </c>
      <c r="D1562" s="131">
        <v>210.0854047631938</v>
      </c>
      <c r="F1562" s="131">
        <v>151.0893775220482</v>
      </c>
      <c r="G1562" s="131">
        <v>299.0741268203141</v>
      </c>
      <c r="H1562" s="131">
        <v>210.0854047631938</v>
      </c>
    </row>
    <row r="1564" spans="3:8" ht="12.75">
      <c r="C1564" s="153" t="s">
        <v>428</v>
      </c>
      <c r="D1564" s="131">
        <v>0.5104725622165237</v>
      </c>
      <c r="F1564" s="131">
        <v>0.42166046417182473</v>
      </c>
      <c r="G1564" s="131">
        <v>0.8393728066281315</v>
      </c>
      <c r="H1564" s="131">
        <v>3.890686635115104</v>
      </c>
    </row>
    <row r="1565" spans="1:10" ht="12.75">
      <c r="A1565" s="147" t="s">
        <v>417</v>
      </c>
      <c r="C1565" s="148" t="s">
        <v>418</v>
      </c>
      <c r="D1565" s="148" t="s">
        <v>419</v>
      </c>
      <c r="F1565" s="148" t="s">
        <v>420</v>
      </c>
      <c r="G1565" s="148" t="s">
        <v>421</v>
      </c>
      <c r="H1565" s="148" t="s">
        <v>422</v>
      </c>
      <c r="I1565" s="149" t="s">
        <v>423</v>
      </c>
      <c r="J1565" s="148" t="s">
        <v>424</v>
      </c>
    </row>
    <row r="1566" spans="1:8" ht="12.75">
      <c r="A1566" s="150" t="s">
        <v>485</v>
      </c>
      <c r="C1566" s="151">
        <v>407.77100000018254</v>
      </c>
      <c r="D1566" s="131">
        <v>1144988.7188587189</v>
      </c>
      <c r="F1566" s="131">
        <v>132000</v>
      </c>
      <c r="G1566" s="131">
        <v>129200</v>
      </c>
      <c r="H1566" s="152" t="s">
        <v>999</v>
      </c>
    </row>
    <row r="1568" spans="4:8" ht="12.75">
      <c r="D1568" s="131">
        <v>1123742.8156929016</v>
      </c>
      <c r="F1568" s="131">
        <v>131600</v>
      </c>
      <c r="G1568" s="131">
        <v>129800</v>
      </c>
      <c r="H1568" s="152" t="s">
        <v>1000</v>
      </c>
    </row>
    <row r="1570" spans="4:8" ht="12.75">
      <c r="D1570" s="131">
        <v>1123756.9047813416</v>
      </c>
      <c r="F1570" s="131">
        <v>131900</v>
      </c>
      <c r="G1570" s="131">
        <v>130200</v>
      </c>
      <c r="H1570" s="152" t="s">
        <v>1001</v>
      </c>
    </row>
    <row r="1572" spans="1:8" ht="12.75">
      <c r="A1572" s="147" t="s">
        <v>425</v>
      </c>
      <c r="C1572" s="153" t="s">
        <v>426</v>
      </c>
      <c r="D1572" s="131">
        <v>1130829.479777654</v>
      </c>
      <c r="F1572" s="131">
        <v>131833.33333333334</v>
      </c>
      <c r="G1572" s="131">
        <v>129733.33333333334</v>
      </c>
      <c r="H1572" s="131">
        <v>1000063.3162556414</v>
      </c>
    </row>
    <row r="1573" spans="1:8" ht="12.75">
      <c r="A1573" s="130">
        <v>38399.90604166667</v>
      </c>
      <c r="C1573" s="153" t="s">
        <v>427</v>
      </c>
      <c r="D1573" s="131">
        <v>12262.262765951886</v>
      </c>
      <c r="F1573" s="131">
        <v>208.16659994661327</v>
      </c>
      <c r="G1573" s="131">
        <v>503.32229568471666</v>
      </c>
      <c r="H1573" s="131">
        <v>12262.262765951886</v>
      </c>
    </row>
    <row r="1575" spans="3:8" ht="12.75">
      <c r="C1575" s="153" t="s">
        <v>428</v>
      </c>
      <c r="D1575" s="131">
        <v>1.0843600193694027</v>
      </c>
      <c r="F1575" s="131">
        <v>0.15790134003535772</v>
      </c>
      <c r="G1575" s="131">
        <v>0.38796682606735616</v>
      </c>
      <c r="H1575" s="131">
        <v>1.2261486414543517</v>
      </c>
    </row>
    <row r="1576" spans="1:10" ht="12.75">
      <c r="A1576" s="147" t="s">
        <v>417</v>
      </c>
      <c r="C1576" s="148" t="s">
        <v>418</v>
      </c>
      <c r="D1576" s="148" t="s">
        <v>419</v>
      </c>
      <c r="F1576" s="148" t="s">
        <v>420</v>
      </c>
      <c r="G1576" s="148" t="s">
        <v>421</v>
      </c>
      <c r="H1576" s="148" t="s">
        <v>422</v>
      </c>
      <c r="I1576" s="149" t="s">
        <v>423</v>
      </c>
      <c r="J1576" s="148" t="s">
        <v>424</v>
      </c>
    </row>
    <row r="1577" spans="1:8" ht="12.75">
      <c r="A1577" s="150" t="s">
        <v>492</v>
      </c>
      <c r="C1577" s="151">
        <v>455.40299999993294</v>
      </c>
      <c r="D1577" s="131">
        <v>99759.60966813564</v>
      </c>
      <c r="F1577" s="131">
        <v>88757.5</v>
      </c>
      <c r="G1577" s="131">
        <v>91935</v>
      </c>
      <c r="H1577" s="152" t="s">
        <v>1002</v>
      </c>
    </row>
    <row r="1579" spans="4:8" ht="12.75">
      <c r="D1579" s="131">
        <v>99349.51838552952</v>
      </c>
      <c r="F1579" s="131">
        <v>88662.5</v>
      </c>
      <c r="G1579" s="131">
        <v>91165</v>
      </c>
      <c r="H1579" s="152" t="s">
        <v>1003</v>
      </c>
    </row>
    <row r="1581" spans="4:8" ht="12.75">
      <c r="D1581" s="131">
        <v>100168.93346619606</v>
      </c>
      <c r="F1581" s="131">
        <v>89750</v>
      </c>
      <c r="G1581" s="131">
        <v>91142.5</v>
      </c>
      <c r="H1581" s="152" t="s">
        <v>1004</v>
      </c>
    </row>
    <row r="1583" spans="1:8" ht="12.75">
      <c r="A1583" s="147" t="s">
        <v>425</v>
      </c>
      <c r="C1583" s="153" t="s">
        <v>426</v>
      </c>
      <c r="D1583" s="131">
        <v>99759.35383995375</v>
      </c>
      <c r="F1583" s="131">
        <v>89056.66666666666</v>
      </c>
      <c r="G1583" s="131">
        <v>91414.16666666666</v>
      </c>
      <c r="H1583" s="131">
        <v>9530.790370961493</v>
      </c>
    </row>
    <row r="1584" spans="1:8" ht="12.75">
      <c r="A1584" s="130">
        <v>38399.906689814816</v>
      </c>
      <c r="C1584" s="153" t="s">
        <v>427</v>
      </c>
      <c r="D1584" s="131">
        <v>409.707600237117</v>
      </c>
      <c r="F1584" s="131">
        <v>602.3201667994633</v>
      </c>
      <c r="G1584" s="131">
        <v>451.19517210774023</v>
      </c>
      <c r="H1584" s="131">
        <v>409.707600237117</v>
      </c>
    </row>
    <row r="1586" spans="3:8" ht="12.75">
      <c r="C1586" s="153" t="s">
        <v>428</v>
      </c>
      <c r="D1586" s="131">
        <v>0.41069592420819057</v>
      </c>
      <c r="F1586" s="131">
        <v>0.6763336079643638</v>
      </c>
      <c r="G1586" s="131">
        <v>0.49357248286579264</v>
      </c>
      <c r="H1586" s="131">
        <v>4.298778845093668</v>
      </c>
    </row>
    <row r="1587" spans="1:16" ht="12.75">
      <c r="A1587" s="141" t="s">
        <v>408</v>
      </c>
      <c r="B1587" s="136" t="s">
        <v>577</v>
      </c>
      <c r="D1587" s="141" t="s">
        <v>409</v>
      </c>
      <c r="E1587" s="136" t="s">
        <v>410</v>
      </c>
      <c r="F1587" s="137" t="s">
        <v>447</v>
      </c>
      <c r="G1587" s="142" t="s">
        <v>412</v>
      </c>
      <c r="H1587" s="143">
        <v>2</v>
      </c>
      <c r="I1587" s="144" t="s">
        <v>413</v>
      </c>
      <c r="J1587" s="143">
        <v>1</v>
      </c>
      <c r="K1587" s="142" t="s">
        <v>414</v>
      </c>
      <c r="L1587" s="145">
        <v>1</v>
      </c>
      <c r="M1587" s="142" t="s">
        <v>415</v>
      </c>
      <c r="N1587" s="146">
        <v>1</v>
      </c>
      <c r="O1587" s="142" t="s">
        <v>416</v>
      </c>
      <c r="P1587" s="146">
        <v>1</v>
      </c>
    </row>
    <row r="1589" spans="1:10" ht="12.75">
      <c r="A1589" s="147" t="s">
        <v>417</v>
      </c>
      <c r="C1589" s="148" t="s">
        <v>418</v>
      </c>
      <c r="D1589" s="148" t="s">
        <v>419</v>
      </c>
      <c r="F1589" s="148" t="s">
        <v>420</v>
      </c>
      <c r="G1589" s="148" t="s">
        <v>421</v>
      </c>
      <c r="H1589" s="148" t="s">
        <v>422</v>
      </c>
      <c r="I1589" s="149" t="s">
        <v>423</v>
      </c>
      <c r="J1589" s="148" t="s">
        <v>424</v>
      </c>
    </row>
    <row r="1590" spans="1:8" ht="12.75">
      <c r="A1590" s="150" t="s">
        <v>488</v>
      </c>
      <c r="C1590" s="151">
        <v>228.61599999992177</v>
      </c>
      <c r="D1590" s="131">
        <v>31517.164754122496</v>
      </c>
      <c r="F1590" s="131">
        <v>27968.000000029802</v>
      </c>
      <c r="G1590" s="131">
        <v>27145.000000029802</v>
      </c>
      <c r="H1590" s="152" t="s">
        <v>1005</v>
      </c>
    </row>
    <row r="1592" spans="4:8" ht="12.75">
      <c r="D1592" s="131">
        <v>31315.13804990053</v>
      </c>
      <c r="F1592" s="131">
        <v>27689</v>
      </c>
      <c r="G1592" s="131">
        <v>27683</v>
      </c>
      <c r="H1592" s="152" t="s">
        <v>1006</v>
      </c>
    </row>
    <row r="1594" spans="4:8" ht="12.75">
      <c r="D1594" s="131">
        <v>31751.105878293514</v>
      </c>
      <c r="F1594" s="131">
        <v>27647.000000029802</v>
      </c>
      <c r="G1594" s="131">
        <v>27281</v>
      </c>
      <c r="H1594" s="152" t="s">
        <v>1007</v>
      </c>
    </row>
    <row r="1596" spans="1:8" ht="12.75">
      <c r="A1596" s="147" t="s">
        <v>425</v>
      </c>
      <c r="C1596" s="153" t="s">
        <v>426</v>
      </c>
      <c r="D1596" s="131">
        <v>31527.802894105516</v>
      </c>
      <c r="F1596" s="131">
        <v>27768.00000001987</v>
      </c>
      <c r="G1596" s="131">
        <v>27369.666666676603</v>
      </c>
      <c r="H1596" s="131">
        <v>3955.273684468528</v>
      </c>
    </row>
    <row r="1597" spans="1:8" ht="12.75">
      <c r="A1597" s="130">
        <v>38399.90892361111</v>
      </c>
      <c r="C1597" s="153" t="s">
        <v>427</v>
      </c>
      <c r="D1597" s="131">
        <v>218.17851490243243</v>
      </c>
      <c r="F1597" s="131">
        <v>174.473493695283</v>
      </c>
      <c r="G1597" s="131">
        <v>279.74512207832953</v>
      </c>
      <c r="H1597" s="131">
        <v>218.17851490243243</v>
      </c>
    </row>
    <row r="1599" spans="3:8" ht="12.75">
      <c r="C1599" s="153" t="s">
        <v>428</v>
      </c>
      <c r="D1599" s="131">
        <v>0.6920194078707066</v>
      </c>
      <c r="F1599" s="131">
        <v>0.6283257479658532</v>
      </c>
      <c r="G1599" s="131">
        <v>1.0220991197489728</v>
      </c>
      <c r="H1599" s="131">
        <v>5.51614205002224</v>
      </c>
    </row>
    <row r="1600" spans="1:10" ht="12.75">
      <c r="A1600" s="147" t="s">
        <v>417</v>
      </c>
      <c r="C1600" s="148" t="s">
        <v>418</v>
      </c>
      <c r="D1600" s="148" t="s">
        <v>419</v>
      </c>
      <c r="F1600" s="148" t="s">
        <v>420</v>
      </c>
      <c r="G1600" s="148" t="s">
        <v>421</v>
      </c>
      <c r="H1600" s="148" t="s">
        <v>422</v>
      </c>
      <c r="I1600" s="149" t="s">
        <v>423</v>
      </c>
      <c r="J1600" s="148" t="s">
        <v>424</v>
      </c>
    </row>
    <row r="1601" spans="1:8" ht="12.75">
      <c r="A1601" s="150" t="s">
        <v>489</v>
      </c>
      <c r="C1601" s="151">
        <v>231.6040000000503</v>
      </c>
      <c r="D1601" s="131">
        <v>27532.092311531305</v>
      </c>
      <c r="F1601" s="131">
        <v>20149</v>
      </c>
      <c r="G1601" s="131">
        <v>21454</v>
      </c>
      <c r="H1601" s="152" t="s">
        <v>1008</v>
      </c>
    </row>
    <row r="1603" spans="4:8" ht="12.75">
      <c r="D1603" s="131">
        <v>27094.507952034473</v>
      </c>
      <c r="F1603" s="131">
        <v>20437</v>
      </c>
      <c r="G1603" s="131">
        <v>21198</v>
      </c>
      <c r="H1603" s="152" t="s">
        <v>1009</v>
      </c>
    </row>
    <row r="1605" spans="4:8" ht="12.75">
      <c r="D1605" s="131">
        <v>27342.28951215744</v>
      </c>
      <c r="F1605" s="131">
        <v>20285</v>
      </c>
      <c r="G1605" s="131">
        <v>21890</v>
      </c>
      <c r="H1605" s="152" t="s">
        <v>1010</v>
      </c>
    </row>
    <row r="1607" spans="1:8" ht="12.75">
      <c r="A1607" s="147" t="s">
        <v>425</v>
      </c>
      <c r="C1607" s="153" t="s">
        <v>426</v>
      </c>
      <c r="D1607" s="131">
        <v>27322.963258574404</v>
      </c>
      <c r="F1607" s="131">
        <v>20290.333333333332</v>
      </c>
      <c r="G1607" s="131">
        <v>21514</v>
      </c>
      <c r="H1607" s="131">
        <v>6175.8474443474815</v>
      </c>
    </row>
    <row r="1608" spans="1:8" ht="12.75">
      <c r="A1608" s="130">
        <v>38399.90938657407</v>
      </c>
      <c r="C1608" s="153" t="s">
        <v>427</v>
      </c>
      <c r="D1608" s="131">
        <v>219.4314152011349</v>
      </c>
      <c r="F1608" s="131">
        <v>144.07405503189437</v>
      </c>
      <c r="G1608" s="131">
        <v>349.8799794215153</v>
      </c>
      <c r="H1608" s="131">
        <v>219.4314152011349</v>
      </c>
    </row>
    <row r="1610" spans="3:8" ht="12.75">
      <c r="C1610" s="153" t="s">
        <v>428</v>
      </c>
      <c r="D1610" s="131">
        <v>0.8031025519615765</v>
      </c>
      <c r="F1610" s="131">
        <v>0.71006253404032</v>
      </c>
      <c r="G1610" s="131">
        <v>1.6262897621154377</v>
      </c>
      <c r="H1610" s="131">
        <v>3.5530575711026047</v>
      </c>
    </row>
    <row r="1611" spans="1:10" ht="12.75">
      <c r="A1611" s="147" t="s">
        <v>417</v>
      </c>
      <c r="C1611" s="148" t="s">
        <v>418</v>
      </c>
      <c r="D1611" s="148" t="s">
        <v>419</v>
      </c>
      <c r="F1611" s="148" t="s">
        <v>420</v>
      </c>
      <c r="G1611" s="148" t="s">
        <v>421</v>
      </c>
      <c r="H1611" s="148" t="s">
        <v>422</v>
      </c>
      <c r="I1611" s="149" t="s">
        <v>423</v>
      </c>
      <c r="J1611" s="148" t="s">
        <v>424</v>
      </c>
    </row>
    <row r="1612" spans="1:8" ht="12.75">
      <c r="A1612" s="150" t="s">
        <v>487</v>
      </c>
      <c r="C1612" s="151">
        <v>267.7160000000149</v>
      </c>
      <c r="D1612" s="131">
        <v>14989.88354191184</v>
      </c>
      <c r="F1612" s="131">
        <v>6158.75</v>
      </c>
      <c r="G1612" s="131">
        <v>6157</v>
      </c>
      <c r="H1612" s="152" t="s">
        <v>1011</v>
      </c>
    </row>
    <row r="1614" spans="4:8" ht="12.75">
      <c r="D1614" s="131">
        <v>15252.605482205749</v>
      </c>
      <c r="F1614" s="131">
        <v>6135.75</v>
      </c>
      <c r="G1614" s="131">
        <v>6186</v>
      </c>
      <c r="H1614" s="152" t="s">
        <v>1012</v>
      </c>
    </row>
    <row r="1616" spans="4:8" ht="12.75">
      <c r="D1616" s="131">
        <v>15194.085949242115</v>
      </c>
      <c r="F1616" s="131">
        <v>6172.25</v>
      </c>
      <c r="G1616" s="131">
        <v>6163.75</v>
      </c>
      <c r="H1616" s="152" t="s">
        <v>1013</v>
      </c>
    </row>
    <row r="1618" spans="1:8" ht="12.75">
      <c r="A1618" s="147" t="s">
        <v>425</v>
      </c>
      <c r="C1618" s="153" t="s">
        <v>426</v>
      </c>
      <c r="D1618" s="131">
        <v>15145.524991119903</v>
      </c>
      <c r="F1618" s="131">
        <v>6155.583333333334</v>
      </c>
      <c r="G1618" s="131">
        <v>6168.916666666666</v>
      </c>
      <c r="H1618" s="131">
        <v>8982.156655619252</v>
      </c>
    </row>
    <row r="1619" spans="1:8" ht="12.75">
      <c r="A1619" s="130">
        <v>38399.91003472222</v>
      </c>
      <c r="C1619" s="153" t="s">
        <v>427</v>
      </c>
      <c r="D1619" s="131">
        <v>137.92871154397236</v>
      </c>
      <c r="F1619" s="131">
        <v>18.45489998166702</v>
      </c>
      <c r="G1619" s="131">
        <v>15.17467737163902</v>
      </c>
      <c r="H1619" s="131">
        <v>137.92871154397236</v>
      </c>
    </row>
    <row r="1621" spans="3:8" ht="12.75">
      <c r="C1621" s="153" t="s">
        <v>428</v>
      </c>
      <c r="D1621" s="131">
        <v>0.9106895378327426</v>
      </c>
      <c r="F1621" s="131">
        <v>0.2998074915456214</v>
      </c>
      <c r="G1621" s="131">
        <v>0.2459860975855678</v>
      </c>
      <c r="H1621" s="131">
        <v>1.535585682060933</v>
      </c>
    </row>
    <row r="1622" spans="1:10" ht="12.75">
      <c r="A1622" s="147" t="s">
        <v>417</v>
      </c>
      <c r="C1622" s="148" t="s">
        <v>418</v>
      </c>
      <c r="D1622" s="148" t="s">
        <v>419</v>
      </c>
      <c r="F1622" s="148" t="s">
        <v>420</v>
      </c>
      <c r="G1622" s="148" t="s">
        <v>421</v>
      </c>
      <c r="H1622" s="148" t="s">
        <v>422</v>
      </c>
      <c r="I1622" s="149" t="s">
        <v>423</v>
      </c>
      <c r="J1622" s="148" t="s">
        <v>424</v>
      </c>
    </row>
    <row r="1623" spans="1:8" ht="12.75">
      <c r="A1623" s="150" t="s">
        <v>486</v>
      </c>
      <c r="C1623" s="151">
        <v>292.40199999976903</v>
      </c>
      <c r="D1623" s="131">
        <v>43194.65854805708</v>
      </c>
      <c r="F1623" s="131">
        <v>24721.5</v>
      </c>
      <c r="G1623" s="131">
        <v>25492.5</v>
      </c>
      <c r="H1623" s="152" t="s">
        <v>1014</v>
      </c>
    </row>
    <row r="1625" spans="4:8" ht="12.75">
      <c r="D1625" s="131">
        <v>43607.34235137701</v>
      </c>
      <c r="F1625" s="131">
        <v>24854.25</v>
      </c>
      <c r="G1625" s="131">
        <v>25280.75</v>
      </c>
      <c r="H1625" s="152" t="s">
        <v>1015</v>
      </c>
    </row>
    <row r="1627" spans="4:8" ht="12.75">
      <c r="D1627" s="131">
        <v>43261.66632246971</v>
      </c>
      <c r="F1627" s="131">
        <v>24703</v>
      </c>
      <c r="G1627" s="131">
        <v>25115.75</v>
      </c>
      <c r="H1627" s="152" t="s">
        <v>1016</v>
      </c>
    </row>
    <row r="1629" spans="1:8" ht="12.75">
      <c r="A1629" s="147" t="s">
        <v>425</v>
      </c>
      <c r="C1629" s="153" t="s">
        <v>426</v>
      </c>
      <c r="D1629" s="131">
        <v>43354.555740634605</v>
      </c>
      <c r="F1629" s="131">
        <v>24759.583333333336</v>
      </c>
      <c r="G1629" s="131">
        <v>25296.333333333336</v>
      </c>
      <c r="H1629" s="131">
        <v>18250.16148957975</v>
      </c>
    </row>
    <row r="1630" spans="1:8" ht="12.75">
      <c r="A1630" s="130">
        <v>38399.91070601852</v>
      </c>
      <c r="C1630" s="153" t="s">
        <v>427</v>
      </c>
      <c r="D1630" s="131">
        <v>221.46853813989821</v>
      </c>
      <c r="F1630" s="131">
        <v>82.50391404856703</v>
      </c>
      <c r="G1630" s="131">
        <v>188.857805857564</v>
      </c>
      <c r="H1630" s="131">
        <v>221.46853813989821</v>
      </c>
    </row>
    <row r="1632" spans="3:8" ht="12.75">
      <c r="C1632" s="153" t="s">
        <v>428</v>
      </c>
      <c r="D1632" s="131">
        <v>0.5108310634407541</v>
      </c>
      <c r="F1632" s="131">
        <v>0.33322012304420995</v>
      </c>
      <c r="G1632" s="131">
        <v>0.7465817411913345</v>
      </c>
      <c r="H1632" s="131">
        <v>1.2135154982949035</v>
      </c>
    </row>
    <row r="1633" spans="1:10" ht="12.75">
      <c r="A1633" s="147" t="s">
        <v>417</v>
      </c>
      <c r="C1633" s="148" t="s">
        <v>418</v>
      </c>
      <c r="D1633" s="148" t="s">
        <v>419</v>
      </c>
      <c r="F1633" s="148" t="s">
        <v>420</v>
      </c>
      <c r="G1633" s="148" t="s">
        <v>421</v>
      </c>
      <c r="H1633" s="148" t="s">
        <v>422</v>
      </c>
      <c r="I1633" s="149" t="s">
        <v>423</v>
      </c>
      <c r="J1633" s="148" t="s">
        <v>424</v>
      </c>
    </row>
    <row r="1634" spans="1:8" ht="12.75">
      <c r="A1634" s="150" t="s">
        <v>490</v>
      </c>
      <c r="C1634" s="151">
        <v>324.75400000019</v>
      </c>
      <c r="D1634" s="131">
        <v>44084.90703511238</v>
      </c>
      <c r="F1634" s="131">
        <v>34864</v>
      </c>
      <c r="G1634" s="131">
        <v>33289</v>
      </c>
      <c r="H1634" s="152" t="s">
        <v>1017</v>
      </c>
    </row>
    <row r="1636" spans="4:8" ht="12.75">
      <c r="D1636" s="131">
        <v>43906.35573655367</v>
      </c>
      <c r="F1636" s="131">
        <v>34980</v>
      </c>
      <c r="G1636" s="131">
        <v>33474</v>
      </c>
      <c r="H1636" s="152" t="s">
        <v>1018</v>
      </c>
    </row>
    <row r="1638" spans="4:8" ht="12.75">
      <c r="D1638" s="131">
        <v>44226.36590516567</v>
      </c>
      <c r="F1638" s="131">
        <v>34479</v>
      </c>
      <c r="G1638" s="131">
        <v>33442</v>
      </c>
      <c r="H1638" s="152" t="s">
        <v>1019</v>
      </c>
    </row>
    <row r="1640" spans="1:8" ht="12.75">
      <c r="A1640" s="147" t="s">
        <v>425</v>
      </c>
      <c r="C1640" s="153" t="s">
        <v>426</v>
      </c>
      <c r="D1640" s="131">
        <v>44072.54289227724</v>
      </c>
      <c r="F1640" s="131">
        <v>34774.333333333336</v>
      </c>
      <c r="G1640" s="131">
        <v>33401.666666666664</v>
      </c>
      <c r="H1640" s="131">
        <v>9938.951629560304</v>
      </c>
    </row>
    <row r="1641" spans="1:8" ht="12.75">
      <c r="A1641" s="130">
        <v>38399.911215277774</v>
      </c>
      <c r="C1641" s="153" t="s">
        <v>427</v>
      </c>
      <c r="D1641" s="131">
        <v>160.3629665009466</v>
      </c>
      <c r="F1641" s="131">
        <v>262.26004906072393</v>
      </c>
      <c r="G1641" s="131">
        <v>98.87534239300177</v>
      </c>
      <c r="H1641" s="131">
        <v>160.3629665009466</v>
      </c>
    </row>
    <row r="1643" spans="3:8" ht="12.75">
      <c r="C1643" s="153" t="s">
        <v>428</v>
      </c>
      <c r="D1643" s="131">
        <v>0.3638613884678907</v>
      </c>
      <c r="F1643" s="131">
        <v>0.75417707234471</v>
      </c>
      <c r="G1643" s="131">
        <v>0.29601918784392534</v>
      </c>
      <c r="H1643" s="131">
        <v>1.6134796956250106</v>
      </c>
    </row>
    <row r="1644" spans="1:10" ht="12.75">
      <c r="A1644" s="147" t="s">
        <v>417</v>
      </c>
      <c r="C1644" s="148" t="s">
        <v>418</v>
      </c>
      <c r="D1644" s="148" t="s">
        <v>419</v>
      </c>
      <c r="F1644" s="148" t="s">
        <v>420</v>
      </c>
      <c r="G1644" s="148" t="s">
        <v>421</v>
      </c>
      <c r="H1644" s="148" t="s">
        <v>422</v>
      </c>
      <c r="I1644" s="149" t="s">
        <v>423</v>
      </c>
      <c r="J1644" s="148" t="s">
        <v>424</v>
      </c>
    </row>
    <row r="1645" spans="1:8" ht="12.75">
      <c r="A1645" s="150" t="s">
        <v>509</v>
      </c>
      <c r="C1645" s="151">
        <v>343.82299999985844</v>
      </c>
      <c r="D1645" s="131">
        <v>30660.486604839563</v>
      </c>
      <c r="F1645" s="131">
        <v>28648</v>
      </c>
      <c r="G1645" s="131">
        <v>28827.999999970198</v>
      </c>
      <c r="H1645" s="152" t="s">
        <v>1020</v>
      </c>
    </row>
    <row r="1647" spans="4:8" ht="12.75">
      <c r="D1647" s="131">
        <v>30496.00041887164</v>
      </c>
      <c r="F1647" s="131">
        <v>28686</v>
      </c>
      <c r="G1647" s="131">
        <v>28524.000000029802</v>
      </c>
      <c r="H1647" s="152" t="s">
        <v>1021</v>
      </c>
    </row>
    <row r="1649" spans="4:8" ht="12.75">
      <c r="D1649" s="131">
        <v>30310.49594822526</v>
      </c>
      <c r="F1649" s="131">
        <v>28774.000000029802</v>
      </c>
      <c r="G1649" s="131">
        <v>28081.999999970198</v>
      </c>
      <c r="H1649" s="152" t="s">
        <v>1022</v>
      </c>
    </row>
    <row r="1651" spans="1:8" ht="12.75">
      <c r="A1651" s="147" t="s">
        <v>425</v>
      </c>
      <c r="C1651" s="153" t="s">
        <v>426</v>
      </c>
      <c r="D1651" s="131">
        <v>30488.99432397882</v>
      </c>
      <c r="F1651" s="131">
        <v>28702.666666676603</v>
      </c>
      <c r="G1651" s="131">
        <v>28477.99999999007</v>
      </c>
      <c r="H1651" s="131">
        <v>1897.8505048349305</v>
      </c>
    </row>
    <row r="1652" spans="1:8" ht="12.75">
      <c r="A1652" s="130">
        <v>38399.91165509259</v>
      </c>
      <c r="C1652" s="153" t="s">
        <v>427</v>
      </c>
      <c r="D1652" s="131">
        <v>175.1004824477949</v>
      </c>
      <c r="F1652" s="131">
        <v>64.63229328411911</v>
      </c>
      <c r="G1652" s="131">
        <v>375.1213137144413</v>
      </c>
      <c r="H1652" s="131">
        <v>175.1004824477949</v>
      </c>
    </row>
    <row r="1654" spans="3:8" ht="12.75">
      <c r="C1654" s="153" t="s">
        <v>428</v>
      </c>
      <c r="D1654" s="131">
        <v>0.5743071765082223</v>
      </c>
      <c r="F1654" s="131">
        <v>0.2251787056397666</v>
      </c>
      <c r="G1654" s="131">
        <v>1.3172319464659465</v>
      </c>
      <c r="H1654" s="131">
        <v>9.226252647493151</v>
      </c>
    </row>
    <row r="1655" spans="1:10" ht="12.75">
      <c r="A1655" s="147" t="s">
        <v>417</v>
      </c>
      <c r="C1655" s="148" t="s">
        <v>418</v>
      </c>
      <c r="D1655" s="148" t="s">
        <v>419</v>
      </c>
      <c r="F1655" s="148" t="s">
        <v>420</v>
      </c>
      <c r="G1655" s="148" t="s">
        <v>421</v>
      </c>
      <c r="H1655" s="148" t="s">
        <v>422</v>
      </c>
      <c r="I1655" s="149" t="s">
        <v>423</v>
      </c>
      <c r="J1655" s="148" t="s">
        <v>424</v>
      </c>
    </row>
    <row r="1656" spans="1:8" ht="12.75">
      <c r="A1656" s="150" t="s">
        <v>491</v>
      </c>
      <c r="C1656" s="151">
        <v>361.38400000007823</v>
      </c>
      <c r="D1656" s="131">
        <v>58508.8033618927</v>
      </c>
      <c r="F1656" s="131">
        <v>29124.000000029802</v>
      </c>
      <c r="G1656" s="131">
        <v>29072.000000029802</v>
      </c>
      <c r="H1656" s="152" t="s">
        <v>1023</v>
      </c>
    </row>
    <row r="1658" spans="4:8" ht="12.75">
      <c r="D1658" s="131">
        <v>58818.583168685436</v>
      </c>
      <c r="F1658" s="131">
        <v>29348</v>
      </c>
      <c r="G1658" s="131">
        <v>29462</v>
      </c>
      <c r="H1658" s="152" t="s">
        <v>1024</v>
      </c>
    </row>
    <row r="1660" spans="4:8" ht="12.75">
      <c r="D1660" s="131">
        <v>59545.87973678112</v>
      </c>
      <c r="F1660" s="131">
        <v>29527.999999970198</v>
      </c>
      <c r="G1660" s="131">
        <v>29120.000000029802</v>
      </c>
      <c r="H1660" s="152" t="s">
        <v>1025</v>
      </c>
    </row>
    <row r="1662" spans="1:8" ht="12.75">
      <c r="A1662" s="147" t="s">
        <v>425</v>
      </c>
      <c r="C1662" s="153" t="s">
        <v>426</v>
      </c>
      <c r="D1662" s="131">
        <v>58957.75542245309</v>
      </c>
      <c r="F1662" s="131">
        <v>29333.333333333336</v>
      </c>
      <c r="G1662" s="131">
        <v>29218.00000001987</v>
      </c>
      <c r="H1662" s="131">
        <v>29677.434401012124</v>
      </c>
    </row>
    <row r="1663" spans="1:8" ht="12.75">
      <c r="A1663" s="130">
        <v>38399.912083333336</v>
      </c>
      <c r="C1663" s="153" t="s">
        <v>427</v>
      </c>
      <c r="D1663" s="131">
        <v>532.3612861595636</v>
      </c>
      <c r="F1663" s="131">
        <v>202.3989459491569</v>
      </c>
      <c r="G1663" s="131">
        <v>212.66875650381567</v>
      </c>
      <c r="H1663" s="131">
        <v>532.3612861595636</v>
      </c>
    </row>
    <row r="1665" spans="3:8" ht="12.75">
      <c r="C1665" s="153" t="s">
        <v>428</v>
      </c>
      <c r="D1665" s="131">
        <v>0.9029537884286936</v>
      </c>
      <c r="F1665" s="131">
        <v>0.689996406644853</v>
      </c>
      <c r="G1665" s="131">
        <v>0.7278689729059862</v>
      </c>
      <c r="H1665" s="131">
        <v>1.7938251634764228</v>
      </c>
    </row>
    <row r="1666" spans="1:10" ht="12.75">
      <c r="A1666" s="147" t="s">
        <v>417</v>
      </c>
      <c r="C1666" s="148" t="s">
        <v>418</v>
      </c>
      <c r="D1666" s="148" t="s">
        <v>419</v>
      </c>
      <c r="F1666" s="148" t="s">
        <v>420</v>
      </c>
      <c r="G1666" s="148" t="s">
        <v>421</v>
      </c>
      <c r="H1666" s="148" t="s">
        <v>422</v>
      </c>
      <c r="I1666" s="149" t="s">
        <v>423</v>
      </c>
      <c r="J1666" s="148" t="s">
        <v>424</v>
      </c>
    </row>
    <row r="1667" spans="1:8" ht="12.75">
      <c r="A1667" s="150" t="s">
        <v>510</v>
      </c>
      <c r="C1667" s="151">
        <v>371.029</v>
      </c>
      <c r="D1667" s="131">
        <v>41628.42437905073</v>
      </c>
      <c r="F1667" s="131">
        <v>35484</v>
      </c>
      <c r="G1667" s="131">
        <v>35264</v>
      </c>
      <c r="H1667" s="152" t="s">
        <v>1026</v>
      </c>
    </row>
    <row r="1669" spans="4:8" ht="12.75">
      <c r="D1669" s="131">
        <v>41366.1377902627</v>
      </c>
      <c r="F1669" s="131">
        <v>35900</v>
      </c>
      <c r="G1669" s="131">
        <v>36084</v>
      </c>
      <c r="H1669" s="152" t="s">
        <v>1027</v>
      </c>
    </row>
    <row r="1671" spans="4:8" ht="12.75">
      <c r="D1671" s="131">
        <v>41617.78922367096</v>
      </c>
      <c r="F1671" s="131">
        <v>35608</v>
      </c>
      <c r="G1671" s="131">
        <v>36130</v>
      </c>
      <c r="H1671" s="152" t="s">
        <v>1028</v>
      </c>
    </row>
    <row r="1673" spans="1:8" ht="12.75">
      <c r="A1673" s="147" t="s">
        <v>425</v>
      </c>
      <c r="C1673" s="153" t="s">
        <v>426</v>
      </c>
      <c r="D1673" s="131">
        <v>41537.45046432813</v>
      </c>
      <c r="F1673" s="131">
        <v>35664</v>
      </c>
      <c r="G1673" s="131">
        <v>35826</v>
      </c>
      <c r="H1673" s="131">
        <v>5811.801415702337</v>
      </c>
    </row>
    <row r="1674" spans="1:8" ht="12.75">
      <c r="A1674" s="130">
        <v>38399.912523148145</v>
      </c>
      <c r="C1674" s="153" t="s">
        <v>427</v>
      </c>
      <c r="D1674" s="131">
        <v>148.45639378111065</v>
      </c>
      <c r="F1674" s="131">
        <v>213.5790251873999</v>
      </c>
      <c r="G1674" s="131">
        <v>487.2494227805714</v>
      </c>
      <c r="H1674" s="131">
        <v>148.45639378111065</v>
      </c>
    </row>
    <row r="1676" spans="3:8" ht="12.75">
      <c r="C1676" s="153" t="s">
        <v>428</v>
      </c>
      <c r="D1676" s="131">
        <v>0.35740372151295907</v>
      </c>
      <c r="F1676" s="131">
        <v>0.5988644717008746</v>
      </c>
      <c r="G1676" s="131">
        <v>1.3600441656354918</v>
      </c>
      <c r="H1676" s="131">
        <v>2.5543954991306284</v>
      </c>
    </row>
    <row r="1677" spans="1:10" ht="12.75">
      <c r="A1677" s="147" t="s">
        <v>417</v>
      </c>
      <c r="C1677" s="148" t="s">
        <v>418</v>
      </c>
      <c r="D1677" s="148" t="s">
        <v>419</v>
      </c>
      <c r="F1677" s="148" t="s">
        <v>420</v>
      </c>
      <c r="G1677" s="148" t="s">
        <v>421</v>
      </c>
      <c r="H1677" s="148" t="s">
        <v>422</v>
      </c>
      <c r="I1677" s="149" t="s">
        <v>423</v>
      </c>
      <c r="J1677" s="148" t="s">
        <v>424</v>
      </c>
    </row>
    <row r="1678" spans="1:8" ht="12.75">
      <c r="A1678" s="150" t="s">
        <v>485</v>
      </c>
      <c r="C1678" s="151">
        <v>407.77100000018254</v>
      </c>
      <c r="D1678" s="131">
        <v>1089362.6116771698</v>
      </c>
      <c r="F1678" s="131">
        <v>132900</v>
      </c>
      <c r="G1678" s="131">
        <v>128200</v>
      </c>
      <c r="H1678" s="152" t="s">
        <v>1029</v>
      </c>
    </row>
    <row r="1680" spans="4:8" ht="12.75">
      <c r="D1680" s="131">
        <v>1055222.1689891815</v>
      </c>
      <c r="F1680" s="131">
        <v>131900</v>
      </c>
      <c r="G1680" s="131">
        <v>128500</v>
      </c>
      <c r="H1680" s="152" t="s">
        <v>1030</v>
      </c>
    </row>
    <row r="1682" spans="4:8" ht="12.75">
      <c r="D1682" s="131">
        <v>1075908.6427135468</v>
      </c>
      <c r="F1682" s="131">
        <v>132000</v>
      </c>
      <c r="G1682" s="131">
        <v>128700</v>
      </c>
      <c r="H1682" s="152" t="s">
        <v>1031</v>
      </c>
    </row>
    <row r="1684" spans="1:8" ht="12.75">
      <c r="A1684" s="147" t="s">
        <v>425</v>
      </c>
      <c r="C1684" s="153" t="s">
        <v>426</v>
      </c>
      <c r="D1684" s="131">
        <v>1073497.8077932994</v>
      </c>
      <c r="F1684" s="131">
        <v>132266.66666666666</v>
      </c>
      <c r="G1684" s="131">
        <v>128466.66666666666</v>
      </c>
      <c r="H1684" s="131">
        <v>943162.2103090227</v>
      </c>
    </row>
    <row r="1685" spans="1:8" ht="12.75">
      <c r="A1685" s="130">
        <v>38399.912986111114</v>
      </c>
      <c r="C1685" s="153" t="s">
        <v>427</v>
      </c>
      <c r="D1685" s="131">
        <v>17197.428601168598</v>
      </c>
      <c r="F1685" s="131">
        <v>550.7570547286101</v>
      </c>
      <c r="G1685" s="131">
        <v>251.66114784235833</v>
      </c>
      <c r="H1685" s="131">
        <v>17197.428601168598</v>
      </c>
    </row>
    <row r="1687" spans="3:8" ht="12.75">
      <c r="C1687" s="153" t="s">
        <v>428</v>
      </c>
      <c r="D1687" s="131">
        <v>1.6019994150262797</v>
      </c>
      <c r="F1687" s="131">
        <v>0.4163989829097355</v>
      </c>
      <c r="G1687" s="131">
        <v>0.1958960673396666</v>
      </c>
      <c r="H1687" s="131">
        <v>1.8233797339626172</v>
      </c>
    </row>
    <row r="1688" spans="1:10" ht="12.75">
      <c r="A1688" s="147" t="s">
        <v>417</v>
      </c>
      <c r="C1688" s="148" t="s">
        <v>418</v>
      </c>
      <c r="D1688" s="148" t="s">
        <v>419</v>
      </c>
      <c r="F1688" s="148" t="s">
        <v>420</v>
      </c>
      <c r="G1688" s="148" t="s">
        <v>421</v>
      </c>
      <c r="H1688" s="148" t="s">
        <v>422</v>
      </c>
      <c r="I1688" s="149" t="s">
        <v>423</v>
      </c>
      <c r="J1688" s="148" t="s">
        <v>424</v>
      </c>
    </row>
    <row r="1689" spans="1:8" ht="12.75">
      <c r="A1689" s="150" t="s">
        <v>492</v>
      </c>
      <c r="C1689" s="151">
        <v>455.40299999993294</v>
      </c>
      <c r="D1689" s="131">
        <v>99488.13597881794</v>
      </c>
      <c r="F1689" s="131">
        <v>89697.5</v>
      </c>
      <c r="G1689" s="131">
        <v>91032.5</v>
      </c>
      <c r="H1689" s="152" t="s">
        <v>1032</v>
      </c>
    </row>
    <row r="1691" spans="4:8" ht="12.75">
      <c r="D1691" s="131">
        <v>99749.10619604588</v>
      </c>
      <c r="F1691" s="131">
        <v>89970</v>
      </c>
      <c r="G1691" s="131">
        <v>91090</v>
      </c>
      <c r="H1691" s="152" t="s">
        <v>1033</v>
      </c>
    </row>
    <row r="1693" spans="4:8" ht="12.75">
      <c r="D1693" s="131">
        <v>100458.55675196648</v>
      </c>
      <c r="F1693" s="131">
        <v>88265</v>
      </c>
      <c r="G1693" s="131">
        <v>91562.5</v>
      </c>
      <c r="H1693" s="152" t="s">
        <v>1034</v>
      </c>
    </row>
    <row r="1695" spans="1:8" ht="12.75">
      <c r="A1695" s="147" t="s">
        <v>425</v>
      </c>
      <c r="C1695" s="153" t="s">
        <v>426</v>
      </c>
      <c r="D1695" s="131">
        <v>99898.59964227676</v>
      </c>
      <c r="F1695" s="131">
        <v>89310.83333333334</v>
      </c>
      <c r="G1695" s="131">
        <v>91228.33333333334</v>
      </c>
      <c r="H1695" s="131">
        <v>9634.590436850407</v>
      </c>
    </row>
    <row r="1696" spans="1:8" ht="12.75">
      <c r="A1696" s="130">
        <v>38399.91363425926</v>
      </c>
      <c r="C1696" s="153" t="s">
        <v>427</v>
      </c>
      <c r="D1696" s="131">
        <v>502.1855604155139</v>
      </c>
      <c r="F1696" s="131">
        <v>915.9091567035092</v>
      </c>
      <c r="G1696" s="131">
        <v>290.8213942153041</v>
      </c>
      <c r="H1696" s="131">
        <v>502.1855604155139</v>
      </c>
    </row>
    <row r="1698" spans="3:8" ht="12.75">
      <c r="C1698" s="153" t="s">
        <v>428</v>
      </c>
      <c r="D1698" s="131">
        <v>0.5026952952431484</v>
      </c>
      <c r="F1698" s="131">
        <v>1.0255297398077978</v>
      </c>
      <c r="G1698" s="131">
        <v>0.3187840702434961</v>
      </c>
      <c r="H1698" s="131">
        <v>5.212318714605172</v>
      </c>
    </row>
    <row r="1699" spans="1:16" ht="12.75">
      <c r="A1699" s="141" t="s">
        <v>408</v>
      </c>
      <c r="B1699" s="136" t="s">
        <v>578</v>
      </c>
      <c r="D1699" s="141" t="s">
        <v>409</v>
      </c>
      <c r="E1699" s="136" t="s">
        <v>410</v>
      </c>
      <c r="F1699" s="137" t="s">
        <v>448</v>
      </c>
      <c r="G1699" s="142" t="s">
        <v>412</v>
      </c>
      <c r="H1699" s="143">
        <v>2</v>
      </c>
      <c r="I1699" s="144" t="s">
        <v>413</v>
      </c>
      <c r="J1699" s="143">
        <v>2</v>
      </c>
      <c r="K1699" s="142" t="s">
        <v>414</v>
      </c>
      <c r="L1699" s="145">
        <v>1</v>
      </c>
      <c r="M1699" s="142" t="s">
        <v>415</v>
      </c>
      <c r="N1699" s="146">
        <v>1</v>
      </c>
      <c r="O1699" s="142" t="s">
        <v>416</v>
      </c>
      <c r="P1699" s="146">
        <v>1</v>
      </c>
    </row>
    <row r="1701" spans="1:10" ht="12.75">
      <c r="A1701" s="147" t="s">
        <v>417</v>
      </c>
      <c r="C1701" s="148" t="s">
        <v>418</v>
      </c>
      <c r="D1701" s="148" t="s">
        <v>419</v>
      </c>
      <c r="F1701" s="148" t="s">
        <v>420</v>
      </c>
      <c r="G1701" s="148" t="s">
        <v>421</v>
      </c>
      <c r="H1701" s="148" t="s">
        <v>422</v>
      </c>
      <c r="I1701" s="149" t="s">
        <v>423</v>
      </c>
      <c r="J1701" s="148" t="s">
        <v>424</v>
      </c>
    </row>
    <row r="1702" spans="1:8" ht="12.75">
      <c r="A1702" s="150" t="s">
        <v>488</v>
      </c>
      <c r="C1702" s="151">
        <v>228.61599999992177</v>
      </c>
      <c r="D1702" s="131">
        <v>31705.347769618034</v>
      </c>
      <c r="F1702" s="131">
        <v>27683</v>
      </c>
      <c r="G1702" s="131">
        <v>27537</v>
      </c>
      <c r="H1702" s="152" t="s">
        <v>1035</v>
      </c>
    </row>
    <row r="1704" spans="4:8" ht="12.75">
      <c r="D1704" s="131">
        <v>32049.849344074726</v>
      </c>
      <c r="F1704" s="131">
        <v>28144</v>
      </c>
      <c r="G1704" s="131">
        <v>27781</v>
      </c>
      <c r="H1704" s="152" t="s">
        <v>1036</v>
      </c>
    </row>
    <row r="1706" spans="4:8" ht="12.75">
      <c r="D1706" s="131">
        <v>32030.55948317051</v>
      </c>
      <c r="F1706" s="131">
        <v>28131.999999970198</v>
      </c>
      <c r="G1706" s="131">
        <v>27381.999999970198</v>
      </c>
      <c r="H1706" s="152" t="s">
        <v>1037</v>
      </c>
    </row>
    <row r="1708" spans="1:8" ht="12.75">
      <c r="A1708" s="147" t="s">
        <v>425</v>
      </c>
      <c r="C1708" s="153" t="s">
        <v>426</v>
      </c>
      <c r="D1708" s="131">
        <v>31928.585532287754</v>
      </c>
      <c r="F1708" s="131">
        <v>27986.333333323397</v>
      </c>
      <c r="G1708" s="131">
        <v>27566.666666656733</v>
      </c>
      <c r="H1708" s="131">
        <v>4148.191717864702</v>
      </c>
    </row>
    <row r="1709" spans="1:8" ht="12.75">
      <c r="A1709" s="130">
        <v>38399.91585648148</v>
      </c>
      <c r="C1709" s="153" t="s">
        <v>427</v>
      </c>
      <c r="D1709" s="131">
        <v>193.57000980125514</v>
      </c>
      <c r="F1709" s="131">
        <v>262.76288423075346</v>
      </c>
      <c r="G1709" s="131">
        <v>201.14754121993758</v>
      </c>
      <c r="H1709" s="131">
        <v>193.57000980125514</v>
      </c>
    </row>
    <row r="1711" spans="3:8" ht="12.75">
      <c r="C1711" s="153" t="s">
        <v>428</v>
      </c>
      <c r="D1711" s="131">
        <v>0.6062592707262516</v>
      </c>
      <c r="F1711" s="131">
        <v>0.9388971434778167</v>
      </c>
      <c r="G1711" s="131">
        <v>0.7296766912455019</v>
      </c>
      <c r="H1711" s="131">
        <v>4.666370866313193</v>
      </c>
    </row>
    <row r="1712" spans="1:10" ht="12.75">
      <c r="A1712" s="147" t="s">
        <v>417</v>
      </c>
      <c r="C1712" s="148" t="s">
        <v>418</v>
      </c>
      <c r="D1712" s="148" t="s">
        <v>419</v>
      </c>
      <c r="F1712" s="148" t="s">
        <v>420</v>
      </c>
      <c r="G1712" s="148" t="s">
        <v>421</v>
      </c>
      <c r="H1712" s="148" t="s">
        <v>422</v>
      </c>
      <c r="I1712" s="149" t="s">
        <v>423</v>
      </c>
      <c r="J1712" s="148" t="s">
        <v>424</v>
      </c>
    </row>
    <row r="1713" spans="1:8" ht="12.75">
      <c r="A1713" s="150" t="s">
        <v>489</v>
      </c>
      <c r="C1713" s="151">
        <v>231.6040000000503</v>
      </c>
      <c r="D1713" s="131">
        <v>28129.561504930258</v>
      </c>
      <c r="F1713" s="131">
        <v>20484</v>
      </c>
      <c r="G1713" s="131">
        <v>21666</v>
      </c>
      <c r="H1713" s="152" t="s">
        <v>1038</v>
      </c>
    </row>
    <row r="1715" spans="4:8" ht="12.75">
      <c r="D1715" s="131">
        <v>28127.5117302835</v>
      </c>
      <c r="F1715" s="131">
        <v>20553</v>
      </c>
      <c r="G1715" s="131">
        <v>21696</v>
      </c>
      <c r="H1715" s="152" t="s">
        <v>1039</v>
      </c>
    </row>
    <row r="1717" spans="4:8" ht="12.75">
      <c r="D1717" s="131">
        <v>27479.321163237095</v>
      </c>
      <c r="F1717" s="131">
        <v>20654</v>
      </c>
      <c r="G1717" s="131">
        <v>21959</v>
      </c>
      <c r="H1717" s="152" t="s">
        <v>1040</v>
      </c>
    </row>
    <row r="1719" spans="1:8" ht="12.75">
      <c r="A1719" s="147" t="s">
        <v>425</v>
      </c>
      <c r="C1719" s="153" t="s">
        <v>426</v>
      </c>
      <c r="D1719" s="131">
        <v>27912.131466150284</v>
      </c>
      <c r="F1719" s="131">
        <v>20563.666666666668</v>
      </c>
      <c r="G1719" s="131">
        <v>21773.666666666664</v>
      </c>
      <c r="H1719" s="131">
        <v>6501.251395603547</v>
      </c>
    </row>
    <row r="1720" spans="1:8" ht="12.75">
      <c r="A1720" s="130">
        <v>38399.91633101852</v>
      </c>
      <c r="C1720" s="153" t="s">
        <v>427</v>
      </c>
      <c r="D1720" s="131">
        <v>374.8261185202537</v>
      </c>
      <c r="F1720" s="131">
        <v>85.50048732804588</v>
      </c>
      <c r="G1720" s="131">
        <v>161.20277086121484</v>
      </c>
      <c r="H1720" s="131">
        <v>374.8261185202537</v>
      </c>
    </row>
    <row r="1722" spans="3:8" ht="12.75">
      <c r="C1722" s="153" t="s">
        <v>428</v>
      </c>
      <c r="D1722" s="131">
        <v>1.3428788803707608</v>
      </c>
      <c r="F1722" s="131">
        <v>0.4157842505132638</v>
      </c>
      <c r="G1722" s="131">
        <v>0.7403565661634769</v>
      </c>
      <c r="H1722" s="131">
        <v>5.765445692097506</v>
      </c>
    </row>
    <row r="1723" spans="1:10" ht="12.75">
      <c r="A1723" s="147" t="s">
        <v>417</v>
      </c>
      <c r="C1723" s="148" t="s">
        <v>418</v>
      </c>
      <c r="D1723" s="148" t="s">
        <v>419</v>
      </c>
      <c r="F1723" s="148" t="s">
        <v>420</v>
      </c>
      <c r="G1723" s="148" t="s">
        <v>421</v>
      </c>
      <c r="H1723" s="148" t="s">
        <v>422</v>
      </c>
      <c r="I1723" s="149" t="s">
        <v>423</v>
      </c>
      <c r="J1723" s="148" t="s">
        <v>424</v>
      </c>
    </row>
    <row r="1724" spans="1:8" ht="12.75">
      <c r="A1724" s="150" t="s">
        <v>487</v>
      </c>
      <c r="C1724" s="151">
        <v>267.7160000000149</v>
      </c>
      <c r="D1724" s="131">
        <v>14401.25083464384</v>
      </c>
      <c r="F1724" s="131">
        <v>6161.5</v>
      </c>
      <c r="G1724" s="131">
        <v>6218.75</v>
      </c>
      <c r="H1724" s="152" t="s">
        <v>1041</v>
      </c>
    </row>
    <row r="1726" spans="4:8" ht="12.75">
      <c r="D1726" s="131">
        <v>14485.844277754426</v>
      </c>
      <c r="F1726" s="131">
        <v>6193.75</v>
      </c>
      <c r="G1726" s="131">
        <v>6190.25</v>
      </c>
      <c r="H1726" s="152" t="s">
        <v>1042</v>
      </c>
    </row>
    <row r="1728" spans="4:8" ht="12.75">
      <c r="D1728" s="131">
        <v>14734.980778679252</v>
      </c>
      <c r="F1728" s="131">
        <v>6159</v>
      </c>
      <c r="G1728" s="131">
        <v>6201.25</v>
      </c>
      <c r="H1728" s="152" t="s">
        <v>1043</v>
      </c>
    </row>
    <row r="1730" spans="1:8" ht="12.75">
      <c r="A1730" s="147" t="s">
        <v>425</v>
      </c>
      <c r="C1730" s="153" t="s">
        <v>426</v>
      </c>
      <c r="D1730" s="131">
        <v>14540.691963692505</v>
      </c>
      <c r="F1730" s="131">
        <v>6171.416666666666</v>
      </c>
      <c r="G1730" s="131">
        <v>6203.416666666666</v>
      </c>
      <c r="H1730" s="131">
        <v>8350.59129182428</v>
      </c>
    </row>
    <row r="1731" spans="1:8" ht="12.75">
      <c r="A1731" s="130">
        <v>38399.916979166665</v>
      </c>
      <c r="C1731" s="153" t="s">
        <v>427</v>
      </c>
      <c r="D1731" s="131">
        <v>173.49386264657153</v>
      </c>
      <c r="F1731" s="131">
        <v>19.38158490251335</v>
      </c>
      <c r="G1731" s="131">
        <v>14.373007108233592</v>
      </c>
      <c r="H1731" s="131">
        <v>173.49386264657153</v>
      </c>
    </row>
    <row r="1733" spans="3:8" ht="12.75">
      <c r="C1733" s="153" t="s">
        <v>428</v>
      </c>
      <c r="D1733" s="131">
        <v>1.1931609794071587</v>
      </c>
      <c r="F1733" s="131">
        <v>0.31405406488267174</v>
      </c>
      <c r="G1733" s="131">
        <v>0.23169501390202057</v>
      </c>
      <c r="H1733" s="131">
        <v>2.077623686557767</v>
      </c>
    </row>
    <row r="1734" spans="1:10" ht="12.75">
      <c r="A1734" s="147" t="s">
        <v>417</v>
      </c>
      <c r="C1734" s="148" t="s">
        <v>418</v>
      </c>
      <c r="D1734" s="148" t="s">
        <v>419</v>
      </c>
      <c r="F1734" s="148" t="s">
        <v>420</v>
      </c>
      <c r="G1734" s="148" t="s">
        <v>421</v>
      </c>
      <c r="H1734" s="148" t="s">
        <v>422</v>
      </c>
      <c r="I1734" s="149" t="s">
        <v>423</v>
      </c>
      <c r="J1734" s="148" t="s">
        <v>424</v>
      </c>
    </row>
    <row r="1735" spans="1:8" ht="12.75">
      <c r="A1735" s="150" t="s">
        <v>486</v>
      </c>
      <c r="C1735" s="151">
        <v>292.40199999976903</v>
      </c>
      <c r="D1735" s="131">
        <v>40294.99386358261</v>
      </c>
      <c r="F1735" s="131">
        <v>24867.75</v>
      </c>
      <c r="G1735" s="131">
        <v>24465.5</v>
      </c>
      <c r="H1735" s="152" t="s">
        <v>1044</v>
      </c>
    </row>
    <row r="1737" spans="4:8" ht="12.75">
      <c r="D1737" s="131">
        <v>39703.642448723316</v>
      </c>
      <c r="F1737" s="131">
        <v>24797.5</v>
      </c>
      <c r="G1737" s="131">
        <v>24491.75</v>
      </c>
      <c r="H1737" s="152" t="s">
        <v>1045</v>
      </c>
    </row>
    <row r="1739" spans="4:8" ht="12.75">
      <c r="D1739" s="131">
        <v>39856.24622142315</v>
      </c>
      <c r="F1739" s="131">
        <v>24818.75</v>
      </c>
      <c r="G1739" s="131">
        <v>24416</v>
      </c>
      <c r="H1739" s="152" t="s">
        <v>1046</v>
      </c>
    </row>
    <row r="1741" spans="1:8" ht="12.75">
      <c r="A1741" s="147" t="s">
        <v>425</v>
      </c>
      <c r="C1741" s="153" t="s">
        <v>426</v>
      </c>
      <c r="D1741" s="131">
        <v>39951.62751124302</v>
      </c>
      <c r="F1741" s="131">
        <v>24828</v>
      </c>
      <c r="G1741" s="131">
        <v>24457.75</v>
      </c>
      <c r="H1741" s="131">
        <v>15361.477985926569</v>
      </c>
    </row>
    <row r="1742" spans="1:8" ht="12.75">
      <c r="A1742" s="130">
        <v>38399.917650462965</v>
      </c>
      <c r="C1742" s="153" t="s">
        <v>427</v>
      </c>
      <c r="D1742" s="131">
        <v>306.99725861923145</v>
      </c>
      <c r="F1742" s="131">
        <v>36.02689967232818</v>
      </c>
      <c r="G1742" s="131">
        <v>38.465081567572426</v>
      </c>
      <c r="H1742" s="131">
        <v>306.99725861923145</v>
      </c>
    </row>
    <row r="1744" spans="3:8" ht="12.75">
      <c r="C1744" s="153" t="s">
        <v>428</v>
      </c>
      <c r="D1744" s="131">
        <v>0.7684224091567673</v>
      </c>
      <c r="F1744" s="131">
        <v>0.14510592747030843</v>
      </c>
      <c r="G1744" s="131">
        <v>0.157271546105314</v>
      </c>
      <c r="H1744" s="131">
        <v>1.9984877685629419</v>
      </c>
    </row>
    <row r="1745" spans="1:10" ht="12.75">
      <c r="A1745" s="147" t="s">
        <v>417</v>
      </c>
      <c r="C1745" s="148" t="s">
        <v>418</v>
      </c>
      <c r="D1745" s="148" t="s">
        <v>419</v>
      </c>
      <c r="F1745" s="148" t="s">
        <v>420</v>
      </c>
      <c r="G1745" s="148" t="s">
        <v>421</v>
      </c>
      <c r="H1745" s="148" t="s">
        <v>422</v>
      </c>
      <c r="I1745" s="149" t="s">
        <v>423</v>
      </c>
      <c r="J1745" s="148" t="s">
        <v>424</v>
      </c>
    </row>
    <row r="1746" spans="1:8" ht="12.75">
      <c r="A1746" s="150" t="s">
        <v>490</v>
      </c>
      <c r="C1746" s="151">
        <v>324.75400000019</v>
      </c>
      <c r="D1746" s="131">
        <v>43804.649548769</v>
      </c>
      <c r="F1746" s="131">
        <v>34977</v>
      </c>
      <c r="G1746" s="131">
        <v>33037</v>
      </c>
      <c r="H1746" s="152" t="s">
        <v>1047</v>
      </c>
    </row>
    <row r="1748" spans="4:8" ht="12.75">
      <c r="D1748" s="131">
        <v>43736.69886505604</v>
      </c>
      <c r="F1748" s="131">
        <v>34338</v>
      </c>
      <c r="G1748" s="131">
        <v>32969</v>
      </c>
      <c r="H1748" s="152" t="s">
        <v>1048</v>
      </c>
    </row>
    <row r="1750" spans="4:8" ht="12.75">
      <c r="D1750" s="131">
        <v>43471.72090220451</v>
      </c>
      <c r="F1750" s="131">
        <v>34995</v>
      </c>
      <c r="G1750" s="131">
        <v>33091</v>
      </c>
      <c r="H1750" s="152" t="s">
        <v>1049</v>
      </c>
    </row>
    <row r="1752" spans="1:8" ht="12.75">
      <c r="A1752" s="147" t="s">
        <v>425</v>
      </c>
      <c r="C1752" s="153" t="s">
        <v>426</v>
      </c>
      <c r="D1752" s="131">
        <v>43671.02310534318</v>
      </c>
      <c r="F1752" s="131">
        <v>34770</v>
      </c>
      <c r="G1752" s="131">
        <v>33032.333333333336</v>
      </c>
      <c r="H1752" s="131">
        <v>9712.142195708233</v>
      </c>
    </row>
    <row r="1753" spans="1:8" ht="12.75">
      <c r="A1753" s="130">
        <v>38399.91814814815</v>
      </c>
      <c r="C1753" s="153" t="s">
        <v>427</v>
      </c>
      <c r="D1753" s="131">
        <v>175.9129045493228</v>
      </c>
      <c r="F1753" s="131">
        <v>374.2312119532523</v>
      </c>
      <c r="G1753" s="131">
        <v>61.13373318662399</v>
      </c>
      <c r="H1753" s="131">
        <v>175.9129045493228</v>
      </c>
    </row>
    <row r="1755" spans="3:8" ht="12.75">
      <c r="C1755" s="153" t="s">
        <v>428</v>
      </c>
      <c r="D1755" s="131">
        <v>0.402813792855244</v>
      </c>
      <c r="F1755" s="131">
        <v>1.0763048948899976</v>
      </c>
      <c r="G1755" s="131">
        <v>0.18507240336223296</v>
      </c>
      <c r="H1755" s="131">
        <v>1.8112678027619717</v>
      </c>
    </row>
    <row r="1756" spans="1:10" ht="12.75">
      <c r="A1756" s="147" t="s">
        <v>417</v>
      </c>
      <c r="C1756" s="148" t="s">
        <v>418</v>
      </c>
      <c r="D1756" s="148" t="s">
        <v>419</v>
      </c>
      <c r="F1756" s="148" t="s">
        <v>420</v>
      </c>
      <c r="G1756" s="148" t="s">
        <v>421</v>
      </c>
      <c r="H1756" s="148" t="s">
        <v>422</v>
      </c>
      <c r="I1756" s="149" t="s">
        <v>423</v>
      </c>
      <c r="J1756" s="148" t="s">
        <v>424</v>
      </c>
    </row>
    <row r="1757" spans="1:8" ht="12.75">
      <c r="A1757" s="150" t="s">
        <v>509</v>
      </c>
      <c r="C1757" s="151">
        <v>343.82299999985844</v>
      </c>
      <c r="D1757" s="131">
        <v>30383.823995143175</v>
      </c>
      <c r="F1757" s="131">
        <v>28438</v>
      </c>
      <c r="G1757" s="131">
        <v>28096</v>
      </c>
      <c r="H1757" s="152" t="s">
        <v>1050</v>
      </c>
    </row>
    <row r="1759" spans="4:8" ht="12.75">
      <c r="D1759" s="131">
        <v>30398.655132621527</v>
      </c>
      <c r="F1759" s="131">
        <v>28266.000000029802</v>
      </c>
      <c r="G1759" s="131">
        <v>28210</v>
      </c>
      <c r="H1759" s="152" t="s">
        <v>1051</v>
      </c>
    </row>
    <row r="1761" spans="4:8" ht="12.75">
      <c r="D1761" s="131">
        <v>30383.722313076258</v>
      </c>
      <c r="F1761" s="131">
        <v>28179.999999970198</v>
      </c>
      <c r="G1761" s="131">
        <v>28572.000000029802</v>
      </c>
      <c r="H1761" s="152" t="s">
        <v>1052</v>
      </c>
    </row>
    <row r="1763" spans="1:8" ht="12.75">
      <c r="A1763" s="147" t="s">
        <v>425</v>
      </c>
      <c r="C1763" s="153" t="s">
        <v>426</v>
      </c>
      <c r="D1763" s="131">
        <v>30388.733813613653</v>
      </c>
      <c r="F1763" s="131">
        <v>28294.666666666664</v>
      </c>
      <c r="G1763" s="131">
        <v>28292.666666676603</v>
      </c>
      <c r="H1763" s="131">
        <v>2095.0599319348403</v>
      </c>
    </row>
    <row r="1764" spans="1:8" ht="12.75">
      <c r="A1764" s="130">
        <v>38399.918587962966</v>
      </c>
      <c r="C1764" s="153" t="s">
        <v>427</v>
      </c>
      <c r="D1764" s="131">
        <v>8.592264727235982</v>
      </c>
      <c r="F1764" s="131">
        <v>131.3671699321341</v>
      </c>
      <c r="G1764" s="131">
        <v>248.5343705439447</v>
      </c>
      <c r="H1764" s="131">
        <v>8.592264727235982</v>
      </c>
    </row>
    <row r="1766" spans="3:8" ht="12.75">
      <c r="C1766" s="153" t="s">
        <v>428</v>
      </c>
      <c r="D1766" s="131">
        <v>0.028274507190512787</v>
      </c>
      <c r="F1766" s="131">
        <v>0.46428244403704155</v>
      </c>
      <c r="G1766" s="131">
        <v>0.8784409524630319</v>
      </c>
      <c r="H1766" s="131">
        <v>0.4101202355247571</v>
      </c>
    </row>
    <row r="1767" spans="1:10" ht="12.75">
      <c r="A1767" s="147" t="s">
        <v>417</v>
      </c>
      <c r="C1767" s="148" t="s">
        <v>418</v>
      </c>
      <c r="D1767" s="148" t="s">
        <v>419</v>
      </c>
      <c r="F1767" s="148" t="s">
        <v>420</v>
      </c>
      <c r="G1767" s="148" t="s">
        <v>421</v>
      </c>
      <c r="H1767" s="148" t="s">
        <v>422</v>
      </c>
      <c r="I1767" s="149" t="s">
        <v>423</v>
      </c>
      <c r="J1767" s="148" t="s">
        <v>424</v>
      </c>
    </row>
    <row r="1768" spans="1:8" ht="12.75">
      <c r="A1768" s="150" t="s">
        <v>491</v>
      </c>
      <c r="C1768" s="151">
        <v>361.38400000007823</v>
      </c>
      <c r="D1768" s="131">
        <v>54227.70934212208</v>
      </c>
      <c r="F1768" s="131">
        <v>29056</v>
      </c>
      <c r="G1768" s="131">
        <v>29146</v>
      </c>
      <c r="H1768" s="152" t="s">
        <v>1053</v>
      </c>
    </row>
    <row r="1770" spans="4:8" ht="12.75">
      <c r="D1770" s="131">
        <v>54715.490698993206</v>
      </c>
      <c r="F1770" s="131">
        <v>29360</v>
      </c>
      <c r="G1770" s="131">
        <v>29634</v>
      </c>
      <c r="H1770" s="152" t="s">
        <v>1054</v>
      </c>
    </row>
    <row r="1772" spans="4:8" ht="12.75">
      <c r="D1772" s="131">
        <v>53533.307447075844</v>
      </c>
      <c r="F1772" s="131">
        <v>29629.999999970198</v>
      </c>
      <c r="G1772" s="131">
        <v>29348</v>
      </c>
      <c r="H1772" s="152" t="s">
        <v>1055</v>
      </c>
    </row>
    <row r="1774" spans="1:8" ht="12.75">
      <c r="A1774" s="147" t="s">
        <v>425</v>
      </c>
      <c r="C1774" s="153" t="s">
        <v>426</v>
      </c>
      <c r="D1774" s="131">
        <v>54158.83582939704</v>
      </c>
      <c r="F1774" s="131">
        <v>29348.666666656733</v>
      </c>
      <c r="G1774" s="131">
        <v>29376</v>
      </c>
      <c r="H1774" s="131">
        <v>24797.605551244636</v>
      </c>
    </row>
    <row r="1775" spans="1:8" ht="12.75">
      <c r="A1775" s="130">
        <v>38399.919016203705</v>
      </c>
      <c r="C1775" s="153" t="s">
        <v>427</v>
      </c>
      <c r="D1775" s="131">
        <v>594.0934108740079</v>
      </c>
      <c r="F1775" s="131">
        <v>287.16777905119386</v>
      </c>
      <c r="G1775" s="131">
        <v>245.20195757783011</v>
      </c>
      <c r="H1775" s="131">
        <v>594.0934108740079</v>
      </c>
    </row>
    <row r="1777" spans="3:8" ht="12.75">
      <c r="C1777" s="153" t="s">
        <v>428</v>
      </c>
      <c r="D1777" s="131">
        <v>1.0969464202395913</v>
      </c>
      <c r="F1777" s="131">
        <v>0.9784695922062028</v>
      </c>
      <c r="G1777" s="131">
        <v>0.8347016529746395</v>
      </c>
      <c r="H1777" s="131">
        <v>2.3957692594404114</v>
      </c>
    </row>
    <row r="1778" spans="1:10" ht="12.75">
      <c r="A1778" s="147" t="s">
        <v>417</v>
      </c>
      <c r="C1778" s="148" t="s">
        <v>418</v>
      </c>
      <c r="D1778" s="148" t="s">
        <v>419</v>
      </c>
      <c r="F1778" s="148" t="s">
        <v>420</v>
      </c>
      <c r="G1778" s="148" t="s">
        <v>421</v>
      </c>
      <c r="H1778" s="148" t="s">
        <v>422</v>
      </c>
      <c r="I1778" s="149" t="s">
        <v>423</v>
      </c>
      <c r="J1778" s="148" t="s">
        <v>424</v>
      </c>
    </row>
    <row r="1779" spans="1:8" ht="12.75">
      <c r="A1779" s="150" t="s">
        <v>510</v>
      </c>
      <c r="C1779" s="151">
        <v>371.029</v>
      </c>
      <c r="D1779" s="131">
        <v>41104.86125689745</v>
      </c>
      <c r="F1779" s="131">
        <v>35782</v>
      </c>
      <c r="G1779" s="131">
        <v>36178</v>
      </c>
      <c r="H1779" s="152" t="s">
        <v>1056</v>
      </c>
    </row>
    <row r="1781" spans="4:8" ht="12.75">
      <c r="D1781" s="131">
        <v>40907.17712557316</v>
      </c>
      <c r="F1781" s="131">
        <v>35944</v>
      </c>
      <c r="G1781" s="131">
        <v>35896</v>
      </c>
      <c r="H1781" s="152" t="s">
        <v>1057</v>
      </c>
    </row>
    <row r="1783" spans="4:8" ht="12.75">
      <c r="D1783" s="131">
        <v>40764.358006834984</v>
      </c>
      <c r="F1783" s="131">
        <v>36088</v>
      </c>
      <c r="G1783" s="131">
        <v>35942</v>
      </c>
      <c r="H1783" s="152" t="s">
        <v>1058</v>
      </c>
    </row>
    <row r="1785" spans="1:8" ht="12.75">
      <c r="A1785" s="147" t="s">
        <v>425</v>
      </c>
      <c r="C1785" s="153" t="s">
        <v>426</v>
      </c>
      <c r="D1785" s="131">
        <v>40925.465463101864</v>
      </c>
      <c r="F1785" s="131">
        <v>35938</v>
      </c>
      <c r="G1785" s="131">
        <v>36005.333333333336</v>
      </c>
      <c r="H1785" s="131">
        <v>4961.8417844549285</v>
      </c>
    </row>
    <row r="1786" spans="1:8" ht="12.75">
      <c r="A1786" s="130">
        <v>38399.91945601852</v>
      </c>
      <c r="C1786" s="153" t="s">
        <v>427</v>
      </c>
      <c r="D1786" s="131">
        <v>170.98673426043942</v>
      </c>
      <c r="F1786" s="131">
        <v>153.08820986607688</v>
      </c>
      <c r="G1786" s="131">
        <v>151.29221174050346</v>
      </c>
      <c r="H1786" s="131">
        <v>170.98673426043942</v>
      </c>
    </row>
    <row r="1788" spans="3:8" ht="12.75">
      <c r="C1788" s="153" t="s">
        <v>428</v>
      </c>
      <c r="D1788" s="131">
        <v>0.4178003409994199</v>
      </c>
      <c r="F1788" s="131">
        <v>0.42597865731559037</v>
      </c>
      <c r="G1788" s="131">
        <v>0.4201938927765426</v>
      </c>
      <c r="H1788" s="131">
        <v>3.4460335836609657</v>
      </c>
    </row>
    <row r="1789" spans="1:10" ht="12.75">
      <c r="A1789" s="147" t="s">
        <v>417</v>
      </c>
      <c r="C1789" s="148" t="s">
        <v>418</v>
      </c>
      <c r="D1789" s="148" t="s">
        <v>419</v>
      </c>
      <c r="F1789" s="148" t="s">
        <v>420</v>
      </c>
      <c r="G1789" s="148" t="s">
        <v>421</v>
      </c>
      <c r="H1789" s="148" t="s">
        <v>422</v>
      </c>
      <c r="I1789" s="149" t="s">
        <v>423</v>
      </c>
      <c r="J1789" s="148" t="s">
        <v>424</v>
      </c>
    </row>
    <row r="1790" spans="1:8" ht="12.75">
      <c r="A1790" s="150" t="s">
        <v>485</v>
      </c>
      <c r="C1790" s="151">
        <v>407.77100000018254</v>
      </c>
      <c r="D1790" s="131">
        <v>1151918.9081954956</v>
      </c>
      <c r="F1790" s="131">
        <v>132600</v>
      </c>
      <c r="G1790" s="131">
        <v>130500</v>
      </c>
      <c r="H1790" s="152" t="s">
        <v>1059</v>
      </c>
    </row>
    <row r="1792" spans="4:8" ht="12.75">
      <c r="D1792" s="131">
        <v>1175869.1436157227</v>
      </c>
      <c r="F1792" s="131">
        <v>132400</v>
      </c>
      <c r="G1792" s="131">
        <v>130900</v>
      </c>
      <c r="H1792" s="152" t="s">
        <v>1060</v>
      </c>
    </row>
    <row r="1794" spans="4:8" ht="12.75">
      <c r="D1794" s="131">
        <v>1194316.549276352</v>
      </c>
      <c r="F1794" s="131">
        <v>132700</v>
      </c>
      <c r="G1794" s="131">
        <v>129700</v>
      </c>
      <c r="H1794" s="152" t="s">
        <v>1061</v>
      </c>
    </row>
    <row r="1796" spans="1:8" ht="12.75">
      <c r="A1796" s="147" t="s">
        <v>425</v>
      </c>
      <c r="C1796" s="153" t="s">
        <v>426</v>
      </c>
      <c r="D1796" s="131">
        <v>1174034.86702919</v>
      </c>
      <c r="F1796" s="131">
        <v>132566.66666666666</v>
      </c>
      <c r="G1796" s="131">
        <v>130366.66666666666</v>
      </c>
      <c r="H1796" s="131">
        <v>1042586.187783907</v>
      </c>
    </row>
    <row r="1797" spans="1:8" ht="12.75">
      <c r="A1797" s="130">
        <v>38399.91991898148</v>
      </c>
      <c r="C1797" s="153" t="s">
        <v>427</v>
      </c>
      <c r="D1797" s="131">
        <v>21258.255343562025</v>
      </c>
      <c r="F1797" s="131">
        <v>152.7525231651947</v>
      </c>
      <c r="G1797" s="131">
        <v>611.0100926607788</v>
      </c>
      <c r="H1797" s="131">
        <v>21258.255343562025</v>
      </c>
    </row>
    <row r="1799" spans="3:8" ht="12.75">
      <c r="C1799" s="153" t="s">
        <v>428</v>
      </c>
      <c r="D1799" s="131">
        <v>1.810700511591661</v>
      </c>
      <c r="F1799" s="131">
        <v>0.11522694732099176</v>
      </c>
      <c r="G1799" s="131">
        <v>0.46868582919517693</v>
      </c>
      <c r="H1799" s="131">
        <v>2.038992612087831</v>
      </c>
    </row>
    <row r="1800" spans="1:10" ht="12.75">
      <c r="A1800" s="147" t="s">
        <v>417</v>
      </c>
      <c r="C1800" s="148" t="s">
        <v>418</v>
      </c>
      <c r="D1800" s="148" t="s">
        <v>419</v>
      </c>
      <c r="F1800" s="148" t="s">
        <v>420</v>
      </c>
      <c r="G1800" s="148" t="s">
        <v>421</v>
      </c>
      <c r="H1800" s="148" t="s">
        <v>422</v>
      </c>
      <c r="I1800" s="149" t="s">
        <v>423</v>
      </c>
      <c r="J1800" s="148" t="s">
        <v>424</v>
      </c>
    </row>
    <row r="1801" spans="1:8" ht="12.75">
      <c r="A1801" s="150" t="s">
        <v>492</v>
      </c>
      <c r="C1801" s="151">
        <v>455.40299999993294</v>
      </c>
      <c r="D1801" s="131">
        <v>100134.75567805767</v>
      </c>
      <c r="F1801" s="131">
        <v>89650</v>
      </c>
      <c r="G1801" s="131">
        <v>90562.5</v>
      </c>
      <c r="H1801" s="152" t="s">
        <v>1062</v>
      </c>
    </row>
    <row r="1803" spans="4:8" ht="12.75">
      <c r="D1803" s="131">
        <v>100230.08035087585</v>
      </c>
      <c r="F1803" s="131">
        <v>89320</v>
      </c>
      <c r="G1803" s="131">
        <v>91417.5</v>
      </c>
      <c r="H1803" s="152" t="s">
        <v>1063</v>
      </c>
    </row>
    <row r="1805" spans="4:8" ht="12.75">
      <c r="D1805" s="131">
        <v>100504.05782496929</v>
      </c>
      <c r="F1805" s="131">
        <v>89510</v>
      </c>
      <c r="G1805" s="131">
        <v>91882.5</v>
      </c>
      <c r="H1805" s="152" t="s">
        <v>1064</v>
      </c>
    </row>
    <row r="1807" spans="1:8" ht="12.75">
      <c r="A1807" s="147" t="s">
        <v>425</v>
      </c>
      <c r="C1807" s="153" t="s">
        <v>426</v>
      </c>
      <c r="D1807" s="131">
        <v>100289.63128463426</v>
      </c>
      <c r="F1807" s="131">
        <v>89493.33333333334</v>
      </c>
      <c r="G1807" s="131">
        <v>91287.5</v>
      </c>
      <c r="H1807" s="131">
        <v>9904.4302187428</v>
      </c>
    </row>
    <row r="1808" spans="1:8" ht="12.75">
      <c r="A1808" s="130">
        <v>38399.92056712963</v>
      </c>
      <c r="C1808" s="153" t="s">
        <v>427</v>
      </c>
      <c r="D1808" s="131">
        <v>191.71790268252045</v>
      </c>
      <c r="F1808" s="131">
        <v>165.63010998406457</v>
      </c>
      <c r="G1808" s="131">
        <v>669.5334196289233</v>
      </c>
      <c r="H1808" s="131">
        <v>191.71790268252045</v>
      </c>
    </row>
    <row r="1810" spans="3:8" ht="12.75">
      <c r="C1810" s="153" t="s">
        <v>428</v>
      </c>
      <c r="D1810" s="131">
        <v>0.19116423126375012</v>
      </c>
      <c r="F1810" s="131">
        <v>0.18507536127539992</v>
      </c>
      <c r="G1810" s="131">
        <v>0.7334338432194148</v>
      </c>
      <c r="H1810" s="131">
        <v>1.9356782616300345</v>
      </c>
    </row>
    <row r="1811" spans="1:16" ht="12.75">
      <c r="A1811" s="141" t="s">
        <v>408</v>
      </c>
      <c r="B1811" s="136" t="s">
        <v>572</v>
      </c>
      <c r="D1811" s="141" t="s">
        <v>409</v>
      </c>
      <c r="E1811" s="136" t="s">
        <v>410</v>
      </c>
      <c r="F1811" s="137" t="s">
        <v>449</v>
      </c>
      <c r="G1811" s="142" t="s">
        <v>412</v>
      </c>
      <c r="H1811" s="143">
        <v>2</v>
      </c>
      <c r="I1811" s="144" t="s">
        <v>413</v>
      </c>
      <c r="J1811" s="143">
        <v>3</v>
      </c>
      <c r="K1811" s="142" t="s">
        <v>414</v>
      </c>
      <c r="L1811" s="145">
        <v>1</v>
      </c>
      <c r="M1811" s="142" t="s">
        <v>415</v>
      </c>
      <c r="N1811" s="146">
        <v>1</v>
      </c>
      <c r="O1811" s="142" t="s">
        <v>416</v>
      </c>
      <c r="P1811" s="146">
        <v>1</v>
      </c>
    </row>
    <row r="1813" spans="1:10" ht="12.75">
      <c r="A1813" s="147" t="s">
        <v>417</v>
      </c>
      <c r="C1813" s="148" t="s">
        <v>418</v>
      </c>
      <c r="D1813" s="148" t="s">
        <v>419</v>
      </c>
      <c r="F1813" s="148" t="s">
        <v>420</v>
      </c>
      <c r="G1813" s="148" t="s">
        <v>421</v>
      </c>
      <c r="H1813" s="148" t="s">
        <v>422</v>
      </c>
      <c r="I1813" s="149" t="s">
        <v>423</v>
      </c>
      <c r="J1813" s="148" t="s">
        <v>424</v>
      </c>
    </row>
    <row r="1814" spans="1:8" ht="12.75">
      <c r="A1814" s="150" t="s">
        <v>488</v>
      </c>
      <c r="C1814" s="151">
        <v>228.61599999992177</v>
      </c>
      <c r="D1814" s="131">
        <v>55614.296514213085</v>
      </c>
      <c r="F1814" s="131">
        <v>28927</v>
      </c>
      <c r="G1814" s="131">
        <v>27556.999999970198</v>
      </c>
      <c r="H1814" s="152" t="s">
        <v>1065</v>
      </c>
    </row>
    <row r="1816" spans="4:8" ht="12.75">
      <c r="D1816" s="131">
        <v>55094.64612001181</v>
      </c>
      <c r="F1816" s="131">
        <v>29104.999999970198</v>
      </c>
      <c r="G1816" s="131">
        <v>28084</v>
      </c>
      <c r="H1816" s="152" t="s">
        <v>1066</v>
      </c>
    </row>
    <row r="1818" spans="4:8" ht="12.75">
      <c r="D1818" s="131">
        <v>55746.25193929672</v>
      </c>
      <c r="F1818" s="131">
        <v>28862</v>
      </c>
      <c r="G1818" s="131">
        <v>28096</v>
      </c>
      <c r="H1818" s="152" t="s">
        <v>1067</v>
      </c>
    </row>
    <row r="1820" spans="1:8" ht="12.75">
      <c r="A1820" s="147" t="s">
        <v>425</v>
      </c>
      <c r="C1820" s="153" t="s">
        <v>426</v>
      </c>
      <c r="D1820" s="131">
        <v>55485.06485784054</v>
      </c>
      <c r="F1820" s="131">
        <v>28964.666666656733</v>
      </c>
      <c r="G1820" s="131">
        <v>27912.333333323397</v>
      </c>
      <c r="H1820" s="131">
        <v>27036.800940324698</v>
      </c>
    </row>
    <row r="1821" spans="1:8" ht="12.75">
      <c r="A1821" s="130">
        <v>38399.922789351855</v>
      </c>
      <c r="C1821" s="153" t="s">
        <v>427</v>
      </c>
      <c r="D1821" s="131">
        <v>344.4896975060728</v>
      </c>
      <c r="F1821" s="131">
        <v>125.80275565051952</v>
      </c>
      <c r="G1821" s="131">
        <v>307.7861812104569</v>
      </c>
      <c r="H1821" s="131">
        <v>344.4896975060728</v>
      </c>
    </row>
    <row r="1823" spans="3:8" ht="12.75">
      <c r="C1823" s="153" t="s">
        <v>428</v>
      </c>
      <c r="D1823" s="131">
        <v>0.6208692346106057</v>
      </c>
      <c r="F1823" s="131">
        <v>0.43433179155256746</v>
      </c>
      <c r="G1823" s="131">
        <v>1.102688827676773</v>
      </c>
      <c r="H1823" s="131">
        <v>1.2741511034031956</v>
      </c>
    </row>
    <row r="1824" spans="1:10" ht="12.75">
      <c r="A1824" s="147" t="s">
        <v>417</v>
      </c>
      <c r="C1824" s="148" t="s">
        <v>418</v>
      </c>
      <c r="D1824" s="148" t="s">
        <v>419</v>
      </c>
      <c r="F1824" s="148" t="s">
        <v>420</v>
      </c>
      <c r="G1824" s="148" t="s">
        <v>421</v>
      </c>
      <c r="H1824" s="148" t="s">
        <v>422</v>
      </c>
      <c r="I1824" s="149" t="s">
        <v>423</v>
      </c>
      <c r="J1824" s="148" t="s">
        <v>424</v>
      </c>
    </row>
    <row r="1825" spans="1:8" ht="12.75">
      <c r="A1825" s="150" t="s">
        <v>489</v>
      </c>
      <c r="C1825" s="151">
        <v>231.6040000000503</v>
      </c>
      <c r="D1825" s="131">
        <v>52444.81387972832</v>
      </c>
      <c r="F1825" s="131">
        <v>20599</v>
      </c>
      <c r="G1825" s="131">
        <v>22145</v>
      </c>
      <c r="H1825" s="152" t="s">
        <v>1068</v>
      </c>
    </row>
    <row r="1827" spans="4:8" ht="12.75">
      <c r="D1827" s="131">
        <v>53116.307732343674</v>
      </c>
      <c r="F1827" s="131">
        <v>21015</v>
      </c>
      <c r="G1827" s="131">
        <v>22209</v>
      </c>
      <c r="H1827" s="152" t="s">
        <v>1069</v>
      </c>
    </row>
    <row r="1829" spans="4:8" ht="12.75">
      <c r="D1829" s="131">
        <v>53839.2078832984</v>
      </c>
      <c r="F1829" s="131">
        <v>21086</v>
      </c>
      <c r="G1829" s="131">
        <v>23120</v>
      </c>
      <c r="H1829" s="152" t="s">
        <v>1070</v>
      </c>
    </row>
    <row r="1831" spans="1:8" ht="12.75">
      <c r="A1831" s="147" t="s">
        <v>425</v>
      </c>
      <c r="C1831" s="153" t="s">
        <v>426</v>
      </c>
      <c r="D1831" s="131">
        <v>53133.44316512346</v>
      </c>
      <c r="F1831" s="131">
        <v>20900</v>
      </c>
      <c r="G1831" s="131">
        <v>22491.333333333336</v>
      </c>
      <c r="H1831" s="131">
        <v>31119.22917335391</v>
      </c>
    </row>
    <row r="1832" spans="1:8" ht="12.75">
      <c r="A1832" s="130">
        <v>38399.923263888886</v>
      </c>
      <c r="C1832" s="153" t="s">
        <v>427</v>
      </c>
      <c r="D1832" s="131">
        <v>697.3549143664101</v>
      </c>
      <c r="F1832" s="131">
        <v>263.07983579134304</v>
      </c>
      <c r="G1832" s="131">
        <v>545.380906645377</v>
      </c>
      <c r="H1832" s="131">
        <v>697.3549143664101</v>
      </c>
    </row>
    <row r="1834" spans="3:8" ht="12.75">
      <c r="C1834" s="153" t="s">
        <v>428</v>
      </c>
      <c r="D1834" s="131">
        <v>1.3124594846963553</v>
      </c>
      <c r="F1834" s="131">
        <v>1.25875519517389</v>
      </c>
      <c r="G1834" s="131">
        <v>2.424849156617558</v>
      </c>
      <c r="H1834" s="131">
        <v>2.240913200265018</v>
      </c>
    </row>
    <row r="1835" spans="1:10" ht="12.75">
      <c r="A1835" s="147" t="s">
        <v>417</v>
      </c>
      <c r="C1835" s="148" t="s">
        <v>418</v>
      </c>
      <c r="D1835" s="148" t="s">
        <v>419</v>
      </c>
      <c r="F1835" s="148" t="s">
        <v>420</v>
      </c>
      <c r="G1835" s="148" t="s">
        <v>421</v>
      </c>
      <c r="H1835" s="148" t="s">
        <v>422</v>
      </c>
      <c r="I1835" s="149" t="s">
        <v>423</v>
      </c>
      <c r="J1835" s="148" t="s">
        <v>424</v>
      </c>
    </row>
    <row r="1836" spans="1:8" ht="12.75">
      <c r="A1836" s="150" t="s">
        <v>487</v>
      </c>
      <c r="C1836" s="151">
        <v>267.7160000000149</v>
      </c>
      <c r="D1836" s="131">
        <v>50899.89069241285</v>
      </c>
      <c r="F1836" s="131">
        <v>6333.25</v>
      </c>
      <c r="G1836" s="131">
        <v>6365.25</v>
      </c>
      <c r="H1836" s="152" t="s">
        <v>1071</v>
      </c>
    </row>
    <row r="1838" spans="4:8" ht="12.75">
      <c r="D1838" s="131">
        <v>50606.95329517126</v>
      </c>
      <c r="F1838" s="131">
        <v>6346.25</v>
      </c>
      <c r="G1838" s="131">
        <v>6375.25</v>
      </c>
      <c r="H1838" s="152" t="s">
        <v>1072</v>
      </c>
    </row>
    <row r="1840" spans="4:8" ht="12.75">
      <c r="D1840" s="131">
        <v>52268.97303938866</v>
      </c>
      <c r="F1840" s="131">
        <v>6320.75</v>
      </c>
      <c r="G1840" s="131">
        <v>6389.5</v>
      </c>
      <c r="H1840" s="152" t="s">
        <v>1073</v>
      </c>
    </row>
    <row r="1842" spans="1:8" ht="12.75">
      <c r="A1842" s="147" t="s">
        <v>425</v>
      </c>
      <c r="C1842" s="153" t="s">
        <v>426</v>
      </c>
      <c r="D1842" s="131">
        <v>51258.605675657585</v>
      </c>
      <c r="F1842" s="131">
        <v>6333.416666666666</v>
      </c>
      <c r="G1842" s="131">
        <v>6376.666666666666</v>
      </c>
      <c r="H1842" s="131">
        <v>44899.936408210684</v>
      </c>
    </row>
    <row r="1843" spans="1:8" ht="12.75">
      <c r="A1843" s="130">
        <v>38399.92391203704</v>
      </c>
      <c r="C1843" s="153" t="s">
        <v>427</v>
      </c>
      <c r="D1843" s="131">
        <v>887.1779623869086</v>
      </c>
      <c r="F1843" s="131">
        <v>12.75081696729011</v>
      </c>
      <c r="G1843" s="131">
        <v>12.186912378996304</v>
      </c>
      <c r="H1843" s="131">
        <v>887.1779623869086</v>
      </c>
    </row>
    <row r="1845" spans="3:8" ht="12.75">
      <c r="C1845" s="153" t="s">
        <v>428</v>
      </c>
      <c r="D1845" s="131">
        <v>1.7307883245997544</v>
      </c>
      <c r="F1845" s="131">
        <v>0.20132603993037107</v>
      </c>
      <c r="G1845" s="131">
        <v>0.1911172876998898</v>
      </c>
      <c r="H1845" s="131">
        <v>1.9759002648045476</v>
      </c>
    </row>
    <row r="1846" spans="1:10" ht="12.75">
      <c r="A1846" s="147" t="s">
        <v>417</v>
      </c>
      <c r="C1846" s="148" t="s">
        <v>418</v>
      </c>
      <c r="D1846" s="148" t="s">
        <v>419</v>
      </c>
      <c r="F1846" s="148" t="s">
        <v>420</v>
      </c>
      <c r="G1846" s="148" t="s">
        <v>421</v>
      </c>
      <c r="H1846" s="148" t="s">
        <v>422</v>
      </c>
      <c r="I1846" s="149" t="s">
        <v>423</v>
      </c>
      <c r="J1846" s="148" t="s">
        <v>424</v>
      </c>
    </row>
    <row r="1847" spans="1:8" ht="12.75">
      <c r="A1847" s="150" t="s">
        <v>486</v>
      </c>
      <c r="C1847" s="151">
        <v>292.40199999976903</v>
      </c>
      <c r="D1847" s="131">
        <v>52880.49593538046</v>
      </c>
      <c r="F1847" s="131">
        <v>26012</v>
      </c>
      <c r="G1847" s="131">
        <v>25341.75</v>
      </c>
      <c r="H1847" s="152" t="s">
        <v>1074</v>
      </c>
    </row>
    <row r="1849" spans="4:8" ht="12.75">
      <c r="D1849" s="131">
        <v>52896.391735076904</v>
      </c>
      <c r="F1849" s="131">
        <v>26233.75</v>
      </c>
      <c r="G1849" s="131">
        <v>25058.75</v>
      </c>
      <c r="H1849" s="152" t="s">
        <v>1075</v>
      </c>
    </row>
    <row r="1851" spans="4:8" ht="12.75">
      <c r="D1851" s="131">
        <v>52418.09006386995</v>
      </c>
      <c r="F1851" s="131">
        <v>26126.250000029802</v>
      </c>
      <c r="G1851" s="131">
        <v>25418.25</v>
      </c>
      <c r="H1851" s="152" t="s">
        <v>1076</v>
      </c>
    </row>
    <row r="1853" spans="1:8" ht="12.75">
      <c r="A1853" s="147" t="s">
        <v>425</v>
      </c>
      <c r="C1853" s="153" t="s">
        <v>426</v>
      </c>
      <c r="D1853" s="131">
        <v>52731.65924477577</v>
      </c>
      <c r="F1853" s="131">
        <v>26124.00000000993</v>
      </c>
      <c r="G1853" s="131">
        <v>25272.916666666664</v>
      </c>
      <c r="H1853" s="131">
        <v>27154.39948738825</v>
      </c>
    </row>
    <row r="1854" spans="1:8" ht="12.75">
      <c r="A1854" s="130">
        <v>38399.92458333333</v>
      </c>
      <c r="C1854" s="153" t="s">
        <v>427</v>
      </c>
      <c r="D1854" s="131">
        <v>271.6751599296234</v>
      </c>
      <c r="F1854" s="131">
        <v>110.89212099962987</v>
      </c>
      <c r="G1854" s="131">
        <v>189.3768289240617</v>
      </c>
      <c r="H1854" s="131">
        <v>271.6751599296234</v>
      </c>
    </row>
    <row r="1856" spans="3:8" ht="12.75">
      <c r="C1856" s="153" t="s">
        <v>428</v>
      </c>
      <c r="D1856" s="131">
        <v>0.5152031318956436</v>
      </c>
      <c r="F1856" s="131">
        <v>0.42448369698203836</v>
      </c>
      <c r="G1856" s="131">
        <v>0.7493271608568925</v>
      </c>
      <c r="H1856" s="131">
        <v>1.0004830342714885</v>
      </c>
    </row>
    <row r="1857" spans="1:10" ht="12.75">
      <c r="A1857" s="147" t="s">
        <v>417</v>
      </c>
      <c r="C1857" s="148" t="s">
        <v>418</v>
      </c>
      <c r="D1857" s="148" t="s">
        <v>419</v>
      </c>
      <c r="F1857" s="148" t="s">
        <v>420</v>
      </c>
      <c r="G1857" s="148" t="s">
        <v>421</v>
      </c>
      <c r="H1857" s="148" t="s">
        <v>422</v>
      </c>
      <c r="I1857" s="149" t="s">
        <v>423</v>
      </c>
      <c r="J1857" s="148" t="s">
        <v>424</v>
      </c>
    </row>
    <row r="1858" spans="1:8" ht="12.75">
      <c r="A1858" s="150" t="s">
        <v>490</v>
      </c>
      <c r="C1858" s="151">
        <v>324.75400000019</v>
      </c>
      <c r="D1858" s="131">
        <v>48189.859028577805</v>
      </c>
      <c r="F1858" s="131">
        <v>36710</v>
      </c>
      <c r="G1858" s="131">
        <v>34139</v>
      </c>
      <c r="H1858" s="152" t="s">
        <v>1077</v>
      </c>
    </row>
    <row r="1860" spans="4:8" ht="12.75">
      <c r="D1860" s="131">
        <v>48262.493968844414</v>
      </c>
      <c r="F1860" s="131">
        <v>37037</v>
      </c>
      <c r="G1860" s="131">
        <v>33941</v>
      </c>
      <c r="H1860" s="152" t="s">
        <v>1078</v>
      </c>
    </row>
    <row r="1862" spans="4:8" ht="12.75">
      <c r="D1862" s="131">
        <v>48387.6727014184</v>
      </c>
      <c r="F1862" s="131">
        <v>36182</v>
      </c>
      <c r="G1862" s="131">
        <v>34276</v>
      </c>
      <c r="H1862" s="152" t="s">
        <v>1079</v>
      </c>
    </row>
    <row r="1864" spans="1:8" ht="12.75">
      <c r="A1864" s="147" t="s">
        <v>425</v>
      </c>
      <c r="C1864" s="153" t="s">
        <v>426</v>
      </c>
      <c r="D1864" s="131">
        <v>48280.0085662802</v>
      </c>
      <c r="F1864" s="131">
        <v>36643</v>
      </c>
      <c r="G1864" s="131">
        <v>34118.666666666664</v>
      </c>
      <c r="H1864" s="131">
        <v>12815.332922952857</v>
      </c>
    </row>
    <row r="1865" spans="1:8" ht="12.75">
      <c r="A1865" s="130">
        <v>38399.925092592595</v>
      </c>
      <c r="C1865" s="153" t="s">
        <v>427</v>
      </c>
      <c r="D1865" s="131">
        <v>100.0631457287748</v>
      </c>
      <c r="F1865" s="131">
        <v>431.4197492002423</v>
      </c>
      <c r="G1865" s="131">
        <v>168.42307838694</v>
      </c>
      <c r="H1865" s="131">
        <v>100.0631457287748</v>
      </c>
    </row>
    <row r="1867" spans="3:8" ht="12.75">
      <c r="C1867" s="153" t="s">
        <v>428</v>
      </c>
      <c r="D1867" s="131">
        <v>0.20725585744543779</v>
      </c>
      <c r="F1867" s="131">
        <v>1.1773592478788368</v>
      </c>
      <c r="G1867" s="131">
        <v>0.4936390980116652</v>
      </c>
      <c r="H1867" s="131">
        <v>0.7808080081131337</v>
      </c>
    </row>
    <row r="1868" spans="1:10" ht="12.75">
      <c r="A1868" s="147" t="s">
        <v>417</v>
      </c>
      <c r="C1868" s="148" t="s">
        <v>418</v>
      </c>
      <c r="D1868" s="148" t="s">
        <v>419</v>
      </c>
      <c r="F1868" s="148" t="s">
        <v>420</v>
      </c>
      <c r="G1868" s="148" t="s">
        <v>421</v>
      </c>
      <c r="H1868" s="148" t="s">
        <v>422</v>
      </c>
      <c r="I1868" s="149" t="s">
        <v>423</v>
      </c>
      <c r="J1868" s="148" t="s">
        <v>424</v>
      </c>
    </row>
    <row r="1869" spans="1:8" ht="12.75">
      <c r="A1869" s="150" t="s">
        <v>509</v>
      </c>
      <c r="C1869" s="151">
        <v>343.82299999985844</v>
      </c>
      <c r="D1869" s="131">
        <v>50031.77006083727</v>
      </c>
      <c r="F1869" s="131">
        <v>29470.000000029802</v>
      </c>
      <c r="G1869" s="131">
        <v>28918.000000029802</v>
      </c>
      <c r="H1869" s="152" t="s">
        <v>1080</v>
      </c>
    </row>
    <row r="1871" spans="4:8" ht="12.75">
      <c r="D1871" s="131">
        <v>49079.265265107155</v>
      </c>
      <c r="F1871" s="131">
        <v>29236</v>
      </c>
      <c r="G1871" s="131">
        <v>28548</v>
      </c>
      <c r="H1871" s="152" t="s">
        <v>1081</v>
      </c>
    </row>
    <row r="1873" spans="4:8" ht="12.75">
      <c r="D1873" s="131">
        <v>49733.046589016914</v>
      </c>
      <c r="F1873" s="131">
        <v>29610</v>
      </c>
      <c r="G1873" s="131">
        <v>29210</v>
      </c>
      <c r="H1873" s="152" t="s">
        <v>1082</v>
      </c>
    </row>
    <row r="1875" spans="1:8" ht="12.75">
      <c r="A1875" s="147" t="s">
        <v>425</v>
      </c>
      <c r="C1875" s="153" t="s">
        <v>426</v>
      </c>
      <c r="D1875" s="131">
        <v>49614.693971653774</v>
      </c>
      <c r="F1875" s="131">
        <v>29438.666666676603</v>
      </c>
      <c r="G1875" s="131">
        <v>28892.00000000993</v>
      </c>
      <c r="H1875" s="131">
        <v>20447.388536338414</v>
      </c>
    </row>
    <row r="1876" spans="1:8" ht="12.75">
      <c r="A1876" s="130">
        <v>38399.925520833334</v>
      </c>
      <c r="C1876" s="153" t="s">
        <v>427</v>
      </c>
      <c r="D1876" s="131">
        <v>487.15690798722585</v>
      </c>
      <c r="F1876" s="131">
        <v>188.9585492491689</v>
      </c>
      <c r="G1876" s="131">
        <v>331.7649770554607</v>
      </c>
      <c r="H1876" s="131">
        <v>487.15690798722585</v>
      </c>
    </row>
    <row r="1878" spans="3:8" ht="12.75">
      <c r="C1878" s="153" t="s">
        <v>428</v>
      </c>
      <c r="D1878" s="131">
        <v>0.9818803039792041</v>
      </c>
      <c r="F1878" s="131">
        <v>0.6418719685530542</v>
      </c>
      <c r="G1878" s="131">
        <v>1.1482935658844893</v>
      </c>
      <c r="H1878" s="131">
        <v>2.382489612898327</v>
      </c>
    </row>
    <row r="1879" spans="1:10" ht="12.75">
      <c r="A1879" s="147" t="s">
        <v>417</v>
      </c>
      <c r="C1879" s="148" t="s">
        <v>418</v>
      </c>
      <c r="D1879" s="148" t="s">
        <v>419</v>
      </c>
      <c r="F1879" s="148" t="s">
        <v>420</v>
      </c>
      <c r="G1879" s="148" t="s">
        <v>421</v>
      </c>
      <c r="H1879" s="148" t="s">
        <v>422</v>
      </c>
      <c r="I1879" s="149" t="s">
        <v>423</v>
      </c>
      <c r="J1879" s="148" t="s">
        <v>424</v>
      </c>
    </row>
    <row r="1880" spans="1:8" ht="12.75">
      <c r="A1880" s="150" t="s">
        <v>491</v>
      </c>
      <c r="C1880" s="151">
        <v>361.38400000007823</v>
      </c>
      <c r="D1880" s="131">
        <v>49717.42172199488</v>
      </c>
      <c r="F1880" s="131">
        <v>29604</v>
      </c>
      <c r="G1880" s="131">
        <v>29624.000000029802</v>
      </c>
      <c r="H1880" s="152" t="s">
        <v>1083</v>
      </c>
    </row>
    <row r="1882" spans="4:8" ht="12.75">
      <c r="D1882" s="131">
        <v>48975.66007375717</v>
      </c>
      <c r="F1882" s="131">
        <v>29752</v>
      </c>
      <c r="G1882" s="131">
        <v>30270.000000029802</v>
      </c>
      <c r="H1882" s="152" t="s">
        <v>1084</v>
      </c>
    </row>
    <row r="1884" spans="4:8" ht="12.75">
      <c r="D1884" s="131">
        <v>49346.6934966445</v>
      </c>
      <c r="F1884" s="131">
        <v>29556</v>
      </c>
      <c r="G1884" s="131">
        <v>29734</v>
      </c>
      <c r="H1884" s="152" t="s">
        <v>1085</v>
      </c>
    </row>
    <row r="1886" spans="1:8" ht="12.75">
      <c r="A1886" s="147" t="s">
        <v>425</v>
      </c>
      <c r="C1886" s="153" t="s">
        <v>426</v>
      </c>
      <c r="D1886" s="131">
        <v>49346.59176413219</v>
      </c>
      <c r="F1886" s="131">
        <v>29637.333333333336</v>
      </c>
      <c r="G1886" s="131">
        <v>29876.00000001987</v>
      </c>
      <c r="H1886" s="131">
        <v>19599.556652403946</v>
      </c>
    </row>
    <row r="1887" spans="1:8" ht="12.75">
      <c r="A1887" s="130">
        <v>38399.92596064815</v>
      </c>
      <c r="C1887" s="153" t="s">
        <v>427</v>
      </c>
      <c r="D1887" s="131">
        <v>370.88083458315856</v>
      </c>
      <c r="F1887" s="131">
        <v>102.16326802394946</v>
      </c>
      <c r="G1887" s="131">
        <v>345.6182865594245</v>
      </c>
      <c r="H1887" s="131">
        <v>370.88083458315856</v>
      </c>
    </row>
    <row r="1889" spans="3:8" ht="12.75">
      <c r="C1889" s="153" t="s">
        <v>428</v>
      </c>
      <c r="D1889" s="131">
        <v>0.7515834859596834</v>
      </c>
      <c r="F1889" s="131">
        <v>0.3447114046156294</v>
      </c>
      <c r="G1889" s="131">
        <v>1.1568425711581023</v>
      </c>
      <c r="H1889" s="131">
        <v>1.892291959255461</v>
      </c>
    </row>
    <row r="1890" spans="1:10" ht="12.75">
      <c r="A1890" s="147" t="s">
        <v>417</v>
      </c>
      <c r="C1890" s="148" t="s">
        <v>418</v>
      </c>
      <c r="D1890" s="148" t="s">
        <v>419</v>
      </c>
      <c r="F1890" s="148" t="s">
        <v>420</v>
      </c>
      <c r="G1890" s="148" t="s">
        <v>421</v>
      </c>
      <c r="H1890" s="148" t="s">
        <v>422</v>
      </c>
      <c r="I1890" s="149" t="s">
        <v>423</v>
      </c>
      <c r="J1890" s="148" t="s">
        <v>424</v>
      </c>
    </row>
    <row r="1891" spans="1:8" ht="12.75">
      <c r="A1891" s="150" t="s">
        <v>510</v>
      </c>
      <c r="C1891" s="151">
        <v>371.029</v>
      </c>
      <c r="D1891" s="131">
        <v>47998.32219129801</v>
      </c>
      <c r="F1891" s="131">
        <v>36976</v>
      </c>
      <c r="G1891" s="131">
        <v>36424</v>
      </c>
      <c r="H1891" s="152" t="s">
        <v>1086</v>
      </c>
    </row>
    <row r="1893" spans="4:8" ht="12.75">
      <c r="D1893" s="131">
        <v>48530.02540653944</v>
      </c>
      <c r="F1893" s="131">
        <v>36574</v>
      </c>
      <c r="G1893" s="131">
        <v>36876</v>
      </c>
      <c r="H1893" s="152" t="s">
        <v>1087</v>
      </c>
    </row>
    <row r="1895" spans="4:8" ht="12.75">
      <c r="D1895" s="131">
        <v>48572.73625296354</v>
      </c>
      <c r="F1895" s="131">
        <v>36856</v>
      </c>
      <c r="G1895" s="131">
        <v>35944</v>
      </c>
      <c r="H1895" s="152" t="s">
        <v>1088</v>
      </c>
    </row>
    <row r="1897" spans="1:8" ht="12.75">
      <c r="A1897" s="147" t="s">
        <v>425</v>
      </c>
      <c r="C1897" s="153" t="s">
        <v>426</v>
      </c>
      <c r="D1897" s="131">
        <v>48367.027950267</v>
      </c>
      <c r="F1897" s="131">
        <v>36802</v>
      </c>
      <c r="G1897" s="131">
        <v>36414.666666666664</v>
      </c>
      <c r="H1897" s="131">
        <v>11712.427527434018</v>
      </c>
    </row>
    <row r="1898" spans="1:8" ht="12.75">
      <c r="A1898" s="130">
        <v>38399.926400462966</v>
      </c>
      <c r="C1898" s="153" t="s">
        <v>427</v>
      </c>
      <c r="D1898" s="131">
        <v>320.02188460030084</v>
      </c>
      <c r="F1898" s="131">
        <v>206.36860226303804</v>
      </c>
      <c r="G1898" s="131">
        <v>466.07009487129005</v>
      </c>
      <c r="H1898" s="131">
        <v>320.02188460030084</v>
      </c>
    </row>
    <row r="1900" spans="3:8" ht="12.75">
      <c r="C1900" s="153" t="s">
        <v>428</v>
      </c>
      <c r="D1900" s="131">
        <v>0.6616529858509412</v>
      </c>
      <c r="F1900" s="131">
        <v>0.5607537695316506</v>
      </c>
      <c r="G1900" s="131">
        <v>1.2798966392789266</v>
      </c>
      <c r="H1900" s="131">
        <v>2.7323275542214764</v>
      </c>
    </row>
    <row r="1901" spans="1:10" ht="12.75">
      <c r="A1901" s="147" t="s">
        <v>417</v>
      </c>
      <c r="C1901" s="148" t="s">
        <v>418</v>
      </c>
      <c r="D1901" s="148" t="s">
        <v>419</v>
      </c>
      <c r="F1901" s="148" t="s">
        <v>420</v>
      </c>
      <c r="G1901" s="148" t="s">
        <v>421</v>
      </c>
      <c r="H1901" s="148" t="s">
        <v>422</v>
      </c>
      <c r="I1901" s="149" t="s">
        <v>423</v>
      </c>
      <c r="J1901" s="148" t="s">
        <v>424</v>
      </c>
    </row>
    <row r="1902" spans="1:8" ht="12.75">
      <c r="A1902" s="150" t="s">
        <v>485</v>
      </c>
      <c r="C1902" s="151">
        <v>407.77100000018254</v>
      </c>
      <c r="D1902" s="131">
        <v>4527806.209251404</v>
      </c>
      <c r="F1902" s="131">
        <v>143400</v>
      </c>
      <c r="G1902" s="131">
        <v>137800</v>
      </c>
      <c r="H1902" s="152" t="s">
        <v>1089</v>
      </c>
    </row>
    <row r="1904" spans="4:8" ht="12.75">
      <c r="D1904" s="131">
        <v>4600579.467544556</v>
      </c>
      <c r="F1904" s="131">
        <v>144300</v>
      </c>
      <c r="G1904" s="131">
        <v>139800</v>
      </c>
      <c r="H1904" s="152" t="s">
        <v>1090</v>
      </c>
    </row>
    <row r="1906" spans="4:8" ht="12.75">
      <c r="D1906" s="131">
        <v>4680478.191131592</v>
      </c>
      <c r="F1906" s="131">
        <v>146500</v>
      </c>
      <c r="G1906" s="131">
        <v>139300</v>
      </c>
      <c r="H1906" s="152" t="s">
        <v>1091</v>
      </c>
    </row>
    <row r="1908" spans="1:8" ht="12.75">
      <c r="A1908" s="147" t="s">
        <v>425</v>
      </c>
      <c r="C1908" s="153" t="s">
        <v>426</v>
      </c>
      <c r="D1908" s="131">
        <v>4602954.622642517</v>
      </c>
      <c r="F1908" s="131">
        <v>144733.33333333334</v>
      </c>
      <c r="G1908" s="131">
        <v>138966.66666666666</v>
      </c>
      <c r="H1908" s="131">
        <v>4461151.771489477</v>
      </c>
    </row>
    <row r="1909" spans="1:8" ht="12.75">
      <c r="A1909" s="130">
        <v>38399.926875</v>
      </c>
      <c r="C1909" s="153" t="s">
        <v>427</v>
      </c>
      <c r="D1909" s="131">
        <v>76363.69905991545</v>
      </c>
      <c r="F1909" s="131">
        <v>1594.7831618540915</v>
      </c>
      <c r="G1909" s="131">
        <v>1040.8329997330663</v>
      </c>
      <c r="H1909" s="131">
        <v>76363.69905991545</v>
      </c>
    </row>
    <row r="1911" spans="3:8" ht="12.75">
      <c r="C1911" s="153" t="s">
        <v>428</v>
      </c>
      <c r="D1911" s="131">
        <v>1.6590148137518617</v>
      </c>
      <c r="F1911" s="131">
        <v>1.1018768967209291</v>
      </c>
      <c r="G1911" s="131">
        <v>0.7489803308225472</v>
      </c>
      <c r="H1911" s="131">
        <v>1.711748511851668</v>
      </c>
    </row>
    <row r="1912" spans="1:10" ht="12.75">
      <c r="A1912" s="147" t="s">
        <v>417</v>
      </c>
      <c r="C1912" s="148" t="s">
        <v>418</v>
      </c>
      <c r="D1912" s="148" t="s">
        <v>419</v>
      </c>
      <c r="F1912" s="148" t="s">
        <v>420</v>
      </c>
      <c r="G1912" s="148" t="s">
        <v>421</v>
      </c>
      <c r="H1912" s="148" t="s">
        <v>422</v>
      </c>
      <c r="I1912" s="149" t="s">
        <v>423</v>
      </c>
      <c r="J1912" s="148" t="s">
        <v>424</v>
      </c>
    </row>
    <row r="1913" spans="1:8" ht="12.75">
      <c r="A1913" s="150" t="s">
        <v>492</v>
      </c>
      <c r="C1913" s="151">
        <v>455.40299999993294</v>
      </c>
      <c r="D1913" s="131">
        <v>462446.3786416054</v>
      </c>
      <c r="F1913" s="131">
        <v>92887.5</v>
      </c>
      <c r="G1913" s="131">
        <v>94122.5</v>
      </c>
      <c r="H1913" s="152" t="s">
        <v>1092</v>
      </c>
    </row>
    <row r="1915" spans="4:8" ht="12.75">
      <c r="D1915" s="131">
        <v>460353.23992300034</v>
      </c>
      <c r="F1915" s="131">
        <v>92900</v>
      </c>
      <c r="G1915" s="131">
        <v>95115</v>
      </c>
      <c r="H1915" s="152" t="s">
        <v>1093</v>
      </c>
    </row>
    <row r="1917" spans="4:8" ht="12.75">
      <c r="D1917" s="131">
        <v>471913.7925710678</v>
      </c>
      <c r="F1917" s="131">
        <v>93832.5</v>
      </c>
      <c r="G1917" s="131">
        <v>94615</v>
      </c>
      <c r="H1917" s="152" t="s">
        <v>1094</v>
      </c>
    </row>
    <row r="1919" spans="1:8" ht="12.75">
      <c r="A1919" s="147" t="s">
        <v>425</v>
      </c>
      <c r="C1919" s="153" t="s">
        <v>426</v>
      </c>
      <c r="D1919" s="131">
        <v>464904.4703785578</v>
      </c>
      <c r="F1919" s="131">
        <v>93206.66666666666</v>
      </c>
      <c r="G1919" s="131">
        <v>94617.5</v>
      </c>
      <c r="H1919" s="131">
        <v>370996.48830491444</v>
      </c>
    </row>
    <row r="1920" spans="1:8" ht="12.75">
      <c r="A1920" s="130">
        <v>38399.92752314815</v>
      </c>
      <c r="C1920" s="153" t="s">
        <v>427</v>
      </c>
      <c r="D1920" s="131">
        <v>6159.809706691941</v>
      </c>
      <c r="F1920" s="131">
        <v>542.0236003471928</v>
      </c>
      <c r="G1920" s="131">
        <v>496.25472289944</v>
      </c>
      <c r="H1920" s="131">
        <v>6159.809706691941</v>
      </c>
    </row>
    <row r="1922" spans="3:8" ht="12.75">
      <c r="C1922" s="153" t="s">
        <v>428</v>
      </c>
      <c r="D1922" s="131">
        <v>1.324962459852493</v>
      </c>
      <c r="F1922" s="131">
        <v>0.5815287894433798</v>
      </c>
      <c r="G1922" s="131">
        <v>0.5244851353073586</v>
      </c>
      <c r="H1922" s="131">
        <v>1.660341782434695</v>
      </c>
    </row>
    <row r="1923" spans="1:16" ht="12.75">
      <c r="A1923" s="141" t="s">
        <v>408</v>
      </c>
      <c r="B1923" s="136" t="s">
        <v>353</v>
      </c>
      <c r="D1923" s="141" t="s">
        <v>409</v>
      </c>
      <c r="E1923" s="136" t="s">
        <v>410</v>
      </c>
      <c r="F1923" s="137" t="s">
        <v>450</v>
      </c>
      <c r="G1923" s="142" t="s">
        <v>412</v>
      </c>
      <c r="H1923" s="143">
        <v>2</v>
      </c>
      <c r="I1923" s="144" t="s">
        <v>413</v>
      </c>
      <c r="J1923" s="143">
        <v>4</v>
      </c>
      <c r="K1923" s="142" t="s">
        <v>414</v>
      </c>
      <c r="L1923" s="145">
        <v>1</v>
      </c>
      <c r="M1923" s="142" t="s">
        <v>415</v>
      </c>
      <c r="N1923" s="146">
        <v>1</v>
      </c>
      <c r="O1923" s="142" t="s">
        <v>416</v>
      </c>
      <c r="P1923" s="146">
        <v>1</v>
      </c>
    </row>
    <row r="1925" spans="1:10" ht="12.75">
      <c r="A1925" s="147" t="s">
        <v>417</v>
      </c>
      <c r="C1925" s="148" t="s">
        <v>418</v>
      </c>
      <c r="D1925" s="148" t="s">
        <v>419</v>
      </c>
      <c r="F1925" s="148" t="s">
        <v>420</v>
      </c>
      <c r="G1925" s="148" t="s">
        <v>421</v>
      </c>
      <c r="H1925" s="148" t="s">
        <v>422</v>
      </c>
      <c r="I1925" s="149" t="s">
        <v>423</v>
      </c>
      <c r="J1925" s="148" t="s">
        <v>424</v>
      </c>
    </row>
    <row r="1926" spans="1:8" ht="12.75">
      <c r="A1926" s="150" t="s">
        <v>488</v>
      </c>
      <c r="C1926" s="151">
        <v>228.61599999992177</v>
      </c>
      <c r="D1926" s="131">
        <v>33929.41791945696</v>
      </c>
      <c r="F1926" s="131">
        <v>28871</v>
      </c>
      <c r="G1926" s="131">
        <v>28156.999999970198</v>
      </c>
      <c r="H1926" s="152" t="s">
        <v>1095</v>
      </c>
    </row>
    <row r="1928" spans="4:8" ht="12.75">
      <c r="D1928" s="131">
        <v>34206.41639208794</v>
      </c>
      <c r="F1928" s="131">
        <v>28617</v>
      </c>
      <c r="G1928" s="131">
        <v>28342</v>
      </c>
      <c r="H1928" s="152" t="s">
        <v>1096</v>
      </c>
    </row>
    <row r="1930" spans="4:8" ht="12.75">
      <c r="D1930" s="131">
        <v>34134.773563206196</v>
      </c>
      <c r="F1930" s="131">
        <v>28671</v>
      </c>
      <c r="G1930" s="131">
        <v>27804</v>
      </c>
      <c r="H1930" s="152" t="s">
        <v>1097</v>
      </c>
    </row>
    <row r="1932" spans="1:8" ht="12.75">
      <c r="A1932" s="147" t="s">
        <v>425</v>
      </c>
      <c r="C1932" s="153" t="s">
        <v>426</v>
      </c>
      <c r="D1932" s="131">
        <v>34090.20262491703</v>
      </c>
      <c r="F1932" s="131">
        <v>28719.666666666664</v>
      </c>
      <c r="G1932" s="131">
        <v>28100.99999999007</v>
      </c>
      <c r="H1932" s="131">
        <v>5674.129085403005</v>
      </c>
    </row>
    <row r="1933" spans="1:8" ht="12.75">
      <c r="A1933" s="130">
        <v>38399.92974537037</v>
      </c>
      <c r="C1933" s="153" t="s">
        <v>427</v>
      </c>
      <c r="D1933" s="131">
        <v>143.7774838599991</v>
      </c>
      <c r="F1933" s="131">
        <v>133.8108117206279</v>
      </c>
      <c r="G1933" s="131">
        <v>273.33678859306957</v>
      </c>
      <c r="H1933" s="131">
        <v>143.7774838599991</v>
      </c>
    </row>
    <row r="1935" spans="3:8" ht="12.75">
      <c r="C1935" s="153" t="s">
        <v>428</v>
      </c>
      <c r="D1935" s="131">
        <v>0.4217560260404849</v>
      </c>
      <c r="F1935" s="131">
        <v>0.46592049021214704</v>
      </c>
      <c r="G1935" s="131">
        <v>0.9726941695781864</v>
      </c>
      <c r="H1935" s="131">
        <v>2.533912811921644</v>
      </c>
    </row>
    <row r="1936" spans="1:10" ht="12.75">
      <c r="A1936" s="147" t="s">
        <v>417</v>
      </c>
      <c r="C1936" s="148" t="s">
        <v>418</v>
      </c>
      <c r="D1936" s="148" t="s">
        <v>419</v>
      </c>
      <c r="F1936" s="148" t="s">
        <v>420</v>
      </c>
      <c r="G1936" s="148" t="s">
        <v>421</v>
      </c>
      <c r="H1936" s="148" t="s">
        <v>422</v>
      </c>
      <c r="I1936" s="149" t="s">
        <v>423</v>
      </c>
      <c r="J1936" s="148" t="s">
        <v>424</v>
      </c>
    </row>
    <row r="1937" spans="1:8" ht="12.75">
      <c r="A1937" s="150" t="s">
        <v>489</v>
      </c>
      <c r="C1937" s="151">
        <v>231.6040000000503</v>
      </c>
      <c r="D1937" s="131">
        <v>29779.525675982237</v>
      </c>
      <c r="F1937" s="131">
        <v>20724</v>
      </c>
      <c r="G1937" s="131">
        <v>21993</v>
      </c>
      <c r="H1937" s="152" t="s">
        <v>1098</v>
      </c>
    </row>
    <row r="1939" spans="4:8" ht="12.75">
      <c r="D1939" s="131">
        <v>29360.00001707673</v>
      </c>
      <c r="F1939" s="131">
        <v>20621</v>
      </c>
      <c r="G1939" s="131">
        <v>22115</v>
      </c>
      <c r="H1939" s="152" t="s">
        <v>1099</v>
      </c>
    </row>
    <row r="1941" spans="4:8" ht="12.75">
      <c r="D1941" s="131">
        <v>29042.44402384758</v>
      </c>
      <c r="F1941" s="131">
        <v>21159</v>
      </c>
      <c r="G1941" s="131">
        <v>22212</v>
      </c>
      <c r="H1941" s="152" t="s">
        <v>1100</v>
      </c>
    </row>
    <row r="1943" spans="1:8" ht="12.75">
      <c r="A1943" s="147" t="s">
        <v>425</v>
      </c>
      <c r="C1943" s="153" t="s">
        <v>426</v>
      </c>
      <c r="D1943" s="131">
        <v>29393.989905635513</v>
      </c>
      <c r="F1943" s="131">
        <v>20834.666666666668</v>
      </c>
      <c r="G1943" s="131">
        <v>22106.666666666664</v>
      </c>
      <c r="H1943" s="131">
        <v>7668.698900344511</v>
      </c>
    </row>
    <row r="1944" spans="1:8" ht="12.75">
      <c r="A1944" s="130">
        <v>38399.93020833333</v>
      </c>
      <c r="C1944" s="153" t="s">
        <v>427</v>
      </c>
      <c r="D1944" s="131">
        <v>369.71451806957657</v>
      </c>
      <c r="F1944" s="131">
        <v>285.56318623613464</v>
      </c>
      <c r="G1944" s="131">
        <v>109.73756573449829</v>
      </c>
      <c r="H1944" s="131">
        <v>369.71451806957657</v>
      </c>
    </row>
    <row r="1946" spans="3:8" ht="12.75">
      <c r="C1946" s="153" t="s">
        <v>428</v>
      </c>
      <c r="D1946" s="131">
        <v>1.2577894979772504</v>
      </c>
      <c r="F1946" s="131">
        <v>1.370615574536676</v>
      </c>
      <c r="G1946" s="131">
        <v>0.4964003275082854</v>
      </c>
      <c r="H1946" s="131">
        <v>4.821085334996884</v>
      </c>
    </row>
    <row r="1947" spans="1:10" ht="12.75">
      <c r="A1947" s="147" t="s">
        <v>417</v>
      </c>
      <c r="C1947" s="148" t="s">
        <v>418</v>
      </c>
      <c r="D1947" s="148" t="s">
        <v>419</v>
      </c>
      <c r="F1947" s="148" t="s">
        <v>420</v>
      </c>
      <c r="G1947" s="148" t="s">
        <v>421</v>
      </c>
      <c r="H1947" s="148" t="s">
        <v>422</v>
      </c>
      <c r="I1947" s="149" t="s">
        <v>423</v>
      </c>
      <c r="J1947" s="148" t="s">
        <v>424</v>
      </c>
    </row>
    <row r="1948" spans="1:8" ht="12.75">
      <c r="A1948" s="150" t="s">
        <v>487</v>
      </c>
      <c r="C1948" s="151">
        <v>267.7160000000149</v>
      </c>
      <c r="D1948" s="131">
        <v>15109.85593725741</v>
      </c>
      <c r="F1948" s="131">
        <v>6273</v>
      </c>
      <c r="G1948" s="131">
        <v>6257.5</v>
      </c>
      <c r="H1948" s="152" t="s">
        <v>1101</v>
      </c>
    </row>
    <row r="1950" spans="4:8" ht="12.75">
      <c r="D1950" s="131">
        <v>14850.13139475882</v>
      </c>
      <c r="F1950" s="131">
        <v>6305.75</v>
      </c>
      <c r="G1950" s="131">
        <v>6292.25</v>
      </c>
      <c r="H1950" s="152" t="s">
        <v>1102</v>
      </c>
    </row>
    <row r="1952" spans="4:8" ht="12.75">
      <c r="D1952" s="131">
        <v>14621.192148134112</v>
      </c>
      <c r="F1952" s="131">
        <v>6255.25</v>
      </c>
      <c r="G1952" s="131">
        <v>6335</v>
      </c>
      <c r="H1952" s="152" t="s">
        <v>1103</v>
      </c>
    </row>
    <row r="1954" spans="1:8" ht="12.75">
      <c r="A1954" s="147" t="s">
        <v>425</v>
      </c>
      <c r="C1954" s="153" t="s">
        <v>426</v>
      </c>
      <c r="D1954" s="131">
        <v>14860.393160050113</v>
      </c>
      <c r="F1954" s="131">
        <v>6278</v>
      </c>
      <c r="G1954" s="131">
        <v>6294.916666666666</v>
      </c>
      <c r="H1954" s="131">
        <v>8572.51593855033</v>
      </c>
    </row>
    <row r="1955" spans="1:8" ht="12.75">
      <c r="A1955" s="130">
        <v>38399.93085648148</v>
      </c>
      <c r="C1955" s="153" t="s">
        <v>427</v>
      </c>
      <c r="D1955" s="131">
        <v>244.49346120150568</v>
      </c>
      <c r="F1955" s="131">
        <v>25.618596760946915</v>
      </c>
      <c r="G1955" s="131">
        <v>38.8187562053878</v>
      </c>
      <c r="H1955" s="131">
        <v>244.49346120150568</v>
      </c>
    </row>
    <row r="1957" spans="3:8" ht="12.75">
      <c r="C1957" s="153" t="s">
        <v>428</v>
      </c>
      <c r="D1957" s="131">
        <v>1.6452691296135347</v>
      </c>
      <c r="F1957" s="131">
        <v>0.408069397275357</v>
      </c>
      <c r="G1957" s="131">
        <v>0.6166683097004907</v>
      </c>
      <c r="H1957" s="131">
        <v>2.8520619028776184</v>
      </c>
    </row>
    <row r="1958" spans="1:10" ht="12.75">
      <c r="A1958" s="147" t="s">
        <v>417</v>
      </c>
      <c r="C1958" s="148" t="s">
        <v>418</v>
      </c>
      <c r="D1958" s="148" t="s">
        <v>419</v>
      </c>
      <c r="F1958" s="148" t="s">
        <v>420</v>
      </c>
      <c r="G1958" s="148" t="s">
        <v>421</v>
      </c>
      <c r="H1958" s="148" t="s">
        <v>422</v>
      </c>
      <c r="I1958" s="149" t="s">
        <v>423</v>
      </c>
      <c r="J1958" s="148" t="s">
        <v>424</v>
      </c>
    </row>
    <row r="1959" spans="1:8" ht="12.75">
      <c r="A1959" s="150" t="s">
        <v>486</v>
      </c>
      <c r="C1959" s="151">
        <v>292.40199999976903</v>
      </c>
      <c r="D1959" s="131">
        <v>51551.29749709368</v>
      </c>
      <c r="F1959" s="131">
        <v>25701.250000029802</v>
      </c>
      <c r="G1959" s="131">
        <v>25278.75</v>
      </c>
      <c r="H1959" s="152" t="s">
        <v>1104</v>
      </c>
    </row>
    <row r="1961" spans="4:8" ht="12.75">
      <c r="D1961" s="131">
        <v>53734.318685650826</v>
      </c>
      <c r="F1961" s="131">
        <v>25531.25</v>
      </c>
      <c r="G1961" s="131">
        <v>25018.75</v>
      </c>
      <c r="H1961" s="152" t="s">
        <v>1105</v>
      </c>
    </row>
    <row r="1963" spans="4:8" ht="12.75">
      <c r="D1963" s="131">
        <v>53442.4551115036</v>
      </c>
      <c r="F1963" s="131">
        <v>25621.25</v>
      </c>
      <c r="G1963" s="131">
        <v>25195.25</v>
      </c>
      <c r="H1963" s="152" t="s">
        <v>1106</v>
      </c>
    </row>
    <row r="1965" spans="1:8" ht="12.75">
      <c r="A1965" s="147" t="s">
        <v>425</v>
      </c>
      <c r="C1965" s="153" t="s">
        <v>426</v>
      </c>
      <c r="D1965" s="131">
        <v>52909.357098082706</v>
      </c>
      <c r="F1965" s="131">
        <v>25617.916666676603</v>
      </c>
      <c r="G1965" s="131">
        <v>25164.25</v>
      </c>
      <c r="H1965" s="131">
        <v>27582.878195125562</v>
      </c>
    </row>
    <row r="1966" spans="1:8" ht="12.75">
      <c r="A1966" s="130">
        <v>38399.931539351855</v>
      </c>
      <c r="C1966" s="153" t="s">
        <v>427</v>
      </c>
      <c r="D1966" s="131">
        <v>1185.133113349476</v>
      </c>
      <c r="F1966" s="131">
        <v>85.04900549670285</v>
      </c>
      <c r="G1966" s="131">
        <v>132.74317308246026</v>
      </c>
      <c r="H1966" s="131">
        <v>1185.133113349476</v>
      </c>
    </row>
    <row r="1968" spans="3:8" ht="12.75">
      <c r="C1968" s="153" t="s">
        <v>428</v>
      </c>
      <c r="D1968" s="131">
        <v>2.2399310412192137</v>
      </c>
      <c r="F1968" s="131">
        <v>0.3319903277198701</v>
      </c>
      <c r="G1968" s="131">
        <v>0.5275069715269092</v>
      </c>
      <c r="H1968" s="131">
        <v>4.296625990100308</v>
      </c>
    </row>
    <row r="1969" spans="1:10" ht="12.75">
      <c r="A1969" s="147" t="s">
        <v>417</v>
      </c>
      <c r="C1969" s="148" t="s">
        <v>418</v>
      </c>
      <c r="D1969" s="148" t="s">
        <v>419</v>
      </c>
      <c r="F1969" s="148" t="s">
        <v>420</v>
      </c>
      <c r="G1969" s="148" t="s">
        <v>421</v>
      </c>
      <c r="H1969" s="148" t="s">
        <v>422</v>
      </c>
      <c r="I1969" s="149" t="s">
        <v>423</v>
      </c>
      <c r="J1969" s="148" t="s">
        <v>424</v>
      </c>
    </row>
    <row r="1970" spans="1:8" ht="12.75">
      <c r="A1970" s="150" t="s">
        <v>490</v>
      </c>
      <c r="C1970" s="151">
        <v>324.75400000019</v>
      </c>
      <c r="D1970" s="131">
        <v>47728.35885518789</v>
      </c>
      <c r="F1970" s="131">
        <v>36087</v>
      </c>
      <c r="G1970" s="131">
        <v>33968</v>
      </c>
      <c r="H1970" s="152" t="s">
        <v>1107</v>
      </c>
    </row>
    <row r="1972" spans="4:8" ht="12.75">
      <c r="D1972" s="131">
        <v>47993.91784328222</v>
      </c>
      <c r="F1972" s="131">
        <v>35938</v>
      </c>
      <c r="G1972" s="131">
        <v>33615</v>
      </c>
      <c r="H1972" s="152" t="s">
        <v>1108</v>
      </c>
    </row>
    <row r="1974" spans="4:8" ht="12.75">
      <c r="D1974" s="131">
        <v>47833.48152297735</v>
      </c>
      <c r="F1974" s="131">
        <v>35671</v>
      </c>
      <c r="G1974" s="131">
        <v>33821</v>
      </c>
      <c r="H1974" s="152" t="s">
        <v>1109</v>
      </c>
    </row>
    <row r="1976" spans="1:8" ht="12.75">
      <c r="A1976" s="147" t="s">
        <v>425</v>
      </c>
      <c r="C1976" s="153" t="s">
        <v>426</v>
      </c>
      <c r="D1976" s="131">
        <v>47851.91940714915</v>
      </c>
      <c r="F1976" s="131">
        <v>35898.666666666664</v>
      </c>
      <c r="G1976" s="131">
        <v>33801.333333333336</v>
      </c>
      <c r="H1976" s="131">
        <v>12932.25932336699</v>
      </c>
    </row>
    <row r="1977" spans="1:8" ht="12.75">
      <c r="A1977" s="130">
        <v>38399.93204861111</v>
      </c>
      <c r="C1977" s="153" t="s">
        <v>427</v>
      </c>
      <c r="D1977" s="131">
        <v>133.7361608503629</v>
      </c>
      <c r="F1977" s="131">
        <v>210.77080759282902</v>
      </c>
      <c r="G1977" s="131">
        <v>177.31986164367862</v>
      </c>
      <c r="H1977" s="131">
        <v>133.7361608503629</v>
      </c>
    </row>
    <row r="1979" spans="3:8" ht="12.75">
      <c r="C1979" s="153" t="s">
        <v>428</v>
      </c>
      <c r="D1979" s="131">
        <v>0.27947919855098335</v>
      </c>
      <c r="F1979" s="131">
        <v>0.5871271196502073</v>
      </c>
      <c r="G1979" s="131">
        <v>0.5245942812226694</v>
      </c>
      <c r="H1979" s="131">
        <v>1.0341283568967585</v>
      </c>
    </row>
    <row r="1980" spans="1:10" ht="12.75">
      <c r="A1980" s="147" t="s">
        <v>417</v>
      </c>
      <c r="C1980" s="148" t="s">
        <v>418</v>
      </c>
      <c r="D1980" s="148" t="s">
        <v>419</v>
      </c>
      <c r="F1980" s="148" t="s">
        <v>420</v>
      </c>
      <c r="G1980" s="148" t="s">
        <v>421</v>
      </c>
      <c r="H1980" s="148" t="s">
        <v>422</v>
      </c>
      <c r="I1980" s="149" t="s">
        <v>423</v>
      </c>
      <c r="J1980" s="148" t="s">
        <v>424</v>
      </c>
    </row>
    <row r="1981" spans="1:8" ht="12.75">
      <c r="A1981" s="150" t="s">
        <v>509</v>
      </c>
      <c r="C1981" s="151">
        <v>343.82299999985844</v>
      </c>
      <c r="D1981" s="131">
        <v>31680.575920552015</v>
      </c>
      <c r="F1981" s="131">
        <v>28774.000000029802</v>
      </c>
      <c r="G1981" s="131">
        <v>28840</v>
      </c>
      <c r="H1981" s="152" t="s">
        <v>1110</v>
      </c>
    </row>
    <row r="1983" spans="4:8" ht="12.75">
      <c r="D1983" s="131">
        <v>31607.432780504227</v>
      </c>
      <c r="F1983" s="131">
        <v>28706</v>
      </c>
      <c r="G1983" s="131">
        <v>29075.999999970198</v>
      </c>
      <c r="H1983" s="152" t="s">
        <v>1111</v>
      </c>
    </row>
    <row r="1985" spans="4:8" ht="12.75">
      <c r="D1985" s="131">
        <v>31833.318841159344</v>
      </c>
      <c r="F1985" s="131">
        <v>29596</v>
      </c>
      <c r="G1985" s="131">
        <v>28631.999999970198</v>
      </c>
      <c r="H1985" s="152" t="s">
        <v>1112</v>
      </c>
    </row>
    <row r="1987" spans="1:8" ht="12.75">
      <c r="A1987" s="147" t="s">
        <v>425</v>
      </c>
      <c r="C1987" s="153" t="s">
        <v>426</v>
      </c>
      <c r="D1987" s="131">
        <v>31707.10918073853</v>
      </c>
      <c r="F1987" s="131">
        <v>29025.333333343267</v>
      </c>
      <c r="G1987" s="131">
        <v>28849.333333313465</v>
      </c>
      <c r="H1987" s="131">
        <v>2769.140926775134</v>
      </c>
    </row>
    <row r="1988" spans="1:8" ht="12.75">
      <c r="A1988" s="130">
        <v>38399.932488425926</v>
      </c>
      <c r="C1988" s="153" t="s">
        <v>427</v>
      </c>
      <c r="D1988" s="131">
        <v>115.25683720253636</v>
      </c>
      <c r="F1988" s="131">
        <v>495.3799888223203</v>
      </c>
      <c r="G1988" s="131">
        <v>222.1470984121252</v>
      </c>
      <c r="H1988" s="131">
        <v>115.25683720253636</v>
      </c>
    </row>
    <row r="1990" spans="3:8" ht="12.75">
      <c r="C1990" s="153" t="s">
        <v>428</v>
      </c>
      <c r="D1990" s="131">
        <v>0.3635047160734309</v>
      </c>
      <c r="F1990" s="131">
        <v>1.7067159337434565</v>
      </c>
      <c r="G1990" s="131">
        <v>0.7700250672884809</v>
      </c>
      <c r="H1990" s="131">
        <v>4.162187488838328</v>
      </c>
    </row>
    <row r="1991" spans="1:10" ht="12.75">
      <c r="A1991" s="147" t="s">
        <v>417</v>
      </c>
      <c r="C1991" s="148" t="s">
        <v>418</v>
      </c>
      <c r="D1991" s="148" t="s">
        <v>419</v>
      </c>
      <c r="F1991" s="148" t="s">
        <v>420</v>
      </c>
      <c r="G1991" s="148" t="s">
        <v>421</v>
      </c>
      <c r="H1991" s="148" t="s">
        <v>422</v>
      </c>
      <c r="I1991" s="149" t="s">
        <v>423</v>
      </c>
      <c r="J1991" s="148" t="s">
        <v>424</v>
      </c>
    </row>
    <row r="1992" spans="1:8" ht="12.75">
      <c r="A1992" s="150" t="s">
        <v>491</v>
      </c>
      <c r="C1992" s="151">
        <v>361.38400000007823</v>
      </c>
      <c r="D1992" s="131">
        <v>56819.11436486244</v>
      </c>
      <c r="F1992" s="131">
        <v>29908</v>
      </c>
      <c r="G1992" s="131">
        <v>29579.999999970198</v>
      </c>
      <c r="H1992" s="152" t="s">
        <v>1113</v>
      </c>
    </row>
    <row r="1994" spans="4:8" ht="12.75">
      <c r="D1994" s="131">
        <v>57324.04322206974</v>
      </c>
      <c r="F1994" s="131">
        <v>29998</v>
      </c>
      <c r="G1994" s="131">
        <v>30286</v>
      </c>
      <c r="H1994" s="152" t="s">
        <v>1114</v>
      </c>
    </row>
    <row r="1996" spans="4:8" ht="12.75">
      <c r="D1996" s="131">
        <v>57798.970336675644</v>
      </c>
      <c r="F1996" s="131">
        <v>29422.000000029802</v>
      </c>
      <c r="G1996" s="131">
        <v>29634</v>
      </c>
      <c r="H1996" s="152" t="s">
        <v>1115</v>
      </c>
    </row>
    <row r="1998" spans="1:8" ht="12.75">
      <c r="A1998" s="147" t="s">
        <v>425</v>
      </c>
      <c r="C1998" s="153" t="s">
        <v>426</v>
      </c>
      <c r="D1998" s="131">
        <v>57314.04264120261</v>
      </c>
      <c r="F1998" s="131">
        <v>29776.00000000993</v>
      </c>
      <c r="G1998" s="131">
        <v>29833.333333323397</v>
      </c>
      <c r="H1998" s="131">
        <v>27511.689700025334</v>
      </c>
    </row>
    <row r="1999" spans="1:8" ht="12.75">
      <c r="A1999" s="130">
        <v>38399.932916666665</v>
      </c>
      <c r="C1999" s="153" t="s">
        <v>427</v>
      </c>
      <c r="D1999" s="131">
        <v>490.0045306801528</v>
      </c>
      <c r="F1999" s="131">
        <v>309.8580319911372</v>
      </c>
      <c r="G1999" s="131">
        <v>392.9495302715828</v>
      </c>
      <c r="H1999" s="131">
        <v>490.0045306801528</v>
      </c>
    </row>
    <row r="2001" spans="3:8" ht="12.75">
      <c r="C2001" s="153" t="s">
        <v>428</v>
      </c>
      <c r="D2001" s="131">
        <v>0.8549467252688479</v>
      </c>
      <c r="F2001" s="131">
        <v>1.0406301450531767</v>
      </c>
      <c r="G2001" s="131">
        <v>1.3171492634806046</v>
      </c>
      <c r="H2001" s="131">
        <v>1.7810775565693502</v>
      </c>
    </row>
    <row r="2002" spans="1:10" ht="12.75">
      <c r="A2002" s="147" t="s">
        <v>417</v>
      </c>
      <c r="C2002" s="148" t="s">
        <v>418</v>
      </c>
      <c r="D2002" s="148" t="s">
        <v>419</v>
      </c>
      <c r="F2002" s="148" t="s">
        <v>420</v>
      </c>
      <c r="G2002" s="148" t="s">
        <v>421</v>
      </c>
      <c r="H2002" s="148" t="s">
        <v>422</v>
      </c>
      <c r="I2002" s="149" t="s">
        <v>423</v>
      </c>
      <c r="J2002" s="148" t="s">
        <v>424</v>
      </c>
    </row>
    <row r="2003" spans="1:8" ht="12.75">
      <c r="A2003" s="150" t="s">
        <v>510</v>
      </c>
      <c r="C2003" s="151">
        <v>371.029</v>
      </c>
      <c r="D2003" s="131">
        <v>43246.983023643494</v>
      </c>
      <c r="F2003" s="131">
        <v>35698</v>
      </c>
      <c r="G2003" s="131">
        <v>37104</v>
      </c>
      <c r="H2003" s="152" t="s">
        <v>1116</v>
      </c>
    </row>
    <row r="2005" spans="4:8" ht="12.75">
      <c r="D2005" s="131">
        <v>43687.672488212585</v>
      </c>
      <c r="F2005" s="131">
        <v>36602</v>
      </c>
      <c r="G2005" s="131">
        <v>36252</v>
      </c>
      <c r="H2005" s="152" t="s">
        <v>1117</v>
      </c>
    </row>
    <row r="2007" spans="4:8" ht="12.75">
      <c r="D2007" s="131">
        <v>43713.76112943888</v>
      </c>
      <c r="F2007" s="131">
        <v>36692</v>
      </c>
      <c r="G2007" s="131">
        <v>35882</v>
      </c>
      <c r="H2007" s="152" t="s">
        <v>1118</v>
      </c>
    </row>
    <row r="2009" spans="1:8" ht="12.75">
      <c r="A2009" s="147" t="s">
        <v>425</v>
      </c>
      <c r="C2009" s="153" t="s">
        <v>426</v>
      </c>
      <c r="D2009" s="131">
        <v>43549.47221376498</v>
      </c>
      <c r="F2009" s="131">
        <v>36330.666666666664</v>
      </c>
      <c r="G2009" s="131">
        <v>36412.666666666664</v>
      </c>
      <c r="H2009" s="131">
        <v>7187.600473102549</v>
      </c>
    </row>
    <row r="2010" spans="1:8" ht="12.75">
      <c r="A2010" s="130">
        <v>38399.93335648148</v>
      </c>
      <c r="C2010" s="153" t="s">
        <v>427</v>
      </c>
      <c r="D2010" s="131">
        <v>262.2878893611323</v>
      </c>
      <c r="F2010" s="131">
        <v>549.7502463240314</v>
      </c>
      <c r="G2010" s="131">
        <v>626.6429073510154</v>
      </c>
      <c r="H2010" s="131">
        <v>262.2878893611323</v>
      </c>
    </row>
    <row r="2012" spans="3:8" ht="12.75">
      <c r="C2012" s="153" t="s">
        <v>428</v>
      </c>
      <c r="D2012" s="131">
        <v>0.602275701697779</v>
      </c>
      <c r="F2012" s="131">
        <v>1.513185131910686</v>
      </c>
      <c r="G2012" s="131">
        <v>1.720947584222566</v>
      </c>
      <c r="H2012" s="131">
        <v>3.649171797217534</v>
      </c>
    </row>
    <row r="2013" spans="1:10" ht="12.75">
      <c r="A2013" s="147" t="s">
        <v>417</v>
      </c>
      <c r="C2013" s="148" t="s">
        <v>418</v>
      </c>
      <c r="D2013" s="148" t="s">
        <v>419</v>
      </c>
      <c r="F2013" s="148" t="s">
        <v>420</v>
      </c>
      <c r="G2013" s="148" t="s">
        <v>421</v>
      </c>
      <c r="H2013" s="148" t="s">
        <v>422</v>
      </c>
      <c r="I2013" s="149" t="s">
        <v>423</v>
      </c>
      <c r="J2013" s="148" t="s">
        <v>424</v>
      </c>
    </row>
    <row r="2014" spans="1:8" ht="12.75">
      <c r="A2014" s="150" t="s">
        <v>485</v>
      </c>
      <c r="C2014" s="151">
        <v>407.77100000018254</v>
      </c>
      <c r="D2014" s="131">
        <v>1362409.9625053406</v>
      </c>
      <c r="F2014" s="131">
        <v>134500</v>
      </c>
      <c r="G2014" s="131">
        <v>132300</v>
      </c>
      <c r="H2014" s="152" t="s">
        <v>1119</v>
      </c>
    </row>
    <row r="2016" spans="4:8" ht="12.75">
      <c r="D2016" s="131">
        <v>1389619.7390022278</v>
      </c>
      <c r="F2016" s="131">
        <v>134800</v>
      </c>
      <c r="G2016" s="131">
        <v>132400</v>
      </c>
      <c r="H2016" s="152" t="s">
        <v>1120</v>
      </c>
    </row>
    <row r="2018" spans="4:8" ht="12.75">
      <c r="D2018" s="131">
        <v>1357045.799079895</v>
      </c>
      <c r="F2018" s="131">
        <v>136000</v>
      </c>
      <c r="G2018" s="131">
        <v>132900</v>
      </c>
      <c r="H2018" s="152" t="s">
        <v>1121</v>
      </c>
    </row>
    <row r="2020" spans="1:8" ht="12.75">
      <c r="A2020" s="147" t="s">
        <v>425</v>
      </c>
      <c r="C2020" s="153" t="s">
        <v>426</v>
      </c>
      <c r="D2020" s="131">
        <v>1369691.8335291543</v>
      </c>
      <c r="F2020" s="131">
        <v>135100</v>
      </c>
      <c r="G2020" s="131">
        <v>132533.33333333334</v>
      </c>
      <c r="H2020" s="131">
        <v>1235896.1521874352</v>
      </c>
    </row>
    <row r="2021" spans="1:8" ht="12.75">
      <c r="A2021" s="130">
        <v>38399.93383101852</v>
      </c>
      <c r="C2021" s="153" t="s">
        <v>427</v>
      </c>
      <c r="D2021" s="131">
        <v>17465.24047133811</v>
      </c>
      <c r="F2021" s="131">
        <v>793.7253933193772</v>
      </c>
      <c r="G2021" s="131">
        <v>321.4550253664318</v>
      </c>
      <c r="H2021" s="131">
        <v>17465.24047133811</v>
      </c>
    </row>
    <row r="2023" spans="3:8" ht="12.75">
      <c r="C2023" s="153" t="s">
        <v>428</v>
      </c>
      <c r="D2023" s="131">
        <v>1.2751218955826795</v>
      </c>
      <c r="F2023" s="131">
        <v>0.5875095435376589</v>
      </c>
      <c r="G2023" s="131">
        <v>0.24254654831471212</v>
      </c>
      <c r="H2023" s="131">
        <v>1.413164078585896</v>
      </c>
    </row>
    <row r="2024" spans="1:10" ht="12.75">
      <c r="A2024" s="147" t="s">
        <v>417</v>
      </c>
      <c r="C2024" s="148" t="s">
        <v>418</v>
      </c>
      <c r="D2024" s="148" t="s">
        <v>419</v>
      </c>
      <c r="F2024" s="148" t="s">
        <v>420</v>
      </c>
      <c r="G2024" s="148" t="s">
        <v>421</v>
      </c>
      <c r="H2024" s="148" t="s">
        <v>422</v>
      </c>
      <c r="I2024" s="149" t="s">
        <v>423</v>
      </c>
      <c r="J2024" s="148" t="s">
        <v>424</v>
      </c>
    </row>
    <row r="2025" spans="1:8" ht="12.75">
      <c r="A2025" s="150" t="s">
        <v>492</v>
      </c>
      <c r="C2025" s="151">
        <v>455.40299999993294</v>
      </c>
      <c r="D2025" s="131">
        <v>113650.2973691225</v>
      </c>
      <c r="F2025" s="131">
        <v>90857.5</v>
      </c>
      <c r="G2025" s="131">
        <v>93105</v>
      </c>
      <c r="H2025" s="152" t="s">
        <v>1122</v>
      </c>
    </row>
    <row r="2027" spans="4:8" ht="12.75">
      <c r="D2027" s="131">
        <v>113750.69706428051</v>
      </c>
      <c r="F2027" s="131">
        <v>91755</v>
      </c>
      <c r="G2027" s="131">
        <v>92887.5</v>
      </c>
      <c r="H2027" s="152" t="s">
        <v>1123</v>
      </c>
    </row>
    <row r="2029" spans="4:8" ht="12.75">
      <c r="D2029" s="131">
        <v>112538.60570406914</v>
      </c>
      <c r="F2029" s="131">
        <v>91707.5</v>
      </c>
      <c r="G2029" s="131">
        <v>92695</v>
      </c>
      <c r="H2029" s="152" t="s">
        <v>1124</v>
      </c>
    </row>
    <row r="2031" spans="1:8" ht="12.75">
      <c r="A2031" s="147" t="s">
        <v>425</v>
      </c>
      <c r="C2031" s="153" t="s">
        <v>426</v>
      </c>
      <c r="D2031" s="131">
        <v>113313.20004582405</v>
      </c>
      <c r="F2031" s="131">
        <v>91440</v>
      </c>
      <c r="G2031" s="131">
        <v>92895.83333333334</v>
      </c>
      <c r="H2031" s="131">
        <v>21149.5154528008</v>
      </c>
    </row>
    <row r="2032" spans="1:8" ht="12.75">
      <c r="A2032" s="130">
        <v>38399.934479166666</v>
      </c>
      <c r="C2032" s="153" t="s">
        <v>427</v>
      </c>
      <c r="D2032" s="131">
        <v>672.6940763875516</v>
      </c>
      <c r="F2032" s="131">
        <v>505.01856401522514</v>
      </c>
      <c r="G2032" s="131">
        <v>205.12699318552237</v>
      </c>
      <c r="H2032" s="131">
        <v>672.6940763875516</v>
      </c>
    </row>
    <row r="2034" spans="3:8" ht="12.75">
      <c r="C2034" s="153" t="s">
        <v>428</v>
      </c>
      <c r="D2034" s="131">
        <v>0.5936590583581727</v>
      </c>
      <c r="F2034" s="131">
        <v>0.5522950175144633</v>
      </c>
      <c r="G2034" s="131">
        <v>0.22081398683348452</v>
      </c>
      <c r="H2034" s="131">
        <v>3.1806595186012534</v>
      </c>
    </row>
    <row r="2035" spans="1:16" ht="12.75">
      <c r="A2035" s="141" t="s">
        <v>408</v>
      </c>
      <c r="B2035" s="136" t="s">
        <v>579</v>
      </c>
      <c r="D2035" s="141" t="s">
        <v>409</v>
      </c>
      <c r="E2035" s="136" t="s">
        <v>410</v>
      </c>
      <c r="F2035" s="137" t="s">
        <v>451</v>
      </c>
      <c r="G2035" s="142" t="s">
        <v>412</v>
      </c>
      <c r="H2035" s="143">
        <v>2</v>
      </c>
      <c r="I2035" s="144" t="s">
        <v>413</v>
      </c>
      <c r="J2035" s="143">
        <v>5</v>
      </c>
      <c r="K2035" s="142" t="s">
        <v>414</v>
      </c>
      <c r="L2035" s="145">
        <v>1</v>
      </c>
      <c r="M2035" s="142" t="s">
        <v>415</v>
      </c>
      <c r="N2035" s="146">
        <v>1</v>
      </c>
      <c r="O2035" s="142" t="s">
        <v>416</v>
      </c>
      <c r="P2035" s="146">
        <v>1</v>
      </c>
    </row>
    <row r="2037" spans="1:10" ht="12.75">
      <c r="A2037" s="147" t="s">
        <v>417</v>
      </c>
      <c r="C2037" s="148" t="s">
        <v>418</v>
      </c>
      <c r="D2037" s="148" t="s">
        <v>419</v>
      </c>
      <c r="F2037" s="148" t="s">
        <v>420</v>
      </c>
      <c r="G2037" s="148" t="s">
        <v>421</v>
      </c>
      <c r="H2037" s="148" t="s">
        <v>422</v>
      </c>
      <c r="I2037" s="149" t="s">
        <v>423</v>
      </c>
      <c r="J2037" s="148" t="s">
        <v>424</v>
      </c>
    </row>
    <row r="2038" spans="1:8" ht="12.75">
      <c r="A2038" s="150" t="s">
        <v>488</v>
      </c>
      <c r="C2038" s="151">
        <v>228.61599999992177</v>
      </c>
      <c r="D2038" s="131">
        <v>32121.485945284367</v>
      </c>
      <c r="F2038" s="131">
        <v>28208</v>
      </c>
      <c r="G2038" s="131">
        <v>28031.999999970198</v>
      </c>
      <c r="H2038" s="152" t="s">
        <v>1125</v>
      </c>
    </row>
    <row r="2040" spans="4:8" ht="12.75">
      <c r="D2040" s="131">
        <v>31886.1941601336</v>
      </c>
      <c r="F2040" s="131">
        <v>28675</v>
      </c>
      <c r="G2040" s="131">
        <v>28121</v>
      </c>
      <c r="H2040" s="152" t="s">
        <v>1126</v>
      </c>
    </row>
    <row r="2042" spans="4:8" ht="12.75">
      <c r="D2042" s="131">
        <v>31486.19447556138</v>
      </c>
      <c r="F2042" s="131">
        <v>27964</v>
      </c>
      <c r="G2042" s="131">
        <v>27463</v>
      </c>
      <c r="H2042" s="152" t="s">
        <v>1127</v>
      </c>
    </row>
    <row r="2044" spans="1:8" ht="12.75">
      <c r="A2044" s="147" t="s">
        <v>425</v>
      </c>
      <c r="C2044" s="153" t="s">
        <v>426</v>
      </c>
      <c r="D2044" s="131">
        <v>31831.291526993118</v>
      </c>
      <c r="F2044" s="131">
        <v>28282.333333333336</v>
      </c>
      <c r="G2044" s="131">
        <v>27871.99999999007</v>
      </c>
      <c r="H2044" s="131">
        <v>3750.317643836478</v>
      </c>
    </row>
    <row r="2045" spans="1:8" ht="12.75">
      <c r="A2045" s="130">
        <v>38399.936689814815</v>
      </c>
      <c r="C2045" s="153" t="s">
        <v>427</v>
      </c>
      <c r="D2045" s="131">
        <v>321.18458434340937</v>
      </c>
      <c r="F2045" s="131">
        <v>361.2815153496416</v>
      </c>
      <c r="G2045" s="131">
        <v>356.9887953358209</v>
      </c>
      <c r="H2045" s="131">
        <v>321.18458434340937</v>
      </c>
    </row>
    <row r="2047" spans="3:8" ht="12.75">
      <c r="C2047" s="153" t="s">
        <v>428</v>
      </c>
      <c r="D2047" s="131">
        <v>1.0090215286145174</v>
      </c>
      <c r="F2047" s="131">
        <v>1.2774105696712017</v>
      </c>
      <c r="G2047" s="131">
        <v>1.2808151382604342</v>
      </c>
      <c r="H2047" s="131">
        <v>8.56419681866856</v>
      </c>
    </row>
    <row r="2048" spans="1:10" ht="12.75">
      <c r="A2048" s="147" t="s">
        <v>417</v>
      </c>
      <c r="C2048" s="148" t="s">
        <v>418</v>
      </c>
      <c r="D2048" s="148" t="s">
        <v>419</v>
      </c>
      <c r="F2048" s="148" t="s">
        <v>420</v>
      </c>
      <c r="G2048" s="148" t="s">
        <v>421</v>
      </c>
      <c r="H2048" s="148" t="s">
        <v>422</v>
      </c>
      <c r="I2048" s="149" t="s">
        <v>423</v>
      </c>
      <c r="J2048" s="148" t="s">
        <v>424</v>
      </c>
    </row>
    <row r="2049" spans="1:8" ht="12.75">
      <c r="A2049" s="150" t="s">
        <v>489</v>
      </c>
      <c r="C2049" s="151">
        <v>231.6040000000503</v>
      </c>
      <c r="D2049" s="131">
        <v>27877.710783213377</v>
      </c>
      <c r="F2049" s="131">
        <v>20717</v>
      </c>
      <c r="G2049" s="131">
        <v>22148</v>
      </c>
      <c r="H2049" s="152" t="s">
        <v>1128</v>
      </c>
    </row>
    <row r="2051" spans="4:8" ht="12.75">
      <c r="D2051" s="131">
        <v>27530.259572982788</v>
      </c>
      <c r="F2051" s="131">
        <v>20808</v>
      </c>
      <c r="G2051" s="131">
        <v>22022</v>
      </c>
      <c r="H2051" s="152" t="s">
        <v>1129</v>
      </c>
    </row>
    <row r="2053" spans="4:8" ht="12.75">
      <c r="D2053" s="131">
        <v>27923.085013270378</v>
      </c>
      <c r="F2053" s="131">
        <v>20772</v>
      </c>
      <c r="G2053" s="131">
        <v>22257</v>
      </c>
      <c r="H2053" s="152" t="s">
        <v>1130</v>
      </c>
    </row>
    <row r="2055" spans="1:8" ht="12.75">
      <c r="A2055" s="147" t="s">
        <v>425</v>
      </c>
      <c r="C2055" s="153" t="s">
        <v>426</v>
      </c>
      <c r="D2055" s="131">
        <v>27777.018456488848</v>
      </c>
      <c r="F2055" s="131">
        <v>20765.666666666668</v>
      </c>
      <c r="G2055" s="131">
        <v>22142.333333333336</v>
      </c>
      <c r="H2055" s="131">
        <v>6047.4423248016055</v>
      </c>
    </row>
    <row r="2056" spans="1:8" ht="12.75">
      <c r="A2056" s="130">
        <v>38399.93716435185</v>
      </c>
      <c r="C2056" s="153" t="s">
        <v>427</v>
      </c>
      <c r="D2056" s="131">
        <v>214.90036093597374</v>
      </c>
      <c r="F2056" s="131">
        <v>45.829393770083115</v>
      </c>
      <c r="G2056" s="131">
        <v>117.60243761645987</v>
      </c>
      <c r="H2056" s="131">
        <v>214.90036093597374</v>
      </c>
    </row>
    <row r="2058" spans="3:8" ht="12.75">
      <c r="C2058" s="153" t="s">
        <v>428</v>
      </c>
      <c r="D2058" s="131">
        <v>0.7736624478707216</v>
      </c>
      <c r="F2058" s="131">
        <v>0.2206979169305895</v>
      </c>
      <c r="G2058" s="131">
        <v>0.5311203469212511</v>
      </c>
      <c r="H2058" s="131">
        <v>3.5535743772971644</v>
      </c>
    </row>
    <row r="2059" spans="1:10" ht="12.75">
      <c r="A2059" s="147" t="s">
        <v>417</v>
      </c>
      <c r="C2059" s="148" t="s">
        <v>418</v>
      </c>
      <c r="D2059" s="148" t="s">
        <v>419</v>
      </c>
      <c r="F2059" s="148" t="s">
        <v>420</v>
      </c>
      <c r="G2059" s="148" t="s">
        <v>421</v>
      </c>
      <c r="H2059" s="148" t="s">
        <v>422</v>
      </c>
      <c r="I2059" s="149" t="s">
        <v>423</v>
      </c>
      <c r="J2059" s="148" t="s">
        <v>424</v>
      </c>
    </row>
    <row r="2060" spans="1:8" ht="12.75">
      <c r="A2060" s="150" t="s">
        <v>487</v>
      </c>
      <c r="C2060" s="151">
        <v>267.7160000000149</v>
      </c>
      <c r="D2060" s="131">
        <v>18514.47889214754</v>
      </c>
      <c r="F2060" s="131">
        <v>6230.75</v>
      </c>
      <c r="G2060" s="131">
        <v>6326.25</v>
      </c>
      <c r="H2060" s="152" t="s">
        <v>1131</v>
      </c>
    </row>
    <row r="2062" spans="4:8" ht="12.75">
      <c r="D2062" s="131">
        <v>18331.858573883772</v>
      </c>
      <c r="F2062" s="131">
        <v>6258.75</v>
      </c>
      <c r="G2062" s="131">
        <v>6255.75</v>
      </c>
      <c r="H2062" s="152" t="s">
        <v>1132</v>
      </c>
    </row>
    <row r="2064" spans="4:8" ht="12.75">
      <c r="D2064" s="131">
        <v>18750.544346779585</v>
      </c>
      <c r="F2064" s="131">
        <v>6219.5</v>
      </c>
      <c r="G2064" s="131">
        <v>6319.75</v>
      </c>
      <c r="H2064" s="152" t="s">
        <v>1133</v>
      </c>
    </row>
    <row r="2066" spans="1:8" ht="12.75">
      <c r="A2066" s="147" t="s">
        <v>425</v>
      </c>
      <c r="C2066" s="153" t="s">
        <v>426</v>
      </c>
      <c r="D2066" s="131">
        <v>18532.293937603634</v>
      </c>
      <c r="F2066" s="131">
        <v>6236.333333333334</v>
      </c>
      <c r="G2066" s="131">
        <v>6300.583333333334</v>
      </c>
      <c r="H2066" s="131">
        <v>12258.44662507654</v>
      </c>
    </row>
    <row r="2067" spans="1:8" ht="12.75">
      <c r="A2067" s="130">
        <v>38399.9378125</v>
      </c>
      <c r="C2067" s="153" t="s">
        <v>427</v>
      </c>
      <c r="D2067" s="131">
        <v>209.91063810532992</v>
      </c>
      <c r="F2067" s="131">
        <v>20.211898310978448</v>
      </c>
      <c r="G2067" s="131">
        <v>38.962588894134505</v>
      </c>
      <c r="H2067" s="131">
        <v>209.91063810532992</v>
      </c>
    </row>
    <row r="2069" spans="3:8" ht="12.75">
      <c r="C2069" s="153" t="s">
        <v>428</v>
      </c>
      <c r="D2069" s="131">
        <v>1.132674879926241</v>
      </c>
      <c r="F2069" s="131">
        <v>0.3240990696078644</v>
      </c>
      <c r="G2069" s="131">
        <v>0.6183965330321453</v>
      </c>
      <c r="H2069" s="131">
        <v>1.7123755115589068</v>
      </c>
    </row>
    <row r="2070" spans="1:10" ht="12.75">
      <c r="A2070" s="147" t="s">
        <v>417</v>
      </c>
      <c r="C2070" s="148" t="s">
        <v>418</v>
      </c>
      <c r="D2070" s="148" t="s">
        <v>419</v>
      </c>
      <c r="F2070" s="148" t="s">
        <v>420</v>
      </c>
      <c r="G2070" s="148" t="s">
        <v>421</v>
      </c>
      <c r="H2070" s="148" t="s">
        <v>422</v>
      </c>
      <c r="I2070" s="149" t="s">
        <v>423</v>
      </c>
      <c r="J2070" s="148" t="s">
        <v>424</v>
      </c>
    </row>
    <row r="2071" spans="1:8" ht="12.75">
      <c r="A2071" s="150" t="s">
        <v>486</v>
      </c>
      <c r="C2071" s="151">
        <v>292.40199999976903</v>
      </c>
      <c r="D2071" s="131">
        <v>43493.05029177666</v>
      </c>
      <c r="F2071" s="131">
        <v>25375.25</v>
      </c>
      <c r="G2071" s="131">
        <v>25036</v>
      </c>
      <c r="H2071" s="152" t="s">
        <v>1134</v>
      </c>
    </row>
    <row r="2073" spans="4:8" ht="12.75">
      <c r="D2073" s="131">
        <v>43123.75106751919</v>
      </c>
      <c r="F2073" s="131">
        <v>25086</v>
      </c>
      <c r="G2073" s="131">
        <v>25075.75</v>
      </c>
      <c r="H2073" s="152" t="s">
        <v>1135</v>
      </c>
    </row>
    <row r="2075" spans="4:8" ht="12.75">
      <c r="D2075" s="131">
        <v>43218.565088033676</v>
      </c>
      <c r="F2075" s="131">
        <v>25302</v>
      </c>
      <c r="G2075" s="131">
        <v>24986.5</v>
      </c>
      <c r="H2075" s="152" t="s">
        <v>1136</v>
      </c>
    </row>
    <row r="2077" spans="1:8" ht="12.75">
      <c r="A2077" s="147" t="s">
        <v>425</v>
      </c>
      <c r="C2077" s="153" t="s">
        <v>426</v>
      </c>
      <c r="D2077" s="131">
        <v>43278.45548244317</v>
      </c>
      <c r="F2077" s="131">
        <v>25254.416666666664</v>
      </c>
      <c r="G2077" s="131">
        <v>25032.75</v>
      </c>
      <c r="H2077" s="131">
        <v>18166.438604806044</v>
      </c>
    </row>
    <row r="2078" spans="1:8" ht="12.75">
      <c r="A2078" s="130">
        <v>38399.93848379629</v>
      </c>
      <c r="C2078" s="153" t="s">
        <v>427</v>
      </c>
      <c r="D2078" s="131">
        <v>191.7957866217846</v>
      </c>
      <c r="F2078" s="131">
        <v>150.38125160183145</v>
      </c>
      <c r="G2078" s="131">
        <v>44.713672405652396</v>
      </c>
      <c r="H2078" s="131">
        <v>191.7957866217846</v>
      </c>
    </row>
    <row r="2080" spans="3:8" ht="12.75">
      <c r="C2080" s="153" t="s">
        <v>428</v>
      </c>
      <c r="D2080" s="131">
        <v>0.44316689328155595</v>
      </c>
      <c r="F2080" s="131">
        <v>0.595465156003068</v>
      </c>
      <c r="G2080" s="131">
        <v>0.17862069651018125</v>
      </c>
      <c r="H2080" s="131">
        <v>1.0557698775974935</v>
      </c>
    </row>
    <row r="2081" spans="1:10" ht="12.75">
      <c r="A2081" s="147" t="s">
        <v>417</v>
      </c>
      <c r="C2081" s="148" t="s">
        <v>418</v>
      </c>
      <c r="D2081" s="148" t="s">
        <v>419</v>
      </c>
      <c r="F2081" s="148" t="s">
        <v>420</v>
      </c>
      <c r="G2081" s="148" t="s">
        <v>421</v>
      </c>
      <c r="H2081" s="148" t="s">
        <v>422</v>
      </c>
      <c r="I2081" s="149" t="s">
        <v>423</v>
      </c>
      <c r="J2081" s="148" t="s">
        <v>424</v>
      </c>
    </row>
    <row r="2082" spans="1:8" ht="12.75">
      <c r="A2082" s="150" t="s">
        <v>490</v>
      </c>
      <c r="C2082" s="151">
        <v>324.75400000019</v>
      </c>
      <c r="D2082" s="131">
        <v>41492.27257531881</v>
      </c>
      <c r="F2082" s="131">
        <v>35425</v>
      </c>
      <c r="G2082" s="131">
        <v>33566</v>
      </c>
      <c r="H2082" s="152" t="s">
        <v>1137</v>
      </c>
    </row>
    <row r="2084" spans="4:8" ht="12.75">
      <c r="D2084" s="131">
        <v>41280.51478046179</v>
      </c>
      <c r="F2084" s="131">
        <v>35501</v>
      </c>
      <c r="G2084" s="131">
        <v>33804</v>
      </c>
      <c r="H2084" s="152" t="s">
        <v>1138</v>
      </c>
    </row>
    <row r="2086" spans="4:8" ht="12.75">
      <c r="D2086" s="131">
        <v>41182.49179708958</v>
      </c>
      <c r="F2086" s="131">
        <v>35057</v>
      </c>
      <c r="G2086" s="131">
        <v>33620</v>
      </c>
      <c r="H2086" s="152" t="s">
        <v>1139</v>
      </c>
    </row>
    <row r="2088" spans="1:8" ht="12.75">
      <c r="A2088" s="147" t="s">
        <v>425</v>
      </c>
      <c r="C2088" s="153" t="s">
        <v>426</v>
      </c>
      <c r="D2088" s="131">
        <v>41318.42638429006</v>
      </c>
      <c r="F2088" s="131">
        <v>35327.666666666664</v>
      </c>
      <c r="G2088" s="131">
        <v>33663.333333333336</v>
      </c>
      <c r="H2088" s="131">
        <v>6767.647808586887</v>
      </c>
    </row>
    <row r="2089" spans="1:8" ht="12.75">
      <c r="A2089" s="130">
        <v>38399.938993055555</v>
      </c>
      <c r="C2089" s="153" t="s">
        <v>427</v>
      </c>
      <c r="D2089" s="131">
        <v>158.3319295613484</v>
      </c>
      <c r="F2089" s="131">
        <v>237.46438329428128</v>
      </c>
      <c r="G2089" s="131">
        <v>124.77713465748975</v>
      </c>
      <c r="H2089" s="131">
        <v>158.3319295613484</v>
      </c>
    </row>
    <row r="2091" spans="3:8" ht="12.75">
      <c r="C2091" s="153" t="s">
        <v>428</v>
      </c>
      <c r="D2091" s="131">
        <v>0.3831993215054986</v>
      </c>
      <c r="F2091" s="131">
        <v>0.672176811264867</v>
      </c>
      <c r="G2091" s="131">
        <v>0.3706618516412211</v>
      </c>
      <c r="H2091" s="131">
        <v>2.3395415074710986</v>
      </c>
    </row>
    <row r="2092" spans="1:10" ht="12.75">
      <c r="A2092" s="147" t="s">
        <v>417</v>
      </c>
      <c r="C2092" s="148" t="s">
        <v>418</v>
      </c>
      <c r="D2092" s="148" t="s">
        <v>419</v>
      </c>
      <c r="F2092" s="148" t="s">
        <v>420</v>
      </c>
      <c r="G2092" s="148" t="s">
        <v>421</v>
      </c>
      <c r="H2092" s="148" t="s">
        <v>422</v>
      </c>
      <c r="I2092" s="149" t="s">
        <v>423</v>
      </c>
      <c r="J2092" s="148" t="s">
        <v>424</v>
      </c>
    </row>
    <row r="2093" spans="1:8" ht="12.75">
      <c r="A2093" s="150" t="s">
        <v>509</v>
      </c>
      <c r="C2093" s="151">
        <v>343.82299999985844</v>
      </c>
      <c r="D2093" s="131">
        <v>30861</v>
      </c>
      <c r="F2093" s="131">
        <v>29096</v>
      </c>
      <c r="G2093" s="131">
        <v>29312</v>
      </c>
      <c r="H2093" s="152" t="s">
        <v>1140</v>
      </c>
    </row>
    <row r="2095" spans="4:8" ht="12.75">
      <c r="D2095" s="131">
        <v>30823.5520966053</v>
      </c>
      <c r="F2095" s="131">
        <v>29406</v>
      </c>
      <c r="G2095" s="131">
        <v>28508</v>
      </c>
      <c r="H2095" s="152" t="s">
        <v>1141</v>
      </c>
    </row>
    <row r="2097" spans="4:8" ht="12.75">
      <c r="D2097" s="131">
        <v>31037.001492500305</v>
      </c>
      <c r="F2097" s="131">
        <v>28931.999999970198</v>
      </c>
      <c r="G2097" s="131">
        <v>29275.999999970198</v>
      </c>
      <c r="H2097" s="152" t="s">
        <v>1142</v>
      </c>
    </row>
    <row r="2099" spans="1:8" ht="12.75">
      <c r="A2099" s="147" t="s">
        <v>425</v>
      </c>
      <c r="C2099" s="153" t="s">
        <v>426</v>
      </c>
      <c r="D2099" s="131">
        <v>30907.184529701866</v>
      </c>
      <c r="F2099" s="131">
        <v>29144.666666656733</v>
      </c>
      <c r="G2099" s="131">
        <v>29031.99999999007</v>
      </c>
      <c r="H2099" s="131">
        <v>1818.4447509720244</v>
      </c>
    </row>
    <row r="2100" spans="1:8" ht="12.75">
      <c r="A2100" s="130">
        <v>38399.93943287037</v>
      </c>
      <c r="C2100" s="153" t="s">
        <v>427</v>
      </c>
      <c r="D2100" s="131">
        <v>113.97332687739687</v>
      </c>
      <c r="F2100" s="131">
        <v>240.71836934401225</v>
      </c>
      <c r="G2100" s="131">
        <v>454.1541588411095</v>
      </c>
      <c r="H2100" s="131">
        <v>113.97332687739687</v>
      </c>
    </row>
    <row r="2102" spans="3:8" ht="12.75">
      <c r="C2102" s="153" t="s">
        <v>428</v>
      </c>
      <c r="D2102" s="131">
        <v>0.36875997801698274</v>
      </c>
      <c r="F2102" s="131">
        <v>0.8259431205621189</v>
      </c>
      <c r="G2102" s="131">
        <v>1.5643226744325742</v>
      </c>
      <c r="H2102" s="131">
        <v>6.2676265977547025</v>
      </c>
    </row>
    <row r="2103" spans="1:10" ht="12.75">
      <c r="A2103" s="147" t="s">
        <v>417</v>
      </c>
      <c r="C2103" s="148" t="s">
        <v>418</v>
      </c>
      <c r="D2103" s="148" t="s">
        <v>419</v>
      </c>
      <c r="F2103" s="148" t="s">
        <v>420</v>
      </c>
      <c r="G2103" s="148" t="s">
        <v>421</v>
      </c>
      <c r="H2103" s="148" t="s">
        <v>422</v>
      </c>
      <c r="I2103" s="149" t="s">
        <v>423</v>
      </c>
      <c r="J2103" s="148" t="s">
        <v>424</v>
      </c>
    </row>
    <row r="2104" spans="1:8" ht="12.75">
      <c r="A2104" s="150" t="s">
        <v>491</v>
      </c>
      <c r="C2104" s="151">
        <v>361.38400000007823</v>
      </c>
      <c r="D2104" s="131">
        <v>61248.00845986605</v>
      </c>
      <c r="F2104" s="131">
        <v>30060</v>
      </c>
      <c r="G2104" s="131">
        <v>29300</v>
      </c>
      <c r="H2104" s="152" t="s">
        <v>1143</v>
      </c>
    </row>
    <row r="2106" spans="4:8" ht="12.75">
      <c r="D2106" s="131">
        <v>61553.6048361063</v>
      </c>
      <c r="F2106" s="131">
        <v>29974.000000029802</v>
      </c>
      <c r="G2106" s="131">
        <v>29779.999999970198</v>
      </c>
      <c r="H2106" s="152" t="s">
        <v>1144</v>
      </c>
    </row>
    <row r="2108" spans="4:8" ht="12.75">
      <c r="D2108" s="131">
        <v>61330.7146602273</v>
      </c>
      <c r="F2108" s="131">
        <v>30112</v>
      </c>
      <c r="G2108" s="131">
        <v>29729.999999970198</v>
      </c>
      <c r="H2108" s="152" t="s">
        <v>1145</v>
      </c>
    </row>
    <row r="2110" spans="1:8" ht="12.75">
      <c r="A2110" s="147" t="s">
        <v>425</v>
      </c>
      <c r="C2110" s="153" t="s">
        <v>426</v>
      </c>
      <c r="D2110" s="131">
        <v>61377.442652066544</v>
      </c>
      <c r="F2110" s="131">
        <v>30048.666666676603</v>
      </c>
      <c r="G2110" s="131">
        <v>29603.333333313465</v>
      </c>
      <c r="H2110" s="131">
        <v>31533.470923844143</v>
      </c>
    </row>
    <row r="2111" spans="1:8" ht="12.75">
      <c r="A2111" s="130">
        <v>38399.93986111111</v>
      </c>
      <c r="C2111" s="153" t="s">
        <v>427</v>
      </c>
      <c r="D2111" s="131">
        <v>158.0661735107589</v>
      </c>
      <c r="F2111" s="131">
        <v>69.69457174770054</v>
      </c>
      <c r="G2111" s="131">
        <v>263.8812864236207</v>
      </c>
      <c r="H2111" s="131">
        <v>158.0661735107589</v>
      </c>
    </row>
    <row r="2113" spans="3:8" ht="12.75">
      <c r="C2113" s="153" t="s">
        <v>428</v>
      </c>
      <c r="D2113" s="131">
        <v>0.25753137745864835</v>
      </c>
      <c r="F2113" s="131">
        <v>0.23193898258717244</v>
      </c>
      <c r="G2113" s="131">
        <v>0.8913904507053186</v>
      </c>
      <c r="H2113" s="131">
        <v>0.5012647478373102</v>
      </c>
    </row>
    <row r="2114" spans="1:10" ht="12.75">
      <c r="A2114" s="147" t="s">
        <v>417</v>
      </c>
      <c r="C2114" s="148" t="s">
        <v>418</v>
      </c>
      <c r="D2114" s="148" t="s">
        <v>419</v>
      </c>
      <c r="F2114" s="148" t="s">
        <v>420</v>
      </c>
      <c r="G2114" s="148" t="s">
        <v>421</v>
      </c>
      <c r="H2114" s="148" t="s">
        <v>422</v>
      </c>
      <c r="I2114" s="149" t="s">
        <v>423</v>
      </c>
      <c r="J2114" s="148" t="s">
        <v>424</v>
      </c>
    </row>
    <row r="2115" spans="1:8" ht="12.75">
      <c r="A2115" s="150" t="s">
        <v>510</v>
      </c>
      <c r="C2115" s="151">
        <v>371.029</v>
      </c>
      <c r="D2115" s="131">
        <v>41816.44734561443</v>
      </c>
      <c r="F2115" s="131">
        <v>36910</v>
      </c>
      <c r="G2115" s="131">
        <v>36124</v>
      </c>
      <c r="H2115" s="152" t="s">
        <v>1146</v>
      </c>
    </row>
    <row r="2117" spans="4:8" ht="12.75">
      <c r="D2117" s="131">
        <v>41838.40872037411</v>
      </c>
      <c r="F2117" s="131">
        <v>36656</v>
      </c>
      <c r="G2117" s="131">
        <v>36674</v>
      </c>
      <c r="H2117" s="152" t="s">
        <v>1147</v>
      </c>
    </row>
    <row r="2119" spans="4:8" ht="12.75">
      <c r="D2119" s="131">
        <v>41572.86788380146</v>
      </c>
      <c r="F2119" s="131">
        <v>36530</v>
      </c>
      <c r="G2119" s="131">
        <v>36234</v>
      </c>
      <c r="H2119" s="152" t="s">
        <v>1148</v>
      </c>
    </row>
    <row r="2121" spans="1:8" ht="12.75">
      <c r="A2121" s="147" t="s">
        <v>425</v>
      </c>
      <c r="C2121" s="153" t="s">
        <v>426</v>
      </c>
      <c r="D2121" s="131">
        <v>41742.57464993</v>
      </c>
      <c r="F2121" s="131">
        <v>36698.666666666664</v>
      </c>
      <c r="G2121" s="131">
        <v>36344</v>
      </c>
      <c r="H2121" s="131">
        <v>5178.87627078976</v>
      </c>
    </row>
    <row r="2122" spans="1:8" ht="12.75">
      <c r="A2122" s="130">
        <v>38399.9403125</v>
      </c>
      <c r="C2122" s="153" t="s">
        <v>427</v>
      </c>
      <c r="D2122" s="131">
        <v>147.38000321445745</v>
      </c>
      <c r="F2122" s="131">
        <v>193.55963766584534</v>
      </c>
      <c r="G2122" s="131">
        <v>291.032644217105</v>
      </c>
      <c r="H2122" s="131">
        <v>147.38000321445745</v>
      </c>
    </row>
    <row r="2124" spans="3:8" ht="12.75">
      <c r="C2124" s="153" t="s">
        <v>428</v>
      </c>
      <c r="D2124" s="131">
        <v>0.3530687899595206</v>
      </c>
      <c r="F2124" s="131">
        <v>0.5274296186941725</v>
      </c>
      <c r="G2124" s="131">
        <v>0.8007721885788712</v>
      </c>
      <c r="H2124" s="131">
        <v>2.845791162181647</v>
      </c>
    </row>
    <row r="2125" spans="1:10" ht="12.75">
      <c r="A2125" s="147" t="s">
        <v>417</v>
      </c>
      <c r="C2125" s="148" t="s">
        <v>418</v>
      </c>
      <c r="D2125" s="148" t="s">
        <v>419</v>
      </c>
      <c r="F2125" s="148" t="s">
        <v>420</v>
      </c>
      <c r="G2125" s="148" t="s">
        <v>421</v>
      </c>
      <c r="H2125" s="148" t="s">
        <v>422</v>
      </c>
      <c r="I2125" s="149" t="s">
        <v>423</v>
      </c>
      <c r="J2125" s="148" t="s">
        <v>424</v>
      </c>
    </row>
    <row r="2126" spans="1:8" ht="12.75">
      <c r="A2126" s="150" t="s">
        <v>485</v>
      </c>
      <c r="C2126" s="151">
        <v>407.77100000018254</v>
      </c>
      <c r="D2126" s="131">
        <v>966915.6012639999</v>
      </c>
      <c r="F2126" s="131">
        <v>133300</v>
      </c>
      <c r="G2126" s="131">
        <v>131700</v>
      </c>
      <c r="H2126" s="152" t="s">
        <v>1149</v>
      </c>
    </row>
    <row r="2128" spans="4:8" ht="12.75">
      <c r="D2128" s="131">
        <v>966797.8397226334</v>
      </c>
      <c r="F2128" s="131">
        <v>132300</v>
      </c>
      <c r="G2128" s="131">
        <v>131000</v>
      </c>
      <c r="H2128" s="152" t="s">
        <v>1150</v>
      </c>
    </row>
    <row r="2130" spans="4:8" ht="12.75">
      <c r="D2130" s="131">
        <v>949994.8057804108</v>
      </c>
      <c r="F2130" s="131">
        <v>133000</v>
      </c>
      <c r="G2130" s="131">
        <v>131000</v>
      </c>
      <c r="H2130" s="152" t="s">
        <v>1151</v>
      </c>
    </row>
    <row r="2132" spans="1:8" ht="12.75">
      <c r="A2132" s="147" t="s">
        <v>425</v>
      </c>
      <c r="C2132" s="153" t="s">
        <v>426</v>
      </c>
      <c r="D2132" s="131">
        <v>961236.0822556813</v>
      </c>
      <c r="F2132" s="131">
        <v>132866.66666666666</v>
      </c>
      <c r="G2132" s="131">
        <v>131233.33333333334</v>
      </c>
      <c r="H2132" s="131">
        <v>829199.4365533753</v>
      </c>
    </row>
    <row r="2133" spans="1:8" ht="12.75">
      <c r="A2133" s="130">
        <v>38399.940775462965</v>
      </c>
      <c r="C2133" s="153" t="s">
        <v>427</v>
      </c>
      <c r="D2133" s="131">
        <v>9735.409058710202</v>
      </c>
      <c r="F2133" s="131">
        <v>513.1601439446883</v>
      </c>
      <c r="G2133" s="131">
        <v>404.14518843273805</v>
      </c>
      <c r="H2133" s="131">
        <v>9735.409058710202</v>
      </c>
    </row>
    <row r="2135" spans="3:8" ht="12.75">
      <c r="C2135" s="153" t="s">
        <v>428</v>
      </c>
      <c r="D2135" s="131">
        <v>1.0128010421606979</v>
      </c>
      <c r="F2135" s="131">
        <v>0.38622188455445694</v>
      </c>
      <c r="G2135" s="131">
        <v>0.3079592495042454</v>
      </c>
      <c r="H2135" s="131">
        <v>1.174073284368849</v>
      </c>
    </row>
    <row r="2136" spans="1:10" ht="12.75">
      <c r="A2136" s="147" t="s">
        <v>417</v>
      </c>
      <c r="C2136" s="148" t="s">
        <v>418</v>
      </c>
      <c r="D2136" s="148" t="s">
        <v>419</v>
      </c>
      <c r="F2136" s="148" t="s">
        <v>420</v>
      </c>
      <c r="G2136" s="148" t="s">
        <v>421</v>
      </c>
      <c r="H2136" s="148" t="s">
        <v>422</v>
      </c>
      <c r="I2136" s="149" t="s">
        <v>423</v>
      </c>
      <c r="J2136" s="148" t="s">
        <v>424</v>
      </c>
    </row>
    <row r="2137" spans="1:8" ht="12.75">
      <c r="A2137" s="150" t="s">
        <v>492</v>
      </c>
      <c r="C2137" s="151">
        <v>455.40299999993294</v>
      </c>
      <c r="D2137" s="131">
        <v>100570</v>
      </c>
      <c r="F2137" s="131">
        <v>91965</v>
      </c>
      <c r="G2137" s="131">
        <v>93197.5</v>
      </c>
      <c r="H2137" s="152" t="s">
        <v>1152</v>
      </c>
    </row>
    <row r="2139" spans="4:8" ht="12.75">
      <c r="D2139" s="131">
        <v>100676.72237896919</v>
      </c>
      <c r="F2139" s="131">
        <v>91160</v>
      </c>
      <c r="G2139" s="131">
        <v>93137.5</v>
      </c>
      <c r="H2139" s="152" t="s">
        <v>1153</v>
      </c>
    </row>
    <row r="2141" spans="4:8" ht="12.75">
      <c r="D2141" s="131">
        <v>100920.25075161457</v>
      </c>
      <c r="F2141" s="131">
        <v>91692.5</v>
      </c>
      <c r="G2141" s="131">
        <v>92397.5</v>
      </c>
      <c r="H2141" s="152" t="s">
        <v>1154</v>
      </c>
    </row>
    <row r="2143" spans="1:8" ht="12.75">
      <c r="A2143" s="147" t="s">
        <v>425</v>
      </c>
      <c r="C2143" s="153" t="s">
        <v>426</v>
      </c>
      <c r="D2143" s="131">
        <v>100722.32437686124</v>
      </c>
      <c r="F2143" s="131">
        <v>91605.83333333334</v>
      </c>
      <c r="G2143" s="131">
        <v>92910.83333333334</v>
      </c>
      <c r="H2143" s="131">
        <v>8467.784648179082</v>
      </c>
    </row>
    <row r="2144" spans="1:8" ht="12.75">
      <c r="A2144" s="130">
        <v>38399.94142361111</v>
      </c>
      <c r="C2144" s="153" t="s">
        <v>427</v>
      </c>
      <c r="D2144" s="131">
        <v>179.52312918607566</v>
      </c>
      <c r="F2144" s="131">
        <v>409.43813126446025</v>
      </c>
      <c r="G2144" s="131">
        <v>445.5707949735186</v>
      </c>
      <c r="H2144" s="131">
        <v>179.52312918607566</v>
      </c>
    </row>
    <row r="2146" spans="3:8" ht="12.75">
      <c r="C2146" s="153" t="s">
        <v>428</v>
      </c>
      <c r="D2146" s="131">
        <v>0.1782356893536079</v>
      </c>
      <c r="F2146" s="131">
        <v>0.446956396078627</v>
      </c>
      <c r="G2146" s="131">
        <v>0.4795681827273661</v>
      </c>
      <c r="H2146" s="131">
        <v>2.1200719744883982</v>
      </c>
    </row>
    <row r="2147" spans="1:16" ht="12.75">
      <c r="A2147" s="141" t="s">
        <v>408</v>
      </c>
      <c r="B2147" s="136" t="s">
        <v>580</v>
      </c>
      <c r="D2147" s="141" t="s">
        <v>409</v>
      </c>
      <c r="E2147" s="136" t="s">
        <v>410</v>
      </c>
      <c r="F2147" s="137" t="s">
        <v>452</v>
      </c>
      <c r="G2147" s="142" t="s">
        <v>412</v>
      </c>
      <c r="H2147" s="143">
        <v>2</v>
      </c>
      <c r="I2147" s="144" t="s">
        <v>413</v>
      </c>
      <c r="J2147" s="143">
        <v>6</v>
      </c>
      <c r="K2147" s="142" t="s">
        <v>414</v>
      </c>
      <c r="L2147" s="145">
        <v>1</v>
      </c>
      <c r="M2147" s="142" t="s">
        <v>415</v>
      </c>
      <c r="N2147" s="146">
        <v>1</v>
      </c>
      <c r="O2147" s="142" t="s">
        <v>416</v>
      </c>
      <c r="P2147" s="146">
        <v>1</v>
      </c>
    </row>
    <row r="2149" spans="1:10" ht="12.75">
      <c r="A2149" s="147" t="s">
        <v>417</v>
      </c>
      <c r="C2149" s="148" t="s">
        <v>418</v>
      </c>
      <c r="D2149" s="148" t="s">
        <v>419</v>
      </c>
      <c r="F2149" s="148" t="s">
        <v>420</v>
      </c>
      <c r="G2149" s="148" t="s">
        <v>421</v>
      </c>
      <c r="H2149" s="148" t="s">
        <v>422</v>
      </c>
      <c r="I2149" s="149" t="s">
        <v>423</v>
      </c>
      <c r="J2149" s="148" t="s">
        <v>424</v>
      </c>
    </row>
    <row r="2150" spans="1:8" ht="12.75">
      <c r="A2150" s="150" t="s">
        <v>488</v>
      </c>
      <c r="C2150" s="151">
        <v>228.61599999992177</v>
      </c>
      <c r="D2150" s="131">
        <v>32827.52227020264</v>
      </c>
      <c r="F2150" s="131">
        <v>28672.000000029802</v>
      </c>
      <c r="G2150" s="131">
        <v>28204</v>
      </c>
      <c r="H2150" s="152" t="s">
        <v>1155</v>
      </c>
    </row>
    <row r="2152" spans="4:8" ht="12.75">
      <c r="D2152" s="131">
        <v>32664.995981663465</v>
      </c>
      <c r="F2152" s="131">
        <v>28166.000000029802</v>
      </c>
      <c r="G2152" s="131">
        <v>27966.000000029802</v>
      </c>
      <c r="H2152" s="152" t="s">
        <v>1156</v>
      </c>
    </row>
    <row r="2154" spans="4:8" ht="12.75">
      <c r="D2154" s="131">
        <v>33370.89689934254</v>
      </c>
      <c r="F2154" s="131">
        <v>28300</v>
      </c>
      <c r="G2154" s="131">
        <v>28395.000000029802</v>
      </c>
      <c r="H2154" s="152" t="s">
        <v>1157</v>
      </c>
    </row>
    <row r="2156" spans="1:8" ht="12.75">
      <c r="A2156" s="147" t="s">
        <v>425</v>
      </c>
      <c r="C2156" s="153" t="s">
        <v>426</v>
      </c>
      <c r="D2156" s="131">
        <v>32954.471717069544</v>
      </c>
      <c r="F2156" s="131">
        <v>28379.3333333532</v>
      </c>
      <c r="G2156" s="131">
        <v>28188.3333333532</v>
      </c>
      <c r="H2156" s="131">
        <v>4668.866218767891</v>
      </c>
    </row>
    <row r="2157" spans="1:8" ht="12.75">
      <c r="A2157" s="130">
        <v>38399.94364583334</v>
      </c>
      <c r="C2157" s="153" t="s">
        <v>427</v>
      </c>
      <c r="D2157" s="131">
        <v>369.6770860357185</v>
      </c>
      <c r="F2157" s="131">
        <v>262.1627992976335</v>
      </c>
      <c r="G2157" s="131">
        <v>214.92867033674912</v>
      </c>
      <c r="H2157" s="131">
        <v>369.6770860357185</v>
      </c>
    </row>
    <row r="2159" spans="3:8" ht="12.75">
      <c r="C2159" s="153" t="s">
        <v>428</v>
      </c>
      <c r="D2159" s="131">
        <v>1.1217812538752845</v>
      </c>
      <c r="F2159" s="131">
        <v>0.9237806829997772</v>
      </c>
      <c r="G2159" s="131">
        <v>0.7624738497129938</v>
      </c>
      <c r="H2159" s="131">
        <v>7.9179198699181415</v>
      </c>
    </row>
    <row r="2160" spans="1:10" ht="12.75">
      <c r="A2160" s="147" t="s">
        <v>417</v>
      </c>
      <c r="C2160" s="148" t="s">
        <v>418</v>
      </c>
      <c r="D2160" s="148" t="s">
        <v>419</v>
      </c>
      <c r="F2160" s="148" t="s">
        <v>420</v>
      </c>
      <c r="G2160" s="148" t="s">
        <v>421</v>
      </c>
      <c r="H2160" s="148" t="s">
        <v>422</v>
      </c>
      <c r="I2160" s="149" t="s">
        <v>423</v>
      </c>
      <c r="J2160" s="148" t="s">
        <v>424</v>
      </c>
    </row>
    <row r="2161" spans="1:8" ht="12.75">
      <c r="A2161" s="150" t="s">
        <v>489</v>
      </c>
      <c r="C2161" s="151">
        <v>231.6040000000503</v>
      </c>
      <c r="D2161" s="131">
        <v>29273.10133227706</v>
      </c>
      <c r="F2161" s="131">
        <v>20835</v>
      </c>
      <c r="G2161" s="131">
        <v>22225</v>
      </c>
      <c r="H2161" s="152" t="s">
        <v>1158</v>
      </c>
    </row>
    <row r="2163" spans="4:8" ht="12.75">
      <c r="D2163" s="131">
        <v>29360.528449445963</v>
      </c>
      <c r="F2163" s="131">
        <v>21144</v>
      </c>
      <c r="G2163" s="131">
        <v>22004</v>
      </c>
      <c r="H2163" s="152" t="s">
        <v>1159</v>
      </c>
    </row>
    <row r="2165" spans="4:8" ht="12.75">
      <c r="D2165" s="131">
        <v>29832.86731261015</v>
      </c>
      <c r="F2165" s="131">
        <v>21288</v>
      </c>
      <c r="G2165" s="131">
        <v>22195</v>
      </c>
      <c r="H2165" s="152" t="s">
        <v>1160</v>
      </c>
    </row>
    <row r="2167" spans="1:8" ht="12.75">
      <c r="A2167" s="147" t="s">
        <v>425</v>
      </c>
      <c r="C2167" s="153" t="s">
        <v>426</v>
      </c>
      <c r="D2167" s="131">
        <v>29488.83236477772</v>
      </c>
      <c r="F2167" s="131">
        <v>21089</v>
      </c>
      <c r="G2167" s="131">
        <v>22141.333333333336</v>
      </c>
      <c r="H2167" s="131">
        <v>7663.013434736571</v>
      </c>
    </row>
    <row r="2168" spans="1:8" ht="12.75">
      <c r="A2168" s="130">
        <v>38399.9441087963</v>
      </c>
      <c r="C2168" s="153" t="s">
        <v>427</v>
      </c>
      <c r="D2168" s="131">
        <v>301.1327102817961</v>
      </c>
      <c r="F2168" s="131">
        <v>231.45409912118646</v>
      </c>
      <c r="G2168" s="131">
        <v>119.87632515777807</v>
      </c>
      <c r="H2168" s="131">
        <v>301.1327102817961</v>
      </c>
    </row>
    <row r="2170" spans="3:8" ht="12.75">
      <c r="C2170" s="153" t="s">
        <v>428</v>
      </c>
      <c r="D2170" s="131">
        <v>1.0211754285716563</v>
      </c>
      <c r="F2170" s="131">
        <v>1.0975110205376568</v>
      </c>
      <c r="G2170" s="131">
        <v>0.5414142109378148</v>
      </c>
      <c r="H2170" s="131">
        <v>3.9296904911683495</v>
      </c>
    </row>
    <row r="2171" spans="1:10" ht="12.75">
      <c r="A2171" s="147" t="s">
        <v>417</v>
      </c>
      <c r="C2171" s="148" t="s">
        <v>418</v>
      </c>
      <c r="D2171" s="148" t="s">
        <v>419</v>
      </c>
      <c r="F2171" s="148" t="s">
        <v>420</v>
      </c>
      <c r="G2171" s="148" t="s">
        <v>421</v>
      </c>
      <c r="H2171" s="148" t="s">
        <v>422</v>
      </c>
      <c r="I2171" s="149" t="s">
        <v>423</v>
      </c>
      <c r="J2171" s="148" t="s">
        <v>424</v>
      </c>
    </row>
    <row r="2172" spans="1:8" ht="12.75">
      <c r="A2172" s="150" t="s">
        <v>487</v>
      </c>
      <c r="C2172" s="151">
        <v>267.7160000000149</v>
      </c>
      <c r="D2172" s="131">
        <v>13718.44611826539</v>
      </c>
      <c r="F2172" s="131">
        <v>6261.75</v>
      </c>
      <c r="G2172" s="131">
        <v>6324.5</v>
      </c>
      <c r="H2172" s="152" t="s">
        <v>1161</v>
      </c>
    </row>
    <row r="2174" spans="4:8" ht="12.75">
      <c r="D2174" s="131">
        <v>13682.631328746676</v>
      </c>
      <c r="F2174" s="131">
        <v>6341.25</v>
      </c>
      <c r="G2174" s="131">
        <v>6292.5</v>
      </c>
      <c r="H2174" s="152" t="s">
        <v>1162</v>
      </c>
    </row>
    <row r="2176" spans="4:8" ht="12.75">
      <c r="D2176" s="131">
        <v>13600.915532782674</v>
      </c>
      <c r="F2176" s="131">
        <v>6267.25</v>
      </c>
      <c r="G2176" s="131">
        <v>6359.75</v>
      </c>
      <c r="H2176" s="152" t="s">
        <v>1163</v>
      </c>
    </row>
    <row r="2178" spans="1:8" ht="12.75">
      <c r="A2178" s="147" t="s">
        <v>425</v>
      </c>
      <c r="C2178" s="153" t="s">
        <v>426</v>
      </c>
      <c r="D2178" s="131">
        <v>13667.330993264914</v>
      </c>
      <c r="F2178" s="131">
        <v>6290.083333333334</v>
      </c>
      <c r="G2178" s="131">
        <v>6325.583333333334</v>
      </c>
      <c r="H2178" s="131">
        <v>7356.520091661098</v>
      </c>
    </row>
    <row r="2179" spans="1:8" ht="12.75">
      <c r="A2179" s="130">
        <v>38399.944768518515</v>
      </c>
      <c r="C2179" s="153" t="s">
        <v>427</v>
      </c>
      <c r="D2179" s="131">
        <v>60.24064101936492</v>
      </c>
      <c r="F2179" s="131">
        <v>44.396884275062966</v>
      </c>
      <c r="G2179" s="131">
        <v>33.63808605336121</v>
      </c>
      <c r="H2179" s="131">
        <v>60.24064101936492</v>
      </c>
    </row>
    <row r="2181" spans="3:8" ht="12.75">
      <c r="C2181" s="153" t="s">
        <v>428</v>
      </c>
      <c r="D2181" s="131">
        <v>0.44076375298915893</v>
      </c>
      <c r="F2181" s="131">
        <v>0.705823467231165</v>
      </c>
      <c r="G2181" s="131">
        <v>0.5317784033624493</v>
      </c>
      <c r="H2181" s="131">
        <v>0.818874145231385</v>
      </c>
    </row>
    <row r="2182" spans="1:10" ht="12.75">
      <c r="A2182" s="147" t="s">
        <v>417</v>
      </c>
      <c r="C2182" s="148" t="s">
        <v>418</v>
      </c>
      <c r="D2182" s="148" t="s">
        <v>419</v>
      </c>
      <c r="F2182" s="148" t="s">
        <v>420</v>
      </c>
      <c r="G2182" s="148" t="s">
        <v>421</v>
      </c>
      <c r="H2182" s="148" t="s">
        <v>422</v>
      </c>
      <c r="I2182" s="149" t="s">
        <v>423</v>
      </c>
      <c r="J2182" s="148" t="s">
        <v>424</v>
      </c>
    </row>
    <row r="2183" spans="1:8" ht="12.75">
      <c r="A2183" s="150" t="s">
        <v>486</v>
      </c>
      <c r="C2183" s="151">
        <v>292.40199999976903</v>
      </c>
      <c r="D2183" s="131">
        <v>39329.78509157896</v>
      </c>
      <c r="F2183" s="131">
        <v>25399</v>
      </c>
      <c r="G2183" s="131">
        <v>24996</v>
      </c>
      <c r="H2183" s="152" t="s">
        <v>1164</v>
      </c>
    </row>
    <row r="2185" spans="4:8" ht="12.75">
      <c r="D2185" s="131">
        <v>39192.12243670225</v>
      </c>
      <c r="F2185" s="131">
        <v>25299.75</v>
      </c>
      <c r="G2185" s="131">
        <v>24842.75</v>
      </c>
      <c r="H2185" s="152" t="s">
        <v>1165</v>
      </c>
    </row>
    <row r="2187" spans="4:8" ht="12.75">
      <c r="D2187" s="131">
        <v>38962.627006173134</v>
      </c>
      <c r="F2187" s="131">
        <v>25627.75</v>
      </c>
      <c r="G2187" s="131">
        <v>25031.5</v>
      </c>
      <c r="H2187" s="152" t="s">
        <v>1166</v>
      </c>
    </row>
    <row r="2189" spans="1:8" ht="12.75">
      <c r="A2189" s="147" t="s">
        <v>425</v>
      </c>
      <c r="C2189" s="153" t="s">
        <v>426</v>
      </c>
      <c r="D2189" s="131">
        <v>39161.51151148478</v>
      </c>
      <c r="F2189" s="131">
        <v>25442.166666666664</v>
      </c>
      <c r="G2189" s="131">
        <v>24956.75</v>
      </c>
      <c r="H2189" s="131">
        <v>14031.178969290688</v>
      </c>
    </row>
    <row r="2190" spans="1:8" ht="12.75">
      <c r="A2190" s="130">
        <v>38399.945439814815</v>
      </c>
      <c r="C2190" s="153" t="s">
        <v>427</v>
      </c>
      <c r="D2190" s="131">
        <v>185.48325120248424</v>
      </c>
      <c r="F2190" s="131">
        <v>168.2067799862221</v>
      </c>
      <c r="G2190" s="131">
        <v>100.30983251905069</v>
      </c>
      <c r="H2190" s="131">
        <v>185.48325120248424</v>
      </c>
    </row>
    <row r="2192" spans="3:8" ht="12.75">
      <c r="C2192" s="153" t="s">
        <v>428</v>
      </c>
      <c r="D2192" s="131">
        <v>0.47363659890422805</v>
      </c>
      <c r="F2192" s="131">
        <v>0.6611338656412471</v>
      </c>
      <c r="G2192" s="131">
        <v>0.40193467706752956</v>
      </c>
      <c r="H2192" s="131">
        <v>1.321936322018569</v>
      </c>
    </row>
    <row r="2193" spans="1:10" ht="12.75">
      <c r="A2193" s="147" t="s">
        <v>417</v>
      </c>
      <c r="C2193" s="148" t="s">
        <v>418</v>
      </c>
      <c r="D2193" s="148" t="s">
        <v>419</v>
      </c>
      <c r="F2193" s="148" t="s">
        <v>420</v>
      </c>
      <c r="G2193" s="148" t="s">
        <v>421</v>
      </c>
      <c r="H2193" s="148" t="s">
        <v>422</v>
      </c>
      <c r="I2193" s="149" t="s">
        <v>423</v>
      </c>
      <c r="J2193" s="148" t="s">
        <v>424</v>
      </c>
    </row>
    <row r="2194" spans="1:8" ht="12.75">
      <c r="A2194" s="150" t="s">
        <v>490</v>
      </c>
      <c r="C2194" s="151">
        <v>324.75400000019</v>
      </c>
      <c r="D2194" s="131">
        <v>44016.782561302185</v>
      </c>
      <c r="F2194" s="131">
        <v>35775</v>
      </c>
      <c r="G2194" s="131">
        <v>33706</v>
      </c>
      <c r="H2194" s="152" t="s">
        <v>1167</v>
      </c>
    </row>
    <row r="2196" spans="4:8" ht="12.75">
      <c r="D2196" s="131">
        <v>44290.05695050955</v>
      </c>
      <c r="F2196" s="131">
        <v>35989</v>
      </c>
      <c r="G2196" s="131">
        <v>33746</v>
      </c>
      <c r="H2196" s="152" t="s">
        <v>1168</v>
      </c>
    </row>
    <row r="2198" spans="4:8" ht="12.75">
      <c r="D2198" s="131">
        <v>44416.49742013216</v>
      </c>
      <c r="F2198" s="131">
        <v>35472</v>
      </c>
      <c r="G2198" s="131">
        <v>33792</v>
      </c>
      <c r="H2198" s="152" t="s">
        <v>1169</v>
      </c>
    </row>
    <row r="2200" spans="1:8" ht="12.75">
      <c r="A2200" s="147" t="s">
        <v>425</v>
      </c>
      <c r="C2200" s="153" t="s">
        <v>426</v>
      </c>
      <c r="D2200" s="131">
        <v>44241.112310647964</v>
      </c>
      <c r="F2200" s="131">
        <v>35745.333333333336</v>
      </c>
      <c r="G2200" s="131">
        <v>33748</v>
      </c>
      <c r="H2200" s="131">
        <v>9428.106924651554</v>
      </c>
    </row>
    <row r="2201" spans="1:8" ht="12.75">
      <c r="A2201" s="130">
        <v>38399.94594907408</v>
      </c>
      <c r="C2201" s="153" t="s">
        <v>427</v>
      </c>
      <c r="D2201" s="131">
        <v>204.30290115594462</v>
      </c>
      <c r="F2201" s="131">
        <v>259.77361939452845</v>
      </c>
      <c r="G2201" s="131">
        <v>43.03486958270003</v>
      </c>
      <c r="H2201" s="131">
        <v>204.30290115594462</v>
      </c>
    </row>
    <row r="2203" spans="3:8" ht="12.75">
      <c r="C2203" s="153" t="s">
        <v>428</v>
      </c>
      <c r="D2203" s="131">
        <v>0.4617942237107204</v>
      </c>
      <c r="F2203" s="131">
        <v>0.7267343599011389</v>
      </c>
      <c r="G2203" s="131">
        <v>0.12751828132837512</v>
      </c>
      <c r="H2203" s="131">
        <v>2.1669557079561375</v>
      </c>
    </row>
    <row r="2204" spans="1:10" ht="12.75">
      <c r="A2204" s="147" t="s">
        <v>417</v>
      </c>
      <c r="C2204" s="148" t="s">
        <v>418</v>
      </c>
      <c r="D2204" s="148" t="s">
        <v>419</v>
      </c>
      <c r="F2204" s="148" t="s">
        <v>420</v>
      </c>
      <c r="G2204" s="148" t="s">
        <v>421</v>
      </c>
      <c r="H2204" s="148" t="s">
        <v>422</v>
      </c>
      <c r="I2204" s="149" t="s">
        <v>423</v>
      </c>
      <c r="J2204" s="148" t="s">
        <v>424</v>
      </c>
    </row>
    <row r="2205" spans="1:8" ht="12.75">
      <c r="A2205" s="150" t="s">
        <v>509</v>
      </c>
      <c r="C2205" s="151">
        <v>343.82299999985844</v>
      </c>
      <c r="D2205" s="131">
        <v>30940.52992799878</v>
      </c>
      <c r="F2205" s="131">
        <v>29242</v>
      </c>
      <c r="G2205" s="131">
        <v>29060</v>
      </c>
      <c r="H2205" s="152" t="s">
        <v>1170</v>
      </c>
    </row>
    <row r="2207" spans="4:8" ht="12.75">
      <c r="D2207" s="131">
        <v>30557.499999970198</v>
      </c>
      <c r="F2207" s="131">
        <v>29240</v>
      </c>
      <c r="G2207" s="131">
        <v>29310</v>
      </c>
      <c r="H2207" s="152" t="s">
        <v>1171</v>
      </c>
    </row>
    <row r="2209" spans="4:8" ht="12.75">
      <c r="D2209" s="131">
        <v>30419</v>
      </c>
      <c r="F2209" s="131">
        <v>29564</v>
      </c>
      <c r="G2209" s="131">
        <v>29050</v>
      </c>
      <c r="H2209" s="152" t="s">
        <v>1172</v>
      </c>
    </row>
    <row r="2211" spans="1:8" ht="12.75">
      <c r="A2211" s="147" t="s">
        <v>425</v>
      </c>
      <c r="C2211" s="153" t="s">
        <v>426</v>
      </c>
      <c r="D2211" s="131">
        <v>30639.009975989662</v>
      </c>
      <c r="F2211" s="131">
        <v>29348.666666666664</v>
      </c>
      <c r="G2211" s="131">
        <v>29140</v>
      </c>
      <c r="H2211" s="131">
        <v>1393.9238769035605</v>
      </c>
    </row>
    <row r="2212" spans="1:8" ht="12.75">
      <c r="A2212" s="130">
        <v>38399.946377314816</v>
      </c>
      <c r="C2212" s="153" t="s">
        <v>427</v>
      </c>
      <c r="D2212" s="131">
        <v>270.1504647275835</v>
      </c>
      <c r="F2212" s="131">
        <v>186.48681812217544</v>
      </c>
      <c r="G2212" s="131">
        <v>147.30919862656236</v>
      </c>
      <c r="H2212" s="131">
        <v>270.1504647275835</v>
      </c>
    </row>
    <row r="2214" spans="3:8" ht="12.75">
      <c r="C2214" s="153" t="s">
        <v>428</v>
      </c>
      <c r="D2214" s="131">
        <v>0.8817206069624557</v>
      </c>
      <c r="F2214" s="131">
        <v>0.6354183658161943</v>
      </c>
      <c r="G2214" s="131">
        <v>0.5055223013952037</v>
      </c>
      <c r="H2214" s="131">
        <v>19.380575166535717</v>
      </c>
    </row>
    <row r="2215" spans="1:10" ht="12.75">
      <c r="A2215" s="147" t="s">
        <v>417</v>
      </c>
      <c r="C2215" s="148" t="s">
        <v>418</v>
      </c>
      <c r="D2215" s="148" t="s">
        <v>419</v>
      </c>
      <c r="F2215" s="148" t="s">
        <v>420</v>
      </c>
      <c r="G2215" s="148" t="s">
        <v>421</v>
      </c>
      <c r="H2215" s="148" t="s">
        <v>422</v>
      </c>
      <c r="I2215" s="149" t="s">
        <v>423</v>
      </c>
      <c r="J2215" s="148" t="s">
        <v>424</v>
      </c>
    </row>
    <row r="2216" spans="1:8" ht="12.75">
      <c r="A2216" s="150" t="s">
        <v>491</v>
      </c>
      <c r="C2216" s="151">
        <v>361.38400000007823</v>
      </c>
      <c r="D2216" s="131">
        <v>52765.40694081783</v>
      </c>
      <c r="F2216" s="131">
        <v>30568.000000029802</v>
      </c>
      <c r="G2216" s="131">
        <v>30508</v>
      </c>
      <c r="H2216" s="152" t="s">
        <v>1173</v>
      </c>
    </row>
    <row r="2218" spans="4:8" ht="12.75">
      <c r="D2218" s="131">
        <v>52639.12090933323</v>
      </c>
      <c r="F2218" s="131">
        <v>30344</v>
      </c>
      <c r="G2218" s="131">
        <v>29844</v>
      </c>
      <c r="H2218" s="152" t="s">
        <v>1174</v>
      </c>
    </row>
    <row r="2220" spans="4:8" ht="12.75">
      <c r="D2220" s="131">
        <v>53071.02174919844</v>
      </c>
      <c r="F2220" s="131">
        <v>29758</v>
      </c>
      <c r="G2220" s="131">
        <v>29672.000000029802</v>
      </c>
      <c r="H2220" s="152" t="s">
        <v>1175</v>
      </c>
    </row>
    <row r="2222" spans="1:8" ht="12.75">
      <c r="A2222" s="147" t="s">
        <v>425</v>
      </c>
      <c r="C2222" s="153" t="s">
        <v>426</v>
      </c>
      <c r="D2222" s="131">
        <v>52825.18319978316</v>
      </c>
      <c r="F2222" s="131">
        <v>30223.333333343267</v>
      </c>
      <c r="G2222" s="131">
        <v>30008.00000000993</v>
      </c>
      <c r="H2222" s="131">
        <v>22700.82661062594</v>
      </c>
    </row>
    <row r="2223" spans="1:8" ht="12.75">
      <c r="A2223" s="130">
        <v>38399.94681712963</v>
      </c>
      <c r="C2223" s="153" t="s">
        <v>427</v>
      </c>
      <c r="D2223" s="131">
        <v>222.06864866717657</v>
      </c>
      <c r="F2223" s="131">
        <v>418.2646690117465</v>
      </c>
      <c r="G2223" s="131">
        <v>441.47027078845406</v>
      </c>
      <c r="H2223" s="131">
        <v>222.06864866717657</v>
      </c>
    </row>
    <row r="2225" spans="3:8" ht="12.75">
      <c r="C2225" s="153" t="s">
        <v>428</v>
      </c>
      <c r="D2225" s="131">
        <v>0.4203840577841823</v>
      </c>
      <c r="F2225" s="131">
        <v>1.3839130991891773</v>
      </c>
      <c r="G2225" s="131">
        <v>1.471175255892789</v>
      </c>
      <c r="H2225" s="131">
        <v>0.9782403631206509</v>
      </c>
    </row>
    <row r="2226" spans="1:10" ht="12.75">
      <c r="A2226" s="147" t="s">
        <v>417</v>
      </c>
      <c r="C2226" s="148" t="s">
        <v>418</v>
      </c>
      <c r="D2226" s="148" t="s">
        <v>419</v>
      </c>
      <c r="F2226" s="148" t="s">
        <v>420</v>
      </c>
      <c r="G2226" s="148" t="s">
        <v>421</v>
      </c>
      <c r="H2226" s="148" t="s">
        <v>422</v>
      </c>
      <c r="I2226" s="149" t="s">
        <v>423</v>
      </c>
      <c r="J2226" s="148" t="s">
        <v>424</v>
      </c>
    </row>
    <row r="2227" spans="1:8" ht="12.75">
      <c r="A2227" s="150" t="s">
        <v>510</v>
      </c>
      <c r="C2227" s="151">
        <v>371.029</v>
      </c>
      <c r="D2227" s="131">
        <v>40481.214929401875</v>
      </c>
      <c r="F2227" s="131">
        <v>36590</v>
      </c>
      <c r="G2227" s="131">
        <v>37208</v>
      </c>
      <c r="H2227" s="152" t="s">
        <v>1176</v>
      </c>
    </row>
    <row r="2229" spans="4:8" ht="12.75">
      <c r="D2229" s="131">
        <v>40701.57590222359</v>
      </c>
      <c r="F2229" s="131">
        <v>36946</v>
      </c>
      <c r="G2229" s="131">
        <v>36212</v>
      </c>
      <c r="H2229" s="152" t="s">
        <v>1177</v>
      </c>
    </row>
    <row r="2231" spans="4:8" ht="12.75">
      <c r="D2231" s="131">
        <v>40911.61028265953</v>
      </c>
      <c r="F2231" s="131">
        <v>36230</v>
      </c>
      <c r="G2231" s="131">
        <v>36214</v>
      </c>
      <c r="H2231" s="152" t="s">
        <v>1178</v>
      </c>
    </row>
    <row r="2233" spans="1:8" ht="12.75">
      <c r="A2233" s="147" t="s">
        <v>425</v>
      </c>
      <c r="C2233" s="153" t="s">
        <v>426</v>
      </c>
      <c r="D2233" s="131">
        <v>40698.13370476166</v>
      </c>
      <c r="F2233" s="131">
        <v>36588.666666666664</v>
      </c>
      <c r="G2233" s="131">
        <v>36544.666666666664</v>
      </c>
      <c r="H2233" s="131">
        <v>4126.211224141509</v>
      </c>
    </row>
    <row r="2234" spans="1:8" ht="12.75">
      <c r="A2234" s="130">
        <v>38399.94725694445</v>
      </c>
      <c r="C2234" s="153" t="s">
        <v>427</v>
      </c>
      <c r="D2234" s="131">
        <v>215.21832303270654</v>
      </c>
      <c r="F2234" s="131">
        <v>358.00186219254965</v>
      </c>
      <c r="G2234" s="131">
        <v>574.4643882203085</v>
      </c>
      <c r="H2234" s="131">
        <v>215.21832303270654</v>
      </c>
    </row>
    <row r="2236" spans="3:8" ht="12.75">
      <c r="C2236" s="153" t="s">
        <v>428</v>
      </c>
      <c r="D2236" s="131">
        <v>0.5288161973076572</v>
      </c>
      <c r="F2236" s="131">
        <v>0.9784501453798528</v>
      </c>
      <c r="G2236" s="131">
        <v>1.5719513697036738</v>
      </c>
      <c r="H2236" s="131">
        <v>5.2158823516720085</v>
      </c>
    </row>
    <row r="2237" spans="1:10" ht="12.75">
      <c r="A2237" s="147" t="s">
        <v>417</v>
      </c>
      <c r="C2237" s="148" t="s">
        <v>418</v>
      </c>
      <c r="D2237" s="148" t="s">
        <v>419</v>
      </c>
      <c r="F2237" s="148" t="s">
        <v>420</v>
      </c>
      <c r="G2237" s="148" t="s">
        <v>421</v>
      </c>
      <c r="H2237" s="148" t="s">
        <v>422</v>
      </c>
      <c r="I2237" s="149" t="s">
        <v>423</v>
      </c>
      <c r="J2237" s="148" t="s">
        <v>424</v>
      </c>
    </row>
    <row r="2238" spans="1:8" ht="12.75">
      <c r="A2238" s="150" t="s">
        <v>485</v>
      </c>
      <c r="C2238" s="151">
        <v>407.77100000018254</v>
      </c>
      <c r="D2238" s="131">
        <v>1193788.9832000732</v>
      </c>
      <c r="F2238" s="131">
        <v>133900</v>
      </c>
      <c r="G2238" s="131">
        <v>131900</v>
      </c>
      <c r="H2238" s="152" t="s">
        <v>1179</v>
      </c>
    </row>
    <row r="2240" spans="4:8" ht="12.75">
      <c r="D2240" s="131">
        <v>1189473.2618846893</v>
      </c>
      <c r="F2240" s="131">
        <v>134000</v>
      </c>
      <c r="G2240" s="131">
        <v>131100</v>
      </c>
      <c r="H2240" s="152" t="s">
        <v>1180</v>
      </c>
    </row>
    <row r="2242" spans="4:8" ht="12.75">
      <c r="D2242" s="131">
        <v>1195645.9167613983</v>
      </c>
      <c r="F2242" s="131">
        <v>134600</v>
      </c>
      <c r="G2242" s="131">
        <v>131300</v>
      </c>
      <c r="H2242" s="152" t="s">
        <v>1181</v>
      </c>
    </row>
    <row r="2244" spans="1:8" ht="12.75">
      <c r="A2244" s="147" t="s">
        <v>425</v>
      </c>
      <c r="C2244" s="153" t="s">
        <v>426</v>
      </c>
      <c r="D2244" s="131">
        <v>1192969.3872820537</v>
      </c>
      <c r="F2244" s="131">
        <v>134166.66666666666</v>
      </c>
      <c r="G2244" s="131">
        <v>131433.33333333334</v>
      </c>
      <c r="H2244" s="131">
        <v>1060191.7352904393</v>
      </c>
    </row>
    <row r="2245" spans="1:8" ht="12.75">
      <c r="A2245" s="130">
        <v>38399.94773148148</v>
      </c>
      <c r="C2245" s="153" t="s">
        <v>427</v>
      </c>
      <c r="D2245" s="131">
        <v>3166.894402775901</v>
      </c>
      <c r="F2245" s="131">
        <v>378.5938897200183</v>
      </c>
      <c r="G2245" s="131">
        <v>416.33319989322655</v>
      </c>
      <c r="H2245" s="131">
        <v>3166.894402775901</v>
      </c>
    </row>
    <row r="2247" spans="3:8" ht="12.75">
      <c r="C2247" s="153" t="s">
        <v>428</v>
      </c>
      <c r="D2247" s="131">
        <v>0.2654631742052533</v>
      </c>
      <c r="F2247" s="131">
        <v>0.2821817811577776</v>
      </c>
      <c r="G2247" s="131">
        <v>0.3167637838396347</v>
      </c>
      <c r="H2247" s="131">
        <v>0.2987095916106469</v>
      </c>
    </row>
    <row r="2248" spans="1:10" ht="12.75">
      <c r="A2248" s="147" t="s">
        <v>417</v>
      </c>
      <c r="C2248" s="148" t="s">
        <v>418</v>
      </c>
      <c r="D2248" s="148" t="s">
        <v>419</v>
      </c>
      <c r="F2248" s="148" t="s">
        <v>420</v>
      </c>
      <c r="G2248" s="148" t="s">
        <v>421</v>
      </c>
      <c r="H2248" s="148" t="s">
        <v>422</v>
      </c>
      <c r="I2248" s="149" t="s">
        <v>423</v>
      </c>
      <c r="J2248" s="148" t="s">
        <v>424</v>
      </c>
    </row>
    <row r="2249" spans="1:8" ht="12.75">
      <c r="A2249" s="150" t="s">
        <v>492</v>
      </c>
      <c r="C2249" s="151">
        <v>455.40299999993294</v>
      </c>
      <c r="D2249" s="131">
        <v>101412.81876838207</v>
      </c>
      <c r="F2249" s="131">
        <v>90705</v>
      </c>
      <c r="G2249" s="131">
        <v>93587.5</v>
      </c>
      <c r="H2249" s="152" t="s">
        <v>1182</v>
      </c>
    </row>
    <row r="2251" spans="4:8" ht="12.75">
      <c r="D2251" s="131">
        <v>101864.85609936714</v>
      </c>
      <c r="F2251" s="131">
        <v>91390</v>
      </c>
      <c r="G2251" s="131">
        <v>92852.5</v>
      </c>
      <c r="H2251" s="152" t="s">
        <v>1183</v>
      </c>
    </row>
    <row r="2253" spans="4:8" ht="12.75">
      <c r="D2253" s="131">
        <v>102325.33720886707</v>
      </c>
      <c r="F2253" s="131">
        <v>91455</v>
      </c>
      <c r="G2253" s="131">
        <v>93517.5</v>
      </c>
      <c r="H2253" s="152" t="s">
        <v>1184</v>
      </c>
    </row>
    <row r="2255" spans="1:8" ht="12.75">
      <c r="A2255" s="147" t="s">
        <v>425</v>
      </c>
      <c r="C2255" s="153" t="s">
        <v>426</v>
      </c>
      <c r="D2255" s="131">
        <v>101867.67069220543</v>
      </c>
      <c r="F2255" s="131">
        <v>91183.33333333334</v>
      </c>
      <c r="G2255" s="131">
        <v>93319.16666666666</v>
      </c>
      <c r="H2255" s="131">
        <v>9622.629510034887</v>
      </c>
    </row>
    <row r="2256" spans="1:8" ht="12.75">
      <c r="A2256" s="130">
        <v>38399.94836805556</v>
      </c>
      <c r="C2256" s="153" t="s">
        <v>427</v>
      </c>
      <c r="D2256" s="131">
        <v>456.26573124278184</v>
      </c>
      <c r="F2256" s="131">
        <v>415.5217603607943</v>
      </c>
      <c r="G2256" s="131">
        <v>405.6579018499866</v>
      </c>
      <c r="H2256" s="131">
        <v>456.26573124278184</v>
      </c>
    </row>
    <row r="2258" spans="3:8" ht="12.75">
      <c r="C2258" s="153" t="s">
        <v>428</v>
      </c>
      <c r="D2258" s="131">
        <v>0.44790042625142085</v>
      </c>
      <c r="F2258" s="131">
        <v>0.4556992436784439</v>
      </c>
      <c r="G2258" s="131">
        <v>0.4346994474339712</v>
      </c>
      <c r="H2258" s="131">
        <v>4.741590962916827</v>
      </c>
    </row>
    <row r="2259" spans="1:16" ht="12.75">
      <c r="A2259" s="141" t="s">
        <v>408</v>
      </c>
      <c r="B2259" s="136" t="s">
        <v>568</v>
      </c>
      <c r="D2259" s="141" t="s">
        <v>409</v>
      </c>
      <c r="E2259" s="136" t="s">
        <v>410</v>
      </c>
      <c r="F2259" s="137" t="s">
        <v>453</v>
      </c>
      <c r="G2259" s="142" t="s">
        <v>412</v>
      </c>
      <c r="H2259" s="143">
        <v>2</v>
      </c>
      <c r="I2259" s="144" t="s">
        <v>413</v>
      </c>
      <c r="J2259" s="143">
        <v>7</v>
      </c>
      <c r="K2259" s="142" t="s">
        <v>414</v>
      </c>
      <c r="L2259" s="145">
        <v>1</v>
      </c>
      <c r="M2259" s="142" t="s">
        <v>415</v>
      </c>
      <c r="N2259" s="146">
        <v>1</v>
      </c>
      <c r="O2259" s="142" t="s">
        <v>416</v>
      </c>
      <c r="P2259" s="146">
        <v>1</v>
      </c>
    </row>
    <row r="2261" spans="1:10" ht="12.75">
      <c r="A2261" s="147" t="s">
        <v>417</v>
      </c>
      <c r="C2261" s="148" t="s">
        <v>418</v>
      </c>
      <c r="D2261" s="148" t="s">
        <v>419</v>
      </c>
      <c r="F2261" s="148" t="s">
        <v>420</v>
      </c>
      <c r="G2261" s="148" t="s">
        <v>421</v>
      </c>
      <c r="H2261" s="148" t="s">
        <v>422</v>
      </c>
      <c r="I2261" s="149" t="s">
        <v>423</v>
      </c>
      <c r="J2261" s="148" t="s">
        <v>424</v>
      </c>
    </row>
    <row r="2262" spans="1:8" ht="12.75">
      <c r="A2262" s="150" t="s">
        <v>488</v>
      </c>
      <c r="C2262" s="151">
        <v>228.61599999992177</v>
      </c>
      <c r="D2262" s="131">
        <v>33006.98121470213</v>
      </c>
      <c r="F2262" s="131">
        <v>28641.000000029802</v>
      </c>
      <c r="G2262" s="131">
        <v>28286</v>
      </c>
      <c r="H2262" s="152" t="s">
        <v>1185</v>
      </c>
    </row>
    <row r="2264" spans="4:8" ht="12.75">
      <c r="D2264" s="131">
        <v>33091.81588292122</v>
      </c>
      <c r="F2264" s="131">
        <v>28765</v>
      </c>
      <c r="G2264" s="131">
        <v>28819</v>
      </c>
      <c r="H2264" s="152" t="s">
        <v>1186</v>
      </c>
    </row>
    <row r="2266" spans="4:8" ht="12.75">
      <c r="D2266" s="131">
        <v>32894</v>
      </c>
      <c r="F2266" s="131">
        <v>28658</v>
      </c>
      <c r="G2266" s="131">
        <v>28563</v>
      </c>
      <c r="H2266" s="152" t="s">
        <v>1187</v>
      </c>
    </row>
    <row r="2268" spans="1:8" ht="12.75">
      <c r="A2268" s="147" t="s">
        <v>425</v>
      </c>
      <c r="C2268" s="153" t="s">
        <v>426</v>
      </c>
      <c r="D2268" s="131">
        <v>32997.59903254112</v>
      </c>
      <c r="F2268" s="131">
        <v>28688.00000000993</v>
      </c>
      <c r="G2268" s="131">
        <v>28556</v>
      </c>
      <c r="H2268" s="131">
        <v>4374.374290268015</v>
      </c>
    </row>
    <row r="2269" spans="1:8" ht="12.75">
      <c r="A2269" s="130">
        <v>38399.950590277775</v>
      </c>
      <c r="C2269" s="153" t="s">
        <v>427</v>
      </c>
      <c r="D2269" s="131">
        <v>99.24111995812835</v>
      </c>
      <c r="F2269" s="131">
        <v>67.2235077839538</v>
      </c>
      <c r="G2269" s="131">
        <v>266.56894042629943</v>
      </c>
      <c r="H2269" s="131">
        <v>99.24111995812835</v>
      </c>
    </row>
    <row r="2271" spans="3:8" ht="12.75">
      <c r="C2271" s="153" t="s">
        <v>428</v>
      </c>
      <c r="D2271" s="131">
        <v>0.3007525482695274</v>
      </c>
      <c r="F2271" s="131">
        <v>0.2343262262406948</v>
      </c>
      <c r="G2271" s="131">
        <v>0.9334953789967065</v>
      </c>
      <c r="H2271" s="131">
        <v>2.2686929232122903</v>
      </c>
    </row>
    <row r="2272" spans="1:10" ht="12.75">
      <c r="A2272" s="147" t="s">
        <v>417</v>
      </c>
      <c r="C2272" s="148" t="s">
        <v>418</v>
      </c>
      <c r="D2272" s="148" t="s">
        <v>419</v>
      </c>
      <c r="F2272" s="148" t="s">
        <v>420</v>
      </c>
      <c r="G2272" s="148" t="s">
        <v>421</v>
      </c>
      <c r="H2272" s="148" t="s">
        <v>422</v>
      </c>
      <c r="I2272" s="149" t="s">
        <v>423</v>
      </c>
      <c r="J2272" s="148" t="s">
        <v>424</v>
      </c>
    </row>
    <row r="2273" spans="1:8" ht="12.75">
      <c r="A2273" s="150" t="s">
        <v>489</v>
      </c>
      <c r="C2273" s="151">
        <v>231.6040000000503</v>
      </c>
      <c r="D2273" s="131">
        <v>23690.06352391839</v>
      </c>
      <c r="F2273" s="131">
        <v>21002</v>
      </c>
      <c r="G2273" s="131">
        <v>21811</v>
      </c>
      <c r="H2273" s="152" t="s">
        <v>1188</v>
      </c>
    </row>
    <row r="2275" spans="4:8" ht="12.75">
      <c r="D2275" s="131">
        <v>23490.035209417343</v>
      </c>
      <c r="F2275" s="131">
        <v>21183</v>
      </c>
      <c r="G2275" s="131">
        <v>22364</v>
      </c>
      <c r="H2275" s="152" t="s">
        <v>1189</v>
      </c>
    </row>
    <row r="2277" spans="4:8" ht="12.75">
      <c r="D2277" s="131">
        <v>23567.652399241924</v>
      </c>
      <c r="F2277" s="131">
        <v>21571</v>
      </c>
      <c r="G2277" s="131">
        <v>22364</v>
      </c>
      <c r="H2277" s="152" t="s">
        <v>1190</v>
      </c>
    </row>
    <row r="2279" spans="1:8" ht="12.75">
      <c r="A2279" s="147" t="s">
        <v>425</v>
      </c>
      <c r="C2279" s="153" t="s">
        <v>426</v>
      </c>
      <c r="D2279" s="131">
        <v>23582.583710859217</v>
      </c>
      <c r="F2279" s="131">
        <v>21252</v>
      </c>
      <c r="G2279" s="131">
        <v>22179.666666666664</v>
      </c>
      <c r="H2279" s="131">
        <v>1681.0534345511653</v>
      </c>
    </row>
    <row r="2280" spans="1:8" ht="12.75">
      <c r="A2280" s="130">
        <v>38399.951053240744</v>
      </c>
      <c r="C2280" s="153" t="s">
        <v>427</v>
      </c>
      <c r="D2280" s="131">
        <v>100.84661472068638</v>
      </c>
      <c r="F2280" s="131">
        <v>290.7077570344486</v>
      </c>
      <c r="G2280" s="131">
        <v>319.27469886186304</v>
      </c>
      <c r="H2280" s="131">
        <v>100.84661472068638</v>
      </c>
    </row>
    <row r="2282" spans="3:8" ht="12.75">
      <c r="C2282" s="153" t="s">
        <v>428</v>
      </c>
      <c r="D2282" s="131">
        <v>0.42763174704325946</v>
      </c>
      <c r="F2282" s="131">
        <v>1.3679077594318114</v>
      </c>
      <c r="G2282" s="131">
        <v>1.4394927735397125</v>
      </c>
      <c r="H2282" s="131">
        <v>5.999013038369721</v>
      </c>
    </row>
    <row r="2283" spans="1:10" ht="12.75">
      <c r="A2283" s="147" t="s">
        <v>417</v>
      </c>
      <c r="C2283" s="148" t="s">
        <v>418</v>
      </c>
      <c r="D2283" s="148" t="s">
        <v>419</v>
      </c>
      <c r="F2283" s="148" t="s">
        <v>420</v>
      </c>
      <c r="G2283" s="148" t="s">
        <v>421</v>
      </c>
      <c r="H2283" s="148" t="s">
        <v>422</v>
      </c>
      <c r="I2283" s="149" t="s">
        <v>423</v>
      </c>
      <c r="J2283" s="148" t="s">
        <v>424</v>
      </c>
    </row>
    <row r="2284" spans="1:8" ht="12.75">
      <c r="A2284" s="150" t="s">
        <v>487</v>
      </c>
      <c r="C2284" s="151">
        <v>267.7160000000149</v>
      </c>
      <c r="D2284" s="131">
        <v>7984.658341951668</v>
      </c>
      <c r="F2284" s="131">
        <v>6250.75</v>
      </c>
      <c r="G2284" s="131">
        <v>6344</v>
      </c>
      <c r="H2284" s="152" t="s">
        <v>1191</v>
      </c>
    </row>
    <row r="2286" spans="4:8" ht="12.75">
      <c r="D2286" s="131">
        <v>7981.095194078982</v>
      </c>
      <c r="F2286" s="131">
        <v>6375.75</v>
      </c>
      <c r="G2286" s="131">
        <v>6412.5</v>
      </c>
      <c r="H2286" s="152" t="s">
        <v>1192</v>
      </c>
    </row>
    <row r="2288" spans="4:8" ht="12.75">
      <c r="D2288" s="131">
        <v>7949.564971022308</v>
      </c>
      <c r="F2288" s="131">
        <v>6318.5</v>
      </c>
      <c r="G2288" s="131">
        <v>6390.75</v>
      </c>
      <c r="H2288" s="152" t="s">
        <v>0</v>
      </c>
    </row>
    <row r="2290" spans="1:8" ht="12.75">
      <c r="A2290" s="147" t="s">
        <v>425</v>
      </c>
      <c r="C2290" s="153" t="s">
        <v>426</v>
      </c>
      <c r="D2290" s="131">
        <v>7971.77283568432</v>
      </c>
      <c r="F2290" s="131">
        <v>6315</v>
      </c>
      <c r="G2290" s="131">
        <v>6382.416666666666</v>
      </c>
      <c r="H2290" s="131">
        <v>1617.4099184758236</v>
      </c>
    </row>
    <row r="2291" spans="1:8" ht="12.75">
      <c r="A2291" s="130">
        <v>38399.95170138889</v>
      </c>
      <c r="C2291" s="153" t="s">
        <v>427</v>
      </c>
      <c r="D2291" s="131">
        <v>19.314915099997965</v>
      </c>
      <c r="F2291" s="131">
        <v>62.57345683274978</v>
      </c>
      <c r="G2291" s="131">
        <v>35.002083271333056</v>
      </c>
      <c r="H2291" s="131">
        <v>19.314915099997965</v>
      </c>
    </row>
    <row r="2293" spans="3:8" ht="12.75">
      <c r="C2293" s="153" t="s">
        <v>428</v>
      </c>
      <c r="D2293" s="131">
        <v>0.24229133842773273</v>
      </c>
      <c r="F2293" s="131">
        <v>0.990870258634201</v>
      </c>
      <c r="G2293" s="131">
        <v>0.5484142621734148</v>
      </c>
      <c r="H2293" s="131">
        <v>1.1941879964603834</v>
      </c>
    </row>
    <row r="2294" spans="1:10" ht="12.75">
      <c r="A2294" s="147" t="s">
        <v>417</v>
      </c>
      <c r="C2294" s="148" t="s">
        <v>418</v>
      </c>
      <c r="D2294" s="148" t="s">
        <v>419</v>
      </c>
      <c r="F2294" s="148" t="s">
        <v>420</v>
      </c>
      <c r="G2294" s="148" t="s">
        <v>421</v>
      </c>
      <c r="H2294" s="148" t="s">
        <v>422</v>
      </c>
      <c r="I2294" s="149" t="s">
        <v>423</v>
      </c>
      <c r="J2294" s="148" t="s">
        <v>424</v>
      </c>
    </row>
    <row r="2295" spans="1:8" ht="12.75">
      <c r="A2295" s="150" t="s">
        <v>486</v>
      </c>
      <c r="C2295" s="151">
        <v>292.40199999976903</v>
      </c>
      <c r="D2295" s="131">
        <v>59332.713423490524</v>
      </c>
      <c r="F2295" s="131">
        <v>26195.5</v>
      </c>
      <c r="G2295" s="131">
        <v>25579</v>
      </c>
      <c r="H2295" s="152" t="s">
        <v>1</v>
      </c>
    </row>
    <row r="2297" spans="4:8" ht="12.75">
      <c r="D2297" s="131">
        <v>55251.542247235775</v>
      </c>
      <c r="F2297" s="131">
        <v>25709.249999970198</v>
      </c>
      <c r="G2297" s="131">
        <v>25266.25</v>
      </c>
      <c r="H2297" s="152" t="s">
        <v>2</v>
      </c>
    </row>
    <row r="2299" spans="4:8" ht="12.75">
      <c r="D2299" s="131">
        <v>57775.64242362976</v>
      </c>
      <c r="F2299" s="131">
        <v>26159</v>
      </c>
      <c r="G2299" s="131">
        <v>25475.25</v>
      </c>
      <c r="H2299" s="152" t="s">
        <v>3</v>
      </c>
    </row>
    <row r="2301" spans="1:8" ht="12.75">
      <c r="A2301" s="147" t="s">
        <v>425</v>
      </c>
      <c r="C2301" s="153" t="s">
        <v>426</v>
      </c>
      <c r="D2301" s="131">
        <v>57453.29936478536</v>
      </c>
      <c r="F2301" s="131">
        <v>26021.24999999007</v>
      </c>
      <c r="G2301" s="131">
        <v>25440.166666666664</v>
      </c>
      <c r="H2301" s="131">
        <v>31805.34024031633</v>
      </c>
    </row>
    <row r="2302" spans="1:8" ht="12.75">
      <c r="A2302" s="130">
        <v>38399.95238425926</v>
      </c>
      <c r="C2302" s="153" t="s">
        <v>427</v>
      </c>
      <c r="D2302" s="131">
        <v>2059.5917867775693</v>
      </c>
      <c r="F2302" s="131">
        <v>270.8155507155354</v>
      </c>
      <c r="G2302" s="131">
        <v>159.29931209309515</v>
      </c>
      <c r="H2302" s="131">
        <v>2059.5917867775693</v>
      </c>
    </row>
    <row r="2304" spans="3:8" ht="12.75">
      <c r="C2304" s="153" t="s">
        <v>428</v>
      </c>
      <c r="D2304" s="131">
        <v>3.5848102886149436</v>
      </c>
      <c r="F2304" s="131">
        <v>1.0407476609142094</v>
      </c>
      <c r="G2304" s="131">
        <v>0.6261724389636933</v>
      </c>
      <c r="H2304" s="131">
        <v>6.475616268260633</v>
      </c>
    </row>
    <row r="2305" spans="1:10" ht="12.75">
      <c r="A2305" s="147" t="s">
        <v>417</v>
      </c>
      <c r="C2305" s="148" t="s">
        <v>418</v>
      </c>
      <c r="D2305" s="148" t="s">
        <v>419</v>
      </c>
      <c r="F2305" s="148" t="s">
        <v>420</v>
      </c>
      <c r="G2305" s="148" t="s">
        <v>421</v>
      </c>
      <c r="H2305" s="148" t="s">
        <v>422</v>
      </c>
      <c r="I2305" s="149" t="s">
        <v>423</v>
      </c>
      <c r="J2305" s="148" t="s">
        <v>424</v>
      </c>
    </row>
    <row r="2306" spans="1:8" ht="12.75">
      <c r="A2306" s="150" t="s">
        <v>490</v>
      </c>
      <c r="C2306" s="151">
        <v>324.75400000019</v>
      </c>
      <c r="D2306" s="131">
        <v>55512.236407637596</v>
      </c>
      <c r="F2306" s="131">
        <v>37158</v>
      </c>
      <c r="G2306" s="131">
        <v>34658</v>
      </c>
      <c r="H2306" s="152" t="s">
        <v>4</v>
      </c>
    </row>
    <row r="2308" spans="4:8" ht="12.75">
      <c r="D2308" s="131">
        <v>54681.568401277065</v>
      </c>
      <c r="F2308" s="131">
        <v>36500</v>
      </c>
      <c r="G2308" s="131">
        <v>34208</v>
      </c>
      <c r="H2308" s="152" t="s">
        <v>5</v>
      </c>
    </row>
    <row r="2310" spans="4:8" ht="12.75">
      <c r="D2310" s="131">
        <v>54653.070516228676</v>
      </c>
      <c r="F2310" s="131">
        <v>35965</v>
      </c>
      <c r="G2310" s="131">
        <v>34039</v>
      </c>
      <c r="H2310" s="152" t="s">
        <v>6</v>
      </c>
    </row>
    <row r="2312" spans="1:8" ht="12.75">
      <c r="A2312" s="147" t="s">
        <v>425</v>
      </c>
      <c r="C2312" s="153" t="s">
        <v>426</v>
      </c>
      <c r="D2312" s="131">
        <v>54948.95844171445</v>
      </c>
      <c r="F2312" s="131">
        <v>36541</v>
      </c>
      <c r="G2312" s="131">
        <v>34301.666666666664</v>
      </c>
      <c r="H2312" s="131">
        <v>19453.248687076506</v>
      </c>
    </row>
    <row r="2313" spans="1:8" ht="12.75">
      <c r="A2313" s="130">
        <v>38399.952881944446</v>
      </c>
      <c r="C2313" s="153" t="s">
        <v>427</v>
      </c>
      <c r="D2313" s="131">
        <v>488.0210882064213</v>
      </c>
      <c r="F2313" s="131">
        <v>597.5558551298782</v>
      </c>
      <c r="G2313" s="131">
        <v>319.95364247548946</v>
      </c>
      <c r="H2313" s="131">
        <v>488.0210882064213</v>
      </c>
    </row>
    <row r="2315" spans="3:8" ht="12.75">
      <c r="C2315" s="153" t="s">
        <v>428</v>
      </c>
      <c r="D2315" s="131">
        <v>0.8881352841729945</v>
      </c>
      <c r="F2315" s="131">
        <v>1.6353024140824777</v>
      </c>
      <c r="G2315" s="131">
        <v>0.9327641294654958</v>
      </c>
      <c r="H2315" s="131">
        <v>2.5086868319872524</v>
      </c>
    </row>
    <row r="2316" spans="1:10" ht="12.75">
      <c r="A2316" s="147" t="s">
        <v>417</v>
      </c>
      <c r="C2316" s="148" t="s">
        <v>418</v>
      </c>
      <c r="D2316" s="148" t="s">
        <v>419</v>
      </c>
      <c r="F2316" s="148" t="s">
        <v>420</v>
      </c>
      <c r="G2316" s="148" t="s">
        <v>421</v>
      </c>
      <c r="H2316" s="148" t="s">
        <v>422</v>
      </c>
      <c r="I2316" s="149" t="s">
        <v>423</v>
      </c>
      <c r="J2316" s="148" t="s">
        <v>424</v>
      </c>
    </row>
    <row r="2317" spans="1:8" ht="12.75">
      <c r="A2317" s="150" t="s">
        <v>509</v>
      </c>
      <c r="C2317" s="151">
        <v>343.82299999985844</v>
      </c>
      <c r="D2317" s="131">
        <v>40889.01292949915</v>
      </c>
      <c r="F2317" s="131">
        <v>29740</v>
      </c>
      <c r="G2317" s="131">
        <v>29612</v>
      </c>
      <c r="H2317" s="152" t="s">
        <v>7</v>
      </c>
    </row>
    <row r="2319" spans="4:8" ht="12.75">
      <c r="D2319" s="131">
        <v>40712.40317839384</v>
      </c>
      <c r="F2319" s="131">
        <v>29956</v>
      </c>
      <c r="G2319" s="131">
        <v>29508</v>
      </c>
      <c r="H2319" s="152" t="s">
        <v>8</v>
      </c>
    </row>
    <row r="2321" spans="4:8" ht="12.75">
      <c r="D2321" s="131">
        <v>40660.50875091553</v>
      </c>
      <c r="F2321" s="131">
        <v>29874.000000029802</v>
      </c>
      <c r="G2321" s="131">
        <v>29570.000000029802</v>
      </c>
      <c r="H2321" s="152" t="s">
        <v>9</v>
      </c>
    </row>
    <row r="2323" spans="1:8" ht="12.75">
      <c r="A2323" s="147" t="s">
        <v>425</v>
      </c>
      <c r="C2323" s="153" t="s">
        <v>426</v>
      </c>
      <c r="D2323" s="131">
        <v>40753.97495293617</v>
      </c>
      <c r="F2323" s="131">
        <v>29856.666666676603</v>
      </c>
      <c r="G2323" s="131">
        <v>29563.333333343267</v>
      </c>
      <c r="H2323" s="131">
        <v>11042.916751868039</v>
      </c>
    </row>
    <row r="2324" spans="1:8" ht="12.75">
      <c r="A2324" s="130">
        <v>38399.95333333333</v>
      </c>
      <c r="C2324" s="153" t="s">
        <v>427</v>
      </c>
      <c r="D2324" s="131">
        <v>119.79023013857868</v>
      </c>
      <c r="F2324" s="131">
        <v>109.03821960092817</v>
      </c>
      <c r="G2324" s="131">
        <v>52.31953109056678</v>
      </c>
      <c r="H2324" s="131">
        <v>119.79023013857868</v>
      </c>
    </row>
    <row r="2326" spans="3:8" ht="12.75">
      <c r="C2326" s="153" t="s">
        <v>428</v>
      </c>
      <c r="D2326" s="131">
        <v>0.29393508308555366</v>
      </c>
      <c r="F2326" s="131">
        <v>0.36520560321834955</v>
      </c>
      <c r="G2326" s="131">
        <v>0.17697439764533499</v>
      </c>
      <c r="H2326" s="131">
        <v>1.0847698378086097</v>
      </c>
    </row>
    <row r="2327" spans="1:10" ht="12.75">
      <c r="A2327" s="147" t="s">
        <v>417</v>
      </c>
      <c r="C2327" s="148" t="s">
        <v>418</v>
      </c>
      <c r="D2327" s="148" t="s">
        <v>419</v>
      </c>
      <c r="F2327" s="148" t="s">
        <v>420</v>
      </c>
      <c r="G2327" s="148" t="s">
        <v>421</v>
      </c>
      <c r="H2327" s="148" t="s">
        <v>422</v>
      </c>
      <c r="I2327" s="149" t="s">
        <v>423</v>
      </c>
      <c r="J2327" s="148" t="s">
        <v>424</v>
      </c>
    </row>
    <row r="2328" spans="1:8" ht="12.75">
      <c r="A2328" s="150" t="s">
        <v>491</v>
      </c>
      <c r="C2328" s="151">
        <v>361.38400000007823</v>
      </c>
      <c r="D2328" s="131">
        <v>51763.26543724537</v>
      </c>
      <c r="F2328" s="131">
        <v>30225.999999970198</v>
      </c>
      <c r="G2328" s="131">
        <v>30300</v>
      </c>
      <c r="H2328" s="152" t="s">
        <v>10</v>
      </c>
    </row>
    <row r="2330" spans="4:8" ht="12.75">
      <c r="D2330" s="131">
        <v>50731.73251783848</v>
      </c>
      <c r="F2330" s="131">
        <v>29986</v>
      </c>
      <c r="G2330" s="131">
        <v>29934</v>
      </c>
      <c r="H2330" s="152" t="s">
        <v>11</v>
      </c>
    </row>
    <row r="2332" spans="4:8" ht="12.75">
      <c r="D2332" s="131">
        <v>51060.63334238529</v>
      </c>
      <c r="F2332" s="131">
        <v>30188</v>
      </c>
      <c r="G2332" s="131">
        <v>29846</v>
      </c>
      <c r="H2332" s="152" t="s">
        <v>12</v>
      </c>
    </row>
    <row r="2334" spans="1:8" ht="12.75">
      <c r="A2334" s="147" t="s">
        <v>425</v>
      </c>
      <c r="C2334" s="153" t="s">
        <v>426</v>
      </c>
      <c r="D2334" s="131">
        <v>51185.21043248971</v>
      </c>
      <c r="F2334" s="131">
        <v>30133.333333323397</v>
      </c>
      <c r="G2334" s="131">
        <v>30026.666666666664</v>
      </c>
      <c r="H2334" s="131">
        <v>21100.905826931925</v>
      </c>
    </row>
    <row r="2335" spans="1:8" ht="12.75">
      <c r="A2335" s="130">
        <v>38399.95376157408</v>
      </c>
      <c r="C2335" s="153" t="s">
        <v>427</v>
      </c>
      <c r="D2335" s="131">
        <v>526.9294350192881</v>
      </c>
      <c r="F2335" s="131">
        <v>129.0012919721544</v>
      </c>
      <c r="G2335" s="131">
        <v>240.76821495648744</v>
      </c>
      <c r="H2335" s="131">
        <v>526.9294350192881</v>
      </c>
    </row>
    <row r="2337" spans="3:8" ht="12.75">
      <c r="C2337" s="153" t="s">
        <v>428</v>
      </c>
      <c r="D2337" s="131">
        <v>1.0294564202569356</v>
      </c>
      <c r="F2337" s="131">
        <v>0.428101632651096</v>
      </c>
      <c r="G2337" s="131">
        <v>0.8018479627769345</v>
      </c>
      <c r="H2337" s="131">
        <v>2.497188695789292</v>
      </c>
    </row>
    <row r="2338" spans="1:10" ht="12.75">
      <c r="A2338" s="147" t="s">
        <v>417</v>
      </c>
      <c r="C2338" s="148" t="s">
        <v>418</v>
      </c>
      <c r="D2338" s="148" t="s">
        <v>419</v>
      </c>
      <c r="F2338" s="148" t="s">
        <v>420</v>
      </c>
      <c r="G2338" s="148" t="s">
        <v>421</v>
      </c>
      <c r="H2338" s="148" t="s">
        <v>422</v>
      </c>
      <c r="I2338" s="149" t="s">
        <v>423</v>
      </c>
      <c r="J2338" s="148" t="s">
        <v>424</v>
      </c>
    </row>
    <row r="2339" spans="1:8" ht="12.75">
      <c r="A2339" s="150" t="s">
        <v>510</v>
      </c>
      <c r="C2339" s="151">
        <v>371.029</v>
      </c>
      <c r="D2339" s="131">
        <v>48951.28987437487</v>
      </c>
      <c r="F2339" s="131">
        <v>36680</v>
      </c>
      <c r="G2339" s="131">
        <v>37498</v>
      </c>
      <c r="H2339" s="152" t="s">
        <v>13</v>
      </c>
    </row>
    <row r="2341" spans="4:8" ht="12.75">
      <c r="D2341" s="131">
        <v>49257.08948725462</v>
      </c>
      <c r="F2341" s="131">
        <v>36802</v>
      </c>
      <c r="G2341" s="131">
        <v>37478</v>
      </c>
      <c r="H2341" s="152" t="s">
        <v>14</v>
      </c>
    </row>
    <row r="2343" spans="4:8" ht="12.75">
      <c r="D2343" s="131">
        <v>49312.36988854408</v>
      </c>
      <c r="F2343" s="131">
        <v>37040</v>
      </c>
      <c r="G2343" s="131">
        <v>36918</v>
      </c>
      <c r="H2343" s="152" t="s">
        <v>15</v>
      </c>
    </row>
    <row r="2345" spans="1:8" ht="12.75">
      <c r="A2345" s="147" t="s">
        <v>425</v>
      </c>
      <c r="C2345" s="153" t="s">
        <v>426</v>
      </c>
      <c r="D2345" s="131">
        <v>49173.58308339119</v>
      </c>
      <c r="F2345" s="131">
        <v>36840.666666666664</v>
      </c>
      <c r="G2345" s="131">
        <v>37298</v>
      </c>
      <c r="H2345" s="131">
        <v>12158.878361756237</v>
      </c>
    </row>
    <row r="2346" spans="1:8" ht="12.75">
      <c r="A2346" s="130">
        <v>38399.954201388886</v>
      </c>
      <c r="C2346" s="153" t="s">
        <v>427</v>
      </c>
      <c r="D2346" s="131">
        <v>194.48569040518007</v>
      </c>
      <c r="F2346" s="131">
        <v>183.08832112762772</v>
      </c>
      <c r="G2346" s="131">
        <v>329.24155266308657</v>
      </c>
      <c r="H2346" s="131">
        <v>194.48569040518007</v>
      </c>
    </row>
    <row r="2348" spans="3:8" ht="12.75">
      <c r="C2348" s="153" t="s">
        <v>428</v>
      </c>
      <c r="D2348" s="131">
        <v>0.39550847876055895</v>
      </c>
      <c r="F2348" s="131">
        <v>0.49697342011806084</v>
      </c>
      <c r="G2348" s="131">
        <v>0.8827324592822312</v>
      </c>
      <c r="H2348" s="131">
        <v>1.5995364425793013</v>
      </c>
    </row>
    <row r="2349" spans="1:10" ht="12.75">
      <c r="A2349" s="147" t="s">
        <v>417</v>
      </c>
      <c r="C2349" s="148" t="s">
        <v>418</v>
      </c>
      <c r="D2349" s="148" t="s">
        <v>419</v>
      </c>
      <c r="F2349" s="148" t="s">
        <v>420</v>
      </c>
      <c r="G2349" s="148" t="s">
        <v>421</v>
      </c>
      <c r="H2349" s="148" t="s">
        <v>422</v>
      </c>
      <c r="I2349" s="149" t="s">
        <v>423</v>
      </c>
      <c r="J2349" s="148" t="s">
        <v>424</v>
      </c>
    </row>
    <row r="2350" spans="1:8" ht="12.75">
      <c r="A2350" s="150" t="s">
        <v>485</v>
      </c>
      <c r="C2350" s="151">
        <v>407.77100000018254</v>
      </c>
      <c r="D2350" s="131">
        <v>4825714.5829696655</v>
      </c>
      <c r="F2350" s="131">
        <v>149900</v>
      </c>
      <c r="G2350" s="131">
        <v>140100</v>
      </c>
      <c r="H2350" s="152" t="s">
        <v>16</v>
      </c>
    </row>
    <row r="2352" spans="4:8" ht="12.75">
      <c r="D2352" s="131">
        <v>4684067.902954102</v>
      </c>
      <c r="F2352" s="131">
        <v>148900</v>
      </c>
      <c r="G2352" s="131">
        <v>140600</v>
      </c>
      <c r="H2352" s="152" t="s">
        <v>17</v>
      </c>
    </row>
    <row r="2354" spans="4:8" ht="12.75">
      <c r="D2354" s="131">
        <v>4780580.286338806</v>
      </c>
      <c r="F2354" s="131">
        <v>146700</v>
      </c>
      <c r="G2354" s="131">
        <v>141600</v>
      </c>
      <c r="H2354" s="152" t="s">
        <v>18</v>
      </c>
    </row>
    <row r="2356" spans="1:8" ht="12.75">
      <c r="A2356" s="147" t="s">
        <v>425</v>
      </c>
      <c r="C2356" s="153" t="s">
        <v>426</v>
      </c>
      <c r="D2356" s="131">
        <v>4763454.257420857</v>
      </c>
      <c r="F2356" s="131">
        <v>148500</v>
      </c>
      <c r="G2356" s="131">
        <v>140766.66666666666</v>
      </c>
      <c r="H2356" s="131">
        <v>4618884.152599055</v>
      </c>
    </row>
    <row r="2357" spans="1:8" ht="12.75">
      <c r="A2357" s="130">
        <v>38399.954664351855</v>
      </c>
      <c r="C2357" s="153" t="s">
        <v>427</v>
      </c>
      <c r="D2357" s="131">
        <v>72359.66514387233</v>
      </c>
      <c r="F2357" s="131">
        <v>1637.0705543744898</v>
      </c>
      <c r="G2357" s="131">
        <v>763.7626158259733</v>
      </c>
      <c r="H2357" s="131">
        <v>72359.66514387233</v>
      </c>
    </row>
    <row r="2359" spans="3:8" ht="12.75">
      <c r="C2359" s="153" t="s">
        <v>428</v>
      </c>
      <c r="D2359" s="131">
        <v>1.5190586753540285</v>
      </c>
      <c r="F2359" s="131">
        <v>1.1024044137201952</v>
      </c>
      <c r="G2359" s="131">
        <v>0.5425734898124367</v>
      </c>
      <c r="H2359" s="131">
        <v>1.56660489315705</v>
      </c>
    </row>
    <row r="2360" spans="1:10" ht="12.75">
      <c r="A2360" s="147" t="s">
        <v>417</v>
      </c>
      <c r="C2360" s="148" t="s">
        <v>418</v>
      </c>
      <c r="D2360" s="148" t="s">
        <v>419</v>
      </c>
      <c r="F2360" s="148" t="s">
        <v>420</v>
      </c>
      <c r="G2360" s="148" t="s">
        <v>421</v>
      </c>
      <c r="H2360" s="148" t="s">
        <v>422</v>
      </c>
      <c r="I2360" s="149" t="s">
        <v>423</v>
      </c>
      <c r="J2360" s="148" t="s">
        <v>424</v>
      </c>
    </row>
    <row r="2361" spans="1:8" ht="12.75">
      <c r="A2361" s="150" t="s">
        <v>492</v>
      </c>
      <c r="C2361" s="151">
        <v>455.40299999993294</v>
      </c>
      <c r="D2361" s="131">
        <v>743799.1253290176</v>
      </c>
      <c r="F2361" s="131">
        <v>96045</v>
      </c>
      <c r="G2361" s="131">
        <v>96740</v>
      </c>
      <c r="H2361" s="152" t="s">
        <v>19</v>
      </c>
    </row>
    <row r="2363" spans="4:8" ht="12.75">
      <c r="D2363" s="131">
        <v>761992.5996437073</v>
      </c>
      <c r="F2363" s="131">
        <v>95222.5</v>
      </c>
      <c r="G2363" s="131">
        <v>95857.5</v>
      </c>
      <c r="H2363" s="152" t="s">
        <v>20</v>
      </c>
    </row>
    <row r="2365" spans="4:8" ht="12.75">
      <c r="D2365" s="131">
        <v>776373.768579483</v>
      </c>
      <c r="F2365" s="131">
        <v>95360</v>
      </c>
      <c r="G2365" s="131">
        <v>97632.5</v>
      </c>
      <c r="H2365" s="152" t="s">
        <v>21</v>
      </c>
    </row>
    <row r="2367" spans="1:8" ht="12.75">
      <c r="A2367" s="147" t="s">
        <v>425</v>
      </c>
      <c r="C2367" s="153" t="s">
        <v>426</v>
      </c>
      <c r="D2367" s="131">
        <v>760721.8311840694</v>
      </c>
      <c r="F2367" s="131">
        <v>95542.5</v>
      </c>
      <c r="G2367" s="131">
        <v>96743.33333333334</v>
      </c>
      <c r="H2367" s="131">
        <v>664582.4053119763</v>
      </c>
    </row>
    <row r="2368" spans="1:8" ht="12.75">
      <c r="A2368" s="130">
        <v>38399.9553125</v>
      </c>
      <c r="C2368" s="153" t="s">
        <v>427</v>
      </c>
      <c r="D2368" s="131">
        <v>16324.459717932346</v>
      </c>
      <c r="F2368" s="131">
        <v>440.5749085002459</v>
      </c>
      <c r="G2368" s="131">
        <v>887.504694823263</v>
      </c>
      <c r="H2368" s="131">
        <v>16324.459717932346</v>
      </c>
    </row>
    <row r="2370" spans="3:8" ht="12.75">
      <c r="C2370" s="153" t="s">
        <v>428</v>
      </c>
      <c r="D2370" s="131">
        <v>2.1459170814807824</v>
      </c>
      <c r="F2370" s="131">
        <v>0.4611297679045931</v>
      </c>
      <c r="G2370" s="131">
        <v>0.917380727171481</v>
      </c>
      <c r="H2370" s="131">
        <v>2.456348465961737</v>
      </c>
    </row>
    <row r="2371" spans="1:16" ht="12.75">
      <c r="A2371" s="141" t="s">
        <v>408</v>
      </c>
      <c r="B2371" s="136" t="s">
        <v>357</v>
      </c>
      <c r="D2371" s="141" t="s">
        <v>409</v>
      </c>
      <c r="E2371" s="136" t="s">
        <v>410</v>
      </c>
      <c r="F2371" s="137" t="s">
        <v>454</v>
      </c>
      <c r="G2371" s="142" t="s">
        <v>412</v>
      </c>
      <c r="H2371" s="143">
        <v>2</v>
      </c>
      <c r="I2371" s="144" t="s">
        <v>413</v>
      </c>
      <c r="J2371" s="143">
        <v>8</v>
      </c>
      <c r="K2371" s="142" t="s">
        <v>414</v>
      </c>
      <c r="L2371" s="145">
        <v>1</v>
      </c>
      <c r="M2371" s="142" t="s">
        <v>415</v>
      </c>
      <c r="N2371" s="146">
        <v>1</v>
      </c>
      <c r="O2371" s="142" t="s">
        <v>416</v>
      </c>
      <c r="P2371" s="146">
        <v>1</v>
      </c>
    </row>
    <row r="2373" spans="1:10" ht="12.75">
      <c r="A2373" s="147" t="s">
        <v>417</v>
      </c>
      <c r="C2373" s="148" t="s">
        <v>418</v>
      </c>
      <c r="D2373" s="148" t="s">
        <v>419</v>
      </c>
      <c r="F2373" s="148" t="s">
        <v>420</v>
      </c>
      <c r="G2373" s="148" t="s">
        <v>421</v>
      </c>
      <c r="H2373" s="148" t="s">
        <v>422</v>
      </c>
      <c r="I2373" s="149" t="s">
        <v>423</v>
      </c>
      <c r="J2373" s="148" t="s">
        <v>424</v>
      </c>
    </row>
    <row r="2374" spans="1:8" ht="12.75">
      <c r="A2374" s="150" t="s">
        <v>488</v>
      </c>
      <c r="C2374" s="151">
        <v>228.61599999992177</v>
      </c>
      <c r="D2374" s="131">
        <v>57538.791608929634</v>
      </c>
      <c r="F2374" s="131">
        <v>29559</v>
      </c>
      <c r="G2374" s="131">
        <v>28599.000000029802</v>
      </c>
      <c r="H2374" s="152" t="s">
        <v>22</v>
      </c>
    </row>
    <row r="2376" spans="4:8" ht="12.75">
      <c r="D2376" s="131">
        <v>56573.02103459835</v>
      </c>
      <c r="F2376" s="131">
        <v>30098</v>
      </c>
      <c r="G2376" s="131">
        <v>28989</v>
      </c>
      <c r="H2376" s="152" t="s">
        <v>23</v>
      </c>
    </row>
    <row r="2378" spans="4:8" ht="12.75">
      <c r="D2378" s="131">
        <v>57018.4207547307</v>
      </c>
      <c r="F2378" s="131">
        <v>29912</v>
      </c>
      <c r="G2378" s="131">
        <v>28693.000000029802</v>
      </c>
      <c r="H2378" s="152" t="s">
        <v>24</v>
      </c>
    </row>
    <row r="2380" spans="1:8" ht="12.75">
      <c r="A2380" s="147" t="s">
        <v>425</v>
      </c>
      <c r="C2380" s="153" t="s">
        <v>426</v>
      </c>
      <c r="D2380" s="131">
        <v>57043.411132752895</v>
      </c>
      <c r="F2380" s="131">
        <v>29856.333333333336</v>
      </c>
      <c r="G2380" s="131">
        <v>28760.3333333532</v>
      </c>
      <c r="H2380" s="131">
        <v>27724.908727244867</v>
      </c>
    </row>
    <row r="2381" spans="1:8" ht="12.75">
      <c r="A2381" s="130">
        <v>38399.95752314815</v>
      </c>
      <c r="C2381" s="153" t="s">
        <v>427</v>
      </c>
      <c r="D2381" s="131">
        <v>483.3700340384322</v>
      </c>
      <c r="F2381" s="131">
        <v>273.7778905122423</v>
      </c>
      <c r="G2381" s="131">
        <v>203.53214322660685</v>
      </c>
      <c r="H2381" s="131">
        <v>483.3700340384322</v>
      </c>
    </row>
    <row r="2383" spans="3:8" ht="12.75">
      <c r="C2383" s="153" t="s">
        <v>428</v>
      </c>
      <c r="D2383" s="131">
        <v>0.8473722458734474</v>
      </c>
      <c r="F2383" s="131">
        <v>0.9169843043203864</v>
      </c>
      <c r="G2383" s="131">
        <v>0.7076835336625664</v>
      </c>
      <c r="H2383" s="131">
        <v>1.7434504069744028</v>
      </c>
    </row>
    <row r="2384" spans="1:10" ht="12.75">
      <c r="A2384" s="147" t="s">
        <v>417</v>
      </c>
      <c r="C2384" s="148" t="s">
        <v>418</v>
      </c>
      <c r="D2384" s="148" t="s">
        <v>419</v>
      </c>
      <c r="F2384" s="148" t="s">
        <v>420</v>
      </c>
      <c r="G2384" s="148" t="s">
        <v>421</v>
      </c>
      <c r="H2384" s="148" t="s">
        <v>422</v>
      </c>
      <c r="I2384" s="149" t="s">
        <v>423</v>
      </c>
      <c r="J2384" s="148" t="s">
        <v>424</v>
      </c>
    </row>
    <row r="2385" spans="1:8" ht="12.75">
      <c r="A2385" s="150" t="s">
        <v>489</v>
      </c>
      <c r="C2385" s="151">
        <v>231.6040000000503</v>
      </c>
      <c r="D2385" s="131">
        <v>54232.05189049244</v>
      </c>
      <c r="F2385" s="131">
        <v>21579</v>
      </c>
      <c r="G2385" s="131">
        <v>22485</v>
      </c>
      <c r="H2385" s="152" t="s">
        <v>25</v>
      </c>
    </row>
    <row r="2387" spans="4:8" ht="12.75">
      <c r="D2387" s="131">
        <v>54275.01093441248</v>
      </c>
      <c r="F2387" s="131">
        <v>21413</v>
      </c>
      <c r="G2387" s="131">
        <v>22805</v>
      </c>
      <c r="H2387" s="152" t="s">
        <v>26</v>
      </c>
    </row>
    <row r="2389" spans="4:8" ht="12.75">
      <c r="D2389" s="131">
        <v>55447.78829842806</v>
      </c>
      <c r="F2389" s="131">
        <v>21421</v>
      </c>
      <c r="G2389" s="131">
        <v>22857</v>
      </c>
      <c r="H2389" s="152" t="s">
        <v>27</v>
      </c>
    </row>
    <row r="2391" spans="1:8" ht="12.75">
      <c r="A2391" s="147" t="s">
        <v>425</v>
      </c>
      <c r="C2391" s="153" t="s">
        <v>426</v>
      </c>
      <c r="D2391" s="131">
        <v>54651.61704111099</v>
      </c>
      <c r="F2391" s="131">
        <v>21471</v>
      </c>
      <c r="G2391" s="131">
        <v>22715.666666666664</v>
      </c>
      <c r="H2391" s="131">
        <v>32309.130856513697</v>
      </c>
    </row>
    <row r="2392" spans="1:8" ht="12.75">
      <c r="A2392" s="130">
        <v>38399.95799768518</v>
      </c>
      <c r="C2392" s="153" t="s">
        <v>427</v>
      </c>
      <c r="D2392" s="131">
        <v>689.8390196969993</v>
      </c>
      <c r="F2392" s="131">
        <v>93.6162379077476</v>
      </c>
      <c r="G2392" s="131">
        <v>201.44809091508745</v>
      </c>
      <c r="H2392" s="131">
        <v>689.8390196969993</v>
      </c>
    </row>
    <row r="2394" spans="3:8" ht="12.75">
      <c r="C2394" s="153" t="s">
        <v>428</v>
      </c>
      <c r="D2394" s="131">
        <v>1.2622481402116184</v>
      </c>
      <c r="F2394" s="131">
        <v>0.4360124722078506</v>
      </c>
      <c r="G2394" s="131">
        <v>0.8868244717232787</v>
      </c>
      <c r="H2394" s="131">
        <v>2.135120943861367</v>
      </c>
    </row>
    <row r="2395" spans="1:10" ht="12.75">
      <c r="A2395" s="147" t="s">
        <v>417</v>
      </c>
      <c r="C2395" s="148" t="s">
        <v>418</v>
      </c>
      <c r="D2395" s="148" t="s">
        <v>419</v>
      </c>
      <c r="F2395" s="148" t="s">
        <v>420</v>
      </c>
      <c r="G2395" s="148" t="s">
        <v>421</v>
      </c>
      <c r="H2395" s="148" t="s">
        <v>422</v>
      </c>
      <c r="I2395" s="149" t="s">
        <v>423</v>
      </c>
      <c r="J2395" s="148" t="s">
        <v>424</v>
      </c>
    </row>
    <row r="2396" spans="1:8" ht="12.75">
      <c r="A2396" s="150" t="s">
        <v>487</v>
      </c>
      <c r="C2396" s="151">
        <v>267.7160000000149</v>
      </c>
      <c r="D2396" s="131">
        <v>51007.90366280079</v>
      </c>
      <c r="F2396" s="131">
        <v>6530.25</v>
      </c>
      <c r="G2396" s="131">
        <v>6560.750000007451</v>
      </c>
      <c r="H2396" s="152" t="s">
        <v>28</v>
      </c>
    </row>
    <row r="2398" spans="4:8" ht="12.75">
      <c r="D2398" s="131">
        <v>50664.96597528458</v>
      </c>
      <c r="F2398" s="131">
        <v>6500</v>
      </c>
      <c r="G2398" s="131">
        <v>6524.750000007451</v>
      </c>
      <c r="H2398" s="152" t="s">
        <v>29</v>
      </c>
    </row>
    <row r="2400" spans="4:8" ht="12.75">
      <c r="D2400" s="131">
        <v>50682.07519298792</v>
      </c>
      <c r="F2400" s="131">
        <v>6500.249999992549</v>
      </c>
      <c r="G2400" s="131">
        <v>6541.25</v>
      </c>
      <c r="H2400" s="152" t="s">
        <v>30</v>
      </c>
    </row>
    <row r="2402" spans="1:8" ht="12.75">
      <c r="A2402" s="147" t="s">
        <v>425</v>
      </c>
      <c r="C2402" s="153" t="s">
        <v>426</v>
      </c>
      <c r="D2402" s="131">
        <v>50784.98161035776</v>
      </c>
      <c r="F2402" s="131">
        <v>6510.166666664183</v>
      </c>
      <c r="G2402" s="131">
        <v>6542.250000004968</v>
      </c>
      <c r="H2402" s="131">
        <v>44256.08228222412</v>
      </c>
    </row>
    <row r="2403" spans="1:8" ht="12.75">
      <c r="A2403" s="130">
        <v>38399.958645833336</v>
      </c>
      <c r="C2403" s="153" t="s">
        <v>427</v>
      </c>
      <c r="D2403" s="131">
        <v>193.24560132546517</v>
      </c>
      <c r="F2403" s="131">
        <v>17.393126038665724</v>
      </c>
      <c r="G2403" s="131">
        <v>18.020821290940102</v>
      </c>
      <c r="H2403" s="131">
        <v>193.24560132546517</v>
      </c>
    </row>
    <row r="2405" spans="3:8" ht="12.75">
      <c r="C2405" s="153" t="s">
        <v>428</v>
      </c>
      <c r="D2405" s="131">
        <v>0.3805172222136872</v>
      </c>
      <c r="F2405" s="131">
        <v>0.2671686752311363</v>
      </c>
      <c r="G2405" s="131">
        <v>0.27545296023426835</v>
      </c>
      <c r="H2405" s="131">
        <v>0.43665320417004955</v>
      </c>
    </row>
    <row r="2406" spans="1:10" ht="12.75">
      <c r="A2406" s="147" t="s">
        <v>417</v>
      </c>
      <c r="C2406" s="148" t="s">
        <v>418</v>
      </c>
      <c r="D2406" s="148" t="s">
        <v>419</v>
      </c>
      <c r="F2406" s="148" t="s">
        <v>420</v>
      </c>
      <c r="G2406" s="148" t="s">
        <v>421</v>
      </c>
      <c r="H2406" s="148" t="s">
        <v>422</v>
      </c>
      <c r="I2406" s="149" t="s">
        <v>423</v>
      </c>
      <c r="J2406" s="148" t="s">
        <v>424</v>
      </c>
    </row>
    <row r="2407" spans="1:8" ht="12.75">
      <c r="A2407" s="150" t="s">
        <v>486</v>
      </c>
      <c r="C2407" s="151">
        <v>292.40199999976903</v>
      </c>
      <c r="D2407" s="131">
        <v>53450.42121130228</v>
      </c>
      <c r="F2407" s="131">
        <v>26617.25</v>
      </c>
      <c r="G2407" s="131">
        <v>25393.25</v>
      </c>
      <c r="H2407" s="152" t="s">
        <v>31</v>
      </c>
    </row>
    <row r="2409" spans="4:8" ht="12.75">
      <c r="D2409" s="131">
        <v>53568.16967844963</v>
      </c>
      <c r="F2409" s="131">
        <v>26550.749999970198</v>
      </c>
      <c r="G2409" s="131">
        <v>25638.499999970198</v>
      </c>
      <c r="H2409" s="152" t="s">
        <v>32</v>
      </c>
    </row>
    <row r="2411" spans="4:8" ht="12.75">
      <c r="D2411" s="131">
        <v>53653.75302517414</v>
      </c>
      <c r="F2411" s="131">
        <v>26820.75</v>
      </c>
      <c r="G2411" s="131">
        <v>25665.499999970198</v>
      </c>
      <c r="H2411" s="152" t="s">
        <v>33</v>
      </c>
    </row>
    <row r="2413" spans="1:8" ht="12.75">
      <c r="A2413" s="147" t="s">
        <v>425</v>
      </c>
      <c r="C2413" s="153" t="s">
        <v>426</v>
      </c>
      <c r="D2413" s="131">
        <v>53557.44797164202</v>
      </c>
      <c r="F2413" s="131">
        <v>26662.916666656733</v>
      </c>
      <c r="G2413" s="131">
        <v>25565.74999998013</v>
      </c>
      <c r="H2413" s="131">
        <v>27599.356726932594</v>
      </c>
    </row>
    <row r="2414" spans="1:8" ht="12.75">
      <c r="A2414" s="130">
        <v>38399.959328703706</v>
      </c>
      <c r="C2414" s="153" t="s">
        <v>427</v>
      </c>
      <c r="D2414" s="131">
        <v>102.08904388258014</v>
      </c>
      <c r="F2414" s="131">
        <v>140.673676772849</v>
      </c>
      <c r="G2414" s="131">
        <v>149.9981249713267</v>
      </c>
      <c r="H2414" s="131">
        <v>102.08904388258014</v>
      </c>
    </row>
    <row r="2416" spans="3:8" ht="12.75">
      <c r="C2416" s="153" t="s">
        <v>428</v>
      </c>
      <c r="D2416" s="131">
        <v>0.19061596052268023</v>
      </c>
      <c r="F2416" s="131">
        <v>0.5276004817161215</v>
      </c>
      <c r="G2416" s="131">
        <v>0.5867151363501689</v>
      </c>
      <c r="H2416" s="131">
        <v>0.369896461329323</v>
      </c>
    </row>
    <row r="2417" spans="1:10" ht="12.75">
      <c r="A2417" s="147" t="s">
        <v>417</v>
      </c>
      <c r="C2417" s="148" t="s">
        <v>418</v>
      </c>
      <c r="D2417" s="148" t="s">
        <v>419</v>
      </c>
      <c r="F2417" s="148" t="s">
        <v>420</v>
      </c>
      <c r="G2417" s="148" t="s">
        <v>421</v>
      </c>
      <c r="H2417" s="148" t="s">
        <v>422</v>
      </c>
      <c r="I2417" s="149" t="s">
        <v>423</v>
      </c>
      <c r="J2417" s="148" t="s">
        <v>424</v>
      </c>
    </row>
    <row r="2418" spans="1:8" ht="12.75">
      <c r="A2418" s="150" t="s">
        <v>490</v>
      </c>
      <c r="C2418" s="151">
        <v>324.75400000019</v>
      </c>
      <c r="D2418" s="131">
        <v>49156.55372452736</v>
      </c>
      <c r="F2418" s="131">
        <v>37135</v>
      </c>
      <c r="G2418" s="131">
        <v>34449</v>
      </c>
      <c r="H2418" s="152" t="s">
        <v>34</v>
      </c>
    </row>
    <row r="2420" spans="4:8" ht="12.75">
      <c r="D2420" s="131">
        <v>48949.721580028534</v>
      </c>
      <c r="F2420" s="131">
        <v>37254</v>
      </c>
      <c r="G2420" s="131">
        <v>34741</v>
      </c>
      <c r="H2420" s="152" t="s">
        <v>35</v>
      </c>
    </row>
    <row r="2422" spans="4:8" ht="12.75">
      <c r="D2422" s="131">
        <v>49444.728136599064</v>
      </c>
      <c r="F2422" s="131">
        <v>36965</v>
      </c>
      <c r="G2422" s="131">
        <v>34641</v>
      </c>
      <c r="H2422" s="152" t="s">
        <v>36</v>
      </c>
    </row>
    <row r="2424" spans="1:8" ht="12.75">
      <c r="A2424" s="147" t="s">
        <v>425</v>
      </c>
      <c r="C2424" s="153" t="s">
        <v>426</v>
      </c>
      <c r="D2424" s="131">
        <v>49183.66781371832</v>
      </c>
      <c r="F2424" s="131">
        <v>37118</v>
      </c>
      <c r="G2424" s="131">
        <v>34610.333333333336</v>
      </c>
      <c r="H2424" s="131">
        <v>13236.212397799709</v>
      </c>
    </row>
    <row r="2425" spans="1:8" ht="12.75">
      <c r="A2425" s="130">
        <v>38399.95982638889</v>
      </c>
      <c r="C2425" s="153" t="s">
        <v>427</v>
      </c>
      <c r="D2425" s="131">
        <v>248.61466798401122</v>
      </c>
      <c r="F2425" s="131">
        <v>145.248063670398</v>
      </c>
      <c r="G2425" s="131">
        <v>148.395866968502</v>
      </c>
      <c r="H2425" s="131">
        <v>248.61466798401122</v>
      </c>
    </row>
    <row r="2427" spans="3:8" ht="12.75">
      <c r="C2427" s="153" t="s">
        <v>428</v>
      </c>
      <c r="D2427" s="131">
        <v>0.5054821631555252</v>
      </c>
      <c r="F2427" s="131">
        <v>0.39131435872190856</v>
      </c>
      <c r="G2427" s="131">
        <v>0.42876173869605994</v>
      </c>
      <c r="H2427" s="131">
        <v>1.8782916178146183</v>
      </c>
    </row>
    <row r="2428" spans="1:10" ht="12.75">
      <c r="A2428" s="147" t="s">
        <v>417</v>
      </c>
      <c r="C2428" s="148" t="s">
        <v>418</v>
      </c>
      <c r="D2428" s="148" t="s">
        <v>419</v>
      </c>
      <c r="F2428" s="148" t="s">
        <v>420</v>
      </c>
      <c r="G2428" s="148" t="s">
        <v>421</v>
      </c>
      <c r="H2428" s="148" t="s">
        <v>422</v>
      </c>
      <c r="I2428" s="149" t="s">
        <v>423</v>
      </c>
      <c r="J2428" s="148" t="s">
        <v>424</v>
      </c>
    </row>
    <row r="2429" spans="1:8" ht="12.75">
      <c r="A2429" s="150" t="s">
        <v>509</v>
      </c>
      <c r="C2429" s="151">
        <v>343.82299999985844</v>
      </c>
      <c r="D2429" s="131">
        <v>50050.0927541852</v>
      </c>
      <c r="F2429" s="131">
        <v>29475.999999970198</v>
      </c>
      <c r="G2429" s="131">
        <v>29950</v>
      </c>
      <c r="H2429" s="152" t="s">
        <v>37</v>
      </c>
    </row>
    <row r="2431" spans="4:8" ht="12.75">
      <c r="D2431" s="131">
        <v>50888.61458277702</v>
      </c>
      <c r="F2431" s="131">
        <v>30254</v>
      </c>
      <c r="G2431" s="131">
        <v>29754</v>
      </c>
      <c r="H2431" s="152" t="s">
        <v>38</v>
      </c>
    </row>
    <row r="2433" spans="4:8" ht="12.75">
      <c r="D2433" s="131">
        <v>50517.26009744406</v>
      </c>
      <c r="F2433" s="131">
        <v>30424.000000029802</v>
      </c>
      <c r="G2433" s="131">
        <v>29129.999999970198</v>
      </c>
      <c r="H2433" s="152" t="s">
        <v>39</v>
      </c>
    </row>
    <row r="2435" spans="1:8" ht="12.75">
      <c r="A2435" s="147" t="s">
        <v>425</v>
      </c>
      <c r="C2435" s="153" t="s">
        <v>426</v>
      </c>
      <c r="D2435" s="131">
        <v>50485.32247813542</v>
      </c>
      <c r="F2435" s="131">
        <v>30051.333333333336</v>
      </c>
      <c r="G2435" s="131">
        <v>29611.333333323397</v>
      </c>
      <c r="H2435" s="131">
        <v>20652.401843219723</v>
      </c>
    </row>
    <row r="2436" spans="1:8" ht="12.75">
      <c r="A2436" s="130">
        <v>38399.96026620371</v>
      </c>
      <c r="C2436" s="153" t="s">
        <v>427</v>
      </c>
      <c r="D2436" s="131">
        <v>420.172253845989</v>
      </c>
      <c r="F2436" s="131">
        <v>505.451613274119</v>
      </c>
      <c r="G2436" s="131">
        <v>428.2117856243273</v>
      </c>
      <c r="H2436" s="131">
        <v>420.172253845989</v>
      </c>
    </row>
    <row r="2438" spans="3:8" ht="12.75">
      <c r="C2438" s="153" t="s">
        <v>428</v>
      </c>
      <c r="D2438" s="131">
        <v>0.8322661582046161</v>
      </c>
      <c r="F2438" s="131">
        <v>1.681960689289834</v>
      </c>
      <c r="G2438" s="131">
        <v>1.4461077480169906</v>
      </c>
      <c r="H2438" s="131">
        <v>2.0344958278251477</v>
      </c>
    </row>
    <row r="2439" spans="1:10" ht="12.75">
      <c r="A2439" s="147" t="s">
        <v>417</v>
      </c>
      <c r="C2439" s="148" t="s">
        <v>418</v>
      </c>
      <c r="D2439" s="148" t="s">
        <v>419</v>
      </c>
      <c r="F2439" s="148" t="s">
        <v>420</v>
      </c>
      <c r="G2439" s="148" t="s">
        <v>421</v>
      </c>
      <c r="H2439" s="148" t="s">
        <v>422</v>
      </c>
      <c r="I2439" s="149" t="s">
        <v>423</v>
      </c>
      <c r="J2439" s="148" t="s">
        <v>424</v>
      </c>
    </row>
    <row r="2440" spans="1:8" ht="12.75">
      <c r="A2440" s="150" t="s">
        <v>491</v>
      </c>
      <c r="C2440" s="151">
        <v>361.38400000007823</v>
      </c>
      <c r="D2440" s="131">
        <v>50435.465712964535</v>
      </c>
      <c r="F2440" s="131">
        <v>30192</v>
      </c>
      <c r="G2440" s="131">
        <v>30136</v>
      </c>
      <c r="H2440" s="152" t="s">
        <v>40</v>
      </c>
    </row>
    <row r="2442" spans="4:8" ht="12.75">
      <c r="D2442" s="131">
        <v>49782.298469901085</v>
      </c>
      <c r="F2442" s="131">
        <v>31220.000000029802</v>
      </c>
      <c r="G2442" s="131">
        <v>30846</v>
      </c>
      <c r="H2442" s="152" t="s">
        <v>41</v>
      </c>
    </row>
    <row r="2444" spans="4:8" ht="12.75">
      <c r="D2444" s="131">
        <v>50401.75374305248</v>
      </c>
      <c r="F2444" s="131">
        <v>30694</v>
      </c>
      <c r="G2444" s="131">
        <v>30436</v>
      </c>
      <c r="H2444" s="152" t="s">
        <v>42</v>
      </c>
    </row>
    <row r="2446" spans="1:8" ht="12.75">
      <c r="A2446" s="147" t="s">
        <v>425</v>
      </c>
      <c r="C2446" s="153" t="s">
        <v>426</v>
      </c>
      <c r="D2446" s="131">
        <v>50206.505975306034</v>
      </c>
      <c r="F2446" s="131">
        <v>30702.00000000993</v>
      </c>
      <c r="G2446" s="131">
        <v>30472.666666666664</v>
      </c>
      <c r="H2446" s="131">
        <v>19609.91774000655</v>
      </c>
    </row>
    <row r="2447" spans="1:8" ht="12.75">
      <c r="A2447" s="130">
        <v>38399.960694444446</v>
      </c>
      <c r="C2447" s="153" t="s">
        <v>427</v>
      </c>
      <c r="D2447" s="131">
        <v>367.76096850985954</v>
      </c>
      <c r="F2447" s="131">
        <v>514.0466905014196</v>
      </c>
      <c r="G2447" s="131">
        <v>356.41735835019784</v>
      </c>
      <c r="H2447" s="131">
        <v>367.76096850985954</v>
      </c>
    </row>
    <row r="2449" spans="3:8" ht="12.75">
      <c r="C2449" s="153" t="s">
        <v>428</v>
      </c>
      <c r="D2449" s="131">
        <v>0.7324966383654382</v>
      </c>
      <c r="F2449" s="131">
        <v>1.6743101117231882</v>
      </c>
      <c r="G2449" s="131">
        <v>1.1696296955201313</v>
      </c>
      <c r="H2449" s="131">
        <v>1.8753825150402526</v>
      </c>
    </row>
    <row r="2450" spans="1:10" ht="12.75">
      <c r="A2450" s="147" t="s">
        <v>417</v>
      </c>
      <c r="C2450" s="148" t="s">
        <v>418</v>
      </c>
      <c r="D2450" s="148" t="s">
        <v>419</v>
      </c>
      <c r="F2450" s="148" t="s">
        <v>420</v>
      </c>
      <c r="G2450" s="148" t="s">
        <v>421</v>
      </c>
      <c r="H2450" s="148" t="s">
        <v>422</v>
      </c>
      <c r="I2450" s="149" t="s">
        <v>423</v>
      </c>
      <c r="J2450" s="148" t="s">
        <v>424</v>
      </c>
    </row>
    <row r="2451" spans="1:8" ht="12.75">
      <c r="A2451" s="150" t="s">
        <v>510</v>
      </c>
      <c r="C2451" s="151">
        <v>371.029</v>
      </c>
      <c r="D2451" s="131">
        <v>49725.35611718893</v>
      </c>
      <c r="F2451" s="131">
        <v>37506</v>
      </c>
      <c r="G2451" s="131">
        <v>37572</v>
      </c>
      <c r="H2451" s="152" t="s">
        <v>43</v>
      </c>
    </row>
    <row r="2453" spans="4:8" ht="12.75">
      <c r="D2453" s="131">
        <v>49737.2146063447</v>
      </c>
      <c r="F2453" s="131">
        <v>37494</v>
      </c>
      <c r="G2453" s="131">
        <v>37516</v>
      </c>
      <c r="H2453" s="152" t="s">
        <v>44</v>
      </c>
    </row>
    <row r="2455" spans="4:8" ht="12.75">
      <c r="D2455" s="131">
        <v>48938.09533971548</v>
      </c>
      <c r="F2455" s="131">
        <v>36814</v>
      </c>
      <c r="G2455" s="131">
        <v>37614</v>
      </c>
      <c r="H2455" s="152" t="s">
        <v>45</v>
      </c>
    </row>
    <row r="2457" spans="1:8" ht="12.75">
      <c r="A2457" s="147" t="s">
        <v>425</v>
      </c>
      <c r="C2457" s="153" t="s">
        <v>426</v>
      </c>
      <c r="D2457" s="131">
        <v>49466.8886877497</v>
      </c>
      <c r="F2457" s="131">
        <v>37271.333333333336</v>
      </c>
      <c r="G2457" s="131">
        <v>37567.333333333336</v>
      </c>
      <c r="H2457" s="131">
        <v>12082.912648285292</v>
      </c>
    </row>
    <row r="2458" spans="1:8" ht="12.75">
      <c r="A2458" s="130">
        <v>38399.96114583333</v>
      </c>
      <c r="C2458" s="153" t="s">
        <v>427</v>
      </c>
      <c r="D2458" s="131">
        <v>457.98685530766375</v>
      </c>
      <c r="F2458" s="131">
        <v>396.1077294541642</v>
      </c>
      <c r="G2458" s="131">
        <v>49.16638417997945</v>
      </c>
      <c r="H2458" s="131">
        <v>457.98685530766375</v>
      </c>
    </row>
    <row r="2460" spans="3:8" ht="12.75">
      <c r="C2460" s="153" t="s">
        <v>428</v>
      </c>
      <c r="D2460" s="131">
        <v>0.9258452824850546</v>
      </c>
      <c r="F2460" s="131">
        <v>1.0627678004207817</v>
      </c>
      <c r="G2460" s="131">
        <v>0.1308753638266742</v>
      </c>
      <c r="H2460" s="131">
        <v>3.7903680067790395</v>
      </c>
    </row>
    <row r="2461" spans="1:10" ht="12.75">
      <c r="A2461" s="147" t="s">
        <v>417</v>
      </c>
      <c r="C2461" s="148" t="s">
        <v>418</v>
      </c>
      <c r="D2461" s="148" t="s">
        <v>419</v>
      </c>
      <c r="F2461" s="148" t="s">
        <v>420</v>
      </c>
      <c r="G2461" s="148" t="s">
        <v>421</v>
      </c>
      <c r="H2461" s="148" t="s">
        <v>422</v>
      </c>
      <c r="I2461" s="149" t="s">
        <v>423</v>
      </c>
      <c r="J2461" s="148" t="s">
        <v>424</v>
      </c>
    </row>
    <row r="2462" spans="1:8" ht="12.75">
      <c r="A2462" s="150" t="s">
        <v>485</v>
      </c>
      <c r="C2462" s="151">
        <v>407.77100000018254</v>
      </c>
      <c r="D2462" s="131">
        <v>4608663.966712952</v>
      </c>
      <c r="F2462" s="131">
        <v>146000</v>
      </c>
      <c r="G2462" s="131">
        <v>143100</v>
      </c>
      <c r="H2462" s="152" t="s">
        <v>46</v>
      </c>
    </row>
    <row r="2464" spans="4:8" ht="12.75">
      <c r="D2464" s="131">
        <v>4614023.56577301</v>
      </c>
      <c r="F2464" s="131">
        <v>149100</v>
      </c>
      <c r="G2464" s="131">
        <v>140700</v>
      </c>
      <c r="H2464" s="152" t="s">
        <v>47</v>
      </c>
    </row>
    <row r="2466" spans="4:8" ht="12.75">
      <c r="D2466" s="131">
        <v>4489443.886665344</v>
      </c>
      <c r="F2466" s="131">
        <v>148200</v>
      </c>
      <c r="G2466" s="131">
        <v>143100</v>
      </c>
      <c r="H2466" s="152" t="s">
        <v>48</v>
      </c>
    </row>
    <row r="2468" spans="1:8" ht="12.75">
      <c r="A2468" s="147" t="s">
        <v>425</v>
      </c>
      <c r="C2468" s="153" t="s">
        <v>426</v>
      </c>
      <c r="D2468" s="131">
        <v>4570710.473050435</v>
      </c>
      <c r="F2468" s="131">
        <v>147766.66666666666</v>
      </c>
      <c r="G2468" s="131">
        <v>142300</v>
      </c>
      <c r="H2468" s="131">
        <v>4425721.835733873</v>
      </c>
    </row>
    <row r="2469" spans="1:8" ht="12.75">
      <c r="A2469" s="130">
        <v>38399.96162037037</v>
      </c>
      <c r="C2469" s="153" t="s">
        <v>427</v>
      </c>
      <c r="D2469" s="131">
        <v>70429.92881249655</v>
      </c>
      <c r="F2469" s="131">
        <v>1594.7831618540915</v>
      </c>
      <c r="G2469" s="131">
        <v>1385.6406460551018</v>
      </c>
      <c r="H2469" s="131">
        <v>70429.92881249655</v>
      </c>
    </row>
    <row r="2471" spans="3:8" ht="12.75">
      <c r="C2471" s="153" t="s">
        <v>428</v>
      </c>
      <c r="D2471" s="131">
        <v>1.5408967430284972</v>
      </c>
      <c r="F2471" s="131">
        <v>1.0792577228879485</v>
      </c>
      <c r="G2471" s="131">
        <v>0.9737460618799028</v>
      </c>
      <c r="H2471" s="131">
        <v>1.5913772131776525</v>
      </c>
    </row>
    <row r="2472" spans="1:10" ht="12.75">
      <c r="A2472" s="147" t="s">
        <v>417</v>
      </c>
      <c r="C2472" s="148" t="s">
        <v>418</v>
      </c>
      <c r="D2472" s="148" t="s">
        <v>419</v>
      </c>
      <c r="F2472" s="148" t="s">
        <v>420</v>
      </c>
      <c r="G2472" s="148" t="s">
        <v>421</v>
      </c>
      <c r="H2472" s="148" t="s">
        <v>422</v>
      </c>
      <c r="I2472" s="149" t="s">
        <v>423</v>
      </c>
      <c r="J2472" s="148" t="s">
        <v>424</v>
      </c>
    </row>
    <row r="2473" spans="1:8" ht="12.75">
      <c r="A2473" s="150" t="s">
        <v>492</v>
      </c>
      <c r="C2473" s="151">
        <v>455.40299999993294</v>
      </c>
      <c r="D2473" s="131">
        <v>455480.4257183075</v>
      </c>
      <c r="F2473" s="131">
        <v>95962.5</v>
      </c>
      <c r="G2473" s="131">
        <v>96327.5</v>
      </c>
      <c r="H2473" s="152" t="s">
        <v>49</v>
      </c>
    </row>
    <row r="2475" spans="4:8" ht="12.75">
      <c r="D2475" s="131">
        <v>470361.3556084633</v>
      </c>
      <c r="F2475" s="131">
        <v>95227.5</v>
      </c>
      <c r="G2475" s="131">
        <v>96412.5</v>
      </c>
      <c r="H2475" s="152" t="s">
        <v>50</v>
      </c>
    </row>
    <row r="2477" spans="4:8" ht="12.75">
      <c r="D2477" s="131">
        <v>459417.0310678482</v>
      </c>
      <c r="F2477" s="131">
        <v>96102.5</v>
      </c>
      <c r="G2477" s="131">
        <v>96345</v>
      </c>
      <c r="H2477" s="152" t="s">
        <v>51</v>
      </c>
    </row>
    <row r="2479" spans="1:8" ht="12.75">
      <c r="A2479" s="147" t="s">
        <v>425</v>
      </c>
      <c r="C2479" s="153" t="s">
        <v>426</v>
      </c>
      <c r="D2479" s="131">
        <v>461752.93746487296</v>
      </c>
      <c r="F2479" s="131">
        <v>95764.16666666666</v>
      </c>
      <c r="G2479" s="131">
        <v>96361.66666666666</v>
      </c>
      <c r="H2479" s="131">
        <v>365691.7577168109</v>
      </c>
    </row>
    <row r="2480" spans="1:8" ht="12.75">
      <c r="A2480" s="130">
        <v>38399.96226851852</v>
      </c>
      <c r="C2480" s="153" t="s">
        <v>427</v>
      </c>
      <c r="D2480" s="131">
        <v>7710.568242398032</v>
      </c>
      <c r="F2480" s="131">
        <v>470.00886516461935</v>
      </c>
      <c r="G2480" s="131">
        <v>44.88411003165077</v>
      </c>
      <c r="H2480" s="131">
        <v>7710.568242398032</v>
      </c>
    </row>
    <row r="2482" spans="3:8" ht="12.75">
      <c r="C2482" s="153" t="s">
        <v>428</v>
      </c>
      <c r="D2482" s="131">
        <v>1.669847144823979</v>
      </c>
      <c r="F2482" s="131">
        <v>0.4907982615257476</v>
      </c>
      <c r="G2482" s="131">
        <v>0.046578802115278324</v>
      </c>
      <c r="H2482" s="131">
        <v>2.1084883866507713</v>
      </c>
    </row>
    <row r="2483" spans="1:16" ht="12.75">
      <c r="A2483" s="141" t="s">
        <v>408</v>
      </c>
      <c r="B2483" s="136" t="s">
        <v>581</v>
      </c>
      <c r="D2483" s="141" t="s">
        <v>409</v>
      </c>
      <c r="E2483" s="136" t="s">
        <v>410</v>
      </c>
      <c r="F2483" s="137" t="s">
        <v>455</v>
      </c>
      <c r="G2483" s="142" t="s">
        <v>412</v>
      </c>
      <c r="H2483" s="143">
        <v>2</v>
      </c>
      <c r="I2483" s="144" t="s">
        <v>413</v>
      </c>
      <c r="J2483" s="143">
        <v>9</v>
      </c>
      <c r="K2483" s="142" t="s">
        <v>414</v>
      </c>
      <c r="L2483" s="145">
        <v>1</v>
      </c>
      <c r="M2483" s="142" t="s">
        <v>415</v>
      </c>
      <c r="N2483" s="146">
        <v>1</v>
      </c>
      <c r="O2483" s="142" t="s">
        <v>416</v>
      </c>
      <c r="P2483" s="146">
        <v>1</v>
      </c>
    </row>
    <row r="2485" spans="1:10" ht="12.75">
      <c r="A2485" s="147" t="s">
        <v>417</v>
      </c>
      <c r="C2485" s="148" t="s">
        <v>418</v>
      </c>
      <c r="D2485" s="148" t="s">
        <v>419</v>
      </c>
      <c r="F2485" s="148" t="s">
        <v>420</v>
      </c>
      <c r="G2485" s="148" t="s">
        <v>421</v>
      </c>
      <c r="H2485" s="148" t="s">
        <v>422</v>
      </c>
      <c r="I2485" s="149" t="s">
        <v>423</v>
      </c>
      <c r="J2485" s="148" t="s">
        <v>424</v>
      </c>
    </row>
    <row r="2486" spans="1:8" ht="12.75">
      <c r="A2486" s="150" t="s">
        <v>488</v>
      </c>
      <c r="C2486" s="151">
        <v>228.61599999992177</v>
      </c>
      <c r="D2486" s="131">
        <v>32323.313754588366</v>
      </c>
      <c r="F2486" s="131">
        <v>29118.000000029802</v>
      </c>
      <c r="G2486" s="131">
        <v>27956</v>
      </c>
      <c r="H2486" s="152" t="s">
        <v>52</v>
      </c>
    </row>
    <row r="2488" spans="4:8" ht="12.75">
      <c r="D2488" s="131">
        <v>32728.493798822165</v>
      </c>
      <c r="F2488" s="131">
        <v>29089</v>
      </c>
      <c r="G2488" s="131">
        <v>28327.999999970198</v>
      </c>
      <c r="H2488" s="152" t="s">
        <v>53</v>
      </c>
    </row>
    <row r="2490" spans="4:8" ht="12.75">
      <c r="D2490" s="131">
        <v>32456.941228091717</v>
      </c>
      <c r="F2490" s="131">
        <v>29281.999999970198</v>
      </c>
      <c r="G2490" s="131">
        <v>28306</v>
      </c>
      <c r="H2490" s="152" t="s">
        <v>54</v>
      </c>
    </row>
    <row r="2492" spans="1:8" ht="12.75">
      <c r="A2492" s="147" t="s">
        <v>425</v>
      </c>
      <c r="C2492" s="153" t="s">
        <v>426</v>
      </c>
      <c r="D2492" s="131">
        <v>32502.91626050075</v>
      </c>
      <c r="F2492" s="131">
        <v>29163</v>
      </c>
      <c r="G2492" s="131">
        <v>28196.666666656733</v>
      </c>
      <c r="H2492" s="131">
        <v>3814.1169477908475</v>
      </c>
    </row>
    <row r="2493" spans="1:8" ht="12.75">
      <c r="A2493" s="130">
        <v>38399.964479166665</v>
      </c>
      <c r="C2493" s="153" t="s">
        <v>427</v>
      </c>
      <c r="D2493" s="131">
        <v>206.46548080736073</v>
      </c>
      <c r="F2493" s="131">
        <v>104.07209037545653</v>
      </c>
      <c r="G2493" s="131">
        <v>208.71351975775607</v>
      </c>
      <c r="H2493" s="131">
        <v>206.46548080736073</v>
      </c>
    </row>
    <row r="2495" spans="3:8" ht="12.75">
      <c r="C2495" s="153" t="s">
        <v>428</v>
      </c>
      <c r="D2495" s="131">
        <v>0.6352214033737902</v>
      </c>
      <c r="F2495" s="131">
        <v>0.356863458407765</v>
      </c>
      <c r="G2495" s="131">
        <v>0.7402063592309834</v>
      </c>
      <c r="H2495" s="131">
        <v>5.413192191889826</v>
      </c>
    </row>
    <row r="2496" spans="1:10" ht="12.75">
      <c r="A2496" s="147" t="s">
        <v>417</v>
      </c>
      <c r="C2496" s="148" t="s">
        <v>418</v>
      </c>
      <c r="D2496" s="148" t="s">
        <v>419</v>
      </c>
      <c r="F2496" s="148" t="s">
        <v>420</v>
      </c>
      <c r="G2496" s="148" t="s">
        <v>421</v>
      </c>
      <c r="H2496" s="148" t="s">
        <v>422</v>
      </c>
      <c r="I2496" s="149" t="s">
        <v>423</v>
      </c>
      <c r="J2496" s="148" t="s">
        <v>424</v>
      </c>
    </row>
    <row r="2497" spans="1:8" ht="12.75">
      <c r="A2497" s="150" t="s">
        <v>489</v>
      </c>
      <c r="C2497" s="151">
        <v>231.6040000000503</v>
      </c>
      <c r="D2497" s="131">
        <v>26912.995882570744</v>
      </c>
      <c r="F2497" s="131">
        <v>20766</v>
      </c>
      <c r="G2497" s="131">
        <v>22443</v>
      </c>
      <c r="H2497" s="152" t="s">
        <v>55</v>
      </c>
    </row>
    <row r="2499" spans="4:8" ht="12.75">
      <c r="D2499" s="131">
        <v>26510.665284872055</v>
      </c>
      <c r="F2499" s="131">
        <v>21143</v>
      </c>
      <c r="G2499" s="131">
        <v>22350</v>
      </c>
      <c r="H2499" s="152" t="s">
        <v>56</v>
      </c>
    </row>
    <row r="2501" spans="4:8" ht="12.75">
      <c r="D2501" s="131">
        <v>26509.24075561762</v>
      </c>
      <c r="F2501" s="131">
        <v>21344</v>
      </c>
      <c r="G2501" s="131">
        <v>22325</v>
      </c>
      <c r="H2501" s="152" t="s">
        <v>57</v>
      </c>
    </row>
    <row r="2503" spans="1:8" ht="12.75">
      <c r="A2503" s="147" t="s">
        <v>425</v>
      </c>
      <c r="C2503" s="153" t="s">
        <v>426</v>
      </c>
      <c r="D2503" s="131">
        <v>26644.30064102014</v>
      </c>
      <c r="F2503" s="131">
        <v>21084.333333333336</v>
      </c>
      <c r="G2503" s="131">
        <v>22372.666666666664</v>
      </c>
      <c r="H2503" s="131">
        <v>4657.906755070698</v>
      </c>
    </row>
    <row r="2504" spans="1:8" ht="12.75">
      <c r="A2504" s="130">
        <v>38399.96494212963</v>
      </c>
      <c r="C2504" s="153" t="s">
        <v>427</v>
      </c>
      <c r="D2504" s="131">
        <v>232.6979951451668</v>
      </c>
      <c r="F2504" s="131">
        <v>293.4319909848504</v>
      </c>
      <c r="G2504" s="131">
        <v>62.17984668148783</v>
      </c>
      <c r="H2504" s="131">
        <v>232.6979951451668</v>
      </c>
    </row>
    <row r="2506" spans="3:8" ht="12.75">
      <c r="C2506" s="153" t="s">
        <v>428</v>
      </c>
      <c r="D2506" s="131">
        <v>0.87334998309889</v>
      </c>
      <c r="F2506" s="131">
        <v>1.3917062794722008</v>
      </c>
      <c r="G2506" s="131">
        <v>0.2779277392718251</v>
      </c>
      <c r="H2506" s="131">
        <v>4.995763276966563</v>
      </c>
    </row>
    <row r="2507" spans="1:10" ht="12.75">
      <c r="A2507" s="147" t="s">
        <v>417</v>
      </c>
      <c r="C2507" s="148" t="s">
        <v>418</v>
      </c>
      <c r="D2507" s="148" t="s">
        <v>419</v>
      </c>
      <c r="F2507" s="148" t="s">
        <v>420</v>
      </c>
      <c r="G2507" s="148" t="s">
        <v>421</v>
      </c>
      <c r="H2507" s="148" t="s">
        <v>422</v>
      </c>
      <c r="I2507" s="149" t="s">
        <v>423</v>
      </c>
      <c r="J2507" s="148" t="s">
        <v>424</v>
      </c>
    </row>
    <row r="2508" spans="1:8" ht="12.75">
      <c r="A2508" s="150" t="s">
        <v>487</v>
      </c>
      <c r="C2508" s="151">
        <v>267.7160000000149</v>
      </c>
      <c r="D2508" s="131">
        <v>10153.757005304098</v>
      </c>
      <c r="F2508" s="131">
        <v>6336.75</v>
      </c>
      <c r="G2508" s="131">
        <v>6401.749999992549</v>
      </c>
      <c r="H2508" s="152" t="s">
        <v>58</v>
      </c>
    </row>
    <row r="2510" spans="4:8" ht="12.75">
      <c r="D2510" s="131">
        <v>10486.370651036501</v>
      </c>
      <c r="F2510" s="131">
        <v>6395.25</v>
      </c>
      <c r="G2510" s="131">
        <v>6476</v>
      </c>
      <c r="H2510" s="152" t="s">
        <v>59</v>
      </c>
    </row>
    <row r="2512" spans="4:8" ht="12.75">
      <c r="D2512" s="131">
        <v>10112.547821804881</v>
      </c>
      <c r="F2512" s="131">
        <v>6391.25</v>
      </c>
      <c r="G2512" s="131">
        <v>6409.75</v>
      </c>
      <c r="H2512" s="152" t="s">
        <v>60</v>
      </c>
    </row>
    <row r="2514" spans="1:8" ht="12.75">
      <c r="A2514" s="147" t="s">
        <v>425</v>
      </c>
      <c r="C2514" s="153" t="s">
        <v>426</v>
      </c>
      <c r="D2514" s="131">
        <v>10250.891826048493</v>
      </c>
      <c r="F2514" s="131">
        <v>6374.416666666666</v>
      </c>
      <c r="G2514" s="131">
        <v>6429.166666664183</v>
      </c>
      <c r="H2514" s="131">
        <v>3844.5079942337325</v>
      </c>
    </row>
    <row r="2515" spans="1:8" ht="12.75">
      <c r="A2515" s="130">
        <v>38399.96559027778</v>
      </c>
      <c r="C2515" s="153" t="s">
        <v>427</v>
      </c>
      <c r="D2515" s="131">
        <v>204.96891706907016</v>
      </c>
      <c r="F2515" s="131">
        <v>32.681544231161006</v>
      </c>
      <c r="G2515" s="131">
        <v>40.7556233363788</v>
      </c>
      <c r="H2515" s="131">
        <v>204.96891706907016</v>
      </c>
    </row>
    <row r="2517" spans="3:8" ht="12.75">
      <c r="C2517" s="153" t="s">
        <v>428</v>
      </c>
      <c r="D2517" s="131">
        <v>1.9995227785764416</v>
      </c>
      <c r="F2517" s="131">
        <v>0.5126985878105607</v>
      </c>
      <c r="G2517" s="131">
        <v>0.6339176669303104</v>
      </c>
      <c r="H2517" s="131">
        <v>5.331473295841683</v>
      </c>
    </row>
    <row r="2518" spans="1:10" ht="12.75">
      <c r="A2518" s="147" t="s">
        <v>417</v>
      </c>
      <c r="C2518" s="148" t="s">
        <v>418</v>
      </c>
      <c r="D2518" s="148" t="s">
        <v>419</v>
      </c>
      <c r="F2518" s="148" t="s">
        <v>420</v>
      </c>
      <c r="G2518" s="148" t="s">
        <v>421</v>
      </c>
      <c r="H2518" s="148" t="s">
        <v>422</v>
      </c>
      <c r="I2518" s="149" t="s">
        <v>423</v>
      </c>
      <c r="J2518" s="148" t="s">
        <v>424</v>
      </c>
    </row>
    <row r="2519" spans="1:8" ht="12.75">
      <c r="A2519" s="150" t="s">
        <v>486</v>
      </c>
      <c r="C2519" s="151">
        <v>292.40199999976903</v>
      </c>
      <c r="D2519" s="131">
        <v>37851.09327042103</v>
      </c>
      <c r="F2519" s="131">
        <v>25462.25</v>
      </c>
      <c r="G2519" s="131">
        <v>25376</v>
      </c>
      <c r="H2519" s="152" t="s">
        <v>61</v>
      </c>
    </row>
    <row r="2521" spans="4:8" ht="12.75">
      <c r="D2521" s="131">
        <v>37881.32041734457</v>
      </c>
      <c r="F2521" s="131">
        <v>25441.75</v>
      </c>
      <c r="G2521" s="131">
        <v>25403</v>
      </c>
      <c r="H2521" s="152" t="s">
        <v>62</v>
      </c>
    </row>
    <row r="2523" spans="4:8" ht="12.75">
      <c r="D2523" s="131">
        <v>38223.82686382532</v>
      </c>
      <c r="F2523" s="131">
        <v>25590.25</v>
      </c>
      <c r="G2523" s="131">
        <v>25447.75</v>
      </c>
      <c r="H2523" s="152" t="s">
        <v>63</v>
      </c>
    </row>
    <row r="2525" spans="1:8" ht="12.75">
      <c r="A2525" s="147" t="s">
        <v>425</v>
      </c>
      <c r="C2525" s="153" t="s">
        <v>426</v>
      </c>
      <c r="D2525" s="131">
        <v>37985.413517196976</v>
      </c>
      <c r="F2525" s="131">
        <v>25498.083333333336</v>
      </c>
      <c r="G2525" s="131">
        <v>25408.916666666664</v>
      </c>
      <c r="H2525" s="131">
        <v>12544.611302007099</v>
      </c>
    </row>
    <row r="2526" spans="1:8" ht="12.75">
      <c r="A2526" s="130">
        <v>38399.966261574074</v>
      </c>
      <c r="C2526" s="153" t="s">
        <v>427</v>
      </c>
      <c r="D2526" s="131">
        <v>207.02442607169752</v>
      </c>
      <c r="F2526" s="131">
        <v>80.47411592141496</v>
      </c>
      <c r="G2526" s="131">
        <v>36.239078814635086</v>
      </c>
      <c r="H2526" s="131">
        <v>207.02442607169752</v>
      </c>
    </row>
    <row r="2528" spans="3:8" ht="12.75">
      <c r="C2528" s="153" t="s">
        <v>428</v>
      </c>
      <c r="D2528" s="131">
        <v>0.5450103260768038</v>
      </c>
      <c r="F2528" s="131">
        <v>0.3156084905260786</v>
      </c>
      <c r="G2528" s="131">
        <v>0.14262347068962705</v>
      </c>
      <c r="H2528" s="131">
        <v>1.6503056259588869</v>
      </c>
    </row>
    <row r="2529" spans="1:10" ht="12.75">
      <c r="A2529" s="147" t="s">
        <v>417</v>
      </c>
      <c r="C2529" s="148" t="s">
        <v>418</v>
      </c>
      <c r="D2529" s="148" t="s">
        <v>419</v>
      </c>
      <c r="F2529" s="148" t="s">
        <v>420</v>
      </c>
      <c r="G2529" s="148" t="s">
        <v>421</v>
      </c>
      <c r="H2529" s="148" t="s">
        <v>422</v>
      </c>
      <c r="I2529" s="149" t="s">
        <v>423</v>
      </c>
      <c r="J2529" s="148" t="s">
        <v>424</v>
      </c>
    </row>
    <row r="2530" spans="1:8" ht="12.75">
      <c r="A2530" s="150" t="s">
        <v>490</v>
      </c>
      <c r="C2530" s="151">
        <v>324.75400000019</v>
      </c>
      <c r="D2530" s="131">
        <v>41709.39759147167</v>
      </c>
      <c r="F2530" s="131">
        <v>36482</v>
      </c>
      <c r="G2530" s="131">
        <v>34216</v>
      </c>
      <c r="H2530" s="152" t="s">
        <v>64</v>
      </c>
    </row>
    <row r="2532" spans="4:8" ht="12.75">
      <c r="D2532" s="131">
        <v>41960.55517941713</v>
      </c>
      <c r="F2532" s="131">
        <v>35971</v>
      </c>
      <c r="G2532" s="131">
        <v>33852</v>
      </c>
      <c r="H2532" s="152" t="s">
        <v>65</v>
      </c>
    </row>
    <row r="2534" spans="4:8" ht="12.75">
      <c r="D2534" s="131">
        <v>41881.748865664005</v>
      </c>
      <c r="F2534" s="131">
        <v>35564</v>
      </c>
      <c r="G2534" s="131">
        <v>34383</v>
      </c>
      <c r="H2534" s="152" t="s">
        <v>66</v>
      </c>
    </row>
    <row r="2536" spans="1:8" ht="12.75">
      <c r="A2536" s="147" t="s">
        <v>425</v>
      </c>
      <c r="C2536" s="153" t="s">
        <v>426</v>
      </c>
      <c r="D2536" s="131">
        <v>41850.56721218427</v>
      </c>
      <c r="F2536" s="131">
        <v>36005.666666666664</v>
      </c>
      <c r="G2536" s="131">
        <v>34150.333333333336</v>
      </c>
      <c r="H2536" s="131">
        <v>6710.9448303769705</v>
      </c>
    </row>
    <row r="2537" spans="1:8" ht="12.75">
      <c r="A2537" s="130">
        <v>38399.966770833336</v>
      </c>
      <c r="C2537" s="153" t="s">
        <v>427</v>
      </c>
      <c r="D2537" s="131">
        <v>128.44942635536424</v>
      </c>
      <c r="F2537" s="131">
        <v>459.9807967006159</v>
      </c>
      <c r="G2537" s="131">
        <v>271.52225200401773</v>
      </c>
      <c r="H2537" s="131">
        <v>128.44942635536424</v>
      </c>
    </row>
    <row r="2539" spans="3:8" ht="12.75">
      <c r="C2539" s="153" t="s">
        <v>428</v>
      </c>
      <c r="D2539" s="131">
        <v>0.3069239795583172</v>
      </c>
      <c r="F2539" s="131">
        <v>1.2775233436420637</v>
      </c>
      <c r="G2539" s="131">
        <v>0.7950793608769591</v>
      </c>
      <c r="H2539" s="131">
        <v>1.9140289423024348</v>
      </c>
    </row>
    <row r="2540" spans="1:10" ht="12.75">
      <c r="A2540" s="147" t="s">
        <v>417</v>
      </c>
      <c r="C2540" s="148" t="s">
        <v>418</v>
      </c>
      <c r="D2540" s="148" t="s">
        <v>419</v>
      </c>
      <c r="F2540" s="148" t="s">
        <v>420</v>
      </c>
      <c r="G2540" s="148" t="s">
        <v>421</v>
      </c>
      <c r="H2540" s="148" t="s">
        <v>422</v>
      </c>
      <c r="I2540" s="149" t="s">
        <v>423</v>
      </c>
      <c r="J2540" s="148" t="s">
        <v>424</v>
      </c>
    </row>
    <row r="2541" spans="1:8" ht="12.75">
      <c r="A2541" s="150" t="s">
        <v>509</v>
      </c>
      <c r="C2541" s="151">
        <v>343.82299999985844</v>
      </c>
      <c r="D2541" s="131">
        <v>31166.13875979185</v>
      </c>
      <c r="F2541" s="131">
        <v>29868.000000029802</v>
      </c>
      <c r="G2541" s="131">
        <v>29652</v>
      </c>
      <c r="H2541" s="152" t="s">
        <v>67</v>
      </c>
    </row>
    <row r="2543" spans="4:8" ht="12.75">
      <c r="D2543" s="131">
        <v>30833</v>
      </c>
      <c r="F2543" s="131">
        <v>29836</v>
      </c>
      <c r="G2543" s="131">
        <v>30014</v>
      </c>
      <c r="H2543" s="152" t="s">
        <v>68</v>
      </c>
    </row>
    <row r="2545" spans="4:8" ht="12.75">
      <c r="D2545" s="131">
        <v>31017.5</v>
      </c>
      <c r="F2545" s="131">
        <v>30142</v>
      </c>
      <c r="G2545" s="131">
        <v>29318.000000029802</v>
      </c>
      <c r="H2545" s="152" t="s">
        <v>69</v>
      </c>
    </row>
    <row r="2547" spans="1:8" ht="12.75">
      <c r="A2547" s="147" t="s">
        <v>425</v>
      </c>
      <c r="C2547" s="153" t="s">
        <v>426</v>
      </c>
      <c r="D2547" s="131">
        <v>31005.54625326395</v>
      </c>
      <c r="F2547" s="131">
        <v>29948.666666676603</v>
      </c>
      <c r="G2547" s="131">
        <v>29661.333333343267</v>
      </c>
      <c r="H2547" s="131">
        <v>1199.5096972174601</v>
      </c>
    </row>
    <row r="2548" spans="1:8" ht="12.75">
      <c r="A2548" s="130">
        <v>38399.967210648145</v>
      </c>
      <c r="C2548" s="153" t="s">
        <v>427</v>
      </c>
      <c r="D2548" s="131">
        <v>166.8907647687921</v>
      </c>
      <c r="F2548" s="131">
        <v>168.19433204212137</v>
      </c>
      <c r="G2548" s="131">
        <v>348.0938570606558</v>
      </c>
      <c r="H2548" s="131">
        <v>166.8907647687921</v>
      </c>
    </row>
    <row r="2550" spans="3:8" ht="12.75">
      <c r="C2550" s="153" t="s">
        <v>428</v>
      </c>
      <c r="D2550" s="131">
        <v>0.5382610046782309</v>
      </c>
      <c r="F2550" s="131">
        <v>0.5616087484431102</v>
      </c>
      <c r="G2550" s="131">
        <v>1.1735610572480644</v>
      </c>
      <c r="H2550" s="131">
        <v>13.913248484437752</v>
      </c>
    </row>
    <row r="2551" spans="1:10" ht="12.75">
      <c r="A2551" s="147" t="s">
        <v>417</v>
      </c>
      <c r="C2551" s="148" t="s">
        <v>418</v>
      </c>
      <c r="D2551" s="148" t="s">
        <v>419</v>
      </c>
      <c r="F2551" s="148" t="s">
        <v>420</v>
      </c>
      <c r="G2551" s="148" t="s">
        <v>421</v>
      </c>
      <c r="H2551" s="148" t="s">
        <v>422</v>
      </c>
      <c r="I2551" s="149" t="s">
        <v>423</v>
      </c>
      <c r="J2551" s="148" t="s">
        <v>424</v>
      </c>
    </row>
    <row r="2552" spans="1:8" ht="12.75">
      <c r="A2552" s="150" t="s">
        <v>491</v>
      </c>
      <c r="C2552" s="151">
        <v>361.38400000007823</v>
      </c>
      <c r="D2552" s="131">
        <v>49732.90135926008</v>
      </c>
      <c r="F2552" s="131">
        <v>30574.000000029802</v>
      </c>
      <c r="G2552" s="131">
        <v>30392</v>
      </c>
      <c r="H2552" s="152" t="s">
        <v>70</v>
      </c>
    </row>
    <row r="2554" spans="4:8" ht="12.75">
      <c r="D2554" s="131">
        <v>49270.4043341279</v>
      </c>
      <c r="F2554" s="131">
        <v>30902</v>
      </c>
      <c r="G2554" s="131">
        <v>30286</v>
      </c>
      <c r="H2554" s="152" t="s">
        <v>71</v>
      </c>
    </row>
    <row r="2556" spans="4:8" ht="12.75">
      <c r="D2556" s="131">
        <v>47260.84112775326</v>
      </c>
      <c r="F2556" s="131">
        <v>30322.000000029802</v>
      </c>
      <c r="G2556" s="131">
        <v>30322.000000029802</v>
      </c>
      <c r="H2556" s="152" t="s">
        <v>72</v>
      </c>
    </row>
    <row r="2558" spans="1:8" ht="12.75">
      <c r="A2558" s="147" t="s">
        <v>425</v>
      </c>
      <c r="C2558" s="153" t="s">
        <v>426</v>
      </c>
      <c r="D2558" s="131">
        <v>48754.71560704708</v>
      </c>
      <c r="F2558" s="131">
        <v>30599.3333333532</v>
      </c>
      <c r="G2558" s="131">
        <v>30333.333333343267</v>
      </c>
      <c r="H2558" s="131">
        <v>18277.647663575328</v>
      </c>
    </row>
    <row r="2559" spans="1:8" ht="12.75">
      <c r="A2559" s="130">
        <v>38399.96763888889</v>
      </c>
      <c r="C2559" s="153" t="s">
        <v>427</v>
      </c>
      <c r="D2559" s="131">
        <v>1314.2380280900206</v>
      </c>
      <c r="F2559" s="131">
        <v>290.82870099798964</v>
      </c>
      <c r="G2559" s="131">
        <v>53.901144079971836</v>
      </c>
      <c r="H2559" s="131">
        <v>1314.2380280900206</v>
      </c>
    </row>
    <row r="2561" spans="3:8" ht="12.75">
      <c r="C2561" s="153" t="s">
        <v>428</v>
      </c>
      <c r="D2561" s="131">
        <v>2.6956121304911456</v>
      </c>
      <c r="F2561" s="131">
        <v>0.9504412982781788</v>
      </c>
      <c r="G2561" s="131">
        <v>0.17769607938446438</v>
      </c>
      <c r="H2561" s="131">
        <v>7.190411218556886</v>
      </c>
    </row>
    <row r="2562" spans="1:10" ht="12.75">
      <c r="A2562" s="147" t="s">
        <v>417</v>
      </c>
      <c r="C2562" s="148" t="s">
        <v>418</v>
      </c>
      <c r="D2562" s="148" t="s">
        <v>419</v>
      </c>
      <c r="F2562" s="148" t="s">
        <v>420</v>
      </c>
      <c r="G2562" s="148" t="s">
        <v>421</v>
      </c>
      <c r="H2562" s="148" t="s">
        <v>422</v>
      </c>
      <c r="I2562" s="149" t="s">
        <v>423</v>
      </c>
      <c r="J2562" s="148" t="s">
        <v>424</v>
      </c>
    </row>
    <row r="2563" spans="1:8" ht="12.75">
      <c r="A2563" s="150" t="s">
        <v>510</v>
      </c>
      <c r="C2563" s="151">
        <v>371.029</v>
      </c>
      <c r="D2563" s="131">
        <v>40495.11423492432</v>
      </c>
      <c r="F2563" s="131">
        <v>37280</v>
      </c>
      <c r="G2563" s="131">
        <v>37058</v>
      </c>
      <c r="H2563" s="152" t="s">
        <v>73</v>
      </c>
    </row>
    <row r="2565" spans="4:8" ht="12.75">
      <c r="D2565" s="131">
        <v>41116.49063551426</v>
      </c>
      <c r="F2565" s="131">
        <v>37694</v>
      </c>
      <c r="G2565" s="131">
        <v>36948</v>
      </c>
      <c r="H2565" s="152" t="s">
        <v>74</v>
      </c>
    </row>
    <row r="2567" spans="4:8" ht="12.75">
      <c r="D2567" s="131">
        <v>40546.05624204874</v>
      </c>
      <c r="F2567" s="131">
        <v>38220</v>
      </c>
      <c r="G2567" s="131">
        <v>37342</v>
      </c>
      <c r="H2567" s="152" t="s">
        <v>75</v>
      </c>
    </row>
    <row r="2569" spans="1:8" ht="12.75">
      <c r="A2569" s="147" t="s">
        <v>425</v>
      </c>
      <c r="C2569" s="153" t="s">
        <v>426</v>
      </c>
      <c r="D2569" s="131">
        <v>40719.220370829105</v>
      </c>
      <c r="F2569" s="131">
        <v>37731.333333333336</v>
      </c>
      <c r="G2569" s="131">
        <v>37116</v>
      </c>
      <c r="H2569" s="131">
        <v>3222.051942358351</v>
      </c>
    </row>
    <row r="2570" spans="1:8" ht="12.75">
      <c r="A2570" s="130">
        <v>38399.96807870371</v>
      </c>
      <c r="C2570" s="153" t="s">
        <v>427</v>
      </c>
      <c r="D2570" s="131">
        <v>344.98770909213846</v>
      </c>
      <c r="F2570" s="131">
        <v>471.110744234658</v>
      </c>
      <c r="G2570" s="131">
        <v>203.3027299374015</v>
      </c>
      <c r="H2570" s="131">
        <v>344.98770909213846</v>
      </c>
    </row>
    <row r="2572" spans="3:8" ht="12.75">
      <c r="C2572" s="153" t="s">
        <v>428</v>
      </c>
      <c r="D2572" s="131">
        <v>0.8472355461385125</v>
      </c>
      <c r="F2572" s="131">
        <v>1.2485928871706748</v>
      </c>
      <c r="G2572" s="131">
        <v>0.547749568750408</v>
      </c>
      <c r="H2572" s="131">
        <v>10.707080930533596</v>
      </c>
    </row>
    <row r="2573" spans="1:10" ht="12.75">
      <c r="A2573" s="147" t="s">
        <v>417</v>
      </c>
      <c r="C2573" s="148" t="s">
        <v>418</v>
      </c>
      <c r="D2573" s="148" t="s">
        <v>419</v>
      </c>
      <c r="F2573" s="148" t="s">
        <v>420</v>
      </c>
      <c r="G2573" s="148" t="s">
        <v>421</v>
      </c>
      <c r="H2573" s="148" t="s">
        <v>422</v>
      </c>
      <c r="I2573" s="149" t="s">
        <v>423</v>
      </c>
      <c r="J2573" s="148" t="s">
        <v>424</v>
      </c>
    </row>
    <row r="2574" spans="1:8" ht="12.75">
      <c r="A2574" s="150" t="s">
        <v>485</v>
      </c>
      <c r="C2574" s="151">
        <v>407.77100000018254</v>
      </c>
      <c r="D2574" s="131">
        <v>1281169.5969333649</v>
      </c>
      <c r="F2574" s="131">
        <v>136300</v>
      </c>
      <c r="G2574" s="131">
        <v>132700</v>
      </c>
      <c r="H2574" s="152" t="s">
        <v>76</v>
      </c>
    </row>
    <row r="2576" spans="4:8" ht="12.75">
      <c r="D2576" s="131">
        <v>1230925.2687072754</v>
      </c>
      <c r="F2576" s="131">
        <v>136500</v>
      </c>
      <c r="G2576" s="131">
        <v>133700</v>
      </c>
      <c r="H2576" s="152" t="s">
        <v>77</v>
      </c>
    </row>
    <row r="2578" spans="4:8" ht="12.75">
      <c r="D2578" s="131">
        <v>1238099.8782253265</v>
      </c>
      <c r="F2578" s="131">
        <v>137000</v>
      </c>
      <c r="G2578" s="131">
        <v>134600</v>
      </c>
      <c r="H2578" s="152" t="s">
        <v>78</v>
      </c>
    </row>
    <row r="2580" spans="1:8" ht="12.75">
      <c r="A2580" s="147" t="s">
        <v>425</v>
      </c>
      <c r="C2580" s="153" t="s">
        <v>426</v>
      </c>
      <c r="D2580" s="131">
        <v>1250064.914621989</v>
      </c>
      <c r="F2580" s="131">
        <v>136600</v>
      </c>
      <c r="G2580" s="131">
        <v>133666.66666666666</v>
      </c>
      <c r="H2580" s="131">
        <v>1114955.5645171672</v>
      </c>
    </row>
    <row r="2581" spans="1:8" ht="12.75">
      <c r="A2581" s="130">
        <v>38399.96854166667</v>
      </c>
      <c r="C2581" s="153" t="s">
        <v>427</v>
      </c>
      <c r="D2581" s="131">
        <v>27175.25899973939</v>
      </c>
      <c r="F2581" s="131">
        <v>360.5551275463989</v>
      </c>
      <c r="G2581" s="131">
        <v>950.4384952922169</v>
      </c>
      <c r="H2581" s="131">
        <v>27175.25899973939</v>
      </c>
    </row>
    <row r="2583" spans="3:8" ht="12.75">
      <c r="C2583" s="153" t="s">
        <v>428</v>
      </c>
      <c r="D2583" s="131">
        <v>2.1739078252553794</v>
      </c>
      <c r="F2583" s="131">
        <v>0.26394958092708554</v>
      </c>
      <c r="G2583" s="131">
        <v>0.7110512433607609</v>
      </c>
      <c r="H2583" s="131">
        <v>2.437340093594463</v>
      </c>
    </row>
    <row r="2584" spans="1:10" ht="12.75">
      <c r="A2584" s="147" t="s">
        <v>417</v>
      </c>
      <c r="C2584" s="148" t="s">
        <v>418</v>
      </c>
      <c r="D2584" s="148" t="s">
        <v>419</v>
      </c>
      <c r="F2584" s="148" t="s">
        <v>420</v>
      </c>
      <c r="G2584" s="148" t="s">
        <v>421</v>
      </c>
      <c r="H2584" s="148" t="s">
        <v>422</v>
      </c>
      <c r="I2584" s="149" t="s">
        <v>423</v>
      </c>
      <c r="J2584" s="148" t="s">
        <v>424</v>
      </c>
    </row>
    <row r="2585" spans="1:8" ht="12.75">
      <c r="A2585" s="150" t="s">
        <v>492</v>
      </c>
      <c r="C2585" s="151">
        <v>455.40299999993294</v>
      </c>
      <c r="D2585" s="131">
        <v>104592.0643619299</v>
      </c>
      <c r="F2585" s="131">
        <v>93345</v>
      </c>
      <c r="G2585" s="131">
        <v>94365</v>
      </c>
      <c r="H2585" s="152" t="s">
        <v>79</v>
      </c>
    </row>
    <row r="2587" spans="4:8" ht="12.75">
      <c r="D2587" s="131">
        <v>105164.31970655918</v>
      </c>
      <c r="F2587" s="131">
        <v>92985</v>
      </c>
      <c r="G2587" s="131">
        <v>94305</v>
      </c>
      <c r="H2587" s="152" t="s">
        <v>80</v>
      </c>
    </row>
    <row r="2589" spans="4:8" ht="12.75">
      <c r="D2589" s="131">
        <v>104800.94475197792</v>
      </c>
      <c r="F2589" s="131">
        <v>92832.5</v>
      </c>
      <c r="G2589" s="131">
        <v>93720</v>
      </c>
      <c r="H2589" s="152" t="s">
        <v>81</v>
      </c>
    </row>
    <row r="2591" spans="1:8" ht="12.75">
      <c r="A2591" s="147" t="s">
        <v>425</v>
      </c>
      <c r="C2591" s="153" t="s">
        <v>426</v>
      </c>
      <c r="D2591" s="131">
        <v>104852.44294015566</v>
      </c>
      <c r="F2591" s="131">
        <v>93054.16666666666</v>
      </c>
      <c r="G2591" s="131">
        <v>94130</v>
      </c>
      <c r="H2591" s="131">
        <v>11263.48702930295</v>
      </c>
    </row>
    <row r="2592" spans="1:8" ht="12.75">
      <c r="A2592" s="130">
        <v>38399.969189814816</v>
      </c>
      <c r="C2592" s="153" t="s">
        <v>427</v>
      </c>
      <c r="D2592" s="131">
        <v>289.58261757630373</v>
      </c>
      <c r="F2592" s="131">
        <v>263.15790570175415</v>
      </c>
      <c r="G2592" s="131">
        <v>356.3355160519366</v>
      </c>
      <c r="H2592" s="131">
        <v>289.58261757630373</v>
      </c>
    </row>
    <row r="2594" spans="3:8" ht="12.75">
      <c r="C2594" s="153" t="s">
        <v>428</v>
      </c>
      <c r="D2594" s="131">
        <v>0.2761810878756373</v>
      </c>
      <c r="F2594" s="131">
        <v>0.2828007762880984</v>
      </c>
      <c r="G2594" s="131">
        <v>0.37855680022515314</v>
      </c>
      <c r="H2594" s="131">
        <v>2.570985493417173</v>
      </c>
    </row>
    <row r="2595" spans="1:16" ht="12.75">
      <c r="A2595" s="141" t="s">
        <v>408</v>
      </c>
      <c r="B2595" s="136" t="s">
        <v>354</v>
      </c>
      <c r="D2595" s="141" t="s">
        <v>409</v>
      </c>
      <c r="E2595" s="136" t="s">
        <v>410</v>
      </c>
      <c r="F2595" s="137" t="s">
        <v>456</v>
      </c>
      <c r="G2595" s="142" t="s">
        <v>412</v>
      </c>
      <c r="H2595" s="143">
        <v>2</v>
      </c>
      <c r="I2595" s="144" t="s">
        <v>413</v>
      </c>
      <c r="J2595" s="143">
        <v>10</v>
      </c>
      <c r="K2595" s="142" t="s">
        <v>414</v>
      </c>
      <c r="L2595" s="145">
        <v>1</v>
      </c>
      <c r="M2595" s="142" t="s">
        <v>415</v>
      </c>
      <c r="N2595" s="146">
        <v>1</v>
      </c>
      <c r="O2595" s="142" t="s">
        <v>416</v>
      </c>
      <c r="P2595" s="146">
        <v>1</v>
      </c>
    </row>
    <row r="2597" spans="1:10" ht="12.75">
      <c r="A2597" s="147" t="s">
        <v>417</v>
      </c>
      <c r="C2597" s="148" t="s">
        <v>418</v>
      </c>
      <c r="D2597" s="148" t="s">
        <v>419</v>
      </c>
      <c r="F2597" s="148" t="s">
        <v>420</v>
      </c>
      <c r="G2597" s="148" t="s">
        <v>421</v>
      </c>
      <c r="H2597" s="148" t="s">
        <v>422</v>
      </c>
      <c r="I2597" s="149" t="s">
        <v>423</v>
      </c>
      <c r="J2597" s="148" t="s">
        <v>424</v>
      </c>
    </row>
    <row r="2598" spans="1:8" ht="12.75">
      <c r="A2598" s="150" t="s">
        <v>488</v>
      </c>
      <c r="C2598" s="151">
        <v>228.61599999992177</v>
      </c>
      <c r="D2598" s="131">
        <v>41204.46549451351</v>
      </c>
      <c r="F2598" s="131">
        <v>28742</v>
      </c>
      <c r="G2598" s="131">
        <v>28462</v>
      </c>
      <c r="H2598" s="152" t="s">
        <v>82</v>
      </c>
    </row>
    <row r="2600" spans="4:8" ht="12.75">
      <c r="D2600" s="131">
        <v>41013.24899542332</v>
      </c>
      <c r="F2600" s="131">
        <v>29344</v>
      </c>
      <c r="G2600" s="131">
        <v>28808</v>
      </c>
      <c r="H2600" s="152" t="s">
        <v>83</v>
      </c>
    </row>
    <row r="2602" spans="4:8" ht="12.75">
      <c r="D2602" s="131">
        <v>41060.54030531645</v>
      </c>
      <c r="F2602" s="131">
        <v>29167</v>
      </c>
      <c r="G2602" s="131">
        <v>29027.999999970198</v>
      </c>
      <c r="H2602" s="152" t="s">
        <v>84</v>
      </c>
    </row>
    <row r="2604" spans="1:8" ht="12.75">
      <c r="A2604" s="147" t="s">
        <v>425</v>
      </c>
      <c r="C2604" s="153" t="s">
        <v>426</v>
      </c>
      <c r="D2604" s="131">
        <v>41092.75159841776</v>
      </c>
      <c r="F2604" s="131">
        <v>29084.333333333336</v>
      </c>
      <c r="G2604" s="131">
        <v>28765.99999999007</v>
      </c>
      <c r="H2604" s="131">
        <v>12164.631323508544</v>
      </c>
    </row>
    <row r="2605" spans="1:8" ht="12.75">
      <c r="A2605" s="130">
        <v>38399.97141203703</v>
      </c>
      <c r="C2605" s="153" t="s">
        <v>427</v>
      </c>
      <c r="D2605" s="131">
        <v>99.59474350464741</v>
      </c>
      <c r="F2605" s="131">
        <v>309.3967248264489</v>
      </c>
      <c r="G2605" s="131">
        <v>285.3278815543074</v>
      </c>
      <c r="H2605" s="131">
        <v>99.59474350464741</v>
      </c>
    </row>
    <row r="2607" spans="3:8" ht="12.75">
      <c r="C2607" s="153" t="s">
        <v>428</v>
      </c>
      <c r="D2607" s="131">
        <v>0.2423657205483466</v>
      </c>
      <c r="F2607" s="131">
        <v>1.0637917028404145</v>
      </c>
      <c r="G2607" s="131">
        <v>0.9918927955030449</v>
      </c>
      <c r="H2607" s="131">
        <v>0.8187238959899865</v>
      </c>
    </row>
    <row r="2608" spans="1:10" ht="12.75">
      <c r="A2608" s="147" t="s">
        <v>417</v>
      </c>
      <c r="C2608" s="148" t="s">
        <v>418</v>
      </c>
      <c r="D2608" s="148" t="s">
        <v>419</v>
      </c>
      <c r="F2608" s="148" t="s">
        <v>420</v>
      </c>
      <c r="G2608" s="148" t="s">
        <v>421</v>
      </c>
      <c r="H2608" s="148" t="s">
        <v>422</v>
      </c>
      <c r="I2608" s="149" t="s">
        <v>423</v>
      </c>
      <c r="J2608" s="148" t="s">
        <v>424</v>
      </c>
    </row>
    <row r="2609" spans="1:8" ht="12.75">
      <c r="A2609" s="150" t="s">
        <v>489</v>
      </c>
      <c r="C2609" s="151">
        <v>231.6040000000503</v>
      </c>
      <c r="D2609" s="131">
        <v>135918.80985188484</v>
      </c>
      <c r="F2609" s="131">
        <v>21827</v>
      </c>
      <c r="G2609" s="131">
        <v>24433</v>
      </c>
      <c r="H2609" s="152" t="s">
        <v>85</v>
      </c>
    </row>
    <row r="2611" spans="4:8" ht="12.75">
      <c r="D2611" s="131">
        <v>133870.7811639309</v>
      </c>
      <c r="F2611" s="131">
        <v>21870</v>
      </c>
      <c r="G2611" s="131">
        <v>27869</v>
      </c>
      <c r="H2611" s="152" t="s">
        <v>86</v>
      </c>
    </row>
    <row r="2613" spans="4:8" ht="12.75">
      <c r="D2613" s="131">
        <v>137692.58507347107</v>
      </c>
      <c r="F2613" s="131">
        <v>22198</v>
      </c>
      <c r="G2613" s="131">
        <v>26316.000000029802</v>
      </c>
      <c r="H2613" s="152" t="s">
        <v>87</v>
      </c>
    </row>
    <row r="2615" spans="1:8" ht="12.75">
      <c r="A2615" s="147" t="s">
        <v>425</v>
      </c>
      <c r="C2615" s="153" t="s">
        <v>426</v>
      </c>
      <c r="D2615" s="131">
        <v>135827.39202976227</v>
      </c>
      <c r="F2615" s="131">
        <v>21965</v>
      </c>
      <c r="G2615" s="131">
        <v>26206.00000000993</v>
      </c>
      <c r="H2615" s="131">
        <v>110892.94405797399</v>
      </c>
    </row>
    <row r="2616" spans="1:8" ht="12.75">
      <c r="A2616" s="130">
        <v>38399.971875</v>
      </c>
      <c r="C2616" s="153" t="s">
        <v>427</v>
      </c>
      <c r="D2616" s="131">
        <v>1912.5412922055505</v>
      </c>
      <c r="F2616" s="131">
        <v>202.92609492127914</v>
      </c>
      <c r="G2616" s="131">
        <v>1720.63912544242</v>
      </c>
      <c r="H2616" s="131">
        <v>1912.5412922055505</v>
      </c>
    </row>
    <row r="2618" spans="3:8" ht="12.75">
      <c r="C2618" s="153" t="s">
        <v>428</v>
      </c>
      <c r="D2618" s="131">
        <v>1.4080674476813024</v>
      </c>
      <c r="F2618" s="131">
        <v>0.923861119605186</v>
      </c>
      <c r="G2618" s="131">
        <v>6.565821283071694</v>
      </c>
      <c r="H2618" s="131">
        <v>1.7246735655297314</v>
      </c>
    </row>
    <row r="2619" spans="1:10" ht="12.75">
      <c r="A2619" s="147" t="s">
        <v>417</v>
      </c>
      <c r="C2619" s="148" t="s">
        <v>418</v>
      </c>
      <c r="D2619" s="148" t="s">
        <v>419</v>
      </c>
      <c r="F2619" s="148" t="s">
        <v>420</v>
      </c>
      <c r="G2619" s="148" t="s">
        <v>421</v>
      </c>
      <c r="H2619" s="148" t="s">
        <v>422</v>
      </c>
      <c r="I2619" s="149" t="s">
        <v>423</v>
      </c>
      <c r="J2619" s="148" t="s">
        <v>424</v>
      </c>
    </row>
    <row r="2620" spans="1:8" ht="12.75">
      <c r="A2620" s="150" t="s">
        <v>487</v>
      </c>
      <c r="C2620" s="151">
        <v>267.7160000000149</v>
      </c>
      <c r="D2620" s="131">
        <v>70894.13870799541</v>
      </c>
      <c r="F2620" s="131">
        <v>6561.250000007451</v>
      </c>
      <c r="G2620" s="131">
        <v>6651.749999992549</v>
      </c>
      <c r="H2620" s="152" t="s">
        <v>88</v>
      </c>
    </row>
    <row r="2622" spans="4:8" ht="12.75">
      <c r="D2622" s="131">
        <v>69718.49726903439</v>
      </c>
      <c r="F2622" s="131">
        <v>6524.750000007451</v>
      </c>
      <c r="G2622" s="131">
        <v>6701</v>
      </c>
      <c r="H2622" s="152" t="s">
        <v>89</v>
      </c>
    </row>
    <row r="2624" spans="4:8" ht="12.75">
      <c r="D2624" s="131">
        <v>69454.21679842472</v>
      </c>
      <c r="F2624" s="131">
        <v>6615</v>
      </c>
      <c r="G2624" s="131">
        <v>6631.75</v>
      </c>
      <c r="H2624" s="152" t="s">
        <v>90</v>
      </c>
    </row>
    <row r="2626" spans="1:8" ht="12.75">
      <c r="A2626" s="147" t="s">
        <v>425</v>
      </c>
      <c r="C2626" s="153" t="s">
        <v>426</v>
      </c>
      <c r="D2626" s="131">
        <v>70022.28425848484</v>
      </c>
      <c r="F2626" s="131">
        <v>6567.000000004968</v>
      </c>
      <c r="G2626" s="131">
        <v>6661.499999997517</v>
      </c>
      <c r="H2626" s="131">
        <v>63400.10805562337</v>
      </c>
    </row>
    <row r="2627" spans="1:8" ht="12.75">
      <c r="A2627" s="130">
        <v>38399.97252314815</v>
      </c>
      <c r="C2627" s="153" t="s">
        <v>427</v>
      </c>
      <c r="D2627" s="131">
        <v>766.5237619496629</v>
      </c>
      <c r="F2627" s="131">
        <v>45.3989261946937</v>
      </c>
      <c r="G2627" s="131">
        <v>35.639689954649974</v>
      </c>
      <c r="H2627" s="131">
        <v>766.5237619496629</v>
      </c>
    </row>
    <row r="2629" spans="3:8" ht="12.75">
      <c r="C2629" s="153" t="s">
        <v>428</v>
      </c>
      <c r="D2629" s="131">
        <v>1.0946854563042632</v>
      </c>
      <c r="F2629" s="131">
        <v>0.6913191136692457</v>
      </c>
      <c r="G2629" s="131">
        <v>0.5350099820560424</v>
      </c>
      <c r="H2629" s="131">
        <v>1.209025955093266</v>
      </c>
    </row>
    <row r="2630" spans="1:10" ht="12.75">
      <c r="A2630" s="147" t="s">
        <v>417</v>
      </c>
      <c r="C2630" s="148" t="s">
        <v>418</v>
      </c>
      <c r="D2630" s="148" t="s">
        <v>419</v>
      </c>
      <c r="F2630" s="148" t="s">
        <v>420</v>
      </c>
      <c r="G2630" s="148" t="s">
        <v>421</v>
      </c>
      <c r="H2630" s="148" t="s">
        <v>422</v>
      </c>
      <c r="I2630" s="149" t="s">
        <v>423</v>
      </c>
      <c r="J2630" s="148" t="s">
        <v>424</v>
      </c>
    </row>
    <row r="2631" spans="1:8" ht="12.75">
      <c r="A2631" s="150" t="s">
        <v>486</v>
      </c>
      <c r="C2631" s="151">
        <v>292.40199999976903</v>
      </c>
      <c r="D2631" s="131">
        <v>28451.205877512693</v>
      </c>
      <c r="F2631" s="131">
        <v>26446.749999970198</v>
      </c>
      <c r="G2631" s="131">
        <v>25749.000000029802</v>
      </c>
      <c r="H2631" s="152" t="s">
        <v>91</v>
      </c>
    </row>
    <row r="2633" spans="4:8" ht="12.75">
      <c r="D2633" s="131">
        <v>28090.5</v>
      </c>
      <c r="F2633" s="131">
        <v>26908.5</v>
      </c>
      <c r="G2633" s="131">
        <v>25774.250000029802</v>
      </c>
      <c r="H2633" s="152" t="s">
        <v>92</v>
      </c>
    </row>
    <row r="2635" spans="4:8" ht="12.75">
      <c r="D2635" s="131">
        <v>28372.09543210268</v>
      </c>
      <c r="F2635" s="131">
        <v>26729.999999970198</v>
      </c>
      <c r="G2635" s="131">
        <v>26013.499999970198</v>
      </c>
      <c r="H2635" s="152" t="s">
        <v>93</v>
      </c>
    </row>
    <row r="2637" spans="1:8" ht="12.75">
      <c r="A2637" s="147" t="s">
        <v>425</v>
      </c>
      <c r="C2637" s="153" t="s">
        <v>426</v>
      </c>
      <c r="D2637" s="131">
        <v>28304.600436538458</v>
      </c>
      <c r="F2637" s="131">
        <v>26695.083333313465</v>
      </c>
      <c r="G2637" s="131">
        <v>25845.583333343267</v>
      </c>
      <c r="H2637" s="131">
        <v>2155.24020447167</v>
      </c>
    </row>
    <row r="2638" spans="1:8" ht="12.75">
      <c r="A2638" s="130">
        <v>38399.97319444444</v>
      </c>
      <c r="C2638" s="153" t="s">
        <v>427</v>
      </c>
      <c r="D2638" s="131">
        <v>189.5886688011951</v>
      </c>
      <c r="F2638" s="131">
        <v>232.84682913804153</v>
      </c>
      <c r="G2638" s="131">
        <v>145.96710527842998</v>
      </c>
      <c r="H2638" s="131">
        <v>189.5886688011951</v>
      </c>
    </row>
    <row r="2640" spans="3:8" ht="12.75">
      <c r="C2640" s="153" t="s">
        <v>428</v>
      </c>
      <c r="D2640" s="131">
        <v>0.6698157397638258</v>
      </c>
      <c r="F2640" s="131">
        <v>0.8722461219945552</v>
      </c>
      <c r="G2640" s="131">
        <v>0.5647661474528163</v>
      </c>
      <c r="H2640" s="131">
        <v>8.79663753524264</v>
      </c>
    </row>
    <row r="2641" spans="1:10" ht="12.75">
      <c r="A2641" s="147" t="s">
        <v>417</v>
      </c>
      <c r="C2641" s="148" t="s">
        <v>418</v>
      </c>
      <c r="D2641" s="148" t="s">
        <v>419</v>
      </c>
      <c r="F2641" s="148" t="s">
        <v>420</v>
      </c>
      <c r="G2641" s="148" t="s">
        <v>421</v>
      </c>
      <c r="H2641" s="148" t="s">
        <v>422</v>
      </c>
      <c r="I2641" s="149" t="s">
        <v>423</v>
      </c>
      <c r="J2641" s="148" t="s">
        <v>424</v>
      </c>
    </row>
    <row r="2642" spans="1:8" ht="12.75">
      <c r="A2642" s="150" t="s">
        <v>490</v>
      </c>
      <c r="C2642" s="151">
        <v>324.75400000019</v>
      </c>
      <c r="D2642" s="131">
        <v>37206.06981289387</v>
      </c>
      <c r="F2642" s="131">
        <v>36688</v>
      </c>
      <c r="G2642" s="131">
        <v>34377</v>
      </c>
      <c r="H2642" s="152" t="s">
        <v>94</v>
      </c>
    </row>
    <row r="2644" spans="4:8" ht="12.75">
      <c r="D2644" s="131">
        <v>37451.971053659916</v>
      </c>
      <c r="F2644" s="131">
        <v>36328</v>
      </c>
      <c r="G2644" s="131">
        <v>34267</v>
      </c>
      <c r="H2644" s="152" t="s">
        <v>95</v>
      </c>
    </row>
    <row r="2646" spans="4:8" ht="12.75">
      <c r="D2646" s="131">
        <v>37588.09574735165</v>
      </c>
      <c r="F2646" s="131">
        <v>36021</v>
      </c>
      <c r="G2646" s="131">
        <v>34253</v>
      </c>
      <c r="H2646" s="152" t="s">
        <v>96</v>
      </c>
    </row>
    <row r="2648" spans="1:8" ht="12.75">
      <c r="A2648" s="147" t="s">
        <v>425</v>
      </c>
      <c r="C2648" s="153" t="s">
        <v>426</v>
      </c>
      <c r="D2648" s="131">
        <v>37415.37887130181</v>
      </c>
      <c r="F2648" s="131">
        <v>36345.666666666664</v>
      </c>
      <c r="G2648" s="131">
        <v>34299</v>
      </c>
      <c r="H2648" s="131">
        <v>2025.0682788422048</v>
      </c>
    </row>
    <row r="2649" spans="1:8" ht="12.75">
      <c r="A2649" s="130">
        <v>38399.973703703705</v>
      </c>
      <c r="C2649" s="153" t="s">
        <v>427</v>
      </c>
      <c r="D2649" s="131">
        <v>193.62384797960462</v>
      </c>
      <c r="F2649" s="131">
        <v>333.8507650632739</v>
      </c>
      <c r="G2649" s="131">
        <v>67.91170738539857</v>
      </c>
      <c r="H2649" s="131">
        <v>193.62384797960462</v>
      </c>
    </row>
    <row r="2651" spans="3:8" ht="12.75">
      <c r="C2651" s="153" t="s">
        <v>428</v>
      </c>
      <c r="D2651" s="131">
        <v>0.5174980284059538</v>
      </c>
      <c r="F2651" s="131">
        <v>0.9185435175122407</v>
      </c>
      <c r="G2651" s="131">
        <v>0.19799908856059528</v>
      </c>
      <c r="H2651" s="131">
        <v>9.561349116105134</v>
      </c>
    </row>
    <row r="2652" spans="1:10" ht="12.75">
      <c r="A2652" s="147" t="s">
        <v>417</v>
      </c>
      <c r="C2652" s="148" t="s">
        <v>418</v>
      </c>
      <c r="D2652" s="148" t="s">
        <v>419</v>
      </c>
      <c r="F2652" s="148" t="s">
        <v>420</v>
      </c>
      <c r="G2652" s="148" t="s">
        <v>421</v>
      </c>
      <c r="H2652" s="148" t="s">
        <v>422</v>
      </c>
      <c r="I2652" s="149" t="s">
        <v>423</v>
      </c>
      <c r="J2652" s="148" t="s">
        <v>424</v>
      </c>
    </row>
    <row r="2653" spans="1:8" ht="12.75">
      <c r="A2653" s="150" t="s">
        <v>509</v>
      </c>
      <c r="C2653" s="151">
        <v>343.82299999985844</v>
      </c>
      <c r="D2653" s="131">
        <v>31102.270068734884</v>
      </c>
      <c r="F2653" s="131">
        <v>29664</v>
      </c>
      <c r="G2653" s="131">
        <v>29152</v>
      </c>
      <c r="H2653" s="152" t="s">
        <v>97</v>
      </c>
    </row>
    <row r="2655" spans="4:8" ht="12.75">
      <c r="D2655" s="131">
        <v>30976.5</v>
      </c>
      <c r="F2655" s="131">
        <v>29922.000000029802</v>
      </c>
      <c r="G2655" s="131">
        <v>29877.999999970198</v>
      </c>
      <c r="H2655" s="152" t="s">
        <v>98</v>
      </c>
    </row>
    <row r="2657" spans="4:8" ht="12.75">
      <c r="D2657" s="131">
        <v>31019.241752684116</v>
      </c>
      <c r="F2657" s="131">
        <v>30296</v>
      </c>
      <c r="G2657" s="131">
        <v>29777.999999970198</v>
      </c>
      <c r="H2657" s="152" t="s">
        <v>99</v>
      </c>
    </row>
    <row r="2659" spans="1:8" ht="12.75">
      <c r="A2659" s="147" t="s">
        <v>425</v>
      </c>
      <c r="C2659" s="153" t="s">
        <v>426</v>
      </c>
      <c r="D2659" s="131">
        <v>31032.67060713967</v>
      </c>
      <c r="F2659" s="131">
        <v>29960.666666676603</v>
      </c>
      <c r="G2659" s="131">
        <v>29602.6666666468</v>
      </c>
      <c r="H2659" s="131">
        <v>1249.7124541863736</v>
      </c>
    </row>
    <row r="2660" spans="1:8" ht="12.75">
      <c r="A2660" s="130">
        <v>38399.974131944444</v>
      </c>
      <c r="C2660" s="153" t="s">
        <v>427</v>
      </c>
      <c r="D2660" s="131">
        <v>63.95137329694926</v>
      </c>
      <c r="F2660" s="131">
        <v>317.7693083545241</v>
      </c>
      <c r="G2660" s="131">
        <v>393.47850426663155</v>
      </c>
      <c r="H2660" s="131">
        <v>63.95137329694926</v>
      </c>
    </row>
    <row r="2662" spans="3:8" ht="12.75">
      <c r="C2662" s="153" t="s">
        <v>428</v>
      </c>
      <c r="D2662" s="131">
        <v>0.20607756936728489</v>
      </c>
      <c r="F2662" s="131">
        <v>1.0606216206395676</v>
      </c>
      <c r="G2662" s="131">
        <v>1.3291995234671277</v>
      </c>
      <c r="H2662" s="131">
        <v>5.117287027325408</v>
      </c>
    </row>
    <row r="2663" spans="1:10" ht="12.75">
      <c r="A2663" s="147" t="s">
        <v>417</v>
      </c>
      <c r="C2663" s="148" t="s">
        <v>418</v>
      </c>
      <c r="D2663" s="148" t="s">
        <v>419</v>
      </c>
      <c r="F2663" s="148" t="s">
        <v>420</v>
      </c>
      <c r="G2663" s="148" t="s">
        <v>421</v>
      </c>
      <c r="H2663" s="148" t="s">
        <v>422</v>
      </c>
      <c r="I2663" s="149" t="s">
        <v>423</v>
      </c>
      <c r="J2663" s="148" t="s">
        <v>424</v>
      </c>
    </row>
    <row r="2664" spans="1:8" ht="12.75">
      <c r="A2664" s="150" t="s">
        <v>491</v>
      </c>
      <c r="C2664" s="151">
        <v>361.38400000007823</v>
      </c>
      <c r="D2664" s="131">
        <v>35128.962979733944</v>
      </c>
      <c r="F2664" s="131">
        <v>30502</v>
      </c>
      <c r="G2664" s="131">
        <v>29762</v>
      </c>
      <c r="H2664" s="152" t="s">
        <v>100</v>
      </c>
    </row>
    <row r="2666" spans="4:8" ht="12.75">
      <c r="D2666" s="131">
        <v>34964.325420320034</v>
      </c>
      <c r="F2666" s="131">
        <v>30362</v>
      </c>
      <c r="G2666" s="131">
        <v>30360</v>
      </c>
      <c r="H2666" s="152" t="s">
        <v>101</v>
      </c>
    </row>
    <row r="2668" spans="4:8" ht="12.75">
      <c r="D2668" s="131">
        <v>34801.62820506096</v>
      </c>
      <c r="F2668" s="131">
        <v>30429.999999970198</v>
      </c>
      <c r="G2668" s="131">
        <v>30231.999999970198</v>
      </c>
      <c r="H2668" s="152" t="s">
        <v>102</v>
      </c>
    </row>
    <row r="2670" spans="1:8" ht="12.75">
      <c r="A2670" s="147" t="s">
        <v>425</v>
      </c>
      <c r="C2670" s="153" t="s">
        <v>426</v>
      </c>
      <c r="D2670" s="131">
        <v>34964.97220170498</v>
      </c>
      <c r="F2670" s="131">
        <v>30431.333333323397</v>
      </c>
      <c r="G2670" s="131">
        <v>30117.99999999007</v>
      </c>
      <c r="H2670" s="131">
        <v>4677.660756206477</v>
      </c>
    </row>
    <row r="2671" spans="1:8" ht="12.75">
      <c r="A2671" s="130">
        <v>38399.97456018518</v>
      </c>
      <c r="C2671" s="153" t="s">
        <v>427</v>
      </c>
      <c r="D2671" s="131">
        <v>163.66834581641587</v>
      </c>
      <c r="F2671" s="131">
        <v>70.00952316173374</v>
      </c>
      <c r="G2671" s="131">
        <v>314.8777540515388</v>
      </c>
      <c r="H2671" s="131">
        <v>163.66834581641587</v>
      </c>
    </row>
    <row r="2673" spans="3:8" ht="12.75">
      <c r="C2673" s="153" t="s">
        <v>428</v>
      </c>
      <c r="D2673" s="131">
        <v>0.4680923092752666</v>
      </c>
      <c r="F2673" s="131">
        <v>0.23005736355649858</v>
      </c>
      <c r="G2673" s="131">
        <v>1.045480291027434</v>
      </c>
      <c r="H2673" s="131">
        <v>3.498935778941541</v>
      </c>
    </row>
    <row r="2674" spans="1:10" ht="12.75">
      <c r="A2674" s="147" t="s">
        <v>417</v>
      </c>
      <c r="C2674" s="148" t="s">
        <v>418</v>
      </c>
      <c r="D2674" s="148" t="s">
        <v>419</v>
      </c>
      <c r="F2674" s="148" t="s">
        <v>420</v>
      </c>
      <c r="G2674" s="148" t="s">
        <v>421</v>
      </c>
      <c r="H2674" s="148" t="s">
        <v>422</v>
      </c>
      <c r="I2674" s="149" t="s">
        <v>423</v>
      </c>
      <c r="J2674" s="148" t="s">
        <v>424</v>
      </c>
    </row>
    <row r="2675" spans="1:8" ht="12.75">
      <c r="A2675" s="150" t="s">
        <v>510</v>
      </c>
      <c r="C2675" s="151">
        <v>371.029</v>
      </c>
      <c r="D2675" s="131">
        <v>36752.5</v>
      </c>
      <c r="F2675" s="131">
        <v>37146</v>
      </c>
      <c r="G2675" s="131">
        <v>36392</v>
      </c>
      <c r="H2675" s="152" t="s">
        <v>103</v>
      </c>
    </row>
    <row r="2677" spans="4:8" ht="12.75">
      <c r="D2677" s="131">
        <v>36690.5</v>
      </c>
      <c r="F2677" s="131">
        <v>36322</v>
      </c>
      <c r="G2677" s="131">
        <v>36884</v>
      </c>
      <c r="H2677" s="152" t="s">
        <v>104</v>
      </c>
    </row>
    <row r="2679" spans="4:8" ht="12.75">
      <c r="D2679" s="131">
        <v>37463.17976295948</v>
      </c>
      <c r="F2679" s="131">
        <v>36596</v>
      </c>
      <c r="G2679" s="131">
        <v>36806</v>
      </c>
      <c r="H2679" s="152" t="s">
        <v>105</v>
      </c>
    </row>
    <row r="2681" spans="1:8" ht="12.75">
      <c r="A2681" s="147" t="s">
        <v>425</v>
      </c>
      <c r="C2681" s="153" t="s">
        <v>426</v>
      </c>
      <c r="D2681" s="131">
        <v>36968.72658765316</v>
      </c>
      <c r="F2681" s="131">
        <v>36688</v>
      </c>
      <c r="G2681" s="131">
        <v>36694</v>
      </c>
      <c r="H2681" s="131">
        <v>278.4432895559085</v>
      </c>
    </row>
    <row r="2682" spans="1:8" ht="12.75">
      <c r="A2682" s="130">
        <v>38399.975011574075</v>
      </c>
      <c r="C2682" s="153" t="s">
        <v>427</v>
      </c>
      <c r="D2682" s="131">
        <v>429.3296599680763</v>
      </c>
      <c r="F2682" s="131">
        <v>419.6331731405418</v>
      </c>
      <c r="G2682" s="131">
        <v>264.4314656012026</v>
      </c>
      <c r="H2682" s="131">
        <v>429.3296599680763</v>
      </c>
    </row>
    <row r="2684" spans="3:8" ht="12.75">
      <c r="C2684" s="153" t="s">
        <v>428</v>
      </c>
      <c r="D2684" s="131">
        <v>1.1613320219459877</v>
      </c>
      <c r="F2684" s="131">
        <v>1.1437886315431252</v>
      </c>
      <c r="G2684" s="131">
        <v>0.7206395203608289</v>
      </c>
      <c r="H2684" s="131">
        <v>154.18926441101087</v>
      </c>
    </row>
    <row r="2685" spans="1:10" ht="12.75">
      <c r="A2685" s="147" t="s">
        <v>417</v>
      </c>
      <c r="C2685" s="148" t="s">
        <v>418</v>
      </c>
      <c r="D2685" s="148" t="s">
        <v>419</v>
      </c>
      <c r="F2685" s="148" t="s">
        <v>420</v>
      </c>
      <c r="G2685" s="148" t="s">
        <v>421</v>
      </c>
      <c r="H2685" s="148" t="s">
        <v>422</v>
      </c>
      <c r="I2685" s="149" t="s">
        <v>423</v>
      </c>
      <c r="J2685" s="148" t="s">
        <v>424</v>
      </c>
    </row>
    <row r="2686" spans="1:8" ht="12.75">
      <c r="A2686" s="150" t="s">
        <v>485</v>
      </c>
      <c r="C2686" s="151">
        <v>407.77100000018254</v>
      </c>
      <c r="D2686" s="131">
        <v>145145.16045618057</v>
      </c>
      <c r="F2686" s="131">
        <v>131000</v>
      </c>
      <c r="G2686" s="131">
        <v>130800</v>
      </c>
      <c r="H2686" s="152" t="s">
        <v>106</v>
      </c>
    </row>
    <row r="2688" spans="4:8" ht="12.75">
      <c r="D2688" s="131">
        <v>145237.3564040661</v>
      </c>
      <c r="F2688" s="131">
        <v>131100</v>
      </c>
      <c r="G2688" s="131">
        <v>128600</v>
      </c>
      <c r="H2688" s="152" t="s">
        <v>107</v>
      </c>
    </row>
    <row r="2690" spans="4:8" ht="12.75">
      <c r="D2690" s="131">
        <v>145286.80519747734</v>
      </c>
      <c r="F2690" s="131">
        <v>133600</v>
      </c>
      <c r="G2690" s="131">
        <v>131700</v>
      </c>
      <c r="H2690" s="152" t="s">
        <v>108</v>
      </c>
    </row>
    <row r="2692" spans="1:8" ht="12.75">
      <c r="A2692" s="147" t="s">
        <v>425</v>
      </c>
      <c r="C2692" s="153" t="s">
        <v>426</v>
      </c>
      <c r="D2692" s="131">
        <v>145223.10735257468</v>
      </c>
      <c r="F2692" s="131">
        <v>131900</v>
      </c>
      <c r="G2692" s="131">
        <v>130366.66666666666</v>
      </c>
      <c r="H2692" s="131">
        <v>14102.310706872362</v>
      </c>
    </row>
    <row r="2693" spans="1:8" ht="12.75">
      <c r="A2693" s="130">
        <v>38399.97547453704</v>
      </c>
      <c r="C2693" s="153" t="s">
        <v>427</v>
      </c>
      <c r="D2693" s="131">
        <v>71.8893927165632</v>
      </c>
      <c r="F2693" s="131">
        <v>1473.0919862656237</v>
      </c>
      <c r="G2693" s="131">
        <v>1594.7831618540915</v>
      </c>
      <c r="H2693" s="131">
        <v>71.8893927165632</v>
      </c>
    </row>
    <row r="2695" spans="3:8" ht="12.75">
      <c r="C2695" s="153" t="s">
        <v>428</v>
      </c>
      <c r="D2695" s="131">
        <v>0.0495027231045464</v>
      </c>
      <c r="F2695" s="131">
        <v>1.116824856911011</v>
      </c>
      <c r="G2695" s="131">
        <v>1.2233059282951357</v>
      </c>
      <c r="H2695" s="131">
        <v>0.5097703079363436</v>
      </c>
    </row>
    <row r="2696" spans="1:10" ht="12.75">
      <c r="A2696" s="147" t="s">
        <v>417</v>
      </c>
      <c r="C2696" s="148" t="s">
        <v>418</v>
      </c>
      <c r="D2696" s="148" t="s">
        <v>419</v>
      </c>
      <c r="F2696" s="148" t="s">
        <v>420</v>
      </c>
      <c r="G2696" s="148" t="s">
        <v>421</v>
      </c>
      <c r="H2696" s="148" t="s">
        <v>422</v>
      </c>
      <c r="I2696" s="149" t="s">
        <v>423</v>
      </c>
      <c r="J2696" s="148" t="s">
        <v>424</v>
      </c>
    </row>
    <row r="2697" spans="1:8" ht="12.75">
      <c r="A2697" s="150" t="s">
        <v>492</v>
      </c>
      <c r="C2697" s="151">
        <v>455.40299999993294</v>
      </c>
      <c r="D2697" s="131">
        <v>124990.67172527313</v>
      </c>
      <c r="F2697" s="131">
        <v>92030</v>
      </c>
      <c r="G2697" s="131">
        <v>94302.5</v>
      </c>
      <c r="H2697" s="152" t="s">
        <v>109</v>
      </c>
    </row>
    <row r="2699" spans="4:8" ht="12.75">
      <c r="D2699" s="131">
        <v>124121.84827971458</v>
      </c>
      <c r="F2699" s="131">
        <v>92177.5</v>
      </c>
      <c r="G2699" s="131">
        <v>94892.5</v>
      </c>
      <c r="H2699" s="152" t="s">
        <v>110</v>
      </c>
    </row>
    <row r="2701" spans="4:8" ht="12.75">
      <c r="D2701" s="131">
        <v>123640.43110871315</v>
      </c>
      <c r="F2701" s="131">
        <v>92832.5</v>
      </c>
      <c r="G2701" s="131">
        <v>94140</v>
      </c>
      <c r="H2701" s="152" t="s">
        <v>111</v>
      </c>
    </row>
    <row r="2703" spans="1:8" ht="12.75">
      <c r="A2703" s="147" t="s">
        <v>425</v>
      </c>
      <c r="C2703" s="153" t="s">
        <v>426</v>
      </c>
      <c r="D2703" s="131">
        <v>124250.98370456696</v>
      </c>
      <c r="F2703" s="131">
        <v>92346.66666666666</v>
      </c>
      <c r="G2703" s="131">
        <v>94445</v>
      </c>
      <c r="H2703" s="131">
        <v>30861.250177435173</v>
      </c>
    </row>
    <row r="2704" spans="1:8" ht="12.75">
      <c r="A2704" s="130">
        <v>38399.976122685184</v>
      </c>
      <c r="C2704" s="153" t="s">
        <v>427</v>
      </c>
      <c r="D2704" s="131">
        <v>684.3203921540251</v>
      </c>
      <c r="F2704" s="131">
        <v>427.15873318162807</v>
      </c>
      <c r="G2704" s="131">
        <v>395.9719055690694</v>
      </c>
      <c r="H2704" s="131">
        <v>684.3203921540251</v>
      </c>
    </row>
    <row r="2706" spans="3:8" ht="12.75">
      <c r="C2706" s="153" t="s">
        <v>428</v>
      </c>
      <c r="D2706" s="131">
        <v>0.5507565185810857</v>
      </c>
      <c r="F2706" s="131">
        <v>0.4625599911727132</v>
      </c>
      <c r="G2706" s="131">
        <v>0.4192619043560479</v>
      </c>
      <c r="H2706" s="131">
        <v>2.21740982046923</v>
      </c>
    </row>
    <row r="2707" spans="1:16" ht="12.75">
      <c r="A2707" s="141" t="s">
        <v>408</v>
      </c>
      <c r="B2707" s="136" t="s">
        <v>582</v>
      </c>
      <c r="D2707" s="141" t="s">
        <v>409</v>
      </c>
      <c r="E2707" s="136" t="s">
        <v>410</v>
      </c>
      <c r="F2707" s="137" t="s">
        <v>457</v>
      </c>
      <c r="G2707" s="142" t="s">
        <v>412</v>
      </c>
      <c r="H2707" s="143">
        <v>2</v>
      </c>
      <c r="I2707" s="144" t="s">
        <v>413</v>
      </c>
      <c r="J2707" s="143">
        <v>11</v>
      </c>
      <c r="K2707" s="142" t="s">
        <v>414</v>
      </c>
      <c r="L2707" s="145">
        <v>1</v>
      </c>
      <c r="M2707" s="142" t="s">
        <v>415</v>
      </c>
      <c r="N2707" s="146">
        <v>1</v>
      </c>
      <c r="O2707" s="142" t="s">
        <v>416</v>
      </c>
      <c r="P2707" s="146">
        <v>1</v>
      </c>
    </row>
    <row r="2709" spans="1:10" ht="12.75">
      <c r="A2709" s="147" t="s">
        <v>417</v>
      </c>
      <c r="C2709" s="148" t="s">
        <v>418</v>
      </c>
      <c r="D2709" s="148" t="s">
        <v>419</v>
      </c>
      <c r="F2709" s="148" t="s">
        <v>420</v>
      </c>
      <c r="G2709" s="148" t="s">
        <v>421</v>
      </c>
      <c r="H2709" s="148" t="s">
        <v>422</v>
      </c>
      <c r="I2709" s="149" t="s">
        <v>423</v>
      </c>
      <c r="J2709" s="148" t="s">
        <v>424</v>
      </c>
    </row>
    <row r="2710" spans="1:8" ht="12.75">
      <c r="A2710" s="150" t="s">
        <v>488</v>
      </c>
      <c r="C2710" s="151">
        <v>228.61599999992177</v>
      </c>
      <c r="D2710" s="131">
        <v>34177.24815404415</v>
      </c>
      <c r="F2710" s="131">
        <v>29018.000000029802</v>
      </c>
      <c r="G2710" s="131">
        <v>28254.999999970198</v>
      </c>
      <c r="H2710" s="152" t="s">
        <v>112</v>
      </c>
    </row>
    <row r="2712" spans="4:8" ht="12.75">
      <c r="D2712" s="131">
        <v>34061.33197796345</v>
      </c>
      <c r="F2712" s="131">
        <v>29611</v>
      </c>
      <c r="G2712" s="131">
        <v>28806.999999970198</v>
      </c>
      <c r="H2712" s="152" t="s">
        <v>113</v>
      </c>
    </row>
    <row r="2714" spans="4:8" ht="12.75">
      <c r="D2714" s="131">
        <v>33921.81362491846</v>
      </c>
      <c r="F2714" s="131">
        <v>29050.999999970198</v>
      </c>
      <c r="G2714" s="131">
        <v>28658</v>
      </c>
      <c r="H2714" s="152" t="s">
        <v>114</v>
      </c>
    </row>
    <row r="2716" spans="1:8" ht="12.75">
      <c r="A2716" s="147" t="s">
        <v>425</v>
      </c>
      <c r="C2716" s="153" t="s">
        <v>426</v>
      </c>
      <c r="D2716" s="131">
        <v>34053.46458564202</v>
      </c>
      <c r="F2716" s="131">
        <v>29226.666666666664</v>
      </c>
      <c r="G2716" s="131">
        <v>28573.333333313465</v>
      </c>
      <c r="H2716" s="131">
        <v>5147.402729981665</v>
      </c>
    </row>
    <row r="2717" spans="1:8" ht="12.75">
      <c r="A2717" s="130">
        <v>38399.97834490741</v>
      </c>
      <c r="C2717" s="153" t="s">
        <v>427</v>
      </c>
      <c r="D2717" s="131">
        <v>127.89887240909222</v>
      </c>
      <c r="F2717" s="131">
        <v>333.25115653590694</v>
      </c>
      <c r="G2717" s="131">
        <v>285.5736916030164</v>
      </c>
      <c r="H2717" s="131">
        <v>127.89887240909222</v>
      </c>
    </row>
    <row r="2719" spans="3:8" ht="12.75">
      <c r="C2719" s="153" t="s">
        <v>428</v>
      </c>
      <c r="D2719" s="131">
        <v>0.3755825551536342</v>
      </c>
      <c r="F2719" s="131">
        <v>1.1402297782934776</v>
      </c>
      <c r="G2719" s="131">
        <v>0.9994412911918399</v>
      </c>
      <c r="H2719" s="131">
        <v>2.484726358482306</v>
      </c>
    </row>
    <row r="2720" spans="1:10" ht="12.75">
      <c r="A2720" s="147" t="s">
        <v>417</v>
      </c>
      <c r="C2720" s="148" t="s">
        <v>418</v>
      </c>
      <c r="D2720" s="148" t="s">
        <v>419</v>
      </c>
      <c r="F2720" s="148" t="s">
        <v>420</v>
      </c>
      <c r="G2720" s="148" t="s">
        <v>421</v>
      </c>
      <c r="H2720" s="148" t="s">
        <v>422</v>
      </c>
      <c r="I2720" s="149" t="s">
        <v>423</v>
      </c>
      <c r="J2720" s="148" t="s">
        <v>424</v>
      </c>
    </row>
    <row r="2721" spans="1:8" ht="12.75">
      <c r="A2721" s="150" t="s">
        <v>489</v>
      </c>
      <c r="C2721" s="151">
        <v>231.6040000000503</v>
      </c>
      <c r="D2721" s="131">
        <v>32376.08415004611</v>
      </c>
      <c r="F2721" s="131">
        <v>21262</v>
      </c>
      <c r="G2721" s="131">
        <v>22729</v>
      </c>
      <c r="H2721" s="152" t="s">
        <v>115</v>
      </c>
    </row>
    <row r="2723" spans="4:8" ht="12.75">
      <c r="D2723" s="131">
        <v>32335.370894283056</v>
      </c>
      <c r="F2723" s="131">
        <v>21141</v>
      </c>
      <c r="G2723" s="131">
        <v>22715</v>
      </c>
      <c r="H2723" s="152" t="s">
        <v>116</v>
      </c>
    </row>
    <row r="2725" spans="4:8" ht="12.75">
      <c r="D2725" s="131">
        <v>32626.73236089945</v>
      </c>
      <c r="F2725" s="131">
        <v>21374</v>
      </c>
      <c r="G2725" s="131">
        <v>22892</v>
      </c>
      <c r="H2725" s="152" t="s">
        <v>117</v>
      </c>
    </row>
    <row r="2727" spans="1:8" ht="12.75">
      <c r="A2727" s="147" t="s">
        <v>425</v>
      </c>
      <c r="C2727" s="153" t="s">
        <v>426</v>
      </c>
      <c r="D2727" s="131">
        <v>32446.06246840954</v>
      </c>
      <c r="F2727" s="131">
        <v>21259</v>
      </c>
      <c r="G2727" s="131">
        <v>22778.666666666664</v>
      </c>
      <c r="H2727" s="131">
        <v>10123.027782930409</v>
      </c>
    </row>
    <row r="2728" spans="1:8" ht="12.75">
      <c r="A2728" s="130">
        <v>38399.97880787037</v>
      </c>
      <c r="C2728" s="153" t="s">
        <v>427</v>
      </c>
      <c r="D2728" s="131">
        <v>157.7833953179275</v>
      </c>
      <c r="F2728" s="131">
        <v>116.52896635600953</v>
      </c>
      <c r="G2728" s="131">
        <v>98.39884823174168</v>
      </c>
      <c r="H2728" s="131">
        <v>157.7833953179275</v>
      </c>
    </row>
    <row r="2730" spans="3:8" ht="12.75">
      <c r="C2730" s="153" t="s">
        <v>428</v>
      </c>
      <c r="D2730" s="131">
        <v>0.48629443240316184</v>
      </c>
      <c r="F2730" s="131">
        <v>0.5481394532010421</v>
      </c>
      <c r="G2730" s="131">
        <v>0.43197808577503105</v>
      </c>
      <c r="H2730" s="131">
        <v>1.5586581277983256</v>
      </c>
    </row>
    <row r="2731" spans="1:10" ht="12.75">
      <c r="A2731" s="147" t="s">
        <v>417</v>
      </c>
      <c r="C2731" s="148" t="s">
        <v>418</v>
      </c>
      <c r="D2731" s="148" t="s">
        <v>419</v>
      </c>
      <c r="F2731" s="148" t="s">
        <v>420</v>
      </c>
      <c r="G2731" s="148" t="s">
        <v>421</v>
      </c>
      <c r="H2731" s="148" t="s">
        <v>422</v>
      </c>
      <c r="I2731" s="149" t="s">
        <v>423</v>
      </c>
      <c r="J2731" s="148" t="s">
        <v>424</v>
      </c>
    </row>
    <row r="2732" spans="1:8" ht="12.75">
      <c r="A2732" s="150" t="s">
        <v>487</v>
      </c>
      <c r="C2732" s="151">
        <v>267.7160000000149</v>
      </c>
      <c r="D2732" s="131">
        <v>15794.189134985209</v>
      </c>
      <c r="F2732" s="131">
        <v>6378</v>
      </c>
      <c r="G2732" s="131">
        <v>6376.25</v>
      </c>
      <c r="H2732" s="152" t="s">
        <v>118</v>
      </c>
    </row>
    <row r="2734" spans="4:8" ht="12.75">
      <c r="D2734" s="131">
        <v>16153.007886871696</v>
      </c>
      <c r="F2734" s="131">
        <v>6441</v>
      </c>
      <c r="G2734" s="131">
        <v>6386.5</v>
      </c>
      <c r="H2734" s="152" t="s">
        <v>119</v>
      </c>
    </row>
    <row r="2736" spans="4:8" ht="12.75">
      <c r="D2736" s="131">
        <v>15882.654678985476</v>
      </c>
      <c r="F2736" s="131">
        <v>6386</v>
      </c>
      <c r="G2736" s="131">
        <v>6440</v>
      </c>
      <c r="H2736" s="152" t="s">
        <v>120</v>
      </c>
    </row>
    <row r="2738" spans="1:8" ht="12.75">
      <c r="A2738" s="147" t="s">
        <v>425</v>
      </c>
      <c r="C2738" s="153" t="s">
        <v>426</v>
      </c>
      <c r="D2738" s="131">
        <v>15943.283900280792</v>
      </c>
      <c r="F2738" s="131">
        <v>6401.666666666666</v>
      </c>
      <c r="G2738" s="131">
        <v>6400.916666666666</v>
      </c>
      <c r="H2738" s="131">
        <v>9542.055139986038</v>
      </c>
    </row>
    <row r="2739" spans="1:8" ht="12.75">
      <c r="A2739" s="130">
        <v>38399.97945601852</v>
      </c>
      <c r="C2739" s="153" t="s">
        <v>427</v>
      </c>
      <c r="D2739" s="131">
        <v>186.93488447187002</v>
      </c>
      <c r="F2739" s="131">
        <v>34.29771615331454</v>
      </c>
      <c r="G2739" s="131">
        <v>34.232964133030215</v>
      </c>
      <c r="H2739" s="131">
        <v>186.93488447187002</v>
      </c>
    </row>
    <row r="2741" spans="3:8" ht="12.75">
      <c r="C2741" s="153" t="s">
        <v>428</v>
      </c>
      <c r="D2741" s="131">
        <v>1.1724992519801882</v>
      </c>
      <c r="F2741" s="131">
        <v>0.5357622934649499</v>
      </c>
      <c r="G2741" s="131">
        <v>0.5348134636918705</v>
      </c>
      <c r="H2741" s="131">
        <v>1.9590631339837714</v>
      </c>
    </row>
    <row r="2742" spans="1:10" ht="12.75">
      <c r="A2742" s="147" t="s">
        <v>417</v>
      </c>
      <c r="C2742" s="148" t="s">
        <v>418</v>
      </c>
      <c r="D2742" s="148" t="s">
        <v>419</v>
      </c>
      <c r="F2742" s="148" t="s">
        <v>420</v>
      </c>
      <c r="G2742" s="148" t="s">
        <v>421</v>
      </c>
      <c r="H2742" s="148" t="s">
        <v>422</v>
      </c>
      <c r="I2742" s="149" t="s">
        <v>423</v>
      </c>
      <c r="J2742" s="148" t="s">
        <v>424</v>
      </c>
    </row>
    <row r="2743" spans="1:8" ht="12.75">
      <c r="A2743" s="150" t="s">
        <v>486</v>
      </c>
      <c r="C2743" s="151">
        <v>292.40199999976903</v>
      </c>
      <c r="D2743" s="131">
        <v>40436.31280422211</v>
      </c>
      <c r="F2743" s="131">
        <v>25757.500000029802</v>
      </c>
      <c r="G2743" s="131">
        <v>25483.25</v>
      </c>
      <c r="H2743" s="152" t="s">
        <v>121</v>
      </c>
    </row>
    <row r="2745" spans="4:8" ht="12.75">
      <c r="D2745" s="131">
        <v>40631.39907479286</v>
      </c>
      <c r="F2745" s="131">
        <v>25969.749999970198</v>
      </c>
      <c r="G2745" s="131">
        <v>25662.5</v>
      </c>
      <c r="H2745" s="152" t="s">
        <v>122</v>
      </c>
    </row>
    <row r="2747" spans="4:8" ht="12.75">
      <c r="D2747" s="131">
        <v>40737.58198773861</v>
      </c>
      <c r="F2747" s="131">
        <v>25854.5</v>
      </c>
      <c r="G2747" s="131">
        <v>25872.5</v>
      </c>
      <c r="H2747" s="152" t="s">
        <v>123</v>
      </c>
    </row>
    <row r="2749" spans="1:8" ht="12.75">
      <c r="A2749" s="147" t="s">
        <v>425</v>
      </c>
      <c r="C2749" s="153" t="s">
        <v>426</v>
      </c>
      <c r="D2749" s="131">
        <v>40601.76462225119</v>
      </c>
      <c r="F2749" s="131">
        <v>25860.583333333336</v>
      </c>
      <c r="G2749" s="131">
        <v>25672.75</v>
      </c>
      <c r="H2749" s="131">
        <v>14861.846373306047</v>
      </c>
    </row>
    <row r="2750" spans="1:8" ht="12.75">
      <c r="A2750" s="130">
        <v>38399.98012731481</v>
      </c>
      <c r="C2750" s="153" t="s">
        <v>427</v>
      </c>
      <c r="D2750" s="131">
        <v>152.8052054645302</v>
      </c>
      <c r="F2750" s="131">
        <v>106.25568609268103</v>
      </c>
      <c r="G2750" s="131">
        <v>194.82732739531176</v>
      </c>
      <c r="H2750" s="131">
        <v>152.8052054645302</v>
      </c>
    </row>
    <row r="2752" spans="3:8" ht="12.75">
      <c r="C2752" s="153" t="s">
        <v>428</v>
      </c>
      <c r="D2752" s="131">
        <v>0.37635114356775423</v>
      </c>
      <c r="F2752" s="131">
        <v>0.4108789222697904</v>
      </c>
      <c r="G2752" s="131">
        <v>0.7588876431052838</v>
      </c>
      <c r="H2752" s="131">
        <v>1.0281710739453591</v>
      </c>
    </row>
    <row r="2753" spans="1:10" ht="12.75">
      <c r="A2753" s="147" t="s">
        <v>417</v>
      </c>
      <c r="C2753" s="148" t="s">
        <v>418</v>
      </c>
      <c r="D2753" s="148" t="s">
        <v>419</v>
      </c>
      <c r="F2753" s="148" t="s">
        <v>420</v>
      </c>
      <c r="G2753" s="148" t="s">
        <v>421</v>
      </c>
      <c r="H2753" s="148" t="s">
        <v>422</v>
      </c>
      <c r="I2753" s="149" t="s">
        <v>423</v>
      </c>
      <c r="J2753" s="148" t="s">
        <v>424</v>
      </c>
    </row>
    <row r="2754" spans="1:8" ht="12.75">
      <c r="A2754" s="150" t="s">
        <v>490</v>
      </c>
      <c r="C2754" s="151">
        <v>324.75400000019</v>
      </c>
      <c r="D2754" s="131">
        <v>43769.33117514849</v>
      </c>
      <c r="F2754" s="131">
        <v>36276</v>
      </c>
      <c r="G2754" s="131">
        <v>34808</v>
      </c>
      <c r="H2754" s="152" t="s">
        <v>124</v>
      </c>
    </row>
    <row r="2756" spans="4:8" ht="12.75">
      <c r="D2756" s="131">
        <v>43835.19272238016</v>
      </c>
      <c r="F2756" s="131">
        <v>35853</v>
      </c>
      <c r="G2756" s="131">
        <v>34361</v>
      </c>
      <c r="H2756" s="152" t="s">
        <v>125</v>
      </c>
    </row>
    <row r="2758" spans="4:8" ht="12.75">
      <c r="D2758" s="131">
        <v>43634.76465970278</v>
      </c>
      <c r="F2758" s="131">
        <v>36008</v>
      </c>
      <c r="G2758" s="131">
        <v>34803</v>
      </c>
      <c r="H2758" s="152" t="s">
        <v>126</v>
      </c>
    </row>
    <row r="2760" spans="1:8" ht="12.75">
      <c r="A2760" s="147" t="s">
        <v>425</v>
      </c>
      <c r="C2760" s="153" t="s">
        <v>426</v>
      </c>
      <c r="D2760" s="131">
        <v>43746.42951907714</v>
      </c>
      <c r="F2760" s="131">
        <v>36045.666666666664</v>
      </c>
      <c r="G2760" s="131">
        <v>34657.333333333336</v>
      </c>
      <c r="H2760" s="131">
        <v>8348.81790926266</v>
      </c>
    </row>
    <row r="2761" spans="1:8" ht="12.75">
      <c r="A2761" s="130">
        <v>38399.98063657407</v>
      </c>
      <c r="C2761" s="153" t="s">
        <v>427</v>
      </c>
      <c r="D2761" s="131">
        <v>102.15780178157588</v>
      </c>
      <c r="F2761" s="131">
        <v>214.00077881478217</v>
      </c>
      <c r="G2761" s="131">
        <v>256.6443713260303</v>
      </c>
      <c r="H2761" s="131">
        <v>102.15780178157588</v>
      </c>
    </row>
    <row r="2763" spans="3:8" ht="12.75">
      <c r="C2763" s="153" t="s">
        <v>428</v>
      </c>
      <c r="D2763" s="131">
        <v>0.23352260494088206</v>
      </c>
      <c r="F2763" s="131">
        <v>0.5936934966240479</v>
      </c>
      <c r="G2763" s="131">
        <v>0.7405196725830906</v>
      </c>
      <c r="H2763" s="131">
        <v>1.223619953050313</v>
      </c>
    </row>
    <row r="2764" spans="1:10" ht="12.75">
      <c r="A2764" s="147" t="s">
        <v>417</v>
      </c>
      <c r="C2764" s="148" t="s">
        <v>418</v>
      </c>
      <c r="D2764" s="148" t="s">
        <v>419</v>
      </c>
      <c r="F2764" s="148" t="s">
        <v>420</v>
      </c>
      <c r="G2764" s="148" t="s">
        <v>421</v>
      </c>
      <c r="H2764" s="148" t="s">
        <v>422</v>
      </c>
      <c r="I2764" s="149" t="s">
        <v>423</v>
      </c>
      <c r="J2764" s="148" t="s">
        <v>424</v>
      </c>
    </row>
    <row r="2765" spans="1:8" ht="12.75">
      <c r="A2765" s="150" t="s">
        <v>509</v>
      </c>
      <c r="C2765" s="151">
        <v>343.82299999985844</v>
      </c>
      <c r="D2765" s="131">
        <v>33734.60874956846</v>
      </c>
      <c r="F2765" s="131">
        <v>29708</v>
      </c>
      <c r="G2765" s="131">
        <v>29279.999999970198</v>
      </c>
      <c r="H2765" s="152" t="s">
        <v>127</v>
      </c>
    </row>
    <row r="2767" spans="4:8" ht="12.75">
      <c r="D2767" s="131">
        <v>33807.3155747056</v>
      </c>
      <c r="F2767" s="131">
        <v>29140</v>
      </c>
      <c r="G2767" s="131">
        <v>29908</v>
      </c>
      <c r="H2767" s="152" t="s">
        <v>128</v>
      </c>
    </row>
    <row r="2769" spans="4:8" ht="12.75">
      <c r="D2769" s="131">
        <v>34027.54049766064</v>
      </c>
      <c r="F2769" s="131">
        <v>29668.000000029802</v>
      </c>
      <c r="G2769" s="131">
        <v>29950</v>
      </c>
      <c r="H2769" s="152" t="s">
        <v>129</v>
      </c>
    </row>
    <row r="2771" spans="1:8" ht="12.75">
      <c r="A2771" s="147" t="s">
        <v>425</v>
      </c>
      <c r="C2771" s="153" t="s">
        <v>426</v>
      </c>
      <c r="D2771" s="131">
        <v>33856.48827397823</v>
      </c>
      <c r="F2771" s="131">
        <v>29505.333333343267</v>
      </c>
      <c r="G2771" s="131">
        <v>29712.666666656733</v>
      </c>
      <c r="H2771" s="131">
        <v>4248.236229726118</v>
      </c>
    </row>
    <row r="2772" spans="1:8" ht="12.75">
      <c r="A2772" s="130">
        <v>38399.98106481481</v>
      </c>
      <c r="C2772" s="153" t="s">
        <v>427</v>
      </c>
      <c r="D2772" s="131">
        <v>152.53103954706808</v>
      </c>
      <c r="F2772" s="131">
        <v>317.0194526176788</v>
      </c>
      <c r="G2772" s="131">
        <v>375.288333613171</v>
      </c>
      <c r="H2772" s="131">
        <v>152.53103954706808</v>
      </c>
    </row>
    <row r="2774" spans="3:8" ht="12.75">
      <c r="C2774" s="153" t="s">
        <v>428</v>
      </c>
      <c r="D2774" s="131">
        <v>0.45052232916992146</v>
      </c>
      <c r="F2774" s="131">
        <v>1.0744479617839893</v>
      </c>
      <c r="G2774" s="131">
        <v>1.2630584047655204</v>
      </c>
      <c r="H2774" s="131">
        <v>3.590455692641689</v>
      </c>
    </row>
    <row r="2775" spans="1:10" ht="12.75">
      <c r="A2775" s="147" t="s">
        <v>417</v>
      </c>
      <c r="C2775" s="148" t="s">
        <v>418</v>
      </c>
      <c r="D2775" s="148" t="s">
        <v>419</v>
      </c>
      <c r="F2775" s="148" t="s">
        <v>420</v>
      </c>
      <c r="G2775" s="148" t="s">
        <v>421</v>
      </c>
      <c r="H2775" s="148" t="s">
        <v>422</v>
      </c>
      <c r="I2775" s="149" t="s">
        <v>423</v>
      </c>
      <c r="J2775" s="148" t="s">
        <v>424</v>
      </c>
    </row>
    <row r="2776" spans="1:8" ht="12.75">
      <c r="A2776" s="150" t="s">
        <v>491</v>
      </c>
      <c r="C2776" s="151">
        <v>361.38400000007823</v>
      </c>
      <c r="D2776" s="131">
        <v>54938.91317033768</v>
      </c>
      <c r="F2776" s="131">
        <v>30658</v>
      </c>
      <c r="G2776" s="131">
        <v>30316.000000029802</v>
      </c>
      <c r="H2776" s="152" t="s">
        <v>130</v>
      </c>
    </row>
    <row r="2778" spans="4:8" ht="12.75">
      <c r="D2778" s="131">
        <v>55377.220441401005</v>
      </c>
      <c r="F2778" s="131">
        <v>30142</v>
      </c>
      <c r="G2778" s="131">
        <v>30036</v>
      </c>
      <c r="H2778" s="152" t="s">
        <v>131</v>
      </c>
    </row>
    <row r="2780" spans="4:8" ht="12.75">
      <c r="D2780" s="131">
        <v>53766.0247015357</v>
      </c>
      <c r="F2780" s="131">
        <v>29724.000000029802</v>
      </c>
      <c r="G2780" s="131">
        <v>30372.000000029802</v>
      </c>
      <c r="H2780" s="152" t="s">
        <v>132</v>
      </c>
    </row>
    <row r="2782" spans="1:8" ht="12.75">
      <c r="A2782" s="147" t="s">
        <v>425</v>
      </c>
      <c r="C2782" s="153" t="s">
        <v>426</v>
      </c>
      <c r="D2782" s="131">
        <v>54694.05277109146</v>
      </c>
      <c r="F2782" s="131">
        <v>30174.666666676603</v>
      </c>
      <c r="G2782" s="131">
        <v>30241.3333333532</v>
      </c>
      <c r="H2782" s="131">
        <v>24488.743149553935</v>
      </c>
    </row>
    <row r="2783" spans="1:8" ht="12.75">
      <c r="A2783" s="130">
        <v>38399.98150462963</v>
      </c>
      <c r="C2783" s="153" t="s">
        <v>427</v>
      </c>
      <c r="D2783" s="131">
        <v>833.0398486146282</v>
      </c>
      <c r="F2783" s="131">
        <v>467.8561032196819</v>
      </c>
      <c r="G2783" s="131">
        <v>180.01481422215468</v>
      </c>
      <c r="H2783" s="131">
        <v>833.0398486146282</v>
      </c>
    </row>
    <row r="2785" spans="3:8" ht="12.75">
      <c r="C2785" s="153" t="s">
        <v>428</v>
      </c>
      <c r="D2785" s="131">
        <v>1.523090366152079</v>
      </c>
      <c r="F2785" s="131">
        <v>1.5504930290956909</v>
      </c>
      <c r="G2785" s="131">
        <v>0.595260837998886</v>
      </c>
      <c r="H2785" s="131">
        <v>3.401725615427521</v>
      </c>
    </row>
    <row r="2786" spans="1:10" ht="12.75">
      <c r="A2786" s="147" t="s">
        <v>417</v>
      </c>
      <c r="C2786" s="148" t="s">
        <v>418</v>
      </c>
      <c r="D2786" s="148" t="s">
        <v>419</v>
      </c>
      <c r="F2786" s="148" t="s">
        <v>420</v>
      </c>
      <c r="G2786" s="148" t="s">
        <v>421</v>
      </c>
      <c r="H2786" s="148" t="s">
        <v>422</v>
      </c>
      <c r="I2786" s="149" t="s">
        <v>423</v>
      </c>
      <c r="J2786" s="148" t="s">
        <v>424</v>
      </c>
    </row>
    <row r="2787" spans="1:8" ht="12.75">
      <c r="A2787" s="150" t="s">
        <v>510</v>
      </c>
      <c r="C2787" s="151">
        <v>371.029</v>
      </c>
      <c r="D2787" s="131">
        <v>42638.965363919735</v>
      </c>
      <c r="F2787" s="131">
        <v>36674</v>
      </c>
      <c r="G2787" s="131">
        <v>36632</v>
      </c>
      <c r="H2787" s="152" t="s">
        <v>133</v>
      </c>
    </row>
    <row r="2789" spans="4:8" ht="12.75">
      <c r="D2789" s="131">
        <v>42879.72930407524</v>
      </c>
      <c r="F2789" s="131">
        <v>37536</v>
      </c>
      <c r="G2789" s="131">
        <v>37190</v>
      </c>
      <c r="H2789" s="152" t="s">
        <v>134</v>
      </c>
    </row>
    <row r="2791" spans="4:8" ht="12.75">
      <c r="D2791" s="131">
        <v>42512.52033060789</v>
      </c>
      <c r="F2791" s="131">
        <v>37642</v>
      </c>
      <c r="G2791" s="131">
        <v>37978</v>
      </c>
      <c r="H2791" s="152" t="s">
        <v>135</v>
      </c>
    </row>
    <row r="2793" spans="1:8" ht="12.75">
      <c r="A2793" s="147" t="s">
        <v>425</v>
      </c>
      <c r="C2793" s="153" t="s">
        <v>426</v>
      </c>
      <c r="D2793" s="131">
        <v>42677.07166620095</v>
      </c>
      <c r="F2793" s="131">
        <v>37284</v>
      </c>
      <c r="G2793" s="131">
        <v>37266.666666666664</v>
      </c>
      <c r="H2793" s="131">
        <v>5399.6678607041285</v>
      </c>
    </row>
    <row r="2794" spans="1:8" ht="12.75">
      <c r="A2794" s="130">
        <v>38399.981944444444</v>
      </c>
      <c r="C2794" s="153" t="s">
        <v>427</v>
      </c>
      <c r="D2794" s="131">
        <v>186.5467106488513</v>
      </c>
      <c r="F2794" s="131">
        <v>530.9274903411953</v>
      </c>
      <c r="G2794" s="131">
        <v>676.2672055728663</v>
      </c>
      <c r="H2794" s="131">
        <v>186.5467106488513</v>
      </c>
    </row>
    <row r="2796" spans="3:8" ht="12.75">
      <c r="C2796" s="153" t="s">
        <v>428</v>
      </c>
      <c r="D2796" s="131">
        <v>0.4371122557515845</v>
      </c>
      <c r="F2796" s="131">
        <v>1.424008932360249</v>
      </c>
      <c r="G2796" s="131">
        <v>1.8146704979593908</v>
      </c>
      <c r="H2796" s="131">
        <v>3.454781209904366</v>
      </c>
    </row>
    <row r="2797" spans="1:10" ht="12.75">
      <c r="A2797" s="147" t="s">
        <v>417</v>
      </c>
      <c r="C2797" s="148" t="s">
        <v>418</v>
      </c>
      <c r="D2797" s="148" t="s">
        <v>419</v>
      </c>
      <c r="F2797" s="148" t="s">
        <v>420</v>
      </c>
      <c r="G2797" s="148" t="s">
        <v>421</v>
      </c>
      <c r="H2797" s="148" t="s">
        <v>422</v>
      </c>
      <c r="I2797" s="149" t="s">
        <v>423</v>
      </c>
      <c r="J2797" s="148" t="s">
        <v>424</v>
      </c>
    </row>
    <row r="2798" spans="1:8" ht="12.75">
      <c r="A2798" s="150" t="s">
        <v>485</v>
      </c>
      <c r="C2798" s="151">
        <v>407.77100000018254</v>
      </c>
      <c r="D2798" s="131">
        <v>976236.7261838913</v>
      </c>
      <c r="F2798" s="131">
        <v>144600</v>
      </c>
      <c r="G2798" s="131">
        <v>134900</v>
      </c>
      <c r="H2798" s="152" t="s">
        <v>136</v>
      </c>
    </row>
    <row r="2800" spans="4:8" ht="12.75">
      <c r="D2800" s="131">
        <v>997604.9592123032</v>
      </c>
      <c r="F2800" s="131">
        <v>142800</v>
      </c>
      <c r="G2800" s="131">
        <v>133400</v>
      </c>
      <c r="H2800" s="152" t="s">
        <v>137</v>
      </c>
    </row>
    <row r="2802" spans="4:8" ht="12.75">
      <c r="D2802" s="131">
        <v>991638.4919252396</v>
      </c>
      <c r="F2802" s="131">
        <v>141200</v>
      </c>
      <c r="G2802" s="131">
        <v>133600</v>
      </c>
      <c r="H2802" s="152" t="s">
        <v>138</v>
      </c>
    </row>
    <row r="2804" spans="1:8" ht="12.75">
      <c r="A2804" s="147" t="s">
        <v>425</v>
      </c>
      <c r="C2804" s="153" t="s">
        <v>426</v>
      </c>
      <c r="D2804" s="131">
        <v>988493.3924404781</v>
      </c>
      <c r="F2804" s="131">
        <v>142866.66666666666</v>
      </c>
      <c r="G2804" s="131">
        <v>133966.66666666666</v>
      </c>
      <c r="H2804" s="131">
        <v>850149.4930694088</v>
      </c>
    </row>
    <row r="2805" spans="1:8" ht="12.75">
      <c r="A2805" s="130">
        <v>38399.98241898148</v>
      </c>
      <c r="C2805" s="153" t="s">
        <v>427</v>
      </c>
      <c r="D2805" s="131">
        <v>11025.837100457875</v>
      </c>
      <c r="F2805" s="131">
        <v>1700.9801096230763</v>
      </c>
      <c r="G2805" s="131">
        <v>814.4527815247077</v>
      </c>
      <c r="H2805" s="131">
        <v>11025.837100457875</v>
      </c>
    </row>
    <row r="2807" spans="3:8" ht="12.75">
      <c r="C2807" s="153" t="s">
        <v>428</v>
      </c>
      <c r="D2807" s="131">
        <v>1.115418391744262</v>
      </c>
      <c r="F2807" s="131">
        <v>1.1906067029559566</v>
      </c>
      <c r="G2807" s="131">
        <v>0.6079518150221755</v>
      </c>
      <c r="H2807" s="131">
        <v>1.296929209549936</v>
      </c>
    </row>
    <row r="2808" spans="1:10" ht="12.75">
      <c r="A2808" s="147" t="s">
        <v>417</v>
      </c>
      <c r="C2808" s="148" t="s">
        <v>418</v>
      </c>
      <c r="D2808" s="148" t="s">
        <v>419</v>
      </c>
      <c r="F2808" s="148" t="s">
        <v>420</v>
      </c>
      <c r="G2808" s="148" t="s">
        <v>421</v>
      </c>
      <c r="H2808" s="148" t="s">
        <v>422</v>
      </c>
      <c r="I2808" s="149" t="s">
        <v>423</v>
      </c>
      <c r="J2808" s="148" t="s">
        <v>424</v>
      </c>
    </row>
    <row r="2809" spans="1:8" ht="12.75">
      <c r="A2809" s="150" t="s">
        <v>492</v>
      </c>
      <c r="C2809" s="151">
        <v>455.40299999993294</v>
      </c>
      <c r="D2809" s="131">
        <v>101996.4233738184</v>
      </c>
      <c r="F2809" s="131">
        <v>92812.5</v>
      </c>
      <c r="G2809" s="131">
        <v>94270</v>
      </c>
      <c r="H2809" s="152" t="s">
        <v>139</v>
      </c>
    </row>
    <row r="2811" spans="4:8" ht="12.75">
      <c r="D2811" s="131">
        <v>101441.22180902958</v>
      </c>
      <c r="F2811" s="131">
        <v>92467.5</v>
      </c>
      <c r="G2811" s="131">
        <v>94955</v>
      </c>
      <c r="H2811" s="152" t="s">
        <v>140</v>
      </c>
    </row>
    <row r="2813" spans="4:8" ht="12.75">
      <c r="D2813" s="131">
        <v>101871.46882987022</v>
      </c>
      <c r="F2813" s="131">
        <v>93077.5</v>
      </c>
      <c r="G2813" s="131">
        <v>94817.5</v>
      </c>
      <c r="H2813" s="152" t="s">
        <v>141</v>
      </c>
    </row>
    <row r="2815" spans="1:8" ht="12.75">
      <c r="A2815" s="147" t="s">
        <v>425</v>
      </c>
      <c r="C2815" s="153" t="s">
        <v>426</v>
      </c>
      <c r="D2815" s="131">
        <v>101769.70467090607</v>
      </c>
      <c r="F2815" s="131">
        <v>92785.83333333334</v>
      </c>
      <c r="G2815" s="131">
        <v>94680.83333333334</v>
      </c>
      <c r="H2815" s="131">
        <v>8041.880058502966</v>
      </c>
    </row>
    <row r="2816" spans="1:8" ht="12.75">
      <c r="A2816" s="130">
        <v>38399.98306712963</v>
      </c>
      <c r="C2816" s="153" t="s">
        <v>427</v>
      </c>
      <c r="D2816" s="131">
        <v>291.254446189462</v>
      </c>
      <c r="F2816" s="131">
        <v>305.87306735528927</v>
      </c>
      <c r="G2816" s="131">
        <v>362.37354116068315</v>
      </c>
      <c r="H2816" s="131">
        <v>291.254446189462</v>
      </c>
    </row>
    <row r="2818" spans="3:8" ht="12.75">
      <c r="C2818" s="153" t="s">
        <v>428</v>
      </c>
      <c r="D2818" s="131">
        <v>0.28618973311487444</v>
      </c>
      <c r="F2818" s="131">
        <v>0.32965492291957915</v>
      </c>
      <c r="G2818" s="131">
        <v>0.3827316769434324</v>
      </c>
      <c r="H2818" s="131">
        <v>3.621720842273795</v>
      </c>
    </row>
    <row r="2819" spans="1:16" ht="12.75">
      <c r="A2819" s="141" t="s">
        <v>408</v>
      </c>
      <c r="B2819" s="136" t="s">
        <v>583</v>
      </c>
      <c r="D2819" s="141" t="s">
        <v>409</v>
      </c>
      <c r="E2819" s="136" t="s">
        <v>410</v>
      </c>
      <c r="F2819" s="137" t="s">
        <v>458</v>
      </c>
      <c r="G2819" s="142" t="s">
        <v>412</v>
      </c>
      <c r="H2819" s="143">
        <v>2</v>
      </c>
      <c r="I2819" s="144" t="s">
        <v>413</v>
      </c>
      <c r="J2819" s="143">
        <v>12</v>
      </c>
      <c r="K2819" s="142" t="s">
        <v>414</v>
      </c>
      <c r="L2819" s="145">
        <v>1</v>
      </c>
      <c r="M2819" s="142" t="s">
        <v>415</v>
      </c>
      <c r="N2819" s="146">
        <v>1</v>
      </c>
      <c r="O2819" s="142" t="s">
        <v>416</v>
      </c>
      <c r="P2819" s="146">
        <v>1</v>
      </c>
    </row>
    <row r="2821" spans="1:10" ht="12.75">
      <c r="A2821" s="147" t="s">
        <v>417</v>
      </c>
      <c r="C2821" s="148" t="s">
        <v>418</v>
      </c>
      <c r="D2821" s="148" t="s">
        <v>419</v>
      </c>
      <c r="F2821" s="148" t="s">
        <v>420</v>
      </c>
      <c r="G2821" s="148" t="s">
        <v>421</v>
      </c>
      <c r="H2821" s="148" t="s">
        <v>422</v>
      </c>
      <c r="I2821" s="149" t="s">
        <v>423</v>
      </c>
      <c r="J2821" s="148" t="s">
        <v>424</v>
      </c>
    </row>
    <row r="2822" spans="1:8" ht="12.75">
      <c r="A2822" s="150" t="s">
        <v>488</v>
      </c>
      <c r="C2822" s="151">
        <v>228.61599999992177</v>
      </c>
      <c r="D2822" s="131">
        <v>32946.52047121525</v>
      </c>
      <c r="F2822" s="131">
        <v>29102.999999970198</v>
      </c>
      <c r="G2822" s="131">
        <v>28509</v>
      </c>
      <c r="H2822" s="152" t="s">
        <v>142</v>
      </c>
    </row>
    <row r="2824" spans="4:8" ht="12.75">
      <c r="D2824" s="131">
        <v>33052.44883579016</v>
      </c>
      <c r="F2824" s="131">
        <v>29299.000000029802</v>
      </c>
      <c r="G2824" s="131">
        <v>28806</v>
      </c>
      <c r="H2824" s="152" t="s">
        <v>143</v>
      </c>
    </row>
    <row r="2826" spans="4:8" ht="12.75">
      <c r="D2826" s="131">
        <v>33002.90824627876</v>
      </c>
      <c r="F2826" s="131">
        <v>29368.000000029802</v>
      </c>
      <c r="G2826" s="131">
        <v>28213</v>
      </c>
      <c r="H2826" s="152" t="s">
        <v>144</v>
      </c>
    </row>
    <row r="2828" spans="1:8" ht="12.75">
      <c r="A2828" s="147" t="s">
        <v>425</v>
      </c>
      <c r="C2828" s="153" t="s">
        <v>426</v>
      </c>
      <c r="D2828" s="131">
        <v>33000.62585109472</v>
      </c>
      <c r="F2828" s="131">
        <v>29256.666666676603</v>
      </c>
      <c r="G2828" s="131">
        <v>28509.333333333336</v>
      </c>
      <c r="H2828" s="131">
        <v>4110.691830471107</v>
      </c>
    </row>
    <row r="2829" spans="1:8" ht="12.75">
      <c r="A2829" s="130">
        <v>38399.98527777778</v>
      </c>
      <c r="C2829" s="153" t="s">
        <v>427</v>
      </c>
      <c r="D2829" s="131">
        <v>53.00105283255276</v>
      </c>
      <c r="F2829" s="131">
        <v>137.47848319823945</v>
      </c>
      <c r="G2829" s="131">
        <v>296.5001405283534</v>
      </c>
      <c r="H2829" s="131">
        <v>53.00105283255276</v>
      </c>
    </row>
    <row r="2831" spans="3:8" ht="12.75">
      <c r="C2831" s="153" t="s">
        <v>428</v>
      </c>
      <c r="D2831" s="131">
        <v>0.1606062050813942</v>
      </c>
      <c r="F2831" s="131">
        <v>0.4699048075590502</v>
      </c>
      <c r="G2831" s="131">
        <v>1.0400107819486726</v>
      </c>
      <c r="H2831" s="131">
        <v>1.2893462954258619</v>
      </c>
    </row>
    <row r="2832" spans="1:10" ht="12.75">
      <c r="A2832" s="147" t="s">
        <v>417</v>
      </c>
      <c r="C2832" s="148" t="s">
        <v>418</v>
      </c>
      <c r="D2832" s="148" t="s">
        <v>419</v>
      </c>
      <c r="F2832" s="148" t="s">
        <v>420</v>
      </c>
      <c r="G2832" s="148" t="s">
        <v>421</v>
      </c>
      <c r="H2832" s="148" t="s">
        <v>422</v>
      </c>
      <c r="I2832" s="149" t="s">
        <v>423</v>
      </c>
      <c r="J2832" s="148" t="s">
        <v>424</v>
      </c>
    </row>
    <row r="2833" spans="1:8" ht="12.75">
      <c r="A2833" s="150" t="s">
        <v>489</v>
      </c>
      <c r="C2833" s="151">
        <v>231.6040000000503</v>
      </c>
      <c r="D2833" s="131">
        <v>29040.801567703485</v>
      </c>
      <c r="F2833" s="131">
        <v>21634</v>
      </c>
      <c r="G2833" s="131">
        <v>22618</v>
      </c>
      <c r="H2833" s="152" t="s">
        <v>145</v>
      </c>
    </row>
    <row r="2835" spans="4:8" ht="12.75">
      <c r="D2835" s="131">
        <v>29232.610917389393</v>
      </c>
      <c r="F2835" s="131">
        <v>21584</v>
      </c>
      <c r="G2835" s="131">
        <v>22415</v>
      </c>
      <c r="H2835" s="152" t="s">
        <v>146</v>
      </c>
    </row>
    <row r="2837" spans="4:8" ht="12.75">
      <c r="D2837" s="131">
        <v>28915.485892653465</v>
      </c>
      <c r="F2837" s="131">
        <v>21573</v>
      </c>
      <c r="G2837" s="131">
        <v>22709</v>
      </c>
      <c r="H2837" s="152" t="s">
        <v>147</v>
      </c>
    </row>
    <row r="2839" spans="1:8" ht="12.75">
      <c r="A2839" s="147" t="s">
        <v>425</v>
      </c>
      <c r="C2839" s="153" t="s">
        <v>426</v>
      </c>
      <c r="D2839" s="131">
        <v>29062.966125915445</v>
      </c>
      <c r="F2839" s="131">
        <v>21597</v>
      </c>
      <c r="G2839" s="131">
        <v>22580.666666666664</v>
      </c>
      <c r="H2839" s="131">
        <v>6777.225973064184</v>
      </c>
    </row>
    <row r="2840" spans="1:8" ht="12.75">
      <c r="A2840" s="130">
        <v>38399.98574074074</v>
      </c>
      <c r="C2840" s="153" t="s">
        <v>427</v>
      </c>
      <c r="D2840" s="131">
        <v>159.72013354353112</v>
      </c>
      <c r="F2840" s="131">
        <v>32.51153641401772</v>
      </c>
      <c r="G2840" s="131">
        <v>150.5135652801213</v>
      </c>
      <c r="H2840" s="131">
        <v>159.72013354353112</v>
      </c>
    </row>
    <row r="2842" spans="3:8" ht="12.75">
      <c r="C2842" s="153" t="s">
        <v>428</v>
      </c>
      <c r="D2842" s="131">
        <v>0.5495658387087639</v>
      </c>
      <c r="F2842" s="131">
        <v>0.15053728024270835</v>
      </c>
      <c r="G2842" s="131">
        <v>0.6665594399934517</v>
      </c>
      <c r="H2842" s="131">
        <v>2.356718429905281</v>
      </c>
    </row>
    <row r="2843" spans="1:10" ht="12.75">
      <c r="A2843" s="147" t="s">
        <v>417</v>
      </c>
      <c r="C2843" s="148" t="s">
        <v>418</v>
      </c>
      <c r="D2843" s="148" t="s">
        <v>419</v>
      </c>
      <c r="F2843" s="148" t="s">
        <v>420</v>
      </c>
      <c r="G2843" s="148" t="s">
        <v>421</v>
      </c>
      <c r="H2843" s="148" t="s">
        <v>422</v>
      </c>
      <c r="I2843" s="149" t="s">
        <v>423</v>
      </c>
      <c r="J2843" s="148" t="s">
        <v>424</v>
      </c>
    </row>
    <row r="2844" spans="1:8" ht="12.75">
      <c r="A2844" s="150" t="s">
        <v>487</v>
      </c>
      <c r="C2844" s="151">
        <v>267.7160000000149</v>
      </c>
      <c r="D2844" s="131">
        <v>17943.535443544388</v>
      </c>
      <c r="F2844" s="131">
        <v>6407.75</v>
      </c>
      <c r="G2844" s="131">
        <v>6453.25</v>
      </c>
      <c r="H2844" s="152" t="s">
        <v>148</v>
      </c>
    </row>
    <row r="2846" spans="4:8" ht="12.75">
      <c r="D2846" s="131">
        <v>17482.849031239748</v>
      </c>
      <c r="F2846" s="131">
        <v>6381.75</v>
      </c>
      <c r="G2846" s="131">
        <v>6435</v>
      </c>
      <c r="H2846" s="152" t="s">
        <v>149</v>
      </c>
    </row>
    <row r="2848" spans="4:8" ht="12.75">
      <c r="D2848" s="131">
        <v>17581.9695507586</v>
      </c>
      <c r="F2848" s="131">
        <v>6383</v>
      </c>
      <c r="G2848" s="131">
        <v>6454.25</v>
      </c>
      <c r="H2848" s="152" t="s">
        <v>150</v>
      </c>
    </row>
    <row r="2850" spans="1:8" ht="12.75">
      <c r="A2850" s="147" t="s">
        <v>425</v>
      </c>
      <c r="C2850" s="153" t="s">
        <v>426</v>
      </c>
      <c r="D2850" s="131">
        <v>17669.45134184758</v>
      </c>
      <c r="F2850" s="131">
        <v>6390.833333333334</v>
      </c>
      <c r="G2850" s="131">
        <v>6447.5</v>
      </c>
      <c r="H2850" s="131">
        <v>11245.531749303147</v>
      </c>
    </row>
    <row r="2851" spans="1:8" ht="12.75">
      <c r="A2851" s="130">
        <v>38399.98640046296</v>
      </c>
      <c r="C2851" s="153" t="s">
        <v>427</v>
      </c>
      <c r="D2851" s="131">
        <v>242.4825570007576</v>
      </c>
      <c r="F2851" s="131">
        <v>14.66358869217673</v>
      </c>
      <c r="G2851" s="131">
        <v>10.836858400846623</v>
      </c>
      <c r="H2851" s="131">
        <v>242.4825570007576</v>
      </c>
    </row>
    <row r="2853" spans="3:8" ht="12.75">
      <c r="C2853" s="153" t="s">
        <v>428</v>
      </c>
      <c r="D2853" s="131">
        <v>1.3723264650921683</v>
      </c>
      <c r="F2853" s="131">
        <v>0.22944720864013665</v>
      </c>
      <c r="G2853" s="131">
        <v>0.1680784552283307</v>
      </c>
      <c r="H2853" s="131">
        <v>2.1562569241404135</v>
      </c>
    </row>
    <row r="2854" spans="1:10" ht="12.75">
      <c r="A2854" s="147" t="s">
        <v>417</v>
      </c>
      <c r="C2854" s="148" t="s">
        <v>418</v>
      </c>
      <c r="D2854" s="148" t="s">
        <v>419</v>
      </c>
      <c r="F2854" s="148" t="s">
        <v>420</v>
      </c>
      <c r="G2854" s="148" t="s">
        <v>421</v>
      </c>
      <c r="H2854" s="148" t="s">
        <v>422</v>
      </c>
      <c r="I2854" s="149" t="s">
        <v>423</v>
      </c>
      <c r="J2854" s="148" t="s">
        <v>424</v>
      </c>
    </row>
    <row r="2855" spans="1:8" ht="12.75">
      <c r="A2855" s="150" t="s">
        <v>486</v>
      </c>
      <c r="C2855" s="151">
        <v>292.40199999976903</v>
      </c>
      <c r="D2855" s="131">
        <v>41869.13894933462</v>
      </c>
      <c r="F2855" s="131">
        <v>25619</v>
      </c>
      <c r="G2855" s="131">
        <v>25363.25</v>
      </c>
      <c r="H2855" s="152" t="s">
        <v>151</v>
      </c>
    </row>
    <row r="2857" spans="4:8" ht="12.75">
      <c r="D2857" s="131">
        <v>41652.6017472744</v>
      </c>
      <c r="F2857" s="131">
        <v>26022.250000029802</v>
      </c>
      <c r="G2857" s="131">
        <v>25276.75</v>
      </c>
      <c r="H2857" s="152" t="s">
        <v>152</v>
      </c>
    </row>
    <row r="2859" spans="4:8" ht="12.75">
      <c r="D2859" s="131">
        <v>41982.52384120226</v>
      </c>
      <c r="F2859" s="131">
        <v>25500.75</v>
      </c>
      <c r="G2859" s="131">
        <v>25315.75</v>
      </c>
      <c r="H2859" s="152" t="s">
        <v>153</v>
      </c>
    </row>
    <row r="2861" spans="1:8" ht="12.75">
      <c r="A2861" s="147" t="s">
        <v>425</v>
      </c>
      <c r="C2861" s="153" t="s">
        <v>426</v>
      </c>
      <c r="D2861" s="131">
        <v>41834.754845937096</v>
      </c>
      <c r="F2861" s="131">
        <v>25714.00000000993</v>
      </c>
      <c r="G2861" s="131">
        <v>25318.583333333336</v>
      </c>
      <c r="H2861" s="131">
        <v>16374.772514709912</v>
      </c>
    </row>
    <row r="2862" spans="1:8" ht="12.75">
      <c r="A2862" s="130">
        <v>38399.98707175926</v>
      </c>
      <c r="C2862" s="153" t="s">
        <v>427</v>
      </c>
      <c r="D2862" s="131">
        <v>167.62710681900785</v>
      </c>
      <c r="F2862" s="131">
        <v>273.4214924056972</v>
      </c>
      <c r="G2862" s="131">
        <v>43.319549089681594</v>
      </c>
      <c r="H2862" s="131">
        <v>167.62710681900785</v>
      </c>
    </row>
    <row r="2864" spans="3:8" ht="12.75">
      <c r="C2864" s="153" t="s">
        <v>428</v>
      </c>
      <c r="D2864" s="131">
        <v>0.4006886318237561</v>
      </c>
      <c r="F2864" s="131">
        <v>1.063317618439728</v>
      </c>
      <c r="G2864" s="131">
        <v>0.1710978395566429</v>
      </c>
      <c r="H2864" s="131">
        <v>1.023691209562904</v>
      </c>
    </row>
    <row r="2865" spans="1:10" ht="12.75">
      <c r="A2865" s="147" t="s">
        <v>417</v>
      </c>
      <c r="C2865" s="148" t="s">
        <v>418</v>
      </c>
      <c r="D2865" s="148" t="s">
        <v>419</v>
      </c>
      <c r="F2865" s="148" t="s">
        <v>420</v>
      </c>
      <c r="G2865" s="148" t="s">
        <v>421</v>
      </c>
      <c r="H2865" s="148" t="s">
        <v>422</v>
      </c>
      <c r="I2865" s="149" t="s">
        <v>423</v>
      </c>
      <c r="J2865" s="148" t="s">
        <v>424</v>
      </c>
    </row>
    <row r="2866" spans="1:8" ht="12.75">
      <c r="A2866" s="150" t="s">
        <v>490</v>
      </c>
      <c r="C2866" s="151">
        <v>324.75400000019</v>
      </c>
      <c r="D2866" s="131">
        <v>46402.36606794596</v>
      </c>
      <c r="F2866" s="131">
        <v>36353</v>
      </c>
      <c r="G2866" s="131">
        <v>34495</v>
      </c>
      <c r="H2866" s="152" t="s">
        <v>154</v>
      </c>
    </row>
    <row r="2868" spans="4:8" ht="12.75">
      <c r="D2868" s="131">
        <v>45868.78645944595</v>
      </c>
      <c r="F2868" s="131">
        <v>36201</v>
      </c>
      <c r="G2868" s="131">
        <v>34324</v>
      </c>
      <c r="H2868" s="152" t="s">
        <v>155</v>
      </c>
    </row>
    <row r="2870" spans="4:8" ht="12.75">
      <c r="D2870" s="131">
        <v>45501.42122519016</v>
      </c>
      <c r="F2870" s="131">
        <v>35530</v>
      </c>
      <c r="G2870" s="131">
        <v>34576</v>
      </c>
      <c r="H2870" s="152" t="s">
        <v>156</v>
      </c>
    </row>
    <row r="2872" spans="1:8" ht="12.75">
      <c r="A2872" s="147" t="s">
        <v>425</v>
      </c>
      <c r="C2872" s="153" t="s">
        <v>426</v>
      </c>
      <c r="D2872" s="131">
        <v>45924.19125086069</v>
      </c>
      <c r="F2872" s="131">
        <v>36028</v>
      </c>
      <c r="G2872" s="131">
        <v>34465</v>
      </c>
      <c r="H2872" s="131">
        <v>10625.77832446931</v>
      </c>
    </row>
    <row r="2873" spans="1:8" ht="12.75">
      <c r="A2873" s="130">
        <v>38399.98758101852</v>
      </c>
      <c r="C2873" s="153" t="s">
        <v>427</v>
      </c>
      <c r="D2873" s="131">
        <v>453.02060726403573</v>
      </c>
      <c r="F2873" s="131">
        <v>437.92579280056117</v>
      </c>
      <c r="G2873" s="131">
        <v>128.6506898543494</v>
      </c>
      <c r="H2873" s="131">
        <v>453.02060726403573</v>
      </c>
    </row>
    <row r="2875" spans="3:8" ht="12.75">
      <c r="C2875" s="153" t="s">
        <v>428</v>
      </c>
      <c r="D2875" s="131">
        <v>0.9864530978660304</v>
      </c>
      <c r="F2875" s="131">
        <v>1.215515134896639</v>
      </c>
      <c r="G2875" s="131">
        <v>0.37327923938589697</v>
      </c>
      <c r="H2875" s="131">
        <v>4.263411050283334</v>
      </c>
    </row>
    <row r="2876" spans="1:10" ht="12.75">
      <c r="A2876" s="147" t="s">
        <v>417</v>
      </c>
      <c r="C2876" s="148" t="s">
        <v>418</v>
      </c>
      <c r="D2876" s="148" t="s">
        <v>419</v>
      </c>
      <c r="F2876" s="148" t="s">
        <v>420</v>
      </c>
      <c r="G2876" s="148" t="s">
        <v>421</v>
      </c>
      <c r="H2876" s="148" t="s">
        <v>422</v>
      </c>
      <c r="I2876" s="149" t="s">
        <v>423</v>
      </c>
      <c r="J2876" s="148" t="s">
        <v>424</v>
      </c>
    </row>
    <row r="2877" spans="1:8" ht="12.75">
      <c r="A2877" s="150" t="s">
        <v>509</v>
      </c>
      <c r="C2877" s="151">
        <v>343.82299999985844</v>
      </c>
      <c r="D2877" s="131">
        <v>31029.000000029802</v>
      </c>
      <c r="F2877" s="131">
        <v>29777.999999970198</v>
      </c>
      <c r="G2877" s="131">
        <v>29272.000000029802</v>
      </c>
      <c r="H2877" s="152" t="s">
        <v>157</v>
      </c>
    </row>
    <row r="2879" spans="4:8" ht="12.75">
      <c r="D2879" s="131">
        <v>31486.744135826826</v>
      </c>
      <c r="F2879" s="131">
        <v>29698</v>
      </c>
      <c r="G2879" s="131">
        <v>29438</v>
      </c>
      <c r="H2879" s="152" t="s">
        <v>158</v>
      </c>
    </row>
    <row r="2881" spans="4:8" ht="12.75">
      <c r="D2881" s="131">
        <v>31505.16166460514</v>
      </c>
      <c r="F2881" s="131">
        <v>29558</v>
      </c>
      <c r="G2881" s="131">
        <v>29510</v>
      </c>
      <c r="H2881" s="152" t="s">
        <v>159</v>
      </c>
    </row>
    <row r="2883" spans="1:8" ht="12.75">
      <c r="A2883" s="147" t="s">
        <v>425</v>
      </c>
      <c r="C2883" s="153" t="s">
        <v>426</v>
      </c>
      <c r="D2883" s="131">
        <v>31340.30193348726</v>
      </c>
      <c r="F2883" s="131">
        <v>29677.99999999007</v>
      </c>
      <c r="G2883" s="131">
        <v>29406.666666676603</v>
      </c>
      <c r="H2883" s="131">
        <v>1796.9897641751588</v>
      </c>
    </row>
    <row r="2884" spans="1:8" ht="12.75">
      <c r="A2884" s="130">
        <v>38399.988020833334</v>
      </c>
      <c r="C2884" s="153" t="s">
        <v>427</v>
      </c>
      <c r="D2884" s="131">
        <v>269.7526119835661</v>
      </c>
      <c r="F2884" s="131">
        <v>111.35528724289763</v>
      </c>
      <c r="G2884" s="131">
        <v>122.05463255962194</v>
      </c>
      <c r="H2884" s="131">
        <v>269.7526119835661</v>
      </c>
    </row>
    <row r="2886" spans="3:8" ht="12.75">
      <c r="C2886" s="153" t="s">
        <v>428</v>
      </c>
      <c r="D2886" s="131">
        <v>0.8607211652142196</v>
      </c>
      <c r="F2886" s="131">
        <v>0.3752115615706411</v>
      </c>
      <c r="G2886" s="131">
        <v>0.41505769403620735</v>
      </c>
      <c r="H2886" s="131">
        <v>15.011360518649699</v>
      </c>
    </row>
    <row r="2887" spans="1:10" ht="12.75">
      <c r="A2887" s="147" t="s">
        <v>417</v>
      </c>
      <c r="C2887" s="148" t="s">
        <v>418</v>
      </c>
      <c r="D2887" s="148" t="s">
        <v>419</v>
      </c>
      <c r="F2887" s="148" t="s">
        <v>420</v>
      </c>
      <c r="G2887" s="148" t="s">
        <v>421</v>
      </c>
      <c r="H2887" s="148" t="s">
        <v>422</v>
      </c>
      <c r="I2887" s="149" t="s">
        <v>423</v>
      </c>
      <c r="J2887" s="148" t="s">
        <v>424</v>
      </c>
    </row>
    <row r="2888" spans="1:8" ht="12.75">
      <c r="A2888" s="150" t="s">
        <v>491</v>
      </c>
      <c r="C2888" s="151">
        <v>361.38400000007823</v>
      </c>
      <c r="D2888" s="131">
        <v>56704.27293729782</v>
      </c>
      <c r="F2888" s="131">
        <v>30700</v>
      </c>
      <c r="G2888" s="131">
        <v>30010</v>
      </c>
      <c r="H2888" s="152" t="s">
        <v>160</v>
      </c>
    </row>
    <row r="2890" spans="4:8" ht="12.75">
      <c r="D2890" s="131">
        <v>56834.58311629295</v>
      </c>
      <c r="F2890" s="131">
        <v>30788</v>
      </c>
      <c r="G2890" s="131">
        <v>30498</v>
      </c>
      <c r="H2890" s="152" t="s">
        <v>161</v>
      </c>
    </row>
    <row r="2892" spans="4:8" ht="12.75">
      <c r="D2892" s="131">
        <v>56493.38401687145</v>
      </c>
      <c r="F2892" s="131">
        <v>30302</v>
      </c>
      <c r="G2892" s="131">
        <v>30150</v>
      </c>
      <c r="H2892" s="152" t="s">
        <v>162</v>
      </c>
    </row>
    <row r="2894" spans="1:8" ht="12.75">
      <c r="A2894" s="147" t="s">
        <v>425</v>
      </c>
      <c r="C2894" s="153" t="s">
        <v>426</v>
      </c>
      <c r="D2894" s="131">
        <v>56677.41335682075</v>
      </c>
      <c r="F2894" s="131">
        <v>30596.666666666664</v>
      </c>
      <c r="G2894" s="131">
        <v>30219.333333333336</v>
      </c>
      <c r="H2894" s="131">
        <v>26254.18581464108</v>
      </c>
    </row>
    <row r="2895" spans="1:8" ht="12.75">
      <c r="A2895" s="130">
        <v>38399.98844907407</v>
      </c>
      <c r="C2895" s="153" t="s">
        <v>427</v>
      </c>
      <c r="D2895" s="131">
        <v>172.17805945743683</v>
      </c>
      <c r="F2895" s="131">
        <v>258.95430742378727</v>
      </c>
      <c r="G2895" s="131">
        <v>251.2793929739033</v>
      </c>
      <c r="H2895" s="131">
        <v>172.17805945743683</v>
      </c>
    </row>
    <row r="2897" spans="3:8" ht="12.75">
      <c r="C2897" s="153" t="s">
        <v>428</v>
      </c>
      <c r="D2897" s="131">
        <v>0.3037860220851388</v>
      </c>
      <c r="F2897" s="131">
        <v>0.846348101395971</v>
      </c>
      <c r="G2897" s="131">
        <v>0.831518651328851</v>
      </c>
      <c r="H2897" s="131">
        <v>0.655811841483269</v>
      </c>
    </row>
    <row r="2898" spans="1:10" ht="12.75">
      <c r="A2898" s="147" t="s">
        <v>417</v>
      </c>
      <c r="C2898" s="148" t="s">
        <v>418</v>
      </c>
      <c r="D2898" s="148" t="s">
        <v>419</v>
      </c>
      <c r="F2898" s="148" t="s">
        <v>420</v>
      </c>
      <c r="G2898" s="148" t="s">
        <v>421</v>
      </c>
      <c r="H2898" s="148" t="s">
        <v>422</v>
      </c>
      <c r="I2898" s="149" t="s">
        <v>423</v>
      </c>
      <c r="J2898" s="148" t="s">
        <v>424</v>
      </c>
    </row>
    <row r="2899" spans="1:8" ht="12.75">
      <c r="A2899" s="150" t="s">
        <v>510</v>
      </c>
      <c r="C2899" s="151">
        <v>371.029</v>
      </c>
      <c r="D2899" s="131">
        <v>42218.77614361048</v>
      </c>
      <c r="F2899" s="131">
        <v>37724</v>
      </c>
      <c r="G2899" s="131">
        <v>37070</v>
      </c>
      <c r="H2899" s="152" t="s">
        <v>163</v>
      </c>
    </row>
    <row r="2901" spans="4:8" ht="12.75">
      <c r="D2901" s="131">
        <v>42267.27653449774</v>
      </c>
      <c r="F2901" s="131">
        <v>37258</v>
      </c>
      <c r="G2901" s="131">
        <v>37144</v>
      </c>
      <c r="H2901" s="152" t="s">
        <v>164</v>
      </c>
    </row>
    <row r="2903" spans="4:8" ht="12.75">
      <c r="D2903" s="131">
        <v>42505.209918022156</v>
      </c>
      <c r="F2903" s="131">
        <v>37100</v>
      </c>
      <c r="G2903" s="131">
        <v>37784</v>
      </c>
      <c r="H2903" s="152" t="s">
        <v>165</v>
      </c>
    </row>
    <row r="2905" spans="1:8" ht="12.75">
      <c r="A2905" s="147" t="s">
        <v>425</v>
      </c>
      <c r="C2905" s="153" t="s">
        <v>426</v>
      </c>
      <c r="D2905" s="131">
        <v>42330.420865376786</v>
      </c>
      <c r="F2905" s="131">
        <v>37360.666666666664</v>
      </c>
      <c r="G2905" s="131">
        <v>37332.666666666664</v>
      </c>
      <c r="H2905" s="131">
        <v>4980.4095898306305</v>
      </c>
    </row>
    <row r="2906" spans="1:8" ht="12.75">
      <c r="A2906" s="130">
        <v>38399.98888888889</v>
      </c>
      <c r="C2906" s="153" t="s">
        <v>427</v>
      </c>
      <c r="D2906" s="131">
        <v>153.3019297751016</v>
      </c>
      <c r="F2906" s="131">
        <v>324.42153648198723</v>
      </c>
      <c r="G2906" s="131">
        <v>392.613465552741</v>
      </c>
      <c r="H2906" s="131">
        <v>153.3019297751016</v>
      </c>
    </row>
    <row r="2908" spans="3:8" ht="12.75">
      <c r="C2908" s="153" t="s">
        <v>428</v>
      </c>
      <c r="D2908" s="131">
        <v>0.36215545851208736</v>
      </c>
      <c r="F2908" s="131">
        <v>0.8683505018164931</v>
      </c>
      <c r="G2908" s="131">
        <v>1.0516619909803953</v>
      </c>
      <c r="H2908" s="131">
        <v>3.078098839262635</v>
      </c>
    </row>
    <row r="2909" spans="1:10" ht="12.75">
      <c r="A2909" s="147" t="s">
        <v>417</v>
      </c>
      <c r="C2909" s="148" t="s">
        <v>418</v>
      </c>
      <c r="D2909" s="148" t="s">
        <v>419</v>
      </c>
      <c r="F2909" s="148" t="s">
        <v>420</v>
      </c>
      <c r="G2909" s="148" t="s">
        <v>421</v>
      </c>
      <c r="H2909" s="148" t="s">
        <v>422</v>
      </c>
      <c r="I2909" s="149" t="s">
        <v>423</v>
      </c>
      <c r="J2909" s="148" t="s">
        <v>424</v>
      </c>
    </row>
    <row r="2910" spans="1:8" ht="12.75">
      <c r="A2910" s="150" t="s">
        <v>485</v>
      </c>
      <c r="C2910" s="151">
        <v>407.77100000018254</v>
      </c>
      <c r="D2910" s="131">
        <v>1115615.4173278809</v>
      </c>
      <c r="F2910" s="131">
        <v>136300</v>
      </c>
      <c r="G2910" s="131">
        <v>130600</v>
      </c>
      <c r="H2910" s="152" t="s">
        <v>166</v>
      </c>
    </row>
    <row r="2912" spans="4:8" ht="12.75">
      <c r="D2912" s="131">
        <v>1084803.2593708038</v>
      </c>
      <c r="F2912" s="131">
        <v>135800</v>
      </c>
      <c r="G2912" s="131">
        <v>131300</v>
      </c>
      <c r="H2912" s="152" t="s">
        <v>167</v>
      </c>
    </row>
    <row r="2914" spans="4:8" ht="12.75">
      <c r="D2914" s="131">
        <v>1088135.383113861</v>
      </c>
      <c r="F2914" s="131">
        <v>135100</v>
      </c>
      <c r="G2914" s="131">
        <v>133300</v>
      </c>
      <c r="H2914" s="152" t="s">
        <v>168</v>
      </c>
    </row>
    <row r="2916" spans="1:8" ht="12.75">
      <c r="A2916" s="147" t="s">
        <v>425</v>
      </c>
      <c r="C2916" s="153" t="s">
        <v>426</v>
      </c>
      <c r="D2916" s="131">
        <v>1096184.686604182</v>
      </c>
      <c r="F2916" s="131">
        <v>135733.33333333334</v>
      </c>
      <c r="G2916" s="131">
        <v>131733.33333333334</v>
      </c>
      <c r="H2916" s="131">
        <v>962484.0576733643</v>
      </c>
    </row>
    <row r="2917" spans="1:8" ht="12.75">
      <c r="A2917" s="130">
        <v>38399.98935185185</v>
      </c>
      <c r="C2917" s="153" t="s">
        <v>427</v>
      </c>
      <c r="D2917" s="131">
        <v>16909.782213337345</v>
      </c>
      <c r="F2917" s="131">
        <v>602.7713773341708</v>
      </c>
      <c r="G2917" s="131">
        <v>1401.18997046558</v>
      </c>
      <c r="H2917" s="131">
        <v>16909.782213337345</v>
      </c>
    </row>
    <row r="2919" spans="3:8" ht="12.75">
      <c r="C2919" s="153" t="s">
        <v>428</v>
      </c>
      <c r="D2919" s="131">
        <v>1.5426033970353432</v>
      </c>
      <c r="F2919" s="131">
        <v>0.4440850029475719</v>
      </c>
      <c r="G2919" s="131">
        <v>1.0636563540983657</v>
      </c>
      <c r="H2919" s="131">
        <v>1.7568895898612351</v>
      </c>
    </row>
    <row r="2920" spans="1:10" ht="12.75">
      <c r="A2920" s="147" t="s">
        <v>417</v>
      </c>
      <c r="C2920" s="148" t="s">
        <v>418</v>
      </c>
      <c r="D2920" s="148" t="s">
        <v>419</v>
      </c>
      <c r="F2920" s="148" t="s">
        <v>420</v>
      </c>
      <c r="G2920" s="148" t="s">
        <v>421</v>
      </c>
      <c r="H2920" s="148" t="s">
        <v>422</v>
      </c>
      <c r="I2920" s="149" t="s">
        <v>423</v>
      </c>
      <c r="J2920" s="148" t="s">
        <v>424</v>
      </c>
    </row>
    <row r="2921" spans="1:8" ht="12.75">
      <c r="A2921" s="150" t="s">
        <v>492</v>
      </c>
      <c r="C2921" s="151">
        <v>455.40299999993294</v>
      </c>
      <c r="D2921" s="131">
        <v>102076.18037629128</v>
      </c>
      <c r="F2921" s="131">
        <v>92205</v>
      </c>
      <c r="G2921" s="131">
        <v>94182.5</v>
      </c>
      <c r="H2921" s="152" t="s">
        <v>169</v>
      </c>
    </row>
    <row r="2923" spans="4:8" ht="12.75">
      <c r="D2923" s="131">
        <v>103584.31994020939</v>
      </c>
      <c r="F2923" s="131">
        <v>92275</v>
      </c>
      <c r="G2923" s="131">
        <v>95085</v>
      </c>
      <c r="H2923" s="152" t="s">
        <v>170</v>
      </c>
    </row>
    <row r="2925" spans="4:8" ht="12.75">
      <c r="D2925" s="131">
        <v>102540.93320405483</v>
      </c>
      <c r="F2925" s="131">
        <v>92795</v>
      </c>
      <c r="G2925" s="131">
        <v>93780</v>
      </c>
      <c r="H2925" s="152" t="s">
        <v>171</v>
      </c>
    </row>
    <row r="2927" spans="1:8" ht="12.75">
      <c r="A2927" s="147" t="s">
        <v>425</v>
      </c>
      <c r="C2927" s="153" t="s">
        <v>426</v>
      </c>
      <c r="D2927" s="131">
        <v>102733.81117351851</v>
      </c>
      <c r="F2927" s="131">
        <v>92425</v>
      </c>
      <c r="G2927" s="131">
        <v>94349.16666666666</v>
      </c>
      <c r="H2927" s="131">
        <v>9352.321347937102</v>
      </c>
    </row>
    <row r="2928" spans="1:8" ht="12.75">
      <c r="A2928" s="130">
        <v>38399.99</v>
      </c>
      <c r="C2928" s="153" t="s">
        <v>427</v>
      </c>
      <c r="D2928" s="131">
        <v>772.3488003451104</v>
      </c>
      <c r="F2928" s="131">
        <v>322.33522922572394</v>
      </c>
      <c r="G2928" s="131">
        <v>668.2735841953753</v>
      </c>
      <c r="H2928" s="131">
        <v>772.3488003451104</v>
      </c>
    </row>
    <row r="2930" spans="3:8" ht="12.75">
      <c r="C2930" s="153" t="s">
        <v>428</v>
      </c>
      <c r="D2930" s="131">
        <v>0.7517961141737505</v>
      </c>
      <c r="F2930" s="131">
        <v>0.34875329102052893</v>
      </c>
      <c r="G2930" s="131">
        <v>0.7082983430647246</v>
      </c>
      <c r="H2930" s="131">
        <v>8.258364652060118</v>
      </c>
    </row>
    <row r="2931" spans="1:16" ht="12.75">
      <c r="A2931" s="141" t="s">
        <v>408</v>
      </c>
      <c r="B2931" s="136" t="s">
        <v>358</v>
      </c>
      <c r="D2931" s="141" t="s">
        <v>409</v>
      </c>
      <c r="E2931" s="136" t="s">
        <v>410</v>
      </c>
      <c r="F2931" s="137" t="s">
        <v>459</v>
      </c>
      <c r="G2931" s="142" t="s">
        <v>412</v>
      </c>
      <c r="H2931" s="143">
        <v>2</v>
      </c>
      <c r="I2931" s="144" t="s">
        <v>413</v>
      </c>
      <c r="J2931" s="143">
        <v>13</v>
      </c>
      <c r="K2931" s="142" t="s">
        <v>414</v>
      </c>
      <c r="L2931" s="145">
        <v>1</v>
      </c>
      <c r="M2931" s="142" t="s">
        <v>415</v>
      </c>
      <c r="N2931" s="146">
        <v>1</v>
      </c>
      <c r="O2931" s="142" t="s">
        <v>416</v>
      </c>
      <c r="P2931" s="146">
        <v>1</v>
      </c>
    </row>
    <row r="2933" spans="1:10" ht="12.75">
      <c r="A2933" s="147" t="s">
        <v>417</v>
      </c>
      <c r="C2933" s="148" t="s">
        <v>418</v>
      </c>
      <c r="D2933" s="148" t="s">
        <v>419</v>
      </c>
      <c r="F2933" s="148" t="s">
        <v>420</v>
      </c>
      <c r="G2933" s="148" t="s">
        <v>421</v>
      </c>
      <c r="H2933" s="148" t="s">
        <v>422</v>
      </c>
      <c r="I2933" s="149" t="s">
        <v>423</v>
      </c>
      <c r="J2933" s="148" t="s">
        <v>424</v>
      </c>
    </row>
    <row r="2934" spans="1:8" ht="12.75">
      <c r="A2934" s="150" t="s">
        <v>488</v>
      </c>
      <c r="C2934" s="151">
        <v>228.61599999992177</v>
      </c>
      <c r="D2934" s="131">
        <v>56665.661208450794</v>
      </c>
      <c r="F2934" s="131">
        <v>29200.999999970198</v>
      </c>
      <c r="G2934" s="131">
        <v>29141.000000029802</v>
      </c>
      <c r="H2934" s="152" t="s">
        <v>172</v>
      </c>
    </row>
    <row r="2936" spans="4:8" ht="12.75">
      <c r="D2936" s="131">
        <v>57637.09674012661</v>
      </c>
      <c r="F2936" s="131">
        <v>29756</v>
      </c>
      <c r="G2936" s="131">
        <v>28256</v>
      </c>
      <c r="H2936" s="152" t="s">
        <v>173</v>
      </c>
    </row>
    <row r="2938" spans="4:8" ht="12.75">
      <c r="D2938" s="131">
        <v>58088.62523531914</v>
      </c>
      <c r="F2938" s="131">
        <v>29902</v>
      </c>
      <c r="G2938" s="131">
        <v>29673</v>
      </c>
      <c r="H2938" s="152" t="s">
        <v>174</v>
      </c>
    </row>
    <row r="2940" spans="1:8" ht="12.75">
      <c r="A2940" s="147" t="s">
        <v>425</v>
      </c>
      <c r="C2940" s="153" t="s">
        <v>426</v>
      </c>
      <c r="D2940" s="131">
        <v>57463.794394632176</v>
      </c>
      <c r="F2940" s="131">
        <v>29619.666666656733</v>
      </c>
      <c r="G2940" s="131">
        <v>29023.333333343267</v>
      </c>
      <c r="H2940" s="131">
        <v>28136.76140494164</v>
      </c>
    </row>
    <row r="2941" spans="1:8" ht="12.75">
      <c r="A2941" s="130">
        <v>38399.99222222222</v>
      </c>
      <c r="C2941" s="153" t="s">
        <v>427</v>
      </c>
      <c r="D2941" s="131">
        <v>727.1395551437305</v>
      </c>
      <c r="F2941" s="131">
        <v>369.85177212735346</v>
      </c>
      <c r="G2941" s="131">
        <v>715.7907049807171</v>
      </c>
      <c r="H2941" s="131">
        <v>727.1395551437305</v>
      </c>
    </row>
    <row r="2943" spans="3:8" ht="12.75">
      <c r="C2943" s="153" t="s">
        <v>428</v>
      </c>
      <c r="D2943" s="131">
        <v>1.2653872978698646</v>
      </c>
      <c r="F2943" s="131">
        <v>1.2486695960819192</v>
      </c>
      <c r="G2943" s="131">
        <v>2.4662594635826536</v>
      </c>
      <c r="H2943" s="131">
        <v>2.584304372059052</v>
      </c>
    </row>
    <row r="2944" spans="1:10" ht="12.75">
      <c r="A2944" s="147" t="s">
        <v>417</v>
      </c>
      <c r="C2944" s="148" t="s">
        <v>418</v>
      </c>
      <c r="D2944" s="148" t="s">
        <v>419</v>
      </c>
      <c r="F2944" s="148" t="s">
        <v>420</v>
      </c>
      <c r="G2944" s="148" t="s">
        <v>421</v>
      </c>
      <c r="H2944" s="148" t="s">
        <v>422</v>
      </c>
      <c r="I2944" s="149" t="s">
        <v>423</v>
      </c>
      <c r="J2944" s="148" t="s">
        <v>424</v>
      </c>
    </row>
    <row r="2945" spans="1:8" ht="12.75">
      <c r="A2945" s="150" t="s">
        <v>489</v>
      </c>
      <c r="C2945" s="151">
        <v>231.6040000000503</v>
      </c>
      <c r="D2945" s="131">
        <v>53832.50675022602</v>
      </c>
      <c r="F2945" s="131">
        <v>21527</v>
      </c>
      <c r="G2945" s="131">
        <v>23136</v>
      </c>
      <c r="H2945" s="152" t="s">
        <v>175</v>
      </c>
    </row>
    <row r="2947" spans="4:8" ht="12.75">
      <c r="D2947" s="131">
        <v>55050.24428898096</v>
      </c>
      <c r="F2947" s="131">
        <v>21815</v>
      </c>
      <c r="G2947" s="131">
        <v>23301</v>
      </c>
      <c r="H2947" s="152" t="s">
        <v>176</v>
      </c>
    </row>
    <row r="2949" spans="4:8" ht="12.75">
      <c r="D2949" s="131">
        <v>55915.580578923225</v>
      </c>
      <c r="F2949" s="131">
        <v>21752</v>
      </c>
      <c r="G2949" s="131">
        <v>23239</v>
      </c>
      <c r="H2949" s="152" t="s">
        <v>177</v>
      </c>
    </row>
    <row r="2951" spans="1:8" ht="12.75">
      <c r="A2951" s="147" t="s">
        <v>425</v>
      </c>
      <c r="C2951" s="153" t="s">
        <v>426</v>
      </c>
      <c r="D2951" s="131">
        <v>54932.77720604341</v>
      </c>
      <c r="F2951" s="131">
        <v>21698</v>
      </c>
      <c r="G2951" s="131">
        <v>23225.333333333336</v>
      </c>
      <c r="H2951" s="131">
        <v>32165.374501751805</v>
      </c>
    </row>
    <row r="2952" spans="1:8" ht="12.75">
      <c r="A2952" s="130">
        <v>38399.99269675926</v>
      </c>
      <c r="C2952" s="153" t="s">
        <v>427</v>
      </c>
      <c r="D2952" s="131">
        <v>1046.493206204183</v>
      </c>
      <c r="F2952" s="131">
        <v>151.4034345713465</v>
      </c>
      <c r="G2952" s="131">
        <v>83.3446658961048</v>
      </c>
      <c r="H2952" s="131">
        <v>1046.493206204183</v>
      </c>
    </row>
    <row r="2954" spans="3:8" ht="12.75">
      <c r="C2954" s="153" t="s">
        <v>428</v>
      </c>
      <c r="D2954" s="131">
        <v>1.9050433264623903</v>
      </c>
      <c r="F2954" s="131">
        <v>0.697775991203551</v>
      </c>
      <c r="G2954" s="131">
        <v>0.3588523992311762</v>
      </c>
      <c r="H2954" s="131">
        <v>3.2534774502538077</v>
      </c>
    </row>
    <row r="2955" spans="1:10" ht="12.75">
      <c r="A2955" s="147" t="s">
        <v>417</v>
      </c>
      <c r="C2955" s="148" t="s">
        <v>418</v>
      </c>
      <c r="D2955" s="148" t="s">
        <v>419</v>
      </c>
      <c r="F2955" s="148" t="s">
        <v>420</v>
      </c>
      <c r="G2955" s="148" t="s">
        <v>421</v>
      </c>
      <c r="H2955" s="148" t="s">
        <v>422</v>
      </c>
      <c r="I2955" s="149" t="s">
        <v>423</v>
      </c>
      <c r="J2955" s="148" t="s">
        <v>424</v>
      </c>
    </row>
    <row r="2956" spans="1:8" ht="12.75">
      <c r="A2956" s="150" t="s">
        <v>487</v>
      </c>
      <c r="C2956" s="151">
        <v>267.7160000000149</v>
      </c>
      <c r="D2956" s="131">
        <v>51470.26795899868</v>
      </c>
      <c r="F2956" s="131">
        <v>6535.250000007451</v>
      </c>
      <c r="G2956" s="131">
        <v>6601.5</v>
      </c>
      <c r="H2956" s="152" t="s">
        <v>178</v>
      </c>
    </row>
    <row r="2958" spans="4:8" ht="12.75">
      <c r="D2958" s="131">
        <v>51232.56195116043</v>
      </c>
      <c r="F2958" s="131">
        <v>6515.75</v>
      </c>
      <c r="G2958" s="131">
        <v>6578.25</v>
      </c>
      <c r="H2958" s="152" t="s">
        <v>179</v>
      </c>
    </row>
    <row r="2960" spans="4:8" ht="12.75">
      <c r="D2960" s="131">
        <v>52791.11507213116</v>
      </c>
      <c r="F2960" s="131">
        <v>6587.749999992549</v>
      </c>
      <c r="G2960" s="131">
        <v>6604.000000007451</v>
      </c>
      <c r="H2960" s="152" t="s">
        <v>180</v>
      </c>
    </row>
    <row r="2962" spans="1:8" ht="12.75">
      <c r="A2962" s="147" t="s">
        <v>425</v>
      </c>
      <c r="C2962" s="153" t="s">
        <v>426</v>
      </c>
      <c r="D2962" s="131">
        <v>51831.314994096756</v>
      </c>
      <c r="F2962" s="131">
        <v>6546.25</v>
      </c>
      <c r="G2962" s="131">
        <v>6594.583333335817</v>
      </c>
      <c r="H2962" s="131">
        <v>45256.844361238785</v>
      </c>
    </row>
    <row r="2963" spans="1:8" ht="12.75">
      <c r="A2963" s="130">
        <v>38399.99334490741</v>
      </c>
      <c r="C2963" s="153" t="s">
        <v>427</v>
      </c>
      <c r="D2963" s="131">
        <v>839.665516075728</v>
      </c>
      <c r="F2963" s="131">
        <v>37.23909235743823</v>
      </c>
      <c r="G2963" s="131">
        <v>14.200205400261902</v>
      </c>
      <c r="H2963" s="131">
        <v>839.665516075728</v>
      </c>
    </row>
    <row r="2965" spans="3:8" ht="12.75">
      <c r="C2965" s="153" t="s">
        <v>428</v>
      </c>
      <c r="D2965" s="131">
        <v>1.6199965526079367</v>
      </c>
      <c r="F2965" s="131">
        <v>0.5688614452157835</v>
      </c>
      <c r="G2965" s="131">
        <v>0.21533135123912137</v>
      </c>
      <c r="H2965" s="131">
        <v>1.8553337686859985</v>
      </c>
    </row>
    <row r="2966" spans="1:10" ht="12.75">
      <c r="A2966" s="147" t="s">
        <v>417</v>
      </c>
      <c r="C2966" s="148" t="s">
        <v>418</v>
      </c>
      <c r="D2966" s="148" t="s">
        <v>419</v>
      </c>
      <c r="F2966" s="148" t="s">
        <v>420</v>
      </c>
      <c r="G2966" s="148" t="s">
        <v>421</v>
      </c>
      <c r="H2966" s="148" t="s">
        <v>422</v>
      </c>
      <c r="I2966" s="149" t="s">
        <v>423</v>
      </c>
      <c r="J2966" s="148" t="s">
        <v>424</v>
      </c>
    </row>
    <row r="2967" spans="1:8" ht="12.75">
      <c r="A2967" s="150" t="s">
        <v>486</v>
      </c>
      <c r="C2967" s="151">
        <v>292.40199999976903</v>
      </c>
      <c r="D2967" s="131">
        <v>53950.46588653326</v>
      </c>
      <c r="F2967" s="131">
        <v>26919.25</v>
      </c>
      <c r="G2967" s="131">
        <v>25962.5</v>
      </c>
      <c r="H2967" s="152" t="s">
        <v>181</v>
      </c>
    </row>
    <row r="2969" spans="4:8" ht="12.75">
      <c r="D2969" s="131">
        <v>53350.76541084051</v>
      </c>
      <c r="F2969" s="131">
        <v>26806.25</v>
      </c>
      <c r="G2969" s="131">
        <v>25724.250000029802</v>
      </c>
      <c r="H2969" s="152" t="s">
        <v>182</v>
      </c>
    </row>
    <row r="2971" spans="4:8" ht="12.75">
      <c r="D2971" s="131">
        <v>53480.98484313488</v>
      </c>
      <c r="F2971" s="131">
        <v>27066.000000029802</v>
      </c>
      <c r="G2971" s="131">
        <v>26616.5</v>
      </c>
      <c r="H2971" s="152" t="s">
        <v>183</v>
      </c>
    </row>
    <row r="2973" spans="1:8" ht="12.75">
      <c r="A2973" s="147" t="s">
        <v>425</v>
      </c>
      <c r="C2973" s="153" t="s">
        <v>426</v>
      </c>
      <c r="D2973" s="131">
        <v>53594.07204683621</v>
      </c>
      <c r="F2973" s="131">
        <v>26930.50000000993</v>
      </c>
      <c r="G2973" s="131">
        <v>26101.083333343267</v>
      </c>
      <c r="H2973" s="131">
        <v>27196.393513071012</v>
      </c>
    </row>
    <row r="2974" spans="1:8" ht="12.75">
      <c r="A2974" s="130">
        <v>38399.9940162037</v>
      </c>
      <c r="C2974" s="153" t="s">
        <v>427</v>
      </c>
      <c r="D2974" s="131">
        <v>315.43890354054616</v>
      </c>
      <c r="F2974" s="131">
        <v>130.23992284958388</v>
      </c>
      <c r="G2974" s="131">
        <v>461.9864941988494</v>
      </c>
      <c r="H2974" s="131">
        <v>315.43890354054616</v>
      </c>
    </row>
    <row r="2976" spans="3:8" ht="12.75">
      <c r="C2976" s="153" t="s">
        <v>428</v>
      </c>
      <c r="D2976" s="131">
        <v>0.5885705106805135</v>
      </c>
      <c r="F2976" s="131">
        <v>0.4836149453204948</v>
      </c>
      <c r="G2976" s="131">
        <v>1.769989729156862</v>
      </c>
      <c r="H2976" s="131">
        <v>1.1598556381710734</v>
      </c>
    </row>
    <row r="2977" spans="1:10" ht="12.75">
      <c r="A2977" s="147" t="s">
        <v>417</v>
      </c>
      <c r="C2977" s="148" t="s">
        <v>418</v>
      </c>
      <c r="D2977" s="148" t="s">
        <v>419</v>
      </c>
      <c r="F2977" s="148" t="s">
        <v>420</v>
      </c>
      <c r="G2977" s="148" t="s">
        <v>421</v>
      </c>
      <c r="H2977" s="148" t="s">
        <v>422</v>
      </c>
      <c r="I2977" s="149" t="s">
        <v>423</v>
      </c>
      <c r="J2977" s="148" t="s">
        <v>424</v>
      </c>
    </row>
    <row r="2978" spans="1:8" ht="12.75">
      <c r="A2978" s="150" t="s">
        <v>490</v>
      </c>
      <c r="C2978" s="151">
        <v>324.75400000019</v>
      </c>
      <c r="D2978" s="131">
        <v>49428.43461251259</v>
      </c>
      <c r="F2978" s="131">
        <v>37902</v>
      </c>
      <c r="G2978" s="131">
        <v>35624</v>
      </c>
      <c r="H2978" s="152" t="s">
        <v>184</v>
      </c>
    </row>
    <row r="2980" spans="4:8" ht="12.75">
      <c r="D2980" s="131">
        <v>49717.88945496082</v>
      </c>
      <c r="F2980" s="131">
        <v>37362</v>
      </c>
      <c r="G2980" s="131">
        <v>35277</v>
      </c>
      <c r="H2980" s="152" t="s">
        <v>185</v>
      </c>
    </row>
    <row r="2982" spans="4:8" ht="12.75">
      <c r="D2982" s="131">
        <v>49312.87004297972</v>
      </c>
      <c r="F2982" s="131">
        <v>37580</v>
      </c>
      <c r="G2982" s="131">
        <v>34941</v>
      </c>
      <c r="H2982" s="152" t="s">
        <v>186</v>
      </c>
    </row>
    <row r="2984" spans="1:8" ht="12.75">
      <c r="A2984" s="147" t="s">
        <v>425</v>
      </c>
      <c r="C2984" s="153" t="s">
        <v>426</v>
      </c>
      <c r="D2984" s="131">
        <v>49486.398036817714</v>
      </c>
      <c r="F2984" s="131">
        <v>37614.666666666664</v>
      </c>
      <c r="G2984" s="131">
        <v>35280.666666666664</v>
      </c>
      <c r="H2984" s="131">
        <v>12961.210723831475</v>
      </c>
    </row>
    <row r="2985" spans="1:8" ht="12.75">
      <c r="A2985" s="130">
        <v>38399.99451388889</v>
      </c>
      <c r="C2985" s="153" t="s">
        <v>427</v>
      </c>
      <c r="D2985" s="131">
        <v>208.63844309945577</v>
      </c>
      <c r="F2985" s="131">
        <v>271.66400816695125</v>
      </c>
      <c r="G2985" s="131">
        <v>341.5147629800699</v>
      </c>
      <c r="H2985" s="131">
        <v>208.63844309945577</v>
      </c>
    </row>
    <row r="2987" spans="3:8" ht="12.75">
      <c r="C2987" s="153" t="s">
        <v>428</v>
      </c>
      <c r="D2987" s="131">
        <v>0.4216076566013745</v>
      </c>
      <c r="F2987" s="131">
        <v>0.7222289395101679</v>
      </c>
      <c r="G2987" s="131">
        <v>0.9679940750743657</v>
      </c>
      <c r="H2987" s="131">
        <v>1.6097141505140191</v>
      </c>
    </row>
    <row r="2988" spans="1:10" ht="12.75">
      <c r="A2988" s="147" t="s">
        <v>417</v>
      </c>
      <c r="C2988" s="148" t="s">
        <v>418</v>
      </c>
      <c r="D2988" s="148" t="s">
        <v>419</v>
      </c>
      <c r="F2988" s="148" t="s">
        <v>420</v>
      </c>
      <c r="G2988" s="148" t="s">
        <v>421</v>
      </c>
      <c r="H2988" s="148" t="s">
        <v>422</v>
      </c>
      <c r="I2988" s="149" t="s">
        <v>423</v>
      </c>
      <c r="J2988" s="148" t="s">
        <v>424</v>
      </c>
    </row>
    <row r="2989" spans="1:8" ht="12.75">
      <c r="A2989" s="150" t="s">
        <v>509</v>
      </c>
      <c r="C2989" s="151">
        <v>343.82299999985844</v>
      </c>
      <c r="D2989" s="131">
        <v>50789.54941421747</v>
      </c>
      <c r="F2989" s="131">
        <v>29864</v>
      </c>
      <c r="G2989" s="131">
        <v>29492</v>
      </c>
      <c r="H2989" s="152" t="s">
        <v>187</v>
      </c>
    </row>
    <row r="2991" spans="4:8" ht="12.75">
      <c r="D2991" s="131">
        <v>50080.10511440039</v>
      </c>
      <c r="F2991" s="131">
        <v>30696</v>
      </c>
      <c r="G2991" s="131">
        <v>30160</v>
      </c>
      <c r="H2991" s="152" t="s">
        <v>188</v>
      </c>
    </row>
    <row r="2993" spans="4:8" ht="12.75">
      <c r="D2993" s="131">
        <v>50309.19775444269</v>
      </c>
      <c r="F2993" s="131">
        <v>29590</v>
      </c>
      <c r="G2993" s="131">
        <v>29734</v>
      </c>
      <c r="H2993" s="152" t="s">
        <v>189</v>
      </c>
    </row>
    <row r="2995" spans="1:8" ht="12.75">
      <c r="A2995" s="147" t="s">
        <v>425</v>
      </c>
      <c r="C2995" s="153" t="s">
        <v>426</v>
      </c>
      <c r="D2995" s="131">
        <v>50392.95076102018</v>
      </c>
      <c r="F2995" s="131">
        <v>30050</v>
      </c>
      <c r="G2995" s="131">
        <v>29795.333333333336</v>
      </c>
      <c r="H2995" s="131">
        <v>20469.365383434804</v>
      </c>
    </row>
    <row r="2996" spans="1:8" ht="12.75">
      <c r="A2996" s="130">
        <v>38399.9949537037</v>
      </c>
      <c r="C2996" s="153" t="s">
        <v>427</v>
      </c>
      <c r="D2996" s="131">
        <v>362.061774036679</v>
      </c>
      <c r="F2996" s="131">
        <v>575.982638627242</v>
      </c>
      <c r="G2996" s="131">
        <v>338.19718114338764</v>
      </c>
      <c r="H2996" s="131">
        <v>362.061774036679</v>
      </c>
    </row>
    <row r="2998" spans="3:8" ht="12.75">
      <c r="C2998" s="153" t="s">
        <v>428</v>
      </c>
      <c r="D2998" s="131">
        <v>0.7184770261890282</v>
      </c>
      <c r="F2998" s="131">
        <v>1.916747549508293</v>
      </c>
      <c r="G2998" s="131">
        <v>1.135067620690223</v>
      </c>
      <c r="H2998" s="131">
        <v>1.7687982370459023</v>
      </c>
    </row>
    <row r="2999" spans="1:10" ht="12.75">
      <c r="A2999" s="147" t="s">
        <v>417</v>
      </c>
      <c r="C2999" s="148" t="s">
        <v>418</v>
      </c>
      <c r="D2999" s="148" t="s">
        <v>419</v>
      </c>
      <c r="F2999" s="148" t="s">
        <v>420</v>
      </c>
      <c r="G2999" s="148" t="s">
        <v>421</v>
      </c>
      <c r="H2999" s="148" t="s">
        <v>422</v>
      </c>
      <c r="I2999" s="149" t="s">
        <v>423</v>
      </c>
      <c r="J2999" s="148" t="s">
        <v>424</v>
      </c>
    </row>
    <row r="3000" spans="1:8" ht="12.75">
      <c r="A3000" s="150" t="s">
        <v>491</v>
      </c>
      <c r="C3000" s="151">
        <v>361.38400000007823</v>
      </c>
      <c r="D3000" s="131">
        <v>49783.06182771921</v>
      </c>
      <c r="F3000" s="131">
        <v>31064</v>
      </c>
      <c r="G3000" s="131">
        <v>30258</v>
      </c>
      <c r="H3000" s="152" t="s">
        <v>190</v>
      </c>
    </row>
    <row r="3002" spans="4:8" ht="12.75">
      <c r="D3002" s="131">
        <v>50574.27744358778</v>
      </c>
      <c r="F3002" s="131">
        <v>30410</v>
      </c>
      <c r="G3002" s="131">
        <v>31090</v>
      </c>
      <c r="H3002" s="152" t="s">
        <v>191</v>
      </c>
    </row>
    <row r="3004" spans="4:8" ht="12.75">
      <c r="D3004" s="131">
        <v>49648</v>
      </c>
      <c r="F3004" s="131">
        <v>31268.000000029802</v>
      </c>
      <c r="G3004" s="131">
        <v>30981.999999970198</v>
      </c>
      <c r="H3004" s="152" t="s">
        <v>192</v>
      </c>
    </row>
    <row r="3006" spans="1:8" ht="12.75">
      <c r="A3006" s="147" t="s">
        <v>425</v>
      </c>
      <c r="C3006" s="153" t="s">
        <v>426</v>
      </c>
      <c r="D3006" s="131">
        <v>50001.779757102326</v>
      </c>
      <c r="F3006" s="131">
        <v>30914.00000000993</v>
      </c>
      <c r="G3006" s="131">
        <v>30776.666666656733</v>
      </c>
      <c r="H3006" s="131">
        <v>19150.904244105634</v>
      </c>
    </row>
    <row r="3007" spans="1:8" ht="12.75">
      <c r="A3007" s="130">
        <v>38399.99538194444</v>
      </c>
      <c r="C3007" s="153" t="s">
        <v>427</v>
      </c>
      <c r="D3007" s="131">
        <v>500.37548411177954</v>
      </c>
      <c r="F3007" s="131">
        <v>448.23654470644846</v>
      </c>
      <c r="G3007" s="131">
        <v>452.4127908525868</v>
      </c>
      <c r="H3007" s="131">
        <v>500.37548411177954</v>
      </c>
    </row>
    <row r="3009" spans="3:8" ht="12.75">
      <c r="C3009" s="153" t="s">
        <v>428</v>
      </c>
      <c r="D3009" s="131">
        <v>1.0007153476186126</v>
      </c>
      <c r="F3009" s="131">
        <v>1.4499467707391622</v>
      </c>
      <c r="G3009" s="131">
        <v>1.4699863235765174</v>
      </c>
      <c r="H3009" s="131">
        <v>2.6128034359828614</v>
      </c>
    </row>
    <row r="3010" spans="1:10" ht="12.75">
      <c r="A3010" s="147" t="s">
        <v>417</v>
      </c>
      <c r="C3010" s="148" t="s">
        <v>418</v>
      </c>
      <c r="D3010" s="148" t="s">
        <v>419</v>
      </c>
      <c r="F3010" s="148" t="s">
        <v>420</v>
      </c>
      <c r="G3010" s="148" t="s">
        <v>421</v>
      </c>
      <c r="H3010" s="148" t="s">
        <v>422</v>
      </c>
      <c r="I3010" s="149" t="s">
        <v>423</v>
      </c>
      <c r="J3010" s="148" t="s">
        <v>424</v>
      </c>
    </row>
    <row r="3011" spans="1:8" ht="12.75">
      <c r="A3011" s="150" t="s">
        <v>510</v>
      </c>
      <c r="C3011" s="151">
        <v>371.029</v>
      </c>
      <c r="D3011" s="131">
        <v>49992.54345601797</v>
      </c>
      <c r="F3011" s="131">
        <v>36908</v>
      </c>
      <c r="G3011" s="131">
        <v>38018</v>
      </c>
      <c r="H3011" s="152" t="s">
        <v>193</v>
      </c>
    </row>
    <row r="3013" spans="4:8" ht="12.75">
      <c r="D3013" s="131">
        <v>49880.51221960783</v>
      </c>
      <c r="F3013" s="131">
        <v>37728</v>
      </c>
      <c r="G3013" s="131">
        <v>37914</v>
      </c>
      <c r="H3013" s="152" t="s">
        <v>194</v>
      </c>
    </row>
    <row r="3015" spans="4:8" ht="12.75">
      <c r="D3015" s="131">
        <v>49895.97493624687</v>
      </c>
      <c r="F3015" s="131">
        <v>37610</v>
      </c>
      <c r="G3015" s="131">
        <v>38020</v>
      </c>
      <c r="H3015" s="152" t="s">
        <v>195</v>
      </c>
    </row>
    <row r="3017" spans="1:8" ht="12.75">
      <c r="A3017" s="147" t="s">
        <v>425</v>
      </c>
      <c r="C3017" s="153" t="s">
        <v>426</v>
      </c>
      <c r="D3017" s="131">
        <v>49923.01020395756</v>
      </c>
      <c r="F3017" s="131">
        <v>37415.333333333336</v>
      </c>
      <c r="G3017" s="131">
        <v>37984</v>
      </c>
      <c r="H3017" s="131">
        <v>12291.27095096249</v>
      </c>
    </row>
    <row r="3018" spans="1:8" ht="12.75">
      <c r="A3018" s="130">
        <v>38399.995833333334</v>
      </c>
      <c r="C3018" s="153" t="s">
        <v>427</v>
      </c>
      <c r="D3018" s="131">
        <v>60.71185022155246</v>
      </c>
      <c r="F3018" s="131">
        <v>443.3072674041486</v>
      </c>
      <c r="G3018" s="131">
        <v>60.63002556489647</v>
      </c>
      <c r="H3018" s="131">
        <v>60.71185022155246</v>
      </c>
    </row>
    <row r="3020" spans="3:8" ht="12.75">
      <c r="C3020" s="153" t="s">
        <v>428</v>
      </c>
      <c r="D3020" s="131">
        <v>0.12161095649785082</v>
      </c>
      <c r="F3020" s="131">
        <v>1.184827790934595</v>
      </c>
      <c r="G3020" s="131">
        <v>0.1596199072369852</v>
      </c>
      <c r="H3020" s="131">
        <v>0.49394281896290226</v>
      </c>
    </row>
    <row r="3021" spans="1:10" ht="12.75">
      <c r="A3021" s="147" t="s">
        <v>417</v>
      </c>
      <c r="C3021" s="148" t="s">
        <v>418</v>
      </c>
      <c r="D3021" s="148" t="s">
        <v>419</v>
      </c>
      <c r="F3021" s="148" t="s">
        <v>420</v>
      </c>
      <c r="G3021" s="148" t="s">
        <v>421</v>
      </c>
      <c r="H3021" s="148" t="s">
        <v>422</v>
      </c>
      <c r="I3021" s="149" t="s">
        <v>423</v>
      </c>
      <c r="J3021" s="148" t="s">
        <v>424</v>
      </c>
    </row>
    <row r="3022" spans="1:8" ht="12.75">
      <c r="A3022" s="150" t="s">
        <v>485</v>
      </c>
      <c r="C3022" s="151">
        <v>407.77100000018254</v>
      </c>
      <c r="D3022" s="131">
        <v>4462810.945655823</v>
      </c>
      <c r="F3022" s="131">
        <v>147700</v>
      </c>
      <c r="G3022" s="131">
        <v>144700</v>
      </c>
      <c r="H3022" s="152" t="s">
        <v>196</v>
      </c>
    </row>
    <row r="3024" spans="4:8" ht="12.75">
      <c r="D3024" s="131">
        <v>4599948.604812622</v>
      </c>
      <c r="F3024" s="131">
        <v>148200</v>
      </c>
      <c r="G3024" s="131">
        <v>144200</v>
      </c>
      <c r="H3024" s="152" t="s">
        <v>197</v>
      </c>
    </row>
    <row r="3026" spans="4:8" ht="12.75">
      <c r="D3026" s="131">
        <v>4550869.80632019</v>
      </c>
      <c r="F3026" s="131">
        <v>149300</v>
      </c>
      <c r="G3026" s="131">
        <v>144800</v>
      </c>
      <c r="H3026" s="152" t="s">
        <v>198</v>
      </c>
    </row>
    <row r="3028" spans="1:8" ht="12.75">
      <c r="A3028" s="147" t="s">
        <v>425</v>
      </c>
      <c r="C3028" s="153" t="s">
        <v>426</v>
      </c>
      <c r="D3028" s="131">
        <v>4537876.452262878</v>
      </c>
      <c r="F3028" s="131">
        <v>148400</v>
      </c>
      <c r="G3028" s="131">
        <v>144566.66666666666</v>
      </c>
      <c r="H3028" s="131">
        <v>4391424.460648622</v>
      </c>
    </row>
    <row r="3029" spans="1:8" ht="12.75">
      <c r="A3029" s="130">
        <v>38399.996296296296</v>
      </c>
      <c r="C3029" s="153" t="s">
        <v>427</v>
      </c>
      <c r="D3029" s="131">
        <v>69486.00454048283</v>
      </c>
      <c r="F3029" s="131">
        <v>818.5352771872449</v>
      </c>
      <c r="G3029" s="131">
        <v>321.4550253664318</v>
      </c>
      <c r="H3029" s="131">
        <v>69486.00454048283</v>
      </c>
    </row>
    <row r="3031" spans="3:8" ht="12.75">
      <c r="C3031" s="153" t="s">
        <v>428</v>
      </c>
      <c r="D3031" s="131">
        <v>1.5312449616347004</v>
      </c>
      <c r="F3031" s="131">
        <v>0.5515736369186288</v>
      </c>
      <c r="G3031" s="131">
        <v>0.22235763802151154</v>
      </c>
      <c r="H3031" s="131">
        <v>1.582311278792203</v>
      </c>
    </row>
    <row r="3032" spans="1:10" ht="12.75">
      <c r="A3032" s="147" t="s">
        <v>417</v>
      </c>
      <c r="C3032" s="148" t="s">
        <v>418</v>
      </c>
      <c r="D3032" s="148" t="s">
        <v>419</v>
      </c>
      <c r="F3032" s="148" t="s">
        <v>420</v>
      </c>
      <c r="G3032" s="148" t="s">
        <v>421</v>
      </c>
      <c r="H3032" s="148" t="s">
        <v>422</v>
      </c>
      <c r="I3032" s="149" t="s">
        <v>423</v>
      </c>
      <c r="J3032" s="148" t="s">
        <v>424</v>
      </c>
    </row>
    <row r="3033" spans="1:8" ht="12.75">
      <c r="A3033" s="150" t="s">
        <v>492</v>
      </c>
      <c r="C3033" s="151">
        <v>455.40299999993294</v>
      </c>
      <c r="D3033" s="131">
        <v>460173.86180496216</v>
      </c>
      <c r="F3033" s="131">
        <v>95502.5</v>
      </c>
      <c r="G3033" s="131">
        <v>96932.5</v>
      </c>
      <c r="H3033" s="152" t="s">
        <v>199</v>
      </c>
    </row>
    <row r="3035" spans="4:8" ht="12.75">
      <c r="D3035" s="131">
        <v>470979.7202014923</v>
      </c>
      <c r="F3035" s="131">
        <v>95392.5</v>
      </c>
      <c r="G3035" s="131">
        <v>97092.5</v>
      </c>
      <c r="H3035" s="152" t="s">
        <v>200</v>
      </c>
    </row>
    <row r="3037" spans="4:8" ht="12.75">
      <c r="D3037" s="131">
        <v>470624.43237161636</v>
      </c>
      <c r="F3037" s="131">
        <v>95962.5</v>
      </c>
      <c r="G3037" s="131">
        <v>98115</v>
      </c>
      <c r="H3037" s="152" t="s">
        <v>201</v>
      </c>
    </row>
    <row r="3039" spans="1:8" ht="12.75">
      <c r="A3039" s="147" t="s">
        <v>425</v>
      </c>
      <c r="C3039" s="153" t="s">
        <v>426</v>
      </c>
      <c r="D3039" s="131">
        <v>467259.33812602365</v>
      </c>
      <c r="F3039" s="131">
        <v>95619.16666666666</v>
      </c>
      <c r="G3039" s="131">
        <v>97380</v>
      </c>
      <c r="H3039" s="131">
        <v>370764.87349424063</v>
      </c>
    </row>
    <row r="3040" spans="1:8" ht="12.75">
      <c r="A3040" s="130">
        <v>38399.99694444444</v>
      </c>
      <c r="C3040" s="153" t="s">
        <v>427</v>
      </c>
      <c r="D3040" s="131">
        <v>6138.773361414518</v>
      </c>
      <c r="F3040" s="131">
        <v>302.37945256470937</v>
      </c>
      <c r="G3040" s="131">
        <v>641.5362421562792</v>
      </c>
      <c r="H3040" s="131">
        <v>6138.773361414518</v>
      </c>
    </row>
    <row r="3042" spans="3:8" ht="12.75">
      <c r="C3042" s="153" t="s">
        <v>428</v>
      </c>
      <c r="D3042" s="131">
        <v>1.3137829167918824</v>
      </c>
      <c r="F3042" s="131">
        <v>0.3162330975115269</v>
      </c>
      <c r="G3042" s="131">
        <v>0.6587967161185863</v>
      </c>
      <c r="H3042" s="131">
        <v>1.6557052192027237</v>
      </c>
    </row>
    <row r="3043" spans="1:16" ht="12.75">
      <c r="A3043" s="141" t="s">
        <v>408</v>
      </c>
      <c r="B3043" s="136" t="s">
        <v>355</v>
      </c>
      <c r="D3043" s="141" t="s">
        <v>409</v>
      </c>
      <c r="E3043" s="136" t="s">
        <v>410</v>
      </c>
      <c r="F3043" s="137" t="s">
        <v>461</v>
      </c>
      <c r="G3043" s="142" t="s">
        <v>412</v>
      </c>
      <c r="H3043" s="143">
        <v>2</v>
      </c>
      <c r="I3043" s="144" t="s">
        <v>413</v>
      </c>
      <c r="J3043" s="143">
        <v>14</v>
      </c>
      <c r="K3043" s="142" t="s">
        <v>414</v>
      </c>
      <c r="L3043" s="145">
        <v>1</v>
      </c>
      <c r="M3043" s="142" t="s">
        <v>415</v>
      </c>
      <c r="N3043" s="146">
        <v>1</v>
      </c>
      <c r="O3043" s="142" t="s">
        <v>416</v>
      </c>
      <c r="P3043" s="146">
        <v>1</v>
      </c>
    </row>
    <row r="3045" spans="1:10" ht="12.75">
      <c r="A3045" s="147" t="s">
        <v>417</v>
      </c>
      <c r="C3045" s="148" t="s">
        <v>418</v>
      </c>
      <c r="D3045" s="148" t="s">
        <v>419</v>
      </c>
      <c r="F3045" s="148" t="s">
        <v>420</v>
      </c>
      <c r="G3045" s="148" t="s">
        <v>421</v>
      </c>
      <c r="H3045" s="148" t="s">
        <v>422</v>
      </c>
      <c r="I3045" s="149" t="s">
        <v>423</v>
      </c>
      <c r="J3045" s="148" t="s">
        <v>424</v>
      </c>
    </row>
    <row r="3046" spans="1:8" ht="12.75">
      <c r="A3046" s="150" t="s">
        <v>488</v>
      </c>
      <c r="C3046" s="151">
        <v>228.61599999992177</v>
      </c>
      <c r="D3046" s="131">
        <v>31944.27196061611</v>
      </c>
      <c r="F3046" s="131">
        <v>29662</v>
      </c>
      <c r="G3046" s="131">
        <v>28948</v>
      </c>
      <c r="H3046" s="152" t="s">
        <v>202</v>
      </c>
    </row>
    <row r="3048" spans="4:8" ht="12.75">
      <c r="D3048" s="131">
        <v>31525.643470406532</v>
      </c>
      <c r="F3048" s="131">
        <v>29706.999999970198</v>
      </c>
      <c r="G3048" s="131">
        <v>29102</v>
      </c>
      <c r="H3048" s="152" t="s">
        <v>203</v>
      </c>
    </row>
    <row r="3050" spans="4:8" ht="12.75">
      <c r="D3050" s="131">
        <v>31537.88538327813</v>
      </c>
      <c r="F3050" s="131">
        <v>28946</v>
      </c>
      <c r="G3050" s="131">
        <v>29139</v>
      </c>
      <c r="H3050" s="152" t="s">
        <v>204</v>
      </c>
    </row>
    <row r="3052" spans="1:8" ht="12.75">
      <c r="A3052" s="147" t="s">
        <v>425</v>
      </c>
      <c r="C3052" s="153" t="s">
        <v>426</v>
      </c>
      <c r="D3052" s="131">
        <v>31669.266938100256</v>
      </c>
      <c r="F3052" s="131">
        <v>29438.333333323397</v>
      </c>
      <c r="G3052" s="131">
        <v>29063</v>
      </c>
      <c r="H3052" s="131">
        <v>2415.117797211847</v>
      </c>
    </row>
    <row r="3053" spans="1:8" ht="12.75">
      <c r="A3053" s="130">
        <v>38399.99916666667</v>
      </c>
      <c r="C3053" s="153" t="s">
        <v>427</v>
      </c>
      <c r="D3053" s="131">
        <v>238.23997967223147</v>
      </c>
      <c r="F3053" s="131">
        <v>426.9664311455824</v>
      </c>
      <c r="G3053" s="131">
        <v>101.29659421717989</v>
      </c>
      <c r="H3053" s="131">
        <v>238.23997967223147</v>
      </c>
    </row>
    <row r="3055" spans="3:8" ht="12.75">
      <c r="C3055" s="153" t="s">
        <v>428</v>
      </c>
      <c r="D3055" s="131">
        <v>0.7522750057268068</v>
      </c>
      <c r="F3055" s="131">
        <v>1.450375693185959</v>
      </c>
      <c r="G3055" s="131">
        <v>0.34854142455073417</v>
      </c>
      <c r="H3055" s="131">
        <v>9.864528345046754</v>
      </c>
    </row>
    <row r="3056" spans="1:10" ht="12.75">
      <c r="A3056" s="147" t="s">
        <v>417</v>
      </c>
      <c r="C3056" s="148" t="s">
        <v>418</v>
      </c>
      <c r="D3056" s="148" t="s">
        <v>419</v>
      </c>
      <c r="F3056" s="148" t="s">
        <v>420</v>
      </c>
      <c r="G3056" s="148" t="s">
        <v>421</v>
      </c>
      <c r="H3056" s="148" t="s">
        <v>422</v>
      </c>
      <c r="I3056" s="149" t="s">
        <v>423</v>
      </c>
      <c r="J3056" s="148" t="s">
        <v>424</v>
      </c>
    </row>
    <row r="3057" spans="1:8" ht="12.75">
      <c r="A3057" s="150" t="s">
        <v>489</v>
      </c>
      <c r="C3057" s="151">
        <v>231.6040000000503</v>
      </c>
      <c r="D3057" s="131">
        <v>24046.14780521393</v>
      </c>
      <c r="F3057" s="131">
        <v>21305</v>
      </c>
      <c r="G3057" s="131">
        <v>22766</v>
      </c>
      <c r="H3057" s="152" t="s">
        <v>205</v>
      </c>
    </row>
    <row r="3059" spans="4:8" ht="12.75">
      <c r="D3059" s="131">
        <v>23770.78421252966</v>
      </c>
      <c r="F3059" s="131">
        <v>21349</v>
      </c>
      <c r="G3059" s="131">
        <v>22685</v>
      </c>
      <c r="H3059" s="152" t="s">
        <v>206</v>
      </c>
    </row>
    <row r="3061" spans="4:8" ht="12.75">
      <c r="D3061" s="131">
        <v>23857</v>
      </c>
      <c r="F3061" s="131">
        <v>21371</v>
      </c>
      <c r="G3061" s="131">
        <v>22830</v>
      </c>
      <c r="H3061" s="152" t="s">
        <v>207</v>
      </c>
    </row>
    <row r="3063" spans="1:8" ht="12.75">
      <c r="A3063" s="147" t="s">
        <v>425</v>
      </c>
      <c r="C3063" s="153" t="s">
        <v>426</v>
      </c>
      <c r="D3063" s="131">
        <v>23891.310672581196</v>
      </c>
      <c r="F3063" s="131">
        <v>21341.666666666664</v>
      </c>
      <c r="G3063" s="131">
        <v>22760.333333333336</v>
      </c>
      <c r="H3063" s="131">
        <v>1556.3271334865456</v>
      </c>
    </row>
    <row r="3064" spans="1:8" ht="12.75">
      <c r="A3064" s="130">
        <v>38399.99964120371</v>
      </c>
      <c r="C3064" s="153" t="s">
        <v>427</v>
      </c>
      <c r="D3064" s="131">
        <v>140.8516728112377</v>
      </c>
      <c r="F3064" s="131">
        <v>33.605555096342826</v>
      </c>
      <c r="G3064" s="131">
        <v>72.66590213665096</v>
      </c>
      <c r="H3064" s="131">
        <v>140.8516728112377</v>
      </c>
    </row>
    <row r="3066" spans="3:8" ht="12.75">
      <c r="C3066" s="153" t="s">
        <v>428</v>
      </c>
      <c r="D3066" s="131">
        <v>0.5895518866316773</v>
      </c>
      <c r="F3066" s="131">
        <v>0.15746452993210233</v>
      </c>
      <c r="G3066" s="131">
        <v>0.3192655444559289</v>
      </c>
      <c r="H3066" s="131">
        <v>9.050261335205036</v>
      </c>
    </row>
    <row r="3067" spans="1:10" ht="12.75">
      <c r="A3067" s="147" t="s">
        <v>417</v>
      </c>
      <c r="C3067" s="148" t="s">
        <v>418</v>
      </c>
      <c r="D3067" s="148" t="s">
        <v>419</v>
      </c>
      <c r="F3067" s="148" t="s">
        <v>420</v>
      </c>
      <c r="G3067" s="148" t="s">
        <v>421</v>
      </c>
      <c r="H3067" s="148" t="s">
        <v>422</v>
      </c>
      <c r="I3067" s="149" t="s">
        <v>423</v>
      </c>
      <c r="J3067" s="148" t="s">
        <v>424</v>
      </c>
    </row>
    <row r="3068" spans="1:8" ht="12.75">
      <c r="A3068" s="150" t="s">
        <v>487</v>
      </c>
      <c r="C3068" s="151">
        <v>267.7160000000149</v>
      </c>
      <c r="D3068" s="131">
        <v>8243.944894358516</v>
      </c>
      <c r="F3068" s="131">
        <v>6474</v>
      </c>
      <c r="G3068" s="131">
        <v>6497.750000007451</v>
      </c>
      <c r="H3068" s="152" t="s">
        <v>208</v>
      </c>
    </row>
    <row r="3070" spans="4:8" ht="12.75">
      <c r="D3070" s="131">
        <v>8322.899712085724</v>
      </c>
      <c r="F3070" s="131">
        <v>6462</v>
      </c>
      <c r="G3070" s="131">
        <v>6505.000000007451</v>
      </c>
      <c r="H3070" s="152" t="s">
        <v>209</v>
      </c>
    </row>
    <row r="3072" spans="4:8" ht="12.75">
      <c r="D3072" s="131">
        <v>8326.363482549787</v>
      </c>
      <c r="F3072" s="131">
        <v>6466.500000007451</v>
      </c>
      <c r="G3072" s="131">
        <v>6538</v>
      </c>
      <c r="H3072" s="152" t="s">
        <v>210</v>
      </c>
    </row>
    <row r="3074" spans="1:8" ht="12.75">
      <c r="A3074" s="147" t="s">
        <v>425</v>
      </c>
      <c r="C3074" s="153" t="s">
        <v>426</v>
      </c>
      <c r="D3074" s="131">
        <v>8297.736029664675</v>
      </c>
      <c r="F3074" s="131">
        <v>6467.500000002483</v>
      </c>
      <c r="G3074" s="131">
        <v>6513.5833333383</v>
      </c>
      <c r="H3074" s="131">
        <v>1803.3291159199528</v>
      </c>
    </row>
    <row r="3075" spans="1:8" ht="12.75">
      <c r="A3075" s="130">
        <v>38400.000289351854</v>
      </c>
      <c r="C3075" s="153" t="s">
        <v>427</v>
      </c>
      <c r="D3075" s="131">
        <v>46.616671959598605</v>
      </c>
      <c r="F3075" s="131">
        <v>6.0621778264910695</v>
      </c>
      <c r="G3075" s="131">
        <v>21.453923490648478</v>
      </c>
      <c r="H3075" s="131">
        <v>46.616671959598605</v>
      </c>
    </row>
    <row r="3077" spans="3:8" ht="12.75">
      <c r="C3077" s="153" t="s">
        <v>428</v>
      </c>
      <c r="D3077" s="131">
        <v>0.5617998908731551</v>
      </c>
      <c r="F3077" s="131">
        <v>0.09373293894841504</v>
      </c>
      <c r="G3077" s="131">
        <v>0.3293720582469781</v>
      </c>
      <c r="H3077" s="131">
        <v>2.5850340654993262</v>
      </c>
    </row>
    <row r="3078" spans="1:10" ht="12.75">
      <c r="A3078" s="147" t="s">
        <v>417</v>
      </c>
      <c r="C3078" s="148" t="s">
        <v>418</v>
      </c>
      <c r="D3078" s="148" t="s">
        <v>419</v>
      </c>
      <c r="F3078" s="148" t="s">
        <v>420</v>
      </c>
      <c r="G3078" s="148" t="s">
        <v>421</v>
      </c>
      <c r="H3078" s="148" t="s">
        <v>422</v>
      </c>
      <c r="I3078" s="149" t="s">
        <v>423</v>
      </c>
      <c r="J3078" s="148" t="s">
        <v>424</v>
      </c>
    </row>
    <row r="3079" spans="1:8" ht="12.75">
      <c r="A3079" s="150" t="s">
        <v>486</v>
      </c>
      <c r="C3079" s="151">
        <v>292.40199999976903</v>
      </c>
      <c r="D3079" s="131">
        <v>40468.124699652195</v>
      </c>
      <c r="F3079" s="131">
        <v>25984.249999970198</v>
      </c>
      <c r="G3079" s="131">
        <v>25535.5</v>
      </c>
      <c r="H3079" s="152" t="s">
        <v>211</v>
      </c>
    </row>
    <row r="3081" spans="4:8" ht="12.75">
      <c r="D3081" s="131">
        <v>40394.630796432495</v>
      </c>
      <c r="F3081" s="131">
        <v>25789</v>
      </c>
      <c r="G3081" s="131">
        <v>25831.999999970198</v>
      </c>
      <c r="H3081" s="152" t="s">
        <v>212</v>
      </c>
    </row>
    <row r="3083" spans="4:8" ht="12.75">
      <c r="D3083" s="131">
        <v>39471</v>
      </c>
      <c r="F3083" s="131">
        <v>26398.5</v>
      </c>
      <c r="G3083" s="131">
        <v>26092.499999970198</v>
      </c>
      <c r="H3083" s="152" t="s">
        <v>213</v>
      </c>
    </row>
    <row r="3085" spans="1:8" ht="12.75">
      <c r="A3085" s="147" t="s">
        <v>425</v>
      </c>
      <c r="C3085" s="153" t="s">
        <v>426</v>
      </c>
      <c r="D3085" s="131">
        <v>40111.25183202823</v>
      </c>
      <c r="F3085" s="131">
        <v>26057.24999999007</v>
      </c>
      <c r="G3085" s="131">
        <v>25819.99999998013</v>
      </c>
      <c r="H3085" s="131">
        <v>14206.412433310368</v>
      </c>
    </row>
    <row r="3086" spans="1:8" ht="12.75">
      <c r="A3086" s="130">
        <v>38400.00096064815</v>
      </c>
      <c r="C3086" s="153" t="s">
        <v>427</v>
      </c>
      <c r="D3086" s="131">
        <v>555.6906916294266</v>
      </c>
      <c r="F3086" s="131">
        <v>311.2383531993413</v>
      </c>
      <c r="G3086" s="131">
        <v>278.6938284053876</v>
      </c>
      <c r="H3086" s="131">
        <v>555.6906916294266</v>
      </c>
    </row>
    <row r="3088" spans="3:8" ht="12.75">
      <c r="C3088" s="153" t="s">
        <v>428</v>
      </c>
      <c r="D3088" s="131">
        <v>1.3853735953105208</v>
      </c>
      <c r="F3088" s="131">
        <v>1.194440523076917</v>
      </c>
      <c r="G3088" s="131">
        <v>1.0793719148164296</v>
      </c>
      <c r="H3088" s="131">
        <v>3.911548353520102</v>
      </c>
    </row>
    <row r="3089" spans="1:10" ht="12.75">
      <c r="A3089" s="147" t="s">
        <v>417</v>
      </c>
      <c r="C3089" s="148" t="s">
        <v>418</v>
      </c>
      <c r="D3089" s="148" t="s">
        <v>419</v>
      </c>
      <c r="F3089" s="148" t="s">
        <v>420</v>
      </c>
      <c r="G3089" s="148" t="s">
        <v>421</v>
      </c>
      <c r="H3089" s="148" t="s">
        <v>422</v>
      </c>
      <c r="I3089" s="149" t="s">
        <v>423</v>
      </c>
      <c r="J3089" s="148" t="s">
        <v>424</v>
      </c>
    </row>
    <row r="3090" spans="1:8" ht="12.75">
      <c r="A3090" s="150" t="s">
        <v>490</v>
      </c>
      <c r="C3090" s="151">
        <v>324.75400000019</v>
      </c>
      <c r="D3090" s="131">
        <v>40679.443034648895</v>
      </c>
      <c r="F3090" s="131">
        <v>36236</v>
      </c>
      <c r="G3090" s="131">
        <v>34997</v>
      </c>
      <c r="H3090" s="152" t="s">
        <v>214</v>
      </c>
    </row>
    <row r="3092" spans="4:8" ht="12.75">
      <c r="D3092" s="131">
        <v>40776.00934839249</v>
      </c>
      <c r="F3092" s="131">
        <v>36275</v>
      </c>
      <c r="G3092" s="131">
        <v>34873</v>
      </c>
      <c r="H3092" s="152" t="s">
        <v>215</v>
      </c>
    </row>
    <row r="3094" spans="4:8" ht="12.75">
      <c r="D3094" s="131">
        <v>41007.204490184784</v>
      </c>
      <c r="F3094" s="131">
        <v>36752</v>
      </c>
      <c r="G3094" s="131">
        <v>34560</v>
      </c>
      <c r="H3094" s="152" t="s">
        <v>216</v>
      </c>
    </row>
    <row r="3096" spans="1:8" ht="12.75">
      <c r="A3096" s="147" t="s">
        <v>425</v>
      </c>
      <c r="C3096" s="153" t="s">
        <v>426</v>
      </c>
      <c r="D3096" s="131">
        <v>40820.88562440872</v>
      </c>
      <c r="F3096" s="131">
        <v>36421</v>
      </c>
      <c r="G3096" s="131">
        <v>34810</v>
      </c>
      <c r="H3096" s="131">
        <v>5151.878443080176</v>
      </c>
    </row>
    <row r="3097" spans="1:8" ht="12.75">
      <c r="A3097" s="130">
        <v>38400.00146990741</v>
      </c>
      <c r="C3097" s="153" t="s">
        <v>427</v>
      </c>
      <c r="D3097" s="131">
        <v>168.4259571599562</v>
      </c>
      <c r="F3097" s="131">
        <v>287.31689821519376</v>
      </c>
      <c r="G3097" s="131">
        <v>225.20879201310058</v>
      </c>
      <c r="H3097" s="131">
        <v>168.4259571599562</v>
      </c>
    </row>
    <row r="3099" spans="3:8" ht="12.75">
      <c r="C3099" s="153" t="s">
        <v>428</v>
      </c>
      <c r="D3099" s="131">
        <v>0.4125975088086928</v>
      </c>
      <c r="F3099" s="131">
        <v>0.7888770165980994</v>
      </c>
      <c r="G3099" s="131">
        <v>0.6469657914768762</v>
      </c>
      <c r="H3099" s="131">
        <v>3.2692145014830483</v>
      </c>
    </row>
    <row r="3100" spans="1:10" ht="12.75">
      <c r="A3100" s="147" t="s">
        <v>417</v>
      </c>
      <c r="C3100" s="148" t="s">
        <v>418</v>
      </c>
      <c r="D3100" s="148" t="s">
        <v>419</v>
      </c>
      <c r="F3100" s="148" t="s">
        <v>420</v>
      </c>
      <c r="G3100" s="148" t="s">
        <v>421</v>
      </c>
      <c r="H3100" s="148" t="s">
        <v>422</v>
      </c>
      <c r="I3100" s="149" t="s">
        <v>423</v>
      </c>
      <c r="J3100" s="148" t="s">
        <v>424</v>
      </c>
    </row>
    <row r="3101" spans="1:8" ht="12.75">
      <c r="A3101" s="150" t="s">
        <v>509</v>
      </c>
      <c r="C3101" s="151">
        <v>343.82299999985844</v>
      </c>
      <c r="D3101" s="131">
        <v>43904.01145148277</v>
      </c>
      <c r="F3101" s="131">
        <v>29888</v>
      </c>
      <c r="G3101" s="131">
        <v>30806</v>
      </c>
      <c r="H3101" s="152" t="s">
        <v>217</v>
      </c>
    </row>
    <row r="3103" spans="4:8" ht="12.75">
      <c r="D3103" s="131">
        <v>44518.83537256718</v>
      </c>
      <c r="F3103" s="131">
        <v>30750</v>
      </c>
      <c r="G3103" s="131">
        <v>30092</v>
      </c>
      <c r="H3103" s="152" t="s">
        <v>218</v>
      </c>
    </row>
    <row r="3105" spans="4:8" ht="12.75">
      <c r="D3105" s="131">
        <v>43780.680959284306</v>
      </c>
      <c r="F3105" s="131">
        <v>30298</v>
      </c>
      <c r="G3105" s="131">
        <v>30402</v>
      </c>
      <c r="H3105" s="152" t="s">
        <v>219</v>
      </c>
    </row>
    <row r="3107" spans="1:8" ht="12.75">
      <c r="A3107" s="147" t="s">
        <v>425</v>
      </c>
      <c r="C3107" s="153" t="s">
        <v>426</v>
      </c>
      <c r="D3107" s="131">
        <v>44067.84259444475</v>
      </c>
      <c r="F3107" s="131">
        <v>30312</v>
      </c>
      <c r="G3107" s="131">
        <v>30433.333333333336</v>
      </c>
      <c r="H3107" s="131">
        <v>13695.613638215797</v>
      </c>
    </row>
    <row r="3108" spans="1:8" ht="12.75">
      <c r="A3108" s="130">
        <v>38400.00189814815</v>
      </c>
      <c r="C3108" s="153" t="s">
        <v>427</v>
      </c>
      <c r="D3108" s="131">
        <v>395.4092399216043</v>
      </c>
      <c r="F3108" s="131">
        <v>431.1704999185357</v>
      </c>
      <c r="G3108" s="131">
        <v>358.02979391851363</v>
      </c>
      <c r="H3108" s="131">
        <v>395.4092399216043</v>
      </c>
    </row>
    <row r="3110" spans="3:8" ht="12.75">
      <c r="C3110" s="153" t="s">
        <v>428</v>
      </c>
      <c r="D3110" s="131">
        <v>0.897273877372545</v>
      </c>
      <c r="F3110" s="131">
        <v>1.422441607015491</v>
      </c>
      <c r="G3110" s="131">
        <v>1.1764396295241413</v>
      </c>
      <c r="H3110" s="131">
        <v>2.8871232086911913</v>
      </c>
    </row>
    <row r="3111" spans="1:10" ht="12.75">
      <c r="A3111" s="147" t="s">
        <v>417</v>
      </c>
      <c r="C3111" s="148" t="s">
        <v>418</v>
      </c>
      <c r="D3111" s="148" t="s">
        <v>419</v>
      </c>
      <c r="F3111" s="148" t="s">
        <v>420</v>
      </c>
      <c r="G3111" s="148" t="s">
        <v>421</v>
      </c>
      <c r="H3111" s="148" t="s">
        <v>422</v>
      </c>
      <c r="I3111" s="149" t="s">
        <v>423</v>
      </c>
      <c r="J3111" s="148" t="s">
        <v>424</v>
      </c>
    </row>
    <row r="3112" spans="1:8" ht="12.75">
      <c r="A3112" s="150" t="s">
        <v>491</v>
      </c>
      <c r="C3112" s="151">
        <v>361.38400000007823</v>
      </c>
      <c r="D3112" s="131">
        <v>43238.080590963364</v>
      </c>
      <c r="F3112" s="131">
        <v>30181.999999970198</v>
      </c>
      <c r="G3112" s="131">
        <v>30925.999999970198</v>
      </c>
      <c r="H3112" s="152" t="s">
        <v>220</v>
      </c>
    </row>
    <row r="3114" spans="4:8" ht="12.75">
      <c r="D3114" s="131">
        <v>44198.13642168045</v>
      </c>
      <c r="F3114" s="131">
        <v>30852</v>
      </c>
      <c r="G3114" s="131">
        <v>30972.000000029802</v>
      </c>
      <c r="H3114" s="152" t="s">
        <v>221</v>
      </c>
    </row>
    <row r="3116" spans="4:8" ht="12.75">
      <c r="D3116" s="131">
        <v>43435</v>
      </c>
      <c r="F3116" s="131">
        <v>30244</v>
      </c>
      <c r="G3116" s="131">
        <v>31398</v>
      </c>
      <c r="H3116" s="152" t="s">
        <v>222</v>
      </c>
    </row>
    <row r="3118" spans="1:8" ht="12.75">
      <c r="A3118" s="147" t="s">
        <v>425</v>
      </c>
      <c r="C3118" s="153" t="s">
        <v>426</v>
      </c>
      <c r="D3118" s="131">
        <v>43623.7390042146</v>
      </c>
      <c r="F3118" s="131">
        <v>30425.99999999007</v>
      </c>
      <c r="G3118" s="131">
        <v>31098.666666666664</v>
      </c>
      <c r="H3118" s="131">
        <v>12888.551589719287</v>
      </c>
    </row>
    <row r="3119" spans="1:8" ht="12.75">
      <c r="A3119" s="130">
        <v>38400.00232638889</v>
      </c>
      <c r="C3119" s="153" t="s">
        <v>427</v>
      </c>
      <c r="D3119" s="131">
        <v>507.0932934946899</v>
      </c>
      <c r="F3119" s="131">
        <v>370.22695742898134</v>
      </c>
      <c r="G3119" s="131">
        <v>260.248599102001</v>
      </c>
      <c r="H3119" s="131">
        <v>507.0932934946899</v>
      </c>
    </row>
    <row r="3121" spans="3:8" ht="12.75">
      <c r="C3121" s="153" t="s">
        <v>428</v>
      </c>
      <c r="D3121" s="131">
        <v>1.1624251040143496</v>
      </c>
      <c r="F3121" s="131">
        <v>1.216811139910281</v>
      </c>
      <c r="G3121" s="131">
        <v>0.8368480934938296</v>
      </c>
      <c r="H3121" s="131">
        <v>3.9344474820520485</v>
      </c>
    </row>
    <row r="3122" spans="1:10" ht="12.75">
      <c r="A3122" s="147" t="s">
        <v>417</v>
      </c>
      <c r="C3122" s="148" t="s">
        <v>418</v>
      </c>
      <c r="D3122" s="148" t="s">
        <v>419</v>
      </c>
      <c r="F3122" s="148" t="s">
        <v>420</v>
      </c>
      <c r="G3122" s="148" t="s">
        <v>421</v>
      </c>
      <c r="H3122" s="148" t="s">
        <v>422</v>
      </c>
      <c r="I3122" s="149" t="s">
        <v>423</v>
      </c>
      <c r="J3122" s="148" t="s">
        <v>424</v>
      </c>
    </row>
    <row r="3123" spans="1:8" ht="12.75">
      <c r="A3123" s="150" t="s">
        <v>510</v>
      </c>
      <c r="C3123" s="151">
        <v>371.029</v>
      </c>
      <c r="D3123" s="131">
        <v>47307.77160602808</v>
      </c>
      <c r="F3123" s="131">
        <v>38252</v>
      </c>
      <c r="G3123" s="131">
        <v>37984</v>
      </c>
      <c r="H3123" s="152" t="s">
        <v>223</v>
      </c>
    </row>
    <row r="3125" spans="4:8" ht="12.75">
      <c r="D3125" s="131">
        <v>46835.968642532825</v>
      </c>
      <c r="F3125" s="131">
        <v>38202</v>
      </c>
      <c r="G3125" s="131">
        <v>38298</v>
      </c>
      <c r="H3125" s="152" t="s">
        <v>224</v>
      </c>
    </row>
    <row r="3127" spans="4:8" ht="12.75">
      <c r="D3127" s="131">
        <v>46780</v>
      </c>
      <c r="F3127" s="131">
        <v>38780</v>
      </c>
      <c r="G3127" s="131">
        <v>38292</v>
      </c>
      <c r="H3127" s="152" t="s">
        <v>225</v>
      </c>
    </row>
    <row r="3129" spans="1:8" ht="12.75">
      <c r="A3129" s="147" t="s">
        <v>425</v>
      </c>
      <c r="C3129" s="153" t="s">
        <v>426</v>
      </c>
      <c r="D3129" s="131">
        <v>46974.58008285363</v>
      </c>
      <c r="F3129" s="131">
        <v>38411.333333333336</v>
      </c>
      <c r="G3129" s="131">
        <v>38191.333333333336</v>
      </c>
      <c r="H3129" s="131">
        <v>8646.96767975286</v>
      </c>
    </row>
    <row r="3130" spans="1:8" ht="12.75">
      <c r="A3130" s="130">
        <v>38400.00277777778</v>
      </c>
      <c r="C3130" s="153" t="s">
        <v>427</v>
      </c>
      <c r="D3130" s="131">
        <v>289.9061323478975</v>
      </c>
      <c r="F3130" s="131">
        <v>320.2519841208378</v>
      </c>
      <c r="G3130" s="131">
        <v>179.58099379759912</v>
      </c>
      <c r="H3130" s="131">
        <v>289.9061323478975</v>
      </c>
    </row>
    <row r="3132" spans="3:8" ht="12.75">
      <c r="C3132" s="153" t="s">
        <v>428</v>
      </c>
      <c r="D3132" s="131">
        <v>0.6171553462246218</v>
      </c>
      <c r="F3132" s="131">
        <v>0.8337434718594453</v>
      </c>
      <c r="G3132" s="131">
        <v>0.4702139939190368</v>
      </c>
      <c r="H3132" s="131">
        <v>3.352691291153101</v>
      </c>
    </row>
    <row r="3133" spans="1:10" ht="12.75">
      <c r="A3133" s="147" t="s">
        <v>417</v>
      </c>
      <c r="C3133" s="148" t="s">
        <v>418</v>
      </c>
      <c r="D3133" s="148" t="s">
        <v>419</v>
      </c>
      <c r="F3133" s="148" t="s">
        <v>420</v>
      </c>
      <c r="G3133" s="148" t="s">
        <v>421</v>
      </c>
      <c r="H3133" s="148" t="s">
        <v>422</v>
      </c>
      <c r="I3133" s="149" t="s">
        <v>423</v>
      </c>
      <c r="J3133" s="148" t="s">
        <v>424</v>
      </c>
    </row>
    <row r="3134" spans="1:8" ht="12.75">
      <c r="A3134" s="150" t="s">
        <v>485</v>
      </c>
      <c r="C3134" s="151">
        <v>407.77100000018254</v>
      </c>
      <c r="D3134" s="131">
        <v>3362365.969856262</v>
      </c>
      <c r="F3134" s="131">
        <v>146100</v>
      </c>
      <c r="G3134" s="131">
        <v>140000</v>
      </c>
      <c r="H3134" s="152" t="s">
        <v>226</v>
      </c>
    </row>
    <row r="3136" spans="4:8" ht="12.75">
      <c r="D3136" s="131">
        <v>3434039.2716522217</v>
      </c>
      <c r="F3136" s="131">
        <v>145000</v>
      </c>
      <c r="G3136" s="131">
        <v>142100</v>
      </c>
      <c r="H3136" s="152" t="s">
        <v>227</v>
      </c>
    </row>
    <row r="3138" spans="4:8" ht="12.75">
      <c r="D3138" s="131">
        <v>3422717.784942627</v>
      </c>
      <c r="F3138" s="131">
        <v>146400</v>
      </c>
      <c r="G3138" s="131">
        <v>139900</v>
      </c>
      <c r="H3138" s="152" t="s">
        <v>228</v>
      </c>
    </row>
    <row r="3140" spans="1:8" ht="12.75">
      <c r="A3140" s="147" t="s">
        <v>425</v>
      </c>
      <c r="C3140" s="153" t="s">
        <v>426</v>
      </c>
      <c r="D3140" s="131">
        <v>3406374.3421503706</v>
      </c>
      <c r="F3140" s="131">
        <v>145833.33333333334</v>
      </c>
      <c r="G3140" s="131">
        <v>140666.66666666666</v>
      </c>
      <c r="H3140" s="131">
        <v>3263166.585336953</v>
      </c>
    </row>
    <row r="3141" spans="1:8" ht="12.75">
      <c r="A3141" s="130">
        <v>38400.00324074074</v>
      </c>
      <c r="C3141" s="153" t="s">
        <v>427</v>
      </c>
      <c r="D3141" s="131">
        <v>38530.46378274383</v>
      </c>
      <c r="F3141" s="131">
        <v>737.1114795831994</v>
      </c>
      <c r="G3141" s="131">
        <v>1242.309676905615</v>
      </c>
      <c r="H3141" s="131">
        <v>38530.46378274383</v>
      </c>
    </row>
    <row r="3143" spans="3:8" ht="12.75">
      <c r="C3143" s="153" t="s">
        <v>428</v>
      </c>
      <c r="D3143" s="131">
        <v>1.1311282881029563</v>
      </c>
      <c r="F3143" s="131">
        <v>0.5054478717141937</v>
      </c>
      <c r="G3143" s="131">
        <v>0.8831585380845606</v>
      </c>
      <c r="H3143" s="131">
        <v>1.1807691325315897</v>
      </c>
    </row>
    <row r="3144" spans="1:10" ht="12.75">
      <c r="A3144" s="147" t="s">
        <v>417</v>
      </c>
      <c r="C3144" s="148" t="s">
        <v>418</v>
      </c>
      <c r="D3144" s="148" t="s">
        <v>419</v>
      </c>
      <c r="F3144" s="148" t="s">
        <v>420</v>
      </c>
      <c r="G3144" s="148" t="s">
        <v>421</v>
      </c>
      <c r="H3144" s="148" t="s">
        <v>422</v>
      </c>
      <c r="I3144" s="149" t="s">
        <v>423</v>
      </c>
      <c r="J3144" s="148" t="s">
        <v>424</v>
      </c>
    </row>
    <row r="3145" spans="1:8" ht="12.75">
      <c r="A3145" s="150" t="s">
        <v>492</v>
      </c>
      <c r="C3145" s="151">
        <v>455.40299999993294</v>
      </c>
      <c r="D3145" s="131">
        <v>1012989.389128685</v>
      </c>
      <c r="F3145" s="131">
        <v>98530</v>
      </c>
      <c r="G3145" s="131">
        <v>98732.5</v>
      </c>
      <c r="H3145" s="152" t="s">
        <v>229</v>
      </c>
    </row>
    <row r="3147" spans="4:8" ht="12.75">
      <c r="D3147" s="131">
        <v>997848.764424324</v>
      </c>
      <c r="F3147" s="131">
        <v>97867.5</v>
      </c>
      <c r="G3147" s="131">
        <v>99765</v>
      </c>
      <c r="H3147" s="152" t="s">
        <v>230</v>
      </c>
    </row>
    <row r="3149" spans="4:8" ht="12.75">
      <c r="D3149" s="131">
        <v>995592.9913492203</v>
      </c>
      <c r="F3149" s="131">
        <v>98637.5</v>
      </c>
      <c r="G3149" s="131">
        <v>98687.5</v>
      </c>
      <c r="H3149" s="152" t="s">
        <v>231</v>
      </c>
    </row>
    <row r="3151" spans="1:8" ht="12.75">
      <c r="A3151" s="147" t="s">
        <v>425</v>
      </c>
      <c r="C3151" s="153" t="s">
        <v>426</v>
      </c>
      <c r="D3151" s="131">
        <v>1002143.7149674098</v>
      </c>
      <c r="F3151" s="131">
        <v>98345</v>
      </c>
      <c r="G3151" s="131">
        <v>99061.66666666666</v>
      </c>
      <c r="H3151" s="131">
        <v>903442.4649674098</v>
      </c>
    </row>
    <row r="3152" spans="1:8" ht="12.75">
      <c r="A3152" s="130">
        <v>38400.00388888889</v>
      </c>
      <c r="C3152" s="153" t="s">
        <v>427</v>
      </c>
      <c r="D3152" s="131">
        <v>9460.106450312807</v>
      </c>
      <c r="F3152" s="131">
        <v>417.0056954047511</v>
      </c>
      <c r="G3152" s="131">
        <v>609.5199613903825</v>
      </c>
      <c r="H3152" s="131">
        <v>9460.106450312807</v>
      </c>
    </row>
    <row r="3154" spans="3:8" ht="12.75">
      <c r="C3154" s="153" t="s">
        <v>428</v>
      </c>
      <c r="D3154" s="131">
        <v>0.9439870059575692</v>
      </c>
      <c r="F3154" s="131">
        <v>0.42402328070034173</v>
      </c>
      <c r="G3154" s="131">
        <v>0.6152934650709652</v>
      </c>
      <c r="H3154" s="131">
        <v>1.0471177542727157</v>
      </c>
    </row>
    <row r="3155" spans="1:16" ht="12.75">
      <c r="A3155" s="141" t="s">
        <v>408</v>
      </c>
      <c r="B3155" s="136" t="s">
        <v>359</v>
      </c>
      <c r="D3155" s="141" t="s">
        <v>409</v>
      </c>
      <c r="E3155" s="136" t="s">
        <v>410</v>
      </c>
      <c r="F3155" s="137" t="s">
        <v>462</v>
      </c>
      <c r="G3155" s="142" t="s">
        <v>412</v>
      </c>
      <c r="H3155" s="143">
        <v>3</v>
      </c>
      <c r="I3155" s="144" t="s">
        <v>413</v>
      </c>
      <c r="J3155" s="143">
        <v>1</v>
      </c>
      <c r="K3155" s="142" t="s">
        <v>414</v>
      </c>
      <c r="L3155" s="145">
        <v>1</v>
      </c>
      <c r="M3155" s="142" t="s">
        <v>415</v>
      </c>
      <c r="N3155" s="146">
        <v>1</v>
      </c>
      <c r="O3155" s="142" t="s">
        <v>416</v>
      </c>
      <c r="P3155" s="146">
        <v>1</v>
      </c>
    </row>
    <row r="3157" spans="1:10" ht="12.75">
      <c r="A3157" s="147" t="s">
        <v>417</v>
      </c>
      <c r="C3157" s="148" t="s">
        <v>418</v>
      </c>
      <c r="D3157" s="148" t="s">
        <v>419</v>
      </c>
      <c r="F3157" s="148" t="s">
        <v>420</v>
      </c>
      <c r="G3157" s="148" t="s">
        <v>421</v>
      </c>
      <c r="H3157" s="148" t="s">
        <v>422</v>
      </c>
      <c r="I3157" s="149" t="s">
        <v>423</v>
      </c>
      <c r="J3157" s="148" t="s">
        <v>424</v>
      </c>
    </row>
    <row r="3158" spans="1:8" ht="12.75">
      <c r="A3158" s="150" t="s">
        <v>488</v>
      </c>
      <c r="C3158" s="151">
        <v>228.61599999992177</v>
      </c>
      <c r="D3158" s="131">
        <v>28780.5</v>
      </c>
      <c r="F3158" s="131">
        <v>29444</v>
      </c>
      <c r="G3158" s="131">
        <v>28413</v>
      </c>
      <c r="H3158" s="152" t="s">
        <v>232</v>
      </c>
    </row>
    <row r="3160" spans="4:8" ht="12.75">
      <c r="D3160" s="131">
        <v>28706.5</v>
      </c>
      <c r="F3160" s="131">
        <v>28752</v>
      </c>
      <c r="G3160" s="131">
        <v>28838</v>
      </c>
      <c r="H3160" s="152" t="s">
        <v>233</v>
      </c>
    </row>
    <row r="3162" spans="4:8" ht="12.75">
      <c r="D3162" s="131">
        <v>29710.361724048853</v>
      </c>
      <c r="F3162" s="131">
        <v>29214</v>
      </c>
      <c r="G3162" s="131">
        <v>28797.000000029802</v>
      </c>
      <c r="H3162" s="152" t="s">
        <v>234</v>
      </c>
    </row>
    <row r="3164" spans="1:8" ht="12.75">
      <c r="A3164" s="147" t="s">
        <v>425</v>
      </c>
      <c r="C3164" s="153" t="s">
        <v>426</v>
      </c>
      <c r="D3164" s="131">
        <v>29065.787241349615</v>
      </c>
      <c r="F3164" s="131">
        <v>29136.666666666664</v>
      </c>
      <c r="G3164" s="131">
        <v>28682.666666676603</v>
      </c>
      <c r="H3164" s="131">
        <v>151.90820354405548</v>
      </c>
    </row>
    <row r="3165" spans="1:8" ht="12.75">
      <c r="A3165" s="130">
        <v>38400.00609953704</v>
      </c>
      <c r="C3165" s="153" t="s">
        <v>427</v>
      </c>
      <c r="D3165" s="131">
        <v>559.4427565088872</v>
      </c>
      <c r="F3165" s="131">
        <v>352.4220954102244</v>
      </c>
      <c r="G3165" s="131">
        <v>234.43620312740094</v>
      </c>
      <c r="H3165" s="131">
        <v>559.4427565088872</v>
      </c>
    </row>
    <row r="3167" spans="3:8" ht="12.75">
      <c r="C3167" s="153" t="s">
        <v>428</v>
      </c>
      <c r="D3167" s="131">
        <v>1.9247466165754221</v>
      </c>
      <c r="F3167" s="131">
        <v>1.2095484340815397</v>
      </c>
      <c r="G3167" s="131">
        <v>0.8173445162955084</v>
      </c>
      <c r="H3167" s="131">
        <v>368.276856323063</v>
      </c>
    </row>
    <row r="3168" spans="1:10" ht="12.75">
      <c r="A3168" s="147" t="s">
        <v>417</v>
      </c>
      <c r="C3168" s="148" t="s">
        <v>418</v>
      </c>
      <c r="D3168" s="148" t="s">
        <v>419</v>
      </c>
      <c r="F3168" s="148" t="s">
        <v>420</v>
      </c>
      <c r="G3168" s="148" t="s">
        <v>421</v>
      </c>
      <c r="H3168" s="148" t="s">
        <v>422</v>
      </c>
      <c r="I3168" s="149" t="s">
        <v>423</v>
      </c>
      <c r="J3168" s="148" t="s">
        <v>424</v>
      </c>
    </row>
    <row r="3169" spans="1:8" ht="12.75">
      <c r="A3169" s="150" t="s">
        <v>489</v>
      </c>
      <c r="C3169" s="151">
        <v>231.6040000000503</v>
      </c>
      <c r="D3169" s="131">
        <v>22476</v>
      </c>
      <c r="F3169" s="131">
        <v>21309</v>
      </c>
      <c r="G3169" s="131">
        <v>22280</v>
      </c>
      <c r="H3169" s="152" t="s">
        <v>235</v>
      </c>
    </row>
    <row r="3171" spans="4:8" ht="12.75">
      <c r="D3171" s="131">
        <v>22329.377026051283</v>
      </c>
      <c r="F3171" s="131">
        <v>21339</v>
      </c>
      <c r="G3171" s="131">
        <v>22832</v>
      </c>
      <c r="H3171" s="152" t="s">
        <v>236</v>
      </c>
    </row>
    <row r="3173" spans="4:8" ht="12.75">
      <c r="D3173" s="131">
        <v>22468.961891889572</v>
      </c>
      <c r="F3173" s="131">
        <v>21311</v>
      </c>
      <c r="G3173" s="131">
        <v>22595</v>
      </c>
      <c r="H3173" s="152" t="s">
        <v>237</v>
      </c>
    </row>
    <row r="3175" spans="1:8" ht="12.75">
      <c r="A3175" s="147" t="s">
        <v>425</v>
      </c>
      <c r="C3175" s="153" t="s">
        <v>426</v>
      </c>
      <c r="D3175" s="131">
        <v>22424.779639313616</v>
      </c>
      <c r="F3175" s="131">
        <v>21319.666666666664</v>
      </c>
      <c r="G3175" s="131">
        <v>22569</v>
      </c>
      <c r="H3175" s="131">
        <v>230.35929833772184</v>
      </c>
    </row>
    <row r="3176" spans="1:8" ht="12.75">
      <c r="A3176" s="130">
        <v>38400.006574074076</v>
      </c>
      <c r="C3176" s="153" t="s">
        <v>427</v>
      </c>
      <c r="D3176" s="131">
        <v>82.6959956979041</v>
      </c>
      <c r="F3176" s="131">
        <v>16.772994167212165</v>
      </c>
      <c r="G3176" s="131">
        <v>276.916955060538</v>
      </c>
      <c r="H3176" s="131">
        <v>82.6959956979041</v>
      </c>
    </row>
    <row r="3178" spans="3:8" ht="12.75">
      <c r="C3178" s="153" t="s">
        <v>428</v>
      </c>
      <c r="D3178" s="131">
        <v>0.36877060567822495</v>
      </c>
      <c r="F3178" s="131">
        <v>0.07867381056870264</v>
      </c>
      <c r="G3178" s="131">
        <v>1.22697928601417</v>
      </c>
      <c r="H3178" s="131">
        <v>35.89870098348117</v>
      </c>
    </row>
    <row r="3179" spans="1:10" ht="12.75">
      <c r="A3179" s="147" t="s">
        <v>417</v>
      </c>
      <c r="C3179" s="148" t="s">
        <v>418</v>
      </c>
      <c r="D3179" s="148" t="s">
        <v>419</v>
      </c>
      <c r="F3179" s="148" t="s">
        <v>420</v>
      </c>
      <c r="G3179" s="148" t="s">
        <v>421</v>
      </c>
      <c r="H3179" s="148" t="s">
        <v>422</v>
      </c>
      <c r="I3179" s="149" t="s">
        <v>423</v>
      </c>
      <c r="J3179" s="148" t="s">
        <v>424</v>
      </c>
    </row>
    <row r="3180" spans="1:8" ht="12.75">
      <c r="A3180" s="150" t="s">
        <v>487</v>
      </c>
      <c r="C3180" s="151">
        <v>267.7160000000149</v>
      </c>
      <c r="D3180" s="131">
        <v>6796.5</v>
      </c>
      <c r="F3180" s="131">
        <v>6463.749999992549</v>
      </c>
      <c r="G3180" s="131">
        <v>6529.75</v>
      </c>
      <c r="H3180" s="152" t="s">
        <v>238</v>
      </c>
    </row>
    <row r="3182" spans="4:8" ht="12.75">
      <c r="D3182" s="131">
        <v>6835.532369583845</v>
      </c>
      <c r="F3182" s="131">
        <v>6425</v>
      </c>
      <c r="G3182" s="131">
        <v>6504.500000007451</v>
      </c>
      <c r="H3182" s="152" t="s">
        <v>239</v>
      </c>
    </row>
    <row r="3184" spans="4:8" ht="12.75">
      <c r="D3184" s="131">
        <v>6843.345799058676</v>
      </c>
      <c r="F3184" s="131">
        <v>6388.5</v>
      </c>
      <c r="G3184" s="131">
        <v>6430.75</v>
      </c>
      <c r="H3184" s="152" t="s">
        <v>240</v>
      </c>
    </row>
    <row r="3186" spans="1:8" ht="12.75">
      <c r="A3186" s="147" t="s">
        <v>425</v>
      </c>
      <c r="C3186" s="153" t="s">
        <v>426</v>
      </c>
      <c r="D3186" s="131">
        <v>6825.126056214174</v>
      </c>
      <c r="F3186" s="131">
        <v>6425.749999997517</v>
      </c>
      <c r="G3186" s="131">
        <v>6488.333333335817</v>
      </c>
      <c r="H3186" s="131">
        <v>362.83520229091346</v>
      </c>
    </row>
    <row r="3187" spans="1:8" ht="12.75">
      <c r="A3187" s="130">
        <v>38400.00722222222</v>
      </c>
      <c r="C3187" s="153" t="s">
        <v>427</v>
      </c>
      <c r="D3187" s="131">
        <v>25.096827305741435</v>
      </c>
      <c r="F3187" s="131">
        <v>37.63060589078443</v>
      </c>
      <c r="G3187" s="131">
        <v>51.441917085782194</v>
      </c>
      <c r="H3187" s="131">
        <v>25.096827305741435</v>
      </c>
    </row>
    <row r="3189" spans="3:8" ht="12.75">
      <c r="C3189" s="153" t="s">
        <v>428</v>
      </c>
      <c r="D3189" s="131">
        <v>0.3677122898395577</v>
      </c>
      <c r="F3189" s="131">
        <v>0.5856220035139706</v>
      </c>
      <c r="G3189" s="131">
        <v>0.7928371500502825</v>
      </c>
      <c r="H3189" s="131">
        <v>6.916866706229719</v>
      </c>
    </row>
    <row r="3190" spans="1:10" ht="12.75">
      <c r="A3190" s="147" t="s">
        <v>417</v>
      </c>
      <c r="C3190" s="148" t="s">
        <v>418</v>
      </c>
      <c r="D3190" s="148" t="s">
        <v>419</v>
      </c>
      <c r="F3190" s="148" t="s">
        <v>420</v>
      </c>
      <c r="G3190" s="148" t="s">
        <v>421</v>
      </c>
      <c r="H3190" s="148" t="s">
        <v>422</v>
      </c>
      <c r="I3190" s="149" t="s">
        <v>423</v>
      </c>
      <c r="J3190" s="148" t="s">
        <v>424</v>
      </c>
    </row>
    <row r="3191" spans="1:8" ht="12.75">
      <c r="A3191" s="150" t="s">
        <v>486</v>
      </c>
      <c r="C3191" s="151">
        <v>292.40199999976903</v>
      </c>
      <c r="D3191" s="131">
        <v>25734.96738052368</v>
      </c>
      <c r="F3191" s="131">
        <v>25521.5</v>
      </c>
      <c r="G3191" s="131">
        <v>25398</v>
      </c>
      <c r="H3191" s="152" t="s">
        <v>241</v>
      </c>
    </row>
    <row r="3193" spans="4:8" ht="12.75">
      <c r="D3193" s="131">
        <v>25305.5</v>
      </c>
      <c r="F3193" s="131">
        <v>25615.499999970198</v>
      </c>
      <c r="G3193" s="131">
        <v>25672.5</v>
      </c>
      <c r="H3193" s="152" t="s">
        <v>242</v>
      </c>
    </row>
    <row r="3195" spans="4:8" ht="12.75">
      <c r="D3195" s="131">
        <v>25516.5</v>
      </c>
      <c r="F3195" s="131">
        <v>25635.5</v>
      </c>
      <c r="G3195" s="131">
        <v>25709</v>
      </c>
      <c r="H3195" s="152" t="s">
        <v>243</v>
      </c>
    </row>
    <row r="3197" spans="1:8" ht="12.75">
      <c r="A3197" s="147" t="s">
        <v>425</v>
      </c>
      <c r="C3197" s="153" t="s">
        <v>426</v>
      </c>
      <c r="D3197" s="131">
        <v>25518.989126841225</v>
      </c>
      <c r="F3197" s="131">
        <v>25590.833333323397</v>
      </c>
      <c r="G3197" s="131">
        <v>25593.166666666664</v>
      </c>
      <c r="H3197" s="131">
        <v>-73.34315163623305</v>
      </c>
    </row>
    <row r="3198" spans="1:8" ht="12.75">
      <c r="A3198" s="130">
        <v>38400.007893518516</v>
      </c>
      <c r="C3198" s="153" t="s">
        <v>427</v>
      </c>
      <c r="D3198" s="131">
        <v>214.7445099361786</v>
      </c>
      <c r="F3198" s="131">
        <v>60.87144923952059</v>
      </c>
      <c r="G3198" s="131">
        <v>170.00171567761703</v>
      </c>
      <c r="H3198" s="131">
        <v>214.7445099361786</v>
      </c>
    </row>
    <row r="3200" spans="3:7" ht="12.75">
      <c r="C3200" s="153" t="s">
        <v>428</v>
      </c>
      <c r="D3200" s="131">
        <v>0.8415086854295001</v>
      </c>
      <c r="F3200" s="131">
        <v>0.23786427134538113</v>
      </c>
      <c r="G3200" s="131">
        <v>0.6642465072484859</v>
      </c>
    </row>
    <row r="3201" spans="1:10" ht="12.75">
      <c r="A3201" s="147" t="s">
        <v>417</v>
      </c>
      <c r="C3201" s="148" t="s">
        <v>418</v>
      </c>
      <c r="D3201" s="148" t="s">
        <v>419</v>
      </c>
      <c r="F3201" s="148" t="s">
        <v>420</v>
      </c>
      <c r="G3201" s="148" t="s">
        <v>421</v>
      </c>
      <c r="H3201" s="148" t="s">
        <v>422</v>
      </c>
      <c r="I3201" s="149" t="s">
        <v>423</v>
      </c>
      <c r="J3201" s="148" t="s">
        <v>424</v>
      </c>
    </row>
    <row r="3202" spans="1:8" ht="12.75">
      <c r="A3202" s="150" t="s">
        <v>490</v>
      </c>
      <c r="C3202" s="151">
        <v>324.75400000019</v>
      </c>
      <c r="D3202" s="131">
        <v>37580.12277466059</v>
      </c>
      <c r="F3202" s="131">
        <v>35282</v>
      </c>
      <c r="G3202" s="131">
        <v>35017</v>
      </c>
      <c r="H3202" s="152" t="s">
        <v>244</v>
      </c>
    </row>
    <row r="3204" spans="4:8" ht="12.75">
      <c r="D3204" s="131">
        <v>37336.5</v>
      </c>
      <c r="F3204" s="131">
        <v>35760</v>
      </c>
      <c r="G3204" s="131">
        <v>35012</v>
      </c>
      <c r="H3204" s="152" t="s">
        <v>245</v>
      </c>
    </row>
    <row r="3206" spans="4:8" ht="12.75">
      <c r="D3206" s="131">
        <v>37398.2965053916</v>
      </c>
      <c r="F3206" s="131">
        <v>35577</v>
      </c>
      <c r="G3206" s="131">
        <v>34711</v>
      </c>
      <c r="H3206" s="152" t="s">
        <v>246</v>
      </c>
    </row>
    <row r="3208" spans="1:8" ht="12.75">
      <c r="A3208" s="147" t="s">
        <v>425</v>
      </c>
      <c r="C3208" s="153" t="s">
        <v>426</v>
      </c>
      <c r="D3208" s="131">
        <v>37438.30642668406</v>
      </c>
      <c r="F3208" s="131">
        <v>35539.666666666664</v>
      </c>
      <c r="G3208" s="131">
        <v>34913.333333333336</v>
      </c>
      <c r="H3208" s="131">
        <v>2191.0036139970484</v>
      </c>
    </row>
    <row r="3209" spans="1:8" ht="12.75">
      <c r="A3209" s="130">
        <v>38400.00840277778</v>
      </c>
      <c r="C3209" s="153" t="s">
        <v>427</v>
      </c>
      <c r="D3209" s="131">
        <v>126.64363163778725</v>
      </c>
      <c r="F3209" s="131">
        <v>241.17697513098824</v>
      </c>
      <c r="G3209" s="131">
        <v>175.2436399226327</v>
      </c>
      <c r="H3209" s="131">
        <v>126.64363163778725</v>
      </c>
    </row>
    <row r="3211" spans="3:8" ht="12.75">
      <c r="C3211" s="153" t="s">
        <v>428</v>
      </c>
      <c r="D3211" s="131">
        <v>0.3382728646815133</v>
      </c>
      <c r="F3211" s="131">
        <v>0.6786134979628067</v>
      </c>
      <c r="G3211" s="131">
        <v>0.5019390106624957</v>
      </c>
      <c r="H3211" s="131">
        <v>5.7801653465441465</v>
      </c>
    </row>
    <row r="3212" spans="1:10" ht="12.75">
      <c r="A3212" s="147" t="s">
        <v>417</v>
      </c>
      <c r="C3212" s="148" t="s">
        <v>418</v>
      </c>
      <c r="D3212" s="148" t="s">
        <v>419</v>
      </c>
      <c r="F3212" s="148" t="s">
        <v>420</v>
      </c>
      <c r="G3212" s="148" t="s">
        <v>421</v>
      </c>
      <c r="H3212" s="148" t="s">
        <v>422</v>
      </c>
      <c r="I3212" s="149" t="s">
        <v>423</v>
      </c>
      <c r="J3212" s="148" t="s">
        <v>424</v>
      </c>
    </row>
    <row r="3213" spans="1:8" ht="12.75">
      <c r="A3213" s="150" t="s">
        <v>509</v>
      </c>
      <c r="C3213" s="151">
        <v>343.82299999985844</v>
      </c>
      <c r="D3213" s="131">
        <v>30818</v>
      </c>
      <c r="F3213" s="131">
        <v>29820.000000029802</v>
      </c>
      <c r="G3213" s="131">
        <v>30386</v>
      </c>
      <c r="H3213" s="152" t="s">
        <v>247</v>
      </c>
    </row>
    <row r="3215" spans="4:8" ht="12.75">
      <c r="D3215" s="131">
        <v>30668.5</v>
      </c>
      <c r="F3215" s="131">
        <v>29712</v>
      </c>
      <c r="G3215" s="131">
        <v>30360</v>
      </c>
      <c r="H3215" s="152" t="s">
        <v>248</v>
      </c>
    </row>
    <row r="3217" spans="4:8" ht="12.75">
      <c r="D3217" s="131">
        <v>31007</v>
      </c>
      <c r="F3217" s="131">
        <v>29620.000000029802</v>
      </c>
      <c r="G3217" s="131">
        <v>30777.999999970198</v>
      </c>
      <c r="H3217" s="152" t="s">
        <v>249</v>
      </c>
    </row>
    <row r="3219" spans="1:8" ht="12.75">
      <c r="A3219" s="147" t="s">
        <v>425</v>
      </c>
      <c r="C3219" s="153" t="s">
        <v>426</v>
      </c>
      <c r="D3219" s="131">
        <v>30831.166666666664</v>
      </c>
      <c r="F3219" s="131">
        <v>29717.3333333532</v>
      </c>
      <c r="G3219" s="131">
        <v>30507.99999999007</v>
      </c>
      <c r="H3219" s="131">
        <v>721.3523328472583</v>
      </c>
    </row>
    <row r="3220" spans="1:8" ht="12.75">
      <c r="A3220" s="130">
        <v>38400.00883101852</v>
      </c>
      <c r="C3220" s="153" t="s">
        <v>427</v>
      </c>
      <c r="D3220" s="131">
        <v>169.6336739369083</v>
      </c>
      <c r="F3220" s="131">
        <v>100.10660983939464</v>
      </c>
      <c r="G3220" s="131">
        <v>234.1879586824694</v>
      </c>
      <c r="H3220" s="131">
        <v>169.6336739369083</v>
      </c>
    </row>
    <row r="3222" spans="3:8" ht="12.75">
      <c r="C3222" s="153" t="s">
        <v>428</v>
      </c>
      <c r="D3222" s="131">
        <v>0.5502019296607059</v>
      </c>
      <c r="F3222" s="131">
        <v>0.3368626946316215</v>
      </c>
      <c r="G3222" s="131">
        <v>0.767628027673219</v>
      </c>
      <c r="H3222" s="131">
        <v>23.516063678250724</v>
      </c>
    </row>
    <row r="3223" spans="1:10" ht="12.75">
      <c r="A3223" s="147" t="s">
        <v>417</v>
      </c>
      <c r="C3223" s="148" t="s">
        <v>418</v>
      </c>
      <c r="D3223" s="148" t="s">
        <v>419</v>
      </c>
      <c r="F3223" s="148" t="s">
        <v>420</v>
      </c>
      <c r="G3223" s="148" t="s">
        <v>421</v>
      </c>
      <c r="H3223" s="148" t="s">
        <v>422</v>
      </c>
      <c r="I3223" s="149" t="s">
        <v>423</v>
      </c>
      <c r="J3223" s="148" t="s">
        <v>424</v>
      </c>
    </row>
    <row r="3224" spans="1:8" ht="12.75">
      <c r="A3224" s="150" t="s">
        <v>491</v>
      </c>
      <c r="C3224" s="151">
        <v>361.38400000007823</v>
      </c>
      <c r="D3224" s="131">
        <v>30775.5</v>
      </c>
      <c r="F3224" s="131">
        <v>30998</v>
      </c>
      <c r="G3224" s="131">
        <v>31110</v>
      </c>
      <c r="H3224" s="152" t="s">
        <v>250</v>
      </c>
    </row>
    <row r="3226" spans="4:8" ht="12.75">
      <c r="D3226" s="131">
        <v>30710.5</v>
      </c>
      <c r="F3226" s="131">
        <v>30438</v>
      </c>
      <c r="G3226" s="131">
        <v>30598</v>
      </c>
      <c r="H3226" s="152" t="s">
        <v>251</v>
      </c>
    </row>
    <row r="3228" spans="4:8" ht="12.75">
      <c r="D3228" s="131">
        <v>31080.218984901905</v>
      </c>
      <c r="F3228" s="131">
        <v>29936</v>
      </c>
      <c r="G3228" s="131">
        <v>30668.000000029802</v>
      </c>
      <c r="H3228" s="152" t="s">
        <v>252</v>
      </c>
    </row>
    <row r="3230" spans="1:8" ht="12.75">
      <c r="A3230" s="147" t="s">
        <v>425</v>
      </c>
      <c r="C3230" s="153" t="s">
        <v>426</v>
      </c>
      <c r="D3230" s="131">
        <v>30855.406328300633</v>
      </c>
      <c r="F3230" s="131">
        <v>30457.333333333336</v>
      </c>
      <c r="G3230" s="131">
        <v>30792.00000000993</v>
      </c>
      <c r="H3230" s="131">
        <v>244.24536158380258</v>
      </c>
    </row>
    <row r="3231" spans="1:8" ht="12.75">
      <c r="A3231" s="130">
        <v>38400.00927083333</v>
      </c>
      <c r="C3231" s="153" t="s">
        <v>427</v>
      </c>
      <c r="D3231" s="131">
        <v>197.38743102342</v>
      </c>
      <c r="F3231" s="131">
        <v>531.263901778893</v>
      </c>
      <c r="G3231" s="131">
        <v>277.61123895861</v>
      </c>
      <c r="H3231" s="131">
        <v>197.38743102342</v>
      </c>
    </row>
    <row r="3233" spans="3:8" ht="12.75">
      <c r="C3233" s="153" t="s">
        <v>428</v>
      </c>
      <c r="D3233" s="131">
        <v>0.6397174904236342</v>
      </c>
      <c r="F3233" s="131">
        <v>1.7442889565038293</v>
      </c>
      <c r="G3233" s="131">
        <v>0.9015693652848807</v>
      </c>
      <c r="H3233" s="131">
        <v>80.8152219323497</v>
      </c>
    </row>
    <row r="3234" spans="1:10" ht="12.75">
      <c r="A3234" s="147" t="s">
        <v>417</v>
      </c>
      <c r="C3234" s="148" t="s">
        <v>418</v>
      </c>
      <c r="D3234" s="148" t="s">
        <v>419</v>
      </c>
      <c r="F3234" s="148" t="s">
        <v>420</v>
      </c>
      <c r="G3234" s="148" t="s">
        <v>421</v>
      </c>
      <c r="H3234" s="148" t="s">
        <v>422</v>
      </c>
      <c r="I3234" s="149" t="s">
        <v>423</v>
      </c>
      <c r="J3234" s="148" t="s">
        <v>424</v>
      </c>
    </row>
    <row r="3235" spans="1:8" ht="12.75">
      <c r="A3235" s="150" t="s">
        <v>510</v>
      </c>
      <c r="C3235" s="151">
        <v>371.029</v>
      </c>
      <c r="D3235" s="131">
        <v>37090.5</v>
      </c>
      <c r="F3235" s="131">
        <v>37002</v>
      </c>
      <c r="G3235" s="131">
        <v>37082</v>
      </c>
      <c r="H3235" s="152" t="s">
        <v>253</v>
      </c>
    </row>
    <row r="3237" spans="4:8" ht="12.75">
      <c r="D3237" s="131">
        <v>37760.5</v>
      </c>
      <c r="F3237" s="131">
        <v>37450</v>
      </c>
      <c r="G3237" s="131">
        <v>37858</v>
      </c>
      <c r="H3237" s="152" t="s">
        <v>254</v>
      </c>
    </row>
    <row r="3239" spans="4:8" ht="12.75">
      <c r="D3239" s="131">
        <v>37306.5</v>
      </c>
      <c r="F3239" s="131">
        <v>38248</v>
      </c>
      <c r="G3239" s="131">
        <v>37488</v>
      </c>
      <c r="H3239" s="152" t="s">
        <v>255</v>
      </c>
    </row>
    <row r="3241" spans="1:8" ht="12.75">
      <c r="A3241" s="147" t="s">
        <v>425</v>
      </c>
      <c r="C3241" s="153" t="s">
        <v>426</v>
      </c>
      <c r="D3241" s="131">
        <v>37385.833333333336</v>
      </c>
      <c r="F3241" s="131">
        <v>37566.666666666664</v>
      </c>
      <c r="G3241" s="131">
        <v>37476</v>
      </c>
      <c r="H3241" s="131">
        <v>-146.33016208597607</v>
      </c>
    </row>
    <row r="3242" spans="1:8" ht="12.75">
      <c r="A3242" s="130">
        <v>38400.00969907407</v>
      </c>
      <c r="C3242" s="153" t="s">
        <v>427</v>
      </c>
      <c r="D3242" s="131">
        <v>341.9727084627271</v>
      </c>
      <c r="F3242" s="131">
        <v>631.1397098371591</v>
      </c>
      <c r="G3242" s="131">
        <v>388.1391503056604</v>
      </c>
      <c r="H3242" s="131">
        <v>341.9727084627271</v>
      </c>
    </row>
    <row r="3244" spans="3:7" ht="12.75">
      <c r="C3244" s="153" t="s">
        <v>428</v>
      </c>
      <c r="D3244" s="131">
        <v>0.9147120124719088</v>
      </c>
      <c r="F3244" s="131">
        <v>1.680052466292349</v>
      </c>
      <c r="G3244" s="131">
        <v>1.035700582521241</v>
      </c>
    </row>
    <row r="3245" spans="1:10" ht="12.75">
      <c r="A3245" s="147" t="s">
        <v>417</v>
      </c>
      <c r="C3245" s="148" t="s">
        <v>418</v>
      </c>
      <c r="D3245" s="148" t="s">
        <v>419</v>
      </c>
      <c r="F3245" s="148" t="s">
        <v>420</v>
      </c>
      <c r="G3245" s="148" t="s">
        <v>421</v>
      </c>
      <c r="H3245" s="148" t="s">
        <v>422</v>
      </c>
      <c r="I3245" s="149" t="s">
        <v>423</v>
      </c>
      <c r="J3245" s="148" t="s">
        <v>424</v>
      </c>
    </row>
    <row r="3246" spans="1:8" ht="12.75">
      <c r="A3246" s="150" t="s">
        <v>485</v>
      </c>
      <c r="C3246" s="151">
        <v>407.77100000018254</v>
      </c>
      <c r="D3246" s="131">
        <v>140695.1948375702</v>
      </c>
      <c r="F3246" s="131">
        <v>135400</v>
      </c>
      <c r="G3246" s="131">
        <v>133300</v>
      </c>
      <c r="H3246" s="152" t="s">
        <v>860</v>
      </c>
    </row>
    <row r="3248" spans="4:8" ht="12.75">
      <c r="D3248" s="131">
        <v>140529.17878723145</v>
      </c>
      <c r="F3248" s="131">
        <v>134500</v>
      </c>
      <c r="G3248" s="131">
        <v>134200</v>
      </c>
      <c r="H3248" s="152" t="s">
        <v>256</v>
      </c>
    </row>
    <row r="3250" spans="4:8" ht="12.75">
      <c r="D3250" s="131">
        <v>140145.96372056007</v>
      </c>
      <c r="F3250" s="131">
        <v>136100</v>
      </c>
      <c r="G3250" s="131">
        <v>132000</v>
      </c>
      <c r="H3250" s="152" t="s">
        <v>257</v>
      </c>
    </row>
    <row r="3252" spans="1:8" ht="12.75">
      <c r="A3252" s="147" t="s">
        <v>425</v>
      </c>
      <c r="C3252" s="153" t="s">
        <v>426</v>
      </c>
      <c r="D3252" s="131">
        <v>140456.77911512056</v>
      </c>
      <c r="F3252" s="131">
        <v>135333.33333333334</v>
      </c>
      <c r="G3252" s="131">
        <v>133166.66666666666</v>
      </c>
      <c r="H3252" s="131">
        <v>6224.493999816588</v>
      </c>
    </row>
    <row r="3253" spans="1:8" ht="12.75">
      <c r="A3253" s="130">
        <v>38400.01016203704</v>
      </c>
      <c r="C3253" s="153" t="s">
        <v>427</v>
      </c>
      <c r="D3253" s="131">
        <v>281.68242644597046</v>
      </c>
      <c r="F3253" s="131">
        <v>802.0806277010644</v>
      </c>
      <c r="G3253" s="131">
        <v>1106.0440015358038</v>
      </c>
      <c r="H3253" s="131">
        <v>281.68242644597046</v>
      </c>
    </row>
    <row r="3255" spans="3:8" ht="12.75">
      <c r="C3255" s="153" t="s">
        <v>428</v>
      </c>
      <c r="D3255" s="131">
        <v>0.20054740555818898</v>
      </c>
      <c r="F3255" s="131">
        <v>0.5926704145574366</v>
      </c>
      <c r="G3255" s="131">
        <v>0.8305712151708167</v>
      </c>
      <c r="H3255" s="131">
        <v>4.525386745561496</v>
      </c>
    </row>
    <row r="3256" spans="1:10" ht="12.75">
      <c r="A3256" s="147" t="s">
        <v>417</v>
      </c>
      <c r="C3256" s="148" t="s">
        <v>418</v>
      </c>
      <c r="D3256" s="148" t="s">
        <v>419</v>
      </c>
      <c r="F3256" s="148" t="s">
        <v>420</v>
      </c>
      <c r="G3256" s="148" t="s">
        <v>421</v>
      </c>
      <c r="H3256" s="148" t="s">
        <v>422</v>
      </c>
      <c r="I3256" s="149" t="s">
        <v>423</v>
      </c>
      <c r="J3256" s="148" t="s">
        <v>424</v>
      </c>
    </row>
    <row r="3257" spans="1:8" ht="12.75">
      <c r="A3257" s="150" t="s">
        <v>492</v>
      </c>
      <c r="C3257" s="151">
        <v>455.40299999993294</v>
      </c>
      <c r="D3257" s="131">
        <v>99391.10343277454</v>
      </c>
      <c r="F3257" s="131">
        <v>93220</v>
      </c>
      <c r="G3257" s="131">
        <v>95930</v>
      </c>
      <c r="H3257" s="152" t="s">
        <v>258</v>
      </c>
    </row>
    <row r="3259" spans="4:8" ht="12.75">
      <c r="D3259" s="131">
        <v>98762.37747085094</v>
      </c>
      <c r="F3259" s="131">
        <v>94147.5</v>
      </c>
      <c r="G3259" s="131">
        <v>95812.5</v>
      </c>
      <c r="H3259" s="152" t="s">
        <v>259</v>
      </c>
    </row>
    <row r="3261" spans="4:8" ht="12.75">
      <c r="D3261" s="131">
        <v>98307.57172346115</v>
      </c>
      <c r="F3261" s="131">
        <v>94165</v>
      </c>
      <c r="G3261" s="131">
        <v>96287.5</v>
      </c>
      <c r="H3261" s="152" t="s">
        <v>260</v>
      </c>
    </row>
    <row r="3263" spans="1:8" ht="12.75">
      <c r="A3263" s="147" t="s">
        <v>425</v>
      </c>
      <c r="C3263" s="153" t="s">
        <v>426</v>
      </c>
      <c r="D3263" s="131">
        <v>98820.35087569556</v>
      </c>
      <c r="F3263" s="131">
        <v>93844.16666666666</v>
      </c>
      <c r="G3263" s="131">
        <v>96010</v>
      </c>
      <c r="H3263" s="131">
        <v>3899.5635694939965</v>
      </c>
    </row>
    <row r="3264" spans="1:8" ht="12.75">
      <c r="A3264" s="130">
        <v>38400.01081018519</v>
      </c>
      <c r="C3264" s="153" t="s">
        <v>427</v>
      </c>
      <c r="D3264" s="131">
        <v>544.0872430264182</v>
      </c>
      <c r="F3264" s="131">
        <v>540.6150047245575</v>
      </c>
      <c r="G3264" s="131">
        <v>247.3989692783703</v>
      </c>
      <c r="H3264" s="131">
        <v>544.0872430264182</v>
      </c>
    </row>
    <row r="3266" spans="3:8" ht="12.75">
      <c r="C3266" s="153" t="s">
        <v>428</v>
      </c>
      <c r="D3266" s="131">
        <v>0.550582180902005</v>
      </c>
      <c r="F3266" s="131">
        <v>0.5760773673283449</v>
      </c>
      <c r="G3266" s="131">
        <v>0.25768041795476543</v>
      </c>
      <c r="H3266" s="131">
        <v>13.95251630933198</v>
      </c>
    </row>
    <row r="3267" spans="1:16" ht="12.75">
      <c r="A3267" s="141" t="s">
        <v>408</v>
      </c>
      <c r="B3267" s="136" t="s">
        <v>356</v>
      </c>
      <c r="D3267" s="141" t="s">
        <v>409</v>
      </c>
      <c r="E3267" s="136" t="s">
        <v>410</v>
      </c>
      <c r="F3267" s="137" t="s">
        <v>463</v>
      </c>
      <c r="G3267" s="142" t="s">
        <v>412</v>
      </c>
      <c r="H3267" s="143">
        <v>3</v>
      </c>
      <c r="I3267" s="144" t="s">
        <v>413</v>
      </c>
      <c r="J3267" s="143">
        <v>2</v>
      </c>
      <c r="K3267" s="142" t="s">
        <v>414</v>
      </c>
      <c r="L3267" s="145">
        <v>1</v>
      </c>
      <c r="M3267" s="142" t="s">
        <v>415</v>
      </c>
      <c r="N3267" s="146">
        <v>1</v>
      </c>
      <c r="O3267" s="142" t="s">
        <v>416</v>
      </c>
      <c r="P3267" s="146">
        <v>1</v>
      </c>
    </row>
    <row r="3269" spans="1:10" ht="12.75">
      <c r="A3269" s="147" t="s">
        <v>417</v>
      </c>
      <c r="C3269" s="148" t="s">
        <v>418</v>
      </c>
      <c r="D3269" s="148" t="s">
        <v>419</v>
      </c>
      <c r="F3269" s="148" t="s">
        <v>420</v>
      </c>
      <c r="G3269" s="148" t="s">
        <v>421</v>
      </c>
      <c r="H3269" s="148" t="s">
        <v>422</v>
      </c>
      <c r="I3269" s="149" t="s">
        <v>423</v>
      </c>
      <c r="J3269" s="148" t="s">
        <v>424</v>
      </c>
    </row>
    <row r="3270" spans="1:8" ht="12.75">
      <c r="A3270" s="150" t="s">
        <v>488</v>
      </c>
      <c r="C3270" s="151">
        <v>228.61599999992177</v>
      </c>
      <c r="D3270" s="131">
        <v>42612.23353254795</v>
      </c>
      <c r="F3270" s="131">
        <v>30004.999999970198</v>
      </c>
      <c r="G3270" s="131">
        <v>28986</v>
      </c>
      <c r="H3270" s="152" t="s">
        <v>261</v>
      </c>
    </row>
    <row r="3272" spans="4:8" ht="12.75">
      <c r="D3272" s="131">
        <v>42883.093250989914</v>
      </c>
      <c r="F3272" s="131">
        <v>29727</v>
      </c>
      <c r="G3272" s="131">
        <v>29085</v>
      </c>
      <c r="H3272" s="152" t="s">
        <v>262</v>
      </c>
    </row>
    <row r="3274" spans="4:8" ht="12.75">
      <c r="D3274" s="131">
        <v>42200.05838829279</v>
      </c>
      <c r="F3274" s="131">
        <v>29863</v>
      </c>
      <c r="G3274" s="131">
        <v>29375</v>
      </c>
      <c r="H3274" s="152" t="s">
        <v>263</v>
      </c>
    </row>
    <row r="3276" spans="1:8" ht="12.75">
      <c r="A3276" s="147" t="s">
        <v>425</v>
      </c>
      <c r="C3276" s="153" t="s">
        <v>426</v>
      </c>
      <c r="D3276" s="131">
        <v>42565.12839061022</v>
      </c>
      <c r="F3276" s="131">
        <v>29864.99999999007</v>
      </c>
      <c r="G3276" s="131">
        <v>29148.666666666664</v>
      </c>
      <c r="H3276" s="131">
        <v>13051.648665529368</v>
      </c>
    </row>
    <row r="3277" spans="1:8" ht="12.75">
      <c r="A3277" s="130">
        <v>38400.013020833336</v>
      </c>
      <c r="C3277" s="153" t="s">
        <v>427</v>
      </c>
      <c r="D3277" s="131">
        <v>343.9452379566453</v>
      </c>
      <c r="F3277" s="131">
        <v>139.01079093340556</v>
      </c>
      <c r="G3277" s="131">
        <v>202.16412474356903</v>
      </c>
      <c r="H3277" s="131">
        <v>343.9452379566453</v>
      </c>
    </row>
    <row r="3279" spans="3:8" ht="12.75">
      <c r="C3279" s="153" t="s">
        <v>428</v>
      </c>
      <c r="D3279" s="131">
        <v>0.8080446387952607</v>
      </c>
      <c r="F3279" s="131">
        <v>0.4654638906192928</v>
      </c>
      <c r="G3279" s="131">
        <v>0.6935621689164826</v>
      </c>
      <c r="H3279" s="131">
        <v>2.6352627684886825</v>
      </c>
    </row>
    <row r="3280" spans="1:10" ht="12.75">
      <c r="A3280" s="147" t="s">
        <v>417</v>
      </c>
      <c r="C3280" s="148" t="s">
        <v>418</v>
      </c>
      <c r="D3280" s="148" t="s">
        <v>419</v>
      </c>
      <c r="F3280" s="148" t="s">
        <v>420</v>
      </c>
      <c r="G3280" s="148" t="s">
        <v>421</v>
      </c>
      <c r="H3280" s="148" t="s">
        <v>422</v>
      </c>
      <c r="I3280" s="149" t="s">
        <v>423</v>
      </c>
      <c r="J3280" s="148" t="s">
        <v>424</v>
      </c>
    </row>
    <row r="3281" spans="1:8" ht="12.75">
      <c r="A3281" s="150" t="s">
        <v>489</v>
      </c>
      <c r="C3281" s="151">
        <v>231.6040000000503</v>
      </c>
      <c r="D3281" s="131">
        <v>129049.6212337017</v>
      </c>
      <c r="F3281" s="131">
        <v>21960</v>
      </c>
      <c r="G3281" s="131">
        <v>24272</v>
      </c>
      <c r="H3281" s="152" t="s">
        <v>264</v>
      </c>
    </row>
    <row r="3283" spans="4:8" ht="12.75">
      <c r="D3283" s="131">
        <v>125339.5114479065</v>
      </c>
      <c r="F3283" s="131">
        <v>22114</v>
      </c>
      <c r="G3283" s="131">
        <v>23542</v>
      </c>
      <c r="H3283" s="152" t="s">
        <v>265</v>
      </c>
    </row>
    <row r="3285" spans="4:8" ht="12.75">
      <c r="D3285" s="131">
        <v>130934.86905312538</v>
      </c>
      <c r="F3285" s="131">
        <v>22150</v>
      </c>
      <c r="G3285" s="131">
        <v>23994</v>
      </c>
      <c r="H3285" s="152" t="s">
        <v>266</v>
      </c>
    </row>
    <row r="3287" spans="1:8" ht="12.75">
      <c r="A3287" s="147" t="s">
        <v>425</v>
      </c>
      <c r="C3287" s="153" t="s">
        <v>426</v>
      </c>
      <c r="D3287" s="131">
        <v>128441.33391157785</v>
      </c>
      <c r="F3287" s="131">
        <v>22074.666666666664</v>
      </c>
      <c r="G3287" s="131">
        <v>23936</v>
      </c>
      <c r="H3287" s="131">
        <v>105063.40563409404</v>
      </c>
    </row>
    <row r="3288" spans="1:8" ht="12.75">
      <c r="A3288" s="130">
        <v>38400.0134837963</v>
      </c>
      <c r="C3288" s="153" t="s">
        <v>427</v>
      </c>
      <c r="D3288" s="131">
        <v>2846.843301317991</v>
      </c>
      <c r="F3288" s="131">
        <v>100.92241244309082</v>
      </c>
      <c r="G3288" s="131">
        <v>368.4399544023422</v>
      </c>
      <c r="H3288" s="131">
        <v>2846.843301317991</v>
      </c>
    </row>
    <row r="3290" spans="3:8" ht="12.75">
      <c r="C3290" s="153" t="s">
        <v>428</v>
      </c>
      <c r="D3290" s="131">
        <v>2.2164541698685785</v>
      </c>
      <c r="F3290" s="131">
        <v>0.4571865748509188</v>
      </c>
      <c r="G3290" s="131">
        <v>1.5392711998760955</v>
      </c>
      <c r="H3290" s="131">
        <v>2.7096430808960617</v>
      </c>
    </row>
    <row r="3291" spans="1:10" ht="12.75">
      <c r="A3291" s="147" t="s">
        <v>417</v>
      </c>
      <c r="C3291" s="148" t="s">
        <v>418</v>
      </c>
      <c r="D3291" s="148" t="s">
        <v>419</v>
      </c>
      <c r="F3291" s="148" t="s">
        <v>420</v>
      </c>
      <c r="G3291" s="148" t="s">
        <v>421</v>
      </c>
      <c r="H3291" s="148" t="s">
        <v>422</v>
      </c>
      <c r="I3291" s="149" t="s">
        <v>423</v>
      </c>
      <c r="J3291" s="148" t="s">
        <v>424</v>
      </c>
    </row>
    <row r="3292" spans="1:8" ht="12.75">
      <c r="A3292" s="150" t="s">
        <v>487</v>
      </c>
      <c r="C3292" s="151">
        <v>267.7160000000149</v>
      </c>
      <c r="D3292" s="131">
        <v>92920.40382432938</v>
      </c>
      <c r="F3292" s="131">
        <v>6781.000000007451</v>
      </c>
      <c r="G3292" s="131">
        <v>6733.25</v>
      </c>
      <c r="H3292" s="152" t="s">
        <v>267</v>
      </c>
    </row>
    <row r="3294" spans="4:8" ht="12.75">
      <c r="D3294" s="131">
        <v>91468.36433410645</v>
      </c>
      <c r="F3294" s="131">
        <v>6755.000000007451</v>
      </c>
      <c r="G3294" s="131">
        <v>6757.999999992549</v>
      </c>
      <c r="H3294" s="152" t="s">
        <v>268</v>
      </c>
    </row>
    <row r="3296" spans="4:8" ht="12.75">
      <c r="D3296" s="131">
        <v>92975.31530296803</v>
      </c>
      <c r="F3296" s="131">
        <v>6676.749999992549</v>
      </c>
      <c r="G3296" s="131">
        <v>6737.749999992549</v>
      </c>
      <c r="H3296" s="152" t="s">
        <v>269</v>
      </c>
    </row>
    <row r="3298" spans="1:8" ht="12.75">
      <c r="A3298" s="147" t="s">
        <v>425</v>
      </c>
      <c r="C3298" s="153" t="s">
        <v>426</v>
      </c>
      <c r="D3298" s="131">
        <v>92454.6944871346</v>
      </c>
      <c r="F3298" s="131">
        <v>6737.583333335817</v>
      </c>
      <c r="G3298" s="131">
        <v>6742.999999995032</v>
      </c>
      <c r="H3298" s="131">
        <v>85713.94849667266</v>
      </c>
    </row>
    <row r="3299" spans="1:8" ht="12.75">
      <c r="A3299" s="130">
        <v>38400.014131944445</v>
      </c>
      <c r="C3299" s="153" t="s">
        <v>427</v>
      </c>
      <c r="D3299" s="131">
        <v>854.6281037386202</v>
      </c>
      <c r="F3299" s="131">
        <v>54.26343920390731</v>
      </c>
      <c r="G3299" s="131">
        <v>13.18379687005949</v>
      </c>
      <c r="H3299" s="131">
        <v>854.6281037386202</v>
      </c>
    </row>
    <row r="3301" spans="3:8" ht="12.75">
      <c r="C3301" s="153" t="s">
        <v>428</v>
      </c>
      <c r="D3301" s="131">
        <v>0.9243750233337745</v>
      </c>
      <c r="F3301" s="131">
        <v>0.8053843124347847</v>
      </c>
      <c r="G3301" s="131">
        <v>0.19551826887244858</v>
      </c>
      <c r="H3301" s="131">
        <v>0.9970700437068258</v>
      </c>
    </row>
    <row r="3302" spans="1:10" ht="12.75">
      <c r="A3302" s="147" t="s">
        <v>417</v>
      </c>
      <c r="C3302" s="148" t="s">
        <v>418</v>
      </c>
      <c r="D3302" s="148" t="s">
        <v>419</v>
      </c>
      <c r="F3302" s="148" t="s">
        <v>420</v>
      </c>
      <c r="G3302" s="148" t="s">
        <v>421</v>
      </c>
      <c r="H3302" s="148" t="s">
        <v>422</v>
      </c>
      <c r="I3302" s="149" t="s">
        <v>423</v>
      </c>
      <c r="J3302" s="148" t="s">
        <v>424</v>
      </c>
    </row>
    <row r="3303" spans="1:8" ht="12.75">
      <c r="A3303" s="150" t="s">
        <v>486</v>
      </c>
      <c r="C3303" s="151">
        <v>292.40199999976903</v>
      </c>
      <c r="D3303" s="131">
        <v>27303.092909038067</v>
      </c>
      <c r="F3303" s="131">
        <v>26989.5</v>
      </c>
      <c r="G3303" s="131">
        <v>26090.499999970198</v>
      </c>
      <c r="H3303" s="152" t="s">
        <v>270</v>
      </c>
    </row>
    <row r="3305" spans="4:8" ht="12.75">
      <c r="D3305" s="131">
        <v>26994.910554349422</v>
      </c>
      <c r="F3305" s="131">
        <v>27162.5</v>
      </c>
      <c r="G3305" s="131">
        <v>25976.5</v>
      </c>
      <c r="H3305" s="152" t="s">
        <v>271</v>
      </c>
    </row>
    <row r="3307" spans="4:8" ht="12.75">
      <c r="D3307" s="131">
        <v>27015.5551905334</v>
      </c>
      <c r="F3307" s="131">
        <v>27392</v>
      </c>
      <c r="G3307" s="131">
        <v>26096.25</v>
      </c>
      <c r="H3307" s="152" t="s">
        <v>272</v>
      </c>
    </row>
    <row r="3309" spans="1:8" ht="12.75">
      <c r="A3309" s="147" t="s">
        <v>425</v>
      </c>
      <c r="C3309" s="153" t="s">
        <v>426</v>
      </c>
      <c r="D3309" s="131">
        <v>27104.519551306963</v>
      </c>
      <c r="F3309" s="131">
        <v>27181.333333333336</v>
      </c>
      <c r="G3309" s="131">
        <v>26054.416666656733</v>
      </c>
      <c r="H3309" s="131">
        <v>647.1231905538509</v>
      </c>
    </row>
    <row r="3310" spans="1:8" ht="12.75">
      <c r="A3310" s="130">
        <v>38400.01480324074</v>
      </c>
      <c r="C3310" s="153" t="s">
        <v>427</v>
      </c>
      <c r="D3310" s="131">
        <v>172.27908767842433</v>
      </c>
      <c r="F3310" s="131">
        <v>201.9098396149463</v>
      </c>
      <c r="G3310" s="131">
        <v>67.53903191571989</v>
      </c>
      <c r="H3310" s="131">
        <v>172.27908767842433</v>
      </c>
    </row>
    <row r="3312" spans="3:8" ht="12.75">
      <c r="C3312" s="153" t="s">
        <v>428</v>
      </c>
      <c r="D3312" s="131">
        <v>0.6356101880068823</v>
      </c>
      <c r="F3312" s="131">
        <v>0.7428253689355914</v>
      </c>
      <c r="G3312" s="131">
        <v>0.25922296699182407</v>
      </c>
      <c r="H3312" s="131">
        <v>26.62230162559566</v>
      </c>
    </row>
    <row r="3313" spans="1:10" ht="12.75">
      <c r="A3313" s="147" t="s">
        <v>417</v>
      </c>
      <c r="C3313" s="148" t="s">
        <v>418</v>
      </c>
      <c r="D3313" s="148" t="s">
        <v>419</v>
      </c>
      <c r="F3313" s="148" t="s">
        <v>420</v>
      </c>
      <c r="G3313" s="148" t="s">
        <v>421</v>
      </c>
      <c r="H3313" s="148" t="s">
        <v>422</v>
      </c>
      <c r="I3313" s="149" t="s">
        <v>423</v>
      </c>
      <c r="J3313" s="148" t="s">
        <v>424</v>
      </c>
    </row>
    <row r="3314" spans="1:8" ht="12.75">
      <c r="A3314" s="150" t="s">
        <v>490</v>
      </c>
      <c r="C3314" s="151">
        <v>324.75400000019</v>
      </c>
      <c r="D3314" s="131">
        <v>37341.84235686064</v>
      </c>
      <c r="F3314" s="131">
        <v>36340</v>
      </c>
      <c r="G3314" s="131">
        <v>34433</v>
      </c>
      <c r="H3314" s="152" t="s">
        <v>273</v>
      </c>
    </row>
    <row r="3316" spans="4:8" ht="12.75">
      <c r="D3316" s="131">
        <v>37905.71515536308</v>
      </c>
      <c r="F3316" s="131">
        <v>35952</v>
      </c>
      <c r="G3316" s="131">
        <v>34232</v>
      </c>
      <c r="H3316" s="152" t="s">
        <v>274</v>
      </c>
    </row>
    <row r="3318" spans="4:8" ht="12.75">
      <c r="D3318" s="131">
        <v>37573.90805000067</v>
      </c>
      <c r="F3318" s="131">
        <v>36348</v>
      </c>
      <c r="G3318" s="131">
        <v>34788</v>
      </c>
      <c r="H3318" s="152" t="s">
        <v>275</v>
      </c>
    </row>
    <row r="3320" spans="1:8" ht="12.75">
      <c r="A3320" s="147" t="s">
        <v>425</v>
      </c>
      <c r="C3320" s="153" t="s">
        <v>426</v>
      </c>
      <c r="D3320" s="131">
        <v>37607.15518740813</v>
      </c>
      <c r="F3320" s="131">
        <v>36213.333333333336</v>
      </c>
      <c r="G3320" s="131">
        <v>34484.333333333336</v>
      </c>
      <c r="H3320" s="131">
        <v>2200.8954626923905</v>
      </c>
    </row>
    <row r="3321" spans="1:8" ht="12.75">
      <c r="A3321" s="130">
        <v>38400.0153125</v>
      </c>
      <c r="C3321" s="153" t="s">
        <v>427</v>
      </c>
      <c r="D3321" s="131">
        <v>283.4028269660639</v>
      </c>
      <c r="F3321" s="131">
        <v>226.35665073801863</v>
      </c>
      <c r="G3321" s="131">
        <v>281.5321177651554</v>
      </c>
      <c r="H3321" s="131">
        <v>283.4028269660639</v>
      </c>
    </row>
    <row r="3323" spans="3:8" ht="12.75">
      <c r="C3323" s="153" t="s">
        <v>428</v>
      </c>
      <c r="D3323" s="131">
        <v>0.7535875169333593</v>
      </c>
      <c r="F3323" s="131">
        <v>0.6250643890041014</v>
      </c>
      <c r="G3323" s="131">
        <v>0.8164058589847236</v>
      </c>
      <c r="H3323" s="131">
        <v>12.876705494197925</v>
      </c>
    </row>
    <row r="3324" spans="1:10" ht="12.75">
      <c r="A3324" s="147" t="s">
        <v>417</v>
      </c>
      <c r="C3324" s="148" t="s">
        <v>418</v>
      </c>
      <c r="D3324" s="148" t="s">
        <v>419</v>
      </c>
      <c r="F3324" s="148" t="s">
        <v>420</v>
      </c>
      <c r="G3324" s="148" t="s">
        <v>421</v>
      </c>
      <c r="H3324" s="148" t="s">
        <v>422</v>
      </c>
      <c r="I3324" s="149" t="s">
        <v>423</v>
      </c>
      <c r="J3324" s="148" t="s">
        <v>424</v>
      </c>
    </row>
    <row r="3325" spans="1:8" ht="12.75">
      <c r="A3325" s="150" t="s">
        <v>509</v>
      </c>
      <c r="C3325" s="151">
        <v>343.82299999985844</v>
      </c>
      <c r="D3325" s="131">
        <v>30490</v>
      </c>
      <c r="F3325" s="131">
        <v>30279.999999970198</v>
      </c>
      <c r="G3325" s="131">
        <v>30222.000000029802</v>
      </c>
      <c r="H3325" s="152" t="s">
        <v>276</v>
      </c>
    </row>
    <row r="3327" spans="4:8" ht="12.75">
      <c r="D3327" s="131">
        <v>30548.5</v>
      </c>
      <c r="F3327" s="131">
        <v>30258</v>
      </c>
      <c r="G3327" s="131">
        <v>29622.000000029802</v>
      </c>
      <c r="H3327" s="152" t="s">
        <v>277</v>
      </c>
    </row>
    <row r="3329" spans="4:8" ht="12.75">
      <c r="D3329" s="131">
        <v>30872.03643679619</v>
      </c>
      <c r="F3329" s="131">
        <v>30146</v>
      </c>
      <c r="G3329" s="131">
        <v>30114</v>
      </c>
      <c r="H3329" s="152" t="s">
        <v>278</v>
      </c>
    </row>
    <row r="3331" spans="1:8" ht="12.75">
      <c r="A3331" s="147" t="s">
        <v>425</v>
      </c>
      <c r="C3331" s="153" t="s">
        <v>426</v>
      </c>
      <c r="D3331" s="131">
        <v>30636.84547893206</v>
      </c>
      <c r="F3331" s="131">
        <v>30227.99999999007</v>
      </c>
      <c r="G3331" s="131">
        <v>29986.00000001987</v>
      </c>
      <c r="H3331" s="131">
        <v>528.9724630541873</v>
      </c>
    </row>
    <row r="3332" spans="1:8" ht="12.75">
      <c r="A3332" s="130">
        <v>38400.015752314815</v>
      </c>
      <c r="C3332" s="153" t="s">
        <v>427</v>
      </c>
      <c r="D3332" s="131">
        <v>205.77087377938352</v>
      </c>
      <c r="F3332" s="131">
        <v>71.86097688156205</v>
      </c>
      <c r="G3332" s="131">
        <v>319.8249521165256</v>
      </c>
      <c r="H3332" s="131">
        <v>205.77087377938352</v>
      </c>
    </row>
    <row r="3334" spans="3:8" ht="12.75">
      <c r="C3334" s="153" t="s">
        <v>428</v>
      </c>
      <c r="D3334" s="131">
        <v>0.671645107590745</v>
      </c>
      <c r="F3334" s="131">
        <v>0.2377298428000055</v>
      </c>
      <c r="G3334" s="131">
        <v>1.0665809114797362</v>
      </c>
      <c r="H3334" s="131">
        <v>38.90011071489455</v>
      </c>
    </row>
    <row r="3335" spans="1:10" ht="12.75">
      <c r="A3335" s="147" t="s">
        <v>417</v>
      </c>
      <c r="C3335" s="148" t="s">
        <v>418</v>
      </c>
      <c r="D3335" s="148" t="s">
        <v>419</v>
      </c>
      <c r="F3335" s="148" t="s">
        <v>420</v>
      </c>
      <c r="G3335" s="148" t="s">
        <v>421</v>
      </c>
      <c r="H3335" s="148" t="s">
        <v>422</v>
      </c>
      <c r="I3335" s="149" t="s">
        <v>423</v>
      </c>
      <c r="J3335" s="148" t="s">
        <v>424</v>
      </c>
    </row>
    <row r="3336" spans="1:8" ht="12.75">
      <c r="A3336" s="150" t="s">
        <v>491</v>
      </c>
      <c r="C3336" s="151">
        <v>361.38400000007823</v>
      </c>
      <c r="D3336" s="131">
        <v>32901.65137475729</v>
      </c>
      <c r="F3336" s="131">
        <v>30750</v>
      </c>
      <c r="G3336" s="131">
        <v>30810</v>
      </c>
      <c r="H3336" s="152" t="s">
        <v>279</v>
      </c>
    </row>
    <row r="3338" spans="4:8" ht="12.75">
      <c r="D3338" s="131">
        <v>31989</v>
      </c>
      <c r="F3338" s="131">
        <v>30414</v>
      </c>
      <c r="G3338" s="131">
        <v>30642</v>
      </c>
      <c r="H3338" s="152" t="s">
        <v>280</v>
      </c>
    </row>
    <row r="3340" spans="4:8" ht="12.75">
      <c r="D3340" s="131">
        <v>32375</v>
      </c>
      <c r="F3340" s="131">
        <v>30606</v>
      </c>
      <c r="G3340" s="131">
        <v>30014</v>
      </c>
      <c r="H3340" s="152" t="s">
        <v>281</v>
      </c>
    </row>
    <row r="3342" spans="1:8" ht="12.75">
      <c r="A3342" s="147" t="s">
        <v>425</v>
      </c>
      <c r="C3342" s="153" t="s">
        <v>426</v>
      </c>
      <c r="D3342" s="131">
        <v>32421.883791585766</v>
      </c>
      <c r="F3342" s="131">
        <v>30590</v>
      </c>
      <c r="G3342" s="131">
        <v>30488.666666666664</v>
      </c>
      <c r="H3342" s="131">
        <v>1878.4610829674325</v>
      </c>
    </row>
    <row r="3343" spans="1:8" ht="12.75">
      <c r="A3343" s="130">
        <v>38400.016180555554</v>
      </c>
      <c r="C3343" s="153" t="s">
        <v>427</v>
      </c>
      <c r="D3343" s="131">
        <v>458.128475862967</v>
      </c>
      <c r="F3343" s="131">
        <v>168.5704600456438</v>
      </c>
      <c r="G3343" s="131">
        <v>419.5680318295632</v>
      </c>
      <c r="H3343" s="131">
        <v>458.128475862967</v>
      </c>
    </row>
    <row r="3345" spans="3:8" ht="12.75">
      <c r="C3345" s="153" t="s">
        <v>428</v>
      </c>
      <c r="D3345" s="131">
        <v>1.4130223857685345</v>
      </c>
      <c r="F3345" s="131">
        <v>0.5510639426140693</v>
      </c>
      <c r="G3345" s="131">
        <v>1.3761442453902974</v>
      </c>
      <c r="H3345" s="131">
        <v>24.388499714843956</v>
      </c>
    </row>
    <row r="3346" spans="1:10" ht="12.75">
      <c r="A3346" s="147" t="s">
        <v>417</v>
      </c>
      <c r="C3346" s="148" t="s">
        <v>418</v>
      </c>
      <c r="D3346" s="148" t="s">
        <v>419</v>
      </c>
      <c r="F3346" s="148" t="s">
        <v>420</v>
      </c>
      <c r="G3346" s="148" t="s">
        <v>421</v>
      </c>
      <c r="H3346" s="148" t="s">
        <v>422</v>
      </c>
      <c r="I3346" s="149" t="s">
        <v>423</v>
      </c>
      <c r="J3346" s="148" t="s">
        <v>424</v>
      </c>
    </row>
    <row r="3347" spans="1:8" ht="12.75">
      <c r="A3347" s="150" t="s">
        <v>510</v>
      </c>
      <c r="C3347" s="151">
        <v>371.029</v>
      </c>
      <c r="D3347" s="131">
        <v>37080.5</v>
      </c>
      <c r="F3347" s="131">
        <v>36800</v>
      </c>
      <c r="G3347" s="131">
        <v>37296</v>
      </c>
      <c r="H3347" s="152" t="s">
        <v>282</v>
      </c>
    </row>
    <row r="3349" spans="4:8" ht="12.75">
      <c r="D3349" s="131">
        <v>37162.974046349525</v>
      </c>
      <c r="F3349" s="131">
        <v>37036</v>
      </c>
      <c r="G3349" s="131">
        <v>37180</v>
      </c>
      <c r="H3349" s="152" t="s">
        <v>283</v>
      </c>
    </row>
    <row r="3351" spans="4:8" ht="12.75">
      <c r="D3351" s="131">
        <v>37171</v>
      </c>
      <c r="F3351" s="131">
        <v>36550</v>
      </c>
      <c r="G3351" s="131">
        <v>37512</v>
      </c>
      <c r="H3351" s="152" t="s">
        <v>284</v>
      </c>
    </row>
    <row r="3353" spans="1:8" ht="12.75">
      <c r="A3353" s="147" t="s">
        <v>425</v>
      </c>
      <c r="C3353" s="153" t="s">
        <v>426</v>
      </c>
      <c r="D3353" s="131">
        <v>37138.158015449844</v>
      </c>
      <c r="F3353" s="131">
        <v>36795.333333333336</v>
      </c>
      <c r="G3353" s="131">
        <v>37329.333333333336</v>
      </c>
      <c r="H3353" s="131">
        <v>139.6111514611174</v>
      </c>
    </row>
    <row r="3354" spans="1:8" ht="12.75">
      <c r="A3354" s="130">
        <v>38400.01662037037</v>
      </c>
      <c r="C3354" s="153" t="s">
        <v>427</v>
      </c>
      <c r="D3354" s="131">
        <v>50.094301493832084</v>
      </c>
      <c r="F3354" s="131">
        <v>243.03360535805194</v>
      </c>
      <c r="G3354" s="131">
        <v>168.4913449804866</v>
      </c>
      <c r="H3354" s="131">
        <v>50.094301493832084</v>
      </c>
    </row>
    <row r="3356" spans="3:8" ht="12.75">
      <c r="C3356" s="153" t="s">
        <v>428</v>
      </c>
      <c r="D3356" s="131">
        <v>0.13488633839349912</v>
      </c>
      <c r="F3356" s="131">
        <v>0.660501165069987</v>
      </c>
      <c r="G3356" s="131">
        <v>0.4513644631044931</v>
      </c>
      <c r="H3356" s="131">
        <v>35.88130387119089</v>
      </c>
    </row>
    <row r="3357" spans="1:10" ht="12.75">
      <c r="A3357" s="147" t="s">
        <v>417</v>
      </c>
      <c r="C3357" s="148" t="s">
        <v>418</v>
      </c>
      <c r="D3357" s="148" t="s">
        <v>419</v>
      </c>
      <c r="F3357" s="148" t="s">
        <v>420</v>
      </c>
      <c r="G3357" s="148" t="s">
        <v>421</v>
      </c>
      <c r="H3357" s="148" t="s">
        <v>422</v>
      </c>
      <c r="I3357" s="149" t="s">
        <v>423</v>
      </c>
      <c r="J3357" s="148" t="s">
        <v>424</v>
      </c>
    </row>
    <row r="3358" spans="1:8" ht="12.75">
      <c r="A3358" s="150" t="s">
        <v>485</v>
      </c>
      <c r="C3358" s="151">
        <v>407.77100000018254</v>
      </c>
      <c r="D3358" s="131">
        <v>141369.75745034218</v>
      </c>
      <c r="F3358" s="131">
        <v>131200</v>
      </c>
      <c r="G3358" s="131">
        <v>129000</v>
      </c>
      <c r="H3358" s="152" t="s">
        <v>285</v>
      </c>
    </row>
    <row r="3360" spans="4:8" ht="12.75">
      <c r="D3360" s="131">
        <v>142124.42414450645</v>
      </c>
      <c r="F3360" s="131">
        <v>132800</v>
      </c>
      <c r="G3360" s="131">
        <v>128800</v>
      </c>
      <c r="H3360" s="152" t="s">
        <v>286</v>
      </c>
    </row>
    <row r="3362" spans="4:8" ht="12.75">
      <c r="D3362" s="131">
        <v>140718.61807394028</v>
      </c>
      <c r="F3362" s="131">
        <v>132900</v>
      </c>
      <c r="G3362" s="131">
        <v>129400</v>
      </c>
      <c r="H3362" s="152" t="s">
        <v>287</v>
      </c>
    </row>
    <row r="3364" spans="1:8" ht="12.75">
      <c r="A3364" s="147" t="s">
        <v>425</v>
      </c>
      <c r="C3364" s="153" t="s">
        <v>426</v>
      </c>
      <c r="D3364" s="131">
        <v>141404.26655626297</v>
      </c>
      <c r="F3364" s="131">
        <v>132300</v>
      </c>
      <c r="G3364" s="131">
        <v>129066.66666666666</v>
      </c>
      <c r="H3364" s="131">
        <v>10747.369281629848</v>
      </c>
    </row>
    <row r="3365" spans="1:8" ht="12.75">
      <c r="A3365" s="130">
        <v>38400.01708333333</v>
      </c>
      <c r="C3365" s="153" t="s">
        <v>427</v>
      </c>
      <c r="D3365" s="131">
        <v>703.5380841200365</v>
      </c>
      <c r="F3365" s="131">
        <v>953.9392014169456</v>
      </c>
      <c r="G3365" s="131">
        <v>305.5050463303894</v>
      </c>
      <c r="H3365" s="131">
        <v>703.5380841200365</v>
      </c>
    </row>
    <row r="3367" spans="3:8" ht="12.75">
      <c r="C3367" s="153" t="s">
        <v>428</v>
      </c>
      <c r="D3367" s="131">
        <v>0.4975366735770364</v>
      </c>
      <c r="F3367" s="131">
        <v>0.7210424802849172</v>
      </c>
      <c r="G3367" s="131">
        <v>0.23670329002871085</v>
      </c>
      <c r="H3367" s="131">
        <v>6.546142276162159</v>
      </c>
    </row>
    <row r="3368" spans="1:10" ht="12.75">
      <c r="A3368" s="147" t="s">
        <v>417</v>
      </c>
      <c r="C3368" s="148" t="s">
        <v>418</v>
      </c>
      <c r="D3368" s="148" t="s">
        <v>419</v>
      </c>
      <c r="F3368" s="148" t="s">
        <v>420</v>
      </c>
      <c r="G3368" s="148" t="s">
        <v>421</v>
      </c>
      <c r="H3368" s="148" t="s">
        <v>422</v>
      </c>
      <c r="I3368" s="149" t="s">
        <v>423</v>
      </c>
      <c r="J3368" s="148" t="s">
        <v>424</v>
      </c>
    </row>
    <row r="3369" spans="1:8" ht="12.75">
      <c r="A3369" s="150" t="s">
        <v>492</v>
      </c>
      <c r="C3369" s="151">
        <v>455.40299999993294</v>
      </c>
      <c r="D3369" s="131">
        <v>98861.71529340744</v>
      </c>
      <c r="F3369" s="131">
        <v>93155</v>
      </c>
      <c r="G3369" s="131">
        <v>94920</v>
      </c>
      <c r="H3369" s="152" t="s">
        <v>288</v>
      </c>
    </row>
    <row r="3371" spans="4:8" ht="12.75">
      <c r="D3371" s="131">
        <v>99473.17448973656</v>
      </c>
      <c r="F3371" s="131">
        <v>93857.5</v>
      </c>
      <c r="G3371" s="131">
        <v>95155</v>
      </c>
      <c r="H3371" s="152" t="s">
        <v>289</v>
      </c>
    </row>
    <row r="3373" spans="4:8" ht="12.75">
      <c r="D3373" s="131">
        <v>99241.88661682606</v>
      </c>
      <c r="F3373" s="131">
        <v>92842.5</v>
      </c>
      <c r="G3373" s="131">
        <v>94447.5</v>
      </c>
      <c r="H3373" s="152" t="s">
        <v>290</v>
      </c>
    </row>
    <row r="3375" spans="1:8" ht="12.75">
      <c r="A3375" s="147" t="s">
        <v>425</v>
      </c>
      <c r="C3375" s="153" t="s">
        <v>426</v>
      </c>
      <c r="D3375" s="131">
        <v>99192.25879999003</v>
      </c>
      <c r="F3375" s="131">
        <v>93285</v>
      </c>
      <c r="G3375" s="131">
        <v>94840.83333333334</v>
      </c>
      <c r="H3375" s="131">
        <v>5133.864904641181</v>
      </c>
    </row>
    <row r="3376" spans="1:8" ht="12.75">
      <c r="A3376" s="130">
        <v>38400.01771990741</v>
      </c>
      <c r="C3376" s="153" t="s">
        <v>427</v>
      </c>
      <c r="D3376" s="131">
        <v>308.73577270378826</v>
      </c>
      <c r="F3376" s="131">
        <v>519.8377150611526</v>
      </c>
      <c r="G3376" s="131">
        <v>360.33260098599646</v>
      </c>
      <c r="H3376" s="131">
        <v>308.73577270378826</v>
      </c>
    </row>
    <row r="3378" spans="3:8" ht="12.75">
      <c r="C3378" s="153" t="s">
        <v>428</v>
      </c>
      <c r="D3378" s="131">
        <v>0.31124986610731287</v>
      </c>
      <c r="F3378" s="131">
        <v>0.5572575602306401</v>
      </c>
      <c r="G3378" s="131">
        <v>0.37993403086152744</v>
      </c>
      <c r="H3378" s="131">
        <v>6.01371049761518</v>
      </c>
    </row>
    <row r="3379" spans="1:16" ht="12.75">
      <c r="A3379" s="141" t="s">
        <v>408</v>
      </c>
      <c r="B3379" s="136" t="s">
        <v>569</v>
      </c>
      <c r="D3379" s="141" t="s">
        <v>409</v>
      </c>
      <c r="E3379" s="136" t="s">
        <v>410</v>
      </c>
      <c r="F3379" s="137" t="s">
        <v>464</v>
      </c>
      <c r="G3379" s="142" t="s">
        <v>412</v>
      </c>
      <c r="H3379" s="143">
        <v>3</v>
      </c>
      <c r="I3379" s="144" t="s">
        <v>413</v>
      </c>
      <c r="J3379" s="143">
        <v>3</v>
      </c>
      <c r="K3379" s="142" t="s">
        <v>414</v>
      </c>
      <c r="L3379" s="145">
        <v>1</v>
      </c>
      <c r="M3379" s="142" t="s">
        <v>415</v>
      </c>
      <c r="N3379" s="146">
        <v>1</v>
      </c>
      <c r="O3379" s="142" t="s">
        <v>416</v>
      </c>
      <c r="P3379" s="146">
        <v>1</v>
      </c>
    </row>
    <row r="3381" spans="1:10" ht="12.75">
      <c r="A3381" s="147" t="s">
        <v>417</v>
      </c>
      <c r="C3381" s="148" t="s">
        <v>418</v>
      </c>
      <c r="D3381" s="148" t="s">
        <v>419</v>
      </c>
      <c r="F3381" s="148" t="s">
        <v>420</v>
      </c>
      <c r="G3381" s="148" t="s">
        <v>421</v>
      </c>
      <c r="H3381" s="148" t="s">
        <v>422</v>
      </c>
      <c r="I3381" s="149" t="s">
        <v>423</v>
      </c>
      <c r="J3381" s="148" t="s">
        <v>424</v>
      </c>
    </row>
    <row r="3382" spans="1:8" ht="12.75">
      <c r="A3382" s="150" t="s">
        <v>488</v>
      </c>
      <c r="C3382" s="151">
        <v>228.61599999992177</v>
      </c>
      <c r="D3382" s="131">
        <v>34187.68700790405</v>
      </c>
      <c r="F3382" s="131">
        <v>29702</v>
      </c>
      <c r="G3382" s="131">
        <v>29217</v>
      </c>
      <c r="H3382" s="152" t="s">
        <v>291</v>
      </c>
    </row>
    <row r="3384" spans="4:8" ht="12.75">
      <c r="D3384" s="131">
        <v>33841.472988426685</v>
      </c>
      <c r="F3384" s="131">
        <v>29689</v>
      </c>
      <c r="G3384" s="131">
        <v>28592</v>
      </c>
      <c r="H3384" s="152" t="s">
        <v>292</v>
      </c>
    </row>
    <row r="3386" spans="4:8" ht="12.75">
      <c r="D3386" s="131">
        <v>33713.61049091816</v>
      </c>
      <c r="F3386" s="131">
        <v>29358</v>
      </c>
      <c r="G3386" s="131">
        <v>28546</v>
      </c>
      <c r="H3386" s="152" t="s">
        <v>293</v>
      </c>
    </row>
    <row r="3388" spans="1:8" ht="12.75">
      <c r="A3388" s="147" t="s">
        <v>425</v>
      </c>
      <c r="C3388" s="153" t="s">
        <v>426</v>
      </c>
      <c r="D3388" s="131">
        <v>33914.256829082966</v>
      </c>
      <c r="F3388" s="131">
        <v>29583</v>
      </c>
      <c r="G3388" s="131">
        <v>28785</v>
      </c>
      <c r="H3388" s="131">
        <v>4722.852705371626</v>
      </c>
    </row>
    <row r="3389" spans="1:8" ht="12.75">
      <c r="A3389" s="130">
        <v>38400.01994212963</v>
      </c>
      <c r="C3389" s="153" t="s">
        <v>427</v>
      </c>
      <c r="D3389" s="131">
        <v>245.27586832926735</v>
      </c>
      <c r="F3389" s="131">
        <v>194.96409925932517</v>
      </c>
      <c r="G3389" s="131">
        <v>374.8292944795004</v>
      </c>
      <c r="H3389" s="131">
        <v>245.27586832926735</v>
      </c>
    </row>
    <row r="3391" spans="3:8" ht="12.75">
      <c r="C3391" s="153" t="s">
        <v>428</v>
      </c>
      <c r="D3391" s="131">
        <v>0.7232234796279908</v>
      </c>
      <c r="F3391" s="131">
        <v>0.6590410007751923</v>
      </c>
      <c r="G3391" s="131">
        <v>1.3021688187580351</v>
      </c>
      <c r="H3391" s="131">
        <v>5.1933838218223105</v>
      </c>
    </row>
    <row r="3392" spans="1:10" ht="12.75">
      <c r="A3392" s="147" t="s">
        <v>417</v>
      </c>
      <c r="C3392" s="148" t="s">
        <v>418</v>
      </c>
      <c r="D3392" s="148" t="s">
        <v>419</v>
      </c>
      <c r="F3392" s="148" t="s">
        <v>420</v>
      </c>
      <c r="G3392" s="148" t="s">
        <v>421</v>
      </c>
      <c r="H3392" s="148" t="s">
        <v>422</v>
      </c>
      <c r="I3392" s="149" t="s">
        <v>423</v>
      </c>
      <c r="J3392" s="148" t="s">
        <v>424</v>
      </c>
    </row>
    <row r="3393" spans="1:8" ht="12.75">
      <c r="A3393" s="150" t="s">
        <v>489</v>
      </c>
      <c r="C3393" s="151">
        <v>231.6040000000503</v>
      </c>
      <c r="D3393" s="131">
        <v>24100.531173616648</v>
      </c>
      <c r="F3393" s="131">
        <v>21412</v>
      </c>
      <c r="G3393" s="131">
        <v>22792</v>
      </c>
      <c r="H3393" s="152" t="s">
        <v>294</v>
      </c>
    </row>
    <row r="3395" spans="4:8" ht="12.75">
      <c r="D3395" s="131">
        <v>23977.99620220065</v>
      </c>
      <c r="F3395" s="131">
        <v>21804</v>
      </c>
      <c r="G3395" s="131">
        <v>22549</v>
      </c>
      <c r="H3395" s="152" t="s">
        <v>295</v>
      </c>
    </row>
    <row r="3397" spans="4:8" ht="12.75">
      <c r="D3397" s="131">
        <v>24131.857206612825</v>
      </c>
      <c r="F3397" s="131">
        <v>21652</v>
      </c>
      <c r="G3397" s="131">
        <v>22694</v>
      </c>
      <c r="H3397" s="152" t="s">
        <v>296</v>
      </c>
    </row>
    <row r="3399" spans="1:8" ht="12.75">
      <c r="A3399" s="147" t="s">
        <v>425</v>
      </c>
      <c r="C3399" s="153" t="s">
        <v>426</v>
      </c>
      <c r="D3399" s="131">
        <v>24070.128194143377</v>
      </c>
      <c r="F3399" s="131">
        <v>21622.666666666664</v>
      </c>
      <c r="G3399" s="131">
        <v>22678.333333333336</v>
      </c>
      <c r="H3399" s="131">
        <v>1708.3086762127457</v>
      </c>
    </row>
    <row r="3400" spans="1:8" ht="12.75">
      <c r="A3400" s="130">
        <v>38400.02040509259</v>
      </c>
      <c r="C3400" s="153" t="s">
        <v>427</v>
      </c>
      <c r="D3400" s="131">
        <v>81.3114877508883</v>
      </c>
      <c r="F3400" s="131">
        <v>197.6394022793363</v>
      </c>
      <c r="G3400" s="131">
        <v>122.25519757185513</v>
      </c>
      <c r="H3400" s="131">
        <v>81.3114877508883</v>
      </c>
    </row>
    <row r="3402" spans="3:8" ht="12.75">
      <c r="C3402" s="153" t="s">
        <v>428</v>
      </c>
      <c r="D3402" s="131">
        <v>0.33781077979747776</v>
      </c>
      <c r="F3402" s="131">
        <v>0.9140380570358405</v>
      </c>
      <c r="G3402" s="131">
        <v>0.5390836962086653</v>
      </c>
      <c r="H3402" s="131">
        <v>4.759765543727891</v>
      </c>
    </row>
    <row r="3403" spans="1:10" ht="12.75">
      <c r="A3403" s="147" t="s">
        <v>417</v>
      </c>
      <c r="C3403" s="148" t="s">
        <v>418</v>
      </c>
      <c r="D3403" s="148" t="s">
        <v>419</v>
      </c>
      <c r="F3403" s="148" t="s">
        <v>420</v>
      </c>
      <c r="G3403" s="148" t="s">
        <v>421</v>
      </c>
      <c r="H3403" s="148" t="s">
        <v>422</v>
      </c>
      <c r="I3403" s="149" t="s">
        <v>423</v>
      </c>
      <c r="J3403" s="148" t="s">
        <v>424</v>
      </c>
    </row>
    <row r="3404" spans="1:8" ht="12.75">
      <c r="A3404" s="150" t="s">
        <v>487</v>
      </c>
      <c r="C3404" s="151">
        <v>267.7160000000149</v>
      </c>
      <c r="D3404" s="131">
        <v>8123.358783714473</v>
      </c>
      <c r="F3404" s="131">
        <v>6535.750000007451</v>
      </c>
      <c r="G3404" s="131">
        <v>6513.749999992549</v>
      </c>
      <c r="H3404" s="152" t="s">
        <v>297</v>
      </c>
    </row>
    <row r="3406" spans="4:8" ht="12.75">
      <c r="D3406" s="131">
        <v>8073.120552487671</v>
      </c>
      <c r="F3406" s="131">
        <v>6473</v>
      </c>
      <c r="G3406" s="131">
        <v>6550.249999992549</v>
      </c>
      <c r="H3406" s="152" t="s">
        <v>298</v>
      </c>
    </row>
    <row r="3408" spans="4:8" ht="12.75">
      <c r="D3408" s="131">
        <v>8070.9321156442165</v>
      </c>
      <c r="F3408" s="131">
        <v>6484.5</v>
      </c>
      <c r="G3408" s="131">
        <v>6566.75</v>
      </c>
      <c r="H3408" s="152" t="s">
        <v>299</v>
      </c>
    </row>
    <row r="3410" spans="1:8" ht="12.75">
      <c r="A3410" s="147" t="s">
        <v>425</v>
      </c>
      <c r="C3410" s="153" t="s">
        <v>426</v>
      </c>
      <c r="D3410" s="131">
        <v>8089.137150615454</v>
      </c>
      <c r="F3410" s="131">
        <v>6497.750000002483</v>
      </c>
      <c r="G3410" s="131">
        <v>6543.583333328366</v>
      </c>
      <c r="H3410" s="131">
        <v>1564.6262056671687</v>
      </c>
    </row>
    <row r="3411" spans="1:8" ht="12.75">
      <c r="A3411" s="130">
        <v>38400.021053240744</v>
      </c>
      <c r="C3411" s="153" t="s">
        <v>427</v>
      </c>
      <c r="D3411" s="131">
        <v>29.656996525813753</v>
      </c>
      <c r="F3411" s="131">
        <v>33.40752161254199</v>
      </c>
      <c r="G3411" s="131">
        <v>27.121639579838032</v>
      </c>
      <c r="H3411" s="131">
        <v>29.656996525813753</v>
      </c>
    </row>
    <row r="3413" spans="3:8" ht="12.75">
      <c r="C3413" s="153" t="s">
        <v>428</v>
      </c>
      <c r="D3413" s="131">
        <v>0.36662744089531635</v>
      </c>
      <c r="F3413" s="131">
        <v>0.5141398424459118</v>
      </c>
      <c r="G3413" s="131">
        <v>0.4144768729649955</v>
      </c>
      <c r="H3413" s="131">
        <v>1.895468477927466</v>
      </c>
    </row>
    <row r="3414" spans="1:10" ht="12.75">
      <c r="A3414" s="147" t="s">
        <v>417</v>
      </c>
      <c r="C3414" s="148" t="s">
        <v>418</v>
      </c>
      <c r="D3414" s="148" t="s">
        <v>419</v>
      </c>
      <c r="F3414" s="148" t="s">
        <v>420</v>
      </c>
      <c r="G3414" s="148" t="s">
        <v>421</v>
      </c>
      <c r="H3414" s="148" t="s">
        <v>422</v>
      </c>
      <c r="I3414" s="149" t="s">
        <v>423</v>
      </c>
      <c r="J3414" s="148" t="s">
        <v>424</v>
      </c>
    </row>
    <row r="3415" spans="1:8" ht="12.75">
      <c r="A3415" s="150" t="s">
        <v>486</v>
      </c>
      <c r="C3415" s="151">
        <v>292.40199999976903</v>
      </c>
      <c r="D3415" s="131">
        <v>58383.99263572693</v>
      </c>
      <c r="F3415" s="131">
        <v>26298.25</v>
      </c>
      <c r="G3415" s="131">
        <v>26130.500000029802</v>
      </c>
      <c r="H3415" s="152" t="s">
        <v>300</v>
      </c>
    </row>
    <row r="3417" spans="4:8" ht="12.75">
      <c r="D3417" s="131">
        <v>59174.21802139282</v>
      </c>
      <c r="F3417" s="131">
        <v>26537.75</v>
      </c>
      <c r="G3417" s="131">
        <v>25898.25</v>
      </c>
      <c r="H3417" s="152" t="s">
        <v>301</v>
      </c>
    </row>
    <row r="3419" spans="4:8" ht="12.75">
      <c r="D3419" s="131">
        <v>59058.406186044216</v>
      </c>
      <c r="F3419" s="131">
        <v>26370.000000029802</v>
      </c>
      <c r="G3419" s="131">
        <v>25641.75</v>
      </c>
      <c r="H3419" s="152" t="s">
        <v>302</v>
      </c>
    </row>
    <row r="3421" spans="1:8" ht="12.75">
      <c r="A3421" s="147" t="s">
        <v>425</v>
      </c>
      <c r="C3421" s="153" t="s">
        <v>426</v>
      </c>
      <c r="D3421" s="131">
        <v>58872.20561438799</v>
      </c>
      <c r="F3421" s="131">
        <v>26402.00000000993</v>
      </c>
      <c r="G3421" s="131">
        <v>25890.166666676603</v>
      </c>
      <c r="H3421" s="131">
        <v>32799.00993927257</v>
      </c>
    </row>
    <row r="3422" spans="1:8" ht="12.75">
      <c r="A3422" s="130">
        <v>38400.02172453704</v>
      </c>
      <c r="C3422" s="153" t="s">
        <v>427</v>
      </c>
      <c r="D3422" s="131">
        <v>426.751719038305</v>
      </c>
      <c r="F3422" s="131">
        <v>122.91485873962819</v>
      </c>
      <c r="G3422" s="131">
        <v>244.47524586397427</v>
      </c>
      <c r="H3422" s="131">
        <v>426.751719038305</v>
      </c>
    </row>
    <row r="3424" spans="3:8" ht="12.75">
      <c r="C3424" s="153" t="s">
        <v>428</v>
      </c>
      <c r="D3424" s="131">
        <v>0.7248780890485436</v>
      </c>
      <c r="F3424" s="131">
        <v>0.4655513170956062</v>
      </c>
      <c r="G3424" s="131">
        <v>0.9442783780092072</v>
      </c>
      <c r="H3424" s="131">
        <v>1.3011115879059663</v>
      </c>
    </row>
    <row r="3425" spans="1:10" ht="12.75">
      <c r="A3425" s="147" t="s">
        <v>417</v>
      </c>
      <c r="C3425" s="148" t="s">
        <v>418</v>
      </c>
      <c r="D3425" s="148" t="s">
        <v>419</v>
      </c>
      <c r="F3425" s="148" t="s">
        <v>420</v>
      </c>
      <c r="G3425" s="148" t="s">
        <v>421</v>
      </c>
      <c r="H3425" s="148" t="s">
        <v>422</v>
      </c>
      <c r="I3425" s="149" t="s">
        <v>423</v>
      </c>
      <c r="J3425" s="148" t="s">
        <v>424</v>
      </c>
    </row>
    <row r="3426" spans="1:8" ht="12.75">
      <c r="A3426" s="150" t="s">
        <v>490</v>
      </c>
      <c r="C3426" s="151">
        <v>324.75400000019</v>
      </c>
      <c r="D3426" s="131">
        <v>56235.436542868614</v>
      </c>
      <c r="F3426" s="131">
        <v>36961</v>
      </c>
      <c r="G3426" s="131">
        <v>35197</v>
      </c>
      <c r="H3426" s="152" t="s">
        <v>303</v>
      </c>
    </row>
    <row r="3428" spans="4:8" ht="12.75">
      <c r="D3428" s="131">
        <v>56704.41087049246</v>
      </c>
      <c r="F3428" s="131">
        <v>37311</v>
      </c>
      <c r="G3428" s="131">
        <v>34819</v>
      </c>
      <c r="H3428" s="152" t="s">
        <v>304</v>
      </c>
    </row>
    <row r="3430" spans="4:8" ht="12.75">
      <c r="D3430" s="131">
        <v>56831.24387347698</v>
      </c>
      <c r="F3430" s="131">
        <v>36585</v>
      </c>
      <c r="G3430" s="131">
        <v>35304</v>
      </c>
      <c r="H3430" s="152" t="s">
        <v>305</v>
      </c>
    </row>
    <row r="3432" spans="1:8" ht="12.75">
      <c r="A3432" s="147" t="s">
        <v>425</v>
      </c>
      <c r="C3432" s="153" t="s">
        <v>426</v>
      </c>
      <c r="D3432" s="131">
        <v>56590.36376227935</v>
      </c>
      <c r="F3432" s="131">
        <v>36952.333333333336</v>
      </c>
      <c r="G3432" s="131">
        <v>35106.666666666664</v>
      </c>
      <c r="H3432" s="131">
        <v>20499.562445702453</v>
      </c>
    </row>
    <row r="3433" spans="1:8" ht="12.75">
      <c r="A3433" s="130">
        <v>38400.02222222222</v>
      </c>
      <c r="C3433" s="153" t="s">
        <v>427</v>
      </c>
      <c r="D3433" s="131">
        <v>313.84972673247955</v>
      </c>
      <c r="F3433" s="131">
        <v>363.0775858316419</v>
      </c>
      <c r="G3433" s="131">
        <v>254.80646250307964</v>
      </c>
      <c r="H3433" s="131">
        <v>313.84972673247955</v>
      </c>
    </row>
    <row r="3435" spans="3:8" ht="12.75">
      <c r="C3435" s="153" t="s">
        <v>428</v>
      </c>
      <c r="D3435" s="131">
        <v>0.5545992389285154</v>
      </c>
      <c r="F3435" s="131">
        <v>0.9825565886637071</v>
      </c>
      <c r="G3435" s="131">
        <v>0.7258064826331553</v>
      </c>
      <c r="H3435" s="131">
        <v>1.531006954727833</v>
      </c>
    </row>
    <row r="3436" spans="1:10" ht="12.75">
      <c r="A3436" s="147" t="s">
        <v>417</v>
      </c>
      <c r="C3436" s="148" t="s">
        <v>418</v>
      </c>
      <c r="D3436" s="148" t="s">
        <v>419</v>
      </c>
      <c r="F3436" s="148" t="s">
        <v>420</v>
      </c>
      <c r="G3436" s="148" t="s">
        <v>421</v>
      </c>
      <c r="H3436" s="148" t="s">
        <v>422</v>
      </c>
      <c r="I3436" s="149" t="s">
        <v>423</v>
      </c>
      <c r="J3436" s="148" t="s">
        <v>424</v>
      </c>
    </row>
    <row r="3437" spans="1:8" ht="12.75">
      <c r="A3437" s="150" t="s">
        <v>509</v>
      </c>
      <c r="C3437" s="151">
        <v>343.82299999985844</v>
      </c>
      <c r="D3437" s="131">
        <v>42159.96544086933</v>
      </c>
      <c r="F3437" s="131">
        <v>30436</v>
      </c>
      <c r="G3437" s="131">
        <v>29698</v>
      </c>
      <c r="H3437" s="152" t="s">
        <v>306</v>
      </c>
    </row>
    <row r="3439" spans="4:8" ht="12.75">
      <c r="D3439" s="131">
        <v>41454.2569000721</v>
      </c>
      <c r="F3439" s="131">
        <v>29934</v>
      </c>
      <c r="G3439" s="131">
        <v>29568.000000029802</v>
      </c>
      <c r="H3439" s="152" t="s">
        <v>307</v>
      </c>
    </row>
    <row r="3441" spans="4:8" ht="12.75">
      <c r="D3441" s="131">
        <v>41516.52071797848</v>
      </c>
      <c r="F3441" s="131">
        <v>30046</v>
      </c>
      <c r="G3441" s="131">
        <v>30150</v>
      </c>
      <c r="H3441" s="152" t="s">
        <v>308</v>
      </c>
    </row>
    <row r="3443" spans="1:8" ht="12.75">
      <c r="A3443" s="147" t="s">
        <v>425</v>
      </c>
      <c r="C3443" s="153" t="s">
        <v>426</v>
      </c>
      <c r="D3443" s="131">
        <v>41710.24768630663</v>
      </c>
      <c r="F3443" s="131">
        <v>30138.666666666664</v>
      </c>
      <c r="G3443" s="131">
        <v>29805.333333343267</v>
      </c>
      <c r="H3443" s="131">
        <v>11737.045185099203</v>
      </c>
    </row>
    <row r="3444" spans="1:8" ht="12.75">
      <c r="A3444" s="130">
        <v>38400.02266203704</v>
      </c>
      <c r="C3444" s="153" t="s">
        <v>427</v>
      </c>
      <c r="D3444" s="131">
        <v>390.70927789335883</v>
      </c>
      <c r="F3444" s="131">
        <v>263.5172353629518</v>
      </c>
      <c r="G3444" s="131">
        <v>305.4854060772995</v>
      </c>
      <c r="H3444" s="131">
        <v>390.70927789335883</v>
      </c>
    </row>
    <row r="3446" spans="3:8" ht="12.75">
      <c r="C3446" s="153" t="s">
        <v>428</v>
      </c>
      <c r="D3446" s="131">
        <v>0.9367225072164406</v>
      </c>
      <c r="F3446" s="131">
        <v>0.8743493475589004</v>
      </c>
      <c r="G3446" s="131">
        <v>1.0249353787147637</v>
      </c>
      <c r="H3446" s="131">
        <v>3.328855531623793</v>
      </c>
    </row>
    <row r="3447" spans="1:10" ht="12.75">
      <c r="A3447" s="147" t="s">
        <v>417</v>
      </c>
      <c r="C3447" s="148" t="s">
        <v>418</v>
      </c>
      <c r="D3447" s="148" t="s">
        <v>419</v>
      </c>
      <c r="F3447" s="148" t="s">
        <v>420</v>
      </c>
      <c r="G3447" s="148" t="s">
        <v>421</v>
      </c>
      <c r="H3447" s="148" t="s">
        <v>422</v>
      </c>
      <c r="I3447" s="149" t="s">
        <v>423</v>
      </c>
      <c r="J3447" s="148" t="s">
        <v>424</v>
      </c>
    </row>
    <row r="3448" spans="1:8" ht="12.75">
      <c r="A3448" s="150" t="s">
        <v>491</v>
      </c>
      <c r="C3448" s="151">
        <v>361.38400000007823</v>
      </c>
      <c r="D3448" s="131">
        <v>51910.73002773523</v>
      </c>
      <c r="F3448" s="131">
        <v>31096</v>
      </c>
      <c r="G3448" s="131">
        <v>29886</v>
      </c>
      <c r="H3448" s="152" t="s">
        <v>309</v>
      </c>
    </row>
    <row r="3450" spans="4:8" ht="12.75">
      <c r="D3450" s="131">
        <v>51891.95431911945</v>
      </c>
      <c r="F3450" s="131">
        <v>30775.999999970198</v>
      </c>
      <c r="G3450" s="131">
        <v>30758</v>
      </c>
      <c r="H3450" s="152" t="s">
        <v>310</v>
      </c>
    </row>
    <row r="3452" spans="4:8" ht="12.75">
      <c r="D3452" s="131">
        <v>51132.17861998081</v>
      </c>
      <c r="F3452" s="131">
        <v>30929.999999970198</v>
      </c>
      <c r="G3452" s="131">
        <v>30504</v>
      </c>
      <c r="H3452" s="152" t="s">
        <v>311</v>
      </c>
    </row>
    <row r="3454" spans="1:8" ht="12.75">
      <c r="A3454" s="147" t="s">
        <v>425</v>
      </c>
      <c r="C3454" s="153" t="s">
        <v>426</v>
      </c>
      <c r="D3454" s="131">
        <v>51644.9543222785</v>
      </c>
      <c r="F3454" s="131">
        <v>30933.99999998013</v>
      </c>
      <c r="G3454" s="131">
        <v>30382.666666666664</v>
      </c>
      <c r="H3454" s="131">
        <v>20964.37155895134</v>
      </c>
    </row>
    <row r="3455" spans="1:8" ht="12.75">
      <c r="A3455" s="130">
        <v>38400.02309027778</v>
      </c>
      <c r="C3455" s="153" t="s">
        <v>427</v>
      </c>
      <c r="D3455" s="131">
        <v>444.17600392017584</v>
      </c>
      <c r="F3455" s="131">
        <v>160.03749562111798</v>
      </c>
      <c r="G3455" s="131">
        <v>448.4833701859337</v>
      </c>
      <c r="H3455" s="131">
        <v>444.17600392017584</v>
      </c>
    </row>
    <row r="3457" spans="3:8" ht="12.75">
      <c r="C3457" s="153" t="s">
        <v>428</v>
      </c>
      <c r="D3457" s="131">
        <v>0.8600569208530954</v>
      </c>
      <c r="F3457" s="131">
        <v>0.5173514437874857</v>
      </c>
      <c r="G3457" s="131">
        <v>1.4761158890571398</v>
      </c>
      <c r="H3457" s="131">
        <v>2.118718429842569</v>
      </c>
    </row>
    <row r="3458" spans="1:10" ht="12.75">
      <c r="A3458" s="147" t="s">
        <v>417</v>
      </c>
      <c r="C3458" s="148" t="s">
        <v>418</v>
      </c>
      <c r="D3458" s="148" t="s">
        <v>419</v>
      </c>
      <c r="F3458" s="148" t="s">
        <v>420</v>
      </c>
      <c r="G3458" s="148" t="s">
        <v>421</v>
      </c>
      <c r="H3458" s="148" t="s">
        <v>422</v>
      </c>
      <c r="I3458" s="149" t="s">
        <v>423</v>
      </c>
      <c r="J3458" s="148" t="s">
        <v>424</v>
      </c>
    </row>
    <row r="3459" spans="1:8" ht="12.75">
      <c r="A3459" s="150" t="s">
        <v>510</v>
      </c>
      <c r="C3459" s="151">
        <v>371.029</v>
      </c>
      <c r="D3459" s="131">
        <v>49570.804583370686</v>
      </c>
      <c r="F3459" s="131">
        <v>38196</v>
      </c>
      <c r="G3459" s="131">
        <v>38148</v>
      </c>
      <c r="H3459" s="152" t="s">
        <v>312</v>
      </c>
    </row>
    <row r="3461" spans="4:8" ht="12.75">
      <c r="D3461" s="131">
        <v>49835.56123697758</v>
      </c>
      <c r="F3461" s="131">
        <v>37596</v>
      </c>
      <c r="G3461" s="131">
        <v>37210</v>
      </c>
      <c r="H3461" s="152" t="s">
        <v>313</v>
      </c>
    </row>
    <row r="3463" spans="4:8" ht="12.75">
      <c r="D3463" s="131">
        <v>50191.09401065111</v>
      </c>
      <c r="F3463" s="131">
        <v>37602</v>
      </c>
      <c r="G3463" s="131">
        <v>37514</v>
      </c>
      <c r="H3463" s="152" t="s">
        <v>314</v>
      </c>
    </row>
    <row r="3465" spans="1:8" ht="12.75">
      <c r="A3465" s="147" t="s">
        <v>425</v>
      </c>
      <c r="C3465" s="153" t="s">
        <v>426</v>
      </c>
      <c r="D3465" s="131">
        <v>49865.81994366646</v>
      </c>
      <c r="F3465" s="131">
        <v>37798</v>
      </c>
      <c r="G3465" s="131">
        <v>37624</v>
      </c>
      <c r="H3465" s="131">
        <v>12134.035588486753</v>
      </c>
    </row>
    <row r="3466" spans="1:8" ht="12.75">
      <c r="A3466" s="130">
        <v>38400.02354166667</v>
      </c>
      <c r="C3466" s="153" t="s">
        <v>427</v>
      </c>
      <c r="D3466" s="131">
        <v>311.2497958186244</v>
      </c>
      <c r="F3466" s="131">
        <v>344.69116611830947</v>
      </c>
      <c r="G3466" s="131">
        <v>478.57705753619234</v>
      </c>
      <c r="H3466" s="131">
        <v>311.2497958186244</v>
      </c>
    </row>
    <row r="3468" spans="3:8" ht="12.75">
      <c r="C3468" s="153" t="s">
        <v>428</v>
      </c>
      <c r="D3468" s="131">
        <v>0.6241746273704997</v>
      </c>
      <c r="F3468" s="131">
        <v>0.9119296420929928</v>
      </c>
      <c r="G3468" s="131">
        <v>1.2719994087183508</v>
      </c>
      <c r="H3468" s="131">
        <v>2.5650971068022117</v>
      </c>
    </row>
    <row r="3469" spans="1:10" ht="12.75">
      <c r="A3469" s="147" t="s">
        <v>417</v>
      </c>
      <c r="C3469" s="148" t="s">
        <v>418</v>
      </c>
      <c r="D3469" s="148" t="s">
        <v>419</v>
      </c>
      <c r="F3469" s="148" t="s">
        <v>420</v>
      </c>
      <c r="G3469" s="148" t="s">
        <v>421</v>
      </c>
      <c r="H3469" s="148" t="s">
        <v>422</v>
      </c>
      <c r="I3469" s="149" t="s">
        <v>423</v>
      </c>
      <c r="J3469" s="148" t="s">
        <v>424</v>
      </c>
    </row>
    <row r="3470" spans="1:8" ht="12.75">
      <c r="A3470" s="150" t="s">
        <v>485</v>
      </c>
      <c r="C3470" s="151">
        <v>407.77100000018254</v>
      </c>
      <c r="D3470" s="131">
        <v>4731088.181152344</v>
      </c>
      <c r="F3470" s="131">
        <v>149300</v>
      </c>
      <c r="G3470" s="131">
        <v>144000</v>
      </c>
      <c r="H3470" s="152" t="s">
        <v>315</v>
      </c>
    </row>
    <row r="3472" spans="4:8" ht="12.75">
      <c r="D3472" s="131">
        <v>4743489.665390015</v>
      </c>
      <c r="F3472" s="131">
        <v>147700</v>
      </c>
      <c r="G3472" s="131">
        <v>141600</v>
      </c>
      <c r="H3472" s="152" t="s">
        <v>316</v>
      </c>
    </row>
    <row r="3474" spans="4:8" ht="12.75">
      <c r="D3474" s="131">
        <v>4879219.520095825</v>
      </c>
      <c r="F3474" s="131">
        <v>149700</v>
      </c>
      <c r="G3474" s="131">
        <v>144500</v>
      </c>
      <c r="H3474" s="152" t="s">
        <v>317</v>
      </c>
    </row>
    <row r="3476" spans="1:8" ht="12.75">
      <c r="A3476" s="147" t="s">
        <v>425</v>
      </c>
      <c r="C3476" s="153" t="s">
        <v>426</v>
      </c>
      <c r="D3476" s="131">
        <v>4784599.122212728</v>
      </c>
      <c r="F3476" s="131">
        <v>148900</v>
      </c>
      <c r="G3476" s="131">
        <v>143366.66666666666</v>
      </c>
      <c r="H3476" s="131">
        <v>4638511.029969541</v>
      </c>
    </row>
    <row r="3477" spans="1:8" ht="12.75">
      <c r="A3477" s="130">
        <v>38400.023993055554</v>
      </c>
      <c r="C3477" s="153" t="s">
        <v>427</v>
      </c>
      <c r="D3477" s="131">
        <v>82177.94092386756</v>
      </c>
      <c r="F3477" s="131">
        <v>1058.300524425836</v>
      </c>
      <c r="G3477" s="131">
        <v>1550.268793897798</v>
      </c>
      <c r="H3477" s="131">
        <v>82177.94092386756</v>
      </c>
    </row>
    <row r="3479" spans="3:8" ht="12.75">
      <c r="C3479" s="153" t="s">
        <v>428</v>
      </c>
      <c r="D3479" s="131">
        <v>1.7175512268593747</v>
      </c>
      <c r="F3479" s="131">
        <v>0.7107458189562363</v>
      </c>
      <c r="G3479" s="131">
        <v>1.081331407043338</v>
      </c>
      <c r="H3479" s="131">
        <v>1.7716448315615445</v>
      </c>
    </row>
    <row r="3480" spans="1:10" ht="12.75">
      <c r="A3480" s="147" t="s">
        <v>417</v>
      </c>
      <c r="C3480" s="148" t="s">
        <v>418</v>
      </c>
      <c r="D3480" s="148" t="s">
        <v>419</v>
      </c>
      <c r="F3480" s="148" t="s">
        <v>420</v>
      </c>
      <c r="G3480" s="148" t="s">
        <v>421</v>
      </c>
      <c r="H3480" s="148" t="s">
        <v>422</v>
      </c>
      <c r="I3480" s="149" t="s">
        <v>423</v>
      </c>
      <c r="J3480" s="148" t="s">
        <v>424</v>
      </c>
    </row>
    <row r="3481" spans="1:8" ht="12.75">
      <c r="A3481" s="150" t="s">
        <v>492</v>
      </c>
      <c r="C3481" s="151">
        <v>455.40299999993294</v>
      </c>
      <c r="D3481" s="131">
        <v>781330.1280164719</v>
      </c>
      <c r="F3481" s="131">
        <v>97562.5</v>
      </c>
      <c r="G3481" s="131">
        <v>97755</v>
      </c>
      <c r="H3481" s="152" t="s">
        <v>318</v>
      </c>
    </row>
    <row r="3483" spans="4:8" ht="12.75">
      <c r="D3483" s="131">
        <v>752167.6396942139</v>
      </c>
      <c r="F3483" s="131">
        <v>97740</v>
      </c>
      <c r="G3483" s="131">
        <v>98435</v>
      </c>
      <c r="H3483" s="152" t="s">
        <v>319</v>
      </c>
    </row>
    <row r="3485" spans="4:8" ht="12.75">
      <c r="D3485" s="131">
        <v>738137.3956861496</v>
      </c>
      <c r="F3485" s="131">
        <v>97090</v>
      </c>
      <c r="G3485" s="131">
        <v>98437.5</v>
      </c>
      <c r="H3485" s="152" t="s">
        <v>320</v>
      </c>
    </row>
    <row r="3487" spans="1:8" ht="12.75">
      <c r="A3487" s="147" t="s">
        <v>425</v>
      </c>
      <c r="C3487" s="153" t="s">
        <v>426</v>
      </c>
      <c r="D3487" s="131">
        <v>757211.7211322784</v>
      </c>
      <c r="F3487" s="131">
        <v>97464.16666666666</v>
      </c>
      <c r="G3487" s="131">
        <v>98209.16666666666</v>
      </c>
      <c r="H3487" s="131">
        <v>659377.2201632861</v>
      </c>
    </row>
    <row r="3488" spans="1:8" ht="12.75">
      <c r="A3488" s="130">
        <v>38400.0246412037</v>
      </c>
      <c r="C3488" s="153" t="s">
        <v>427</v>
      </c>
      <c r="D3488" s="131">
        <v>22033.726414413162</v>
      </c>
      <c r="F3488" s="131">
        <v>335.9718490191304</v>
      </c>
      <c r="G3488" s="131">
        <v>393.3218571772148</v>
      </c>
      <c r="H3488" s="131">
        <v>22033.726414413162</v>
      </c>
    </row>
    <row r="3490" spans="3:8" ht="12.75">
      <c r="C3490" s="153" t="s">
        <v>428</v>
      </c>
      <c r="D3490" s="131">
        <v>2.9098501514828063</v>
      </c>
      <c r="F3490" s="131">
        <v>0.3447132012816305</v>
      </c>
      <c r="G3490" s="131">
        <v>0.400494037906049</v>
      </c>
      <c r="H3490" s="131">
        <v>3.3415965460494386</v>
      </c>
    </row>
    <row r="3491" spans="1:16" ht="12.75">
      <c r="A3491" s="141" t="s">
        <v>408</v>
      </c>
      <c r="B3491" s="136" t="s">
        <v>360</v>
      </c>
      <c r="D3491" s="141" t="s">
        <v>409</v>
      </c>
      <c r="E3491" s="136" t="s">
        <v>410</v>
      </c>
      <c r="F3491" s="137" t="s">
        <v>443</v>
      </c>
      <c r="G3491" s="142" t="s">
        <v>412</v>
      </c>
      <c r="H3491" s="143">
        <v>3</v>
      </c>
      <c r="I3491" s="144" t="s">
        <v>413</v>
      </c>
      <c r="J3491" s="143">
        <v>4</v>
      </c>
      <c r="K3491" s="142" t="s">
        <v>414</v>
      </c>
      <c r="L3491" s="145">
        <v>1</v>
      </c>
      <c r="M3491" s="142" t="s">
        <v>415</v>
      </c>
      <c r="N3491" s="146">
        <v>1</v>
      </c>
      <c r="O3491" s="142" t="s">
        <v>416</v>
      </c>
      <c r="P3491" s="146">
        <v>1</v>
      </c>
    </row>
    <row r="3493" spans="1:10" ht="12.75">
      <c r="A3493" s="147" t="s">
        <v>417</v>
      </c>
      <c r="C3493" s="148" t="s">
        <v>418</v>
      </c>
      <c r="D3493" s="148" t="s">
        <v>419</v>
      </c>
      <c r="F3493" s="148" t="s">
        <v>420</v>
      </c>
      <c r="G3493" s="148" t="s">
        <v>421</v>
      </c>
      <c r="H3493" s="148" t="s">
        <v>422</v>
      </c>
      <c r="I3493" s="149" t="s">
        <v>423</v>
      </c>
      <c r="J3493" s="148" t="s">
        <v>424</v>
      </c>
    </row>
    <row r="3494" spans="1:8" ht="12.75">
      <c r="A3494" s="150" t="s">
        <v>488</v>
      </c>
      <c r="C3494" s="151">
        <v>228.61599999992177</v>
      </c>
      <c r="D3494" s="131">
        <v>57847.975028038025</v>
      </c>
      <c r="F3494" s="131">
        <v>30535</v>
      </c>
      <c r="G3494" s="131">
        <v>29652.999999970198</v>
      </c>
      <c r="H3494" s="152" t="s">
        <v>321</v>
      </c>
    </row>
    <row r="3496" spans="4:8" ht="12.75">
      <c r="D3496" s="131">
        <v>58172.98703891039</v>
      </c>
      <c r="F3496" s="131">
        <v>32616.000000029802</v>
      </c>
      <c r="G3496" s="131">
        <v>29548</v>
      </c>
      <c r="H3496" s="152" t="s">
        <v>322</v>
      </c>
    </row>
    <row r="3498" spans="4:8" ht="12.75">
      <c r="D3498" s="131">
        <v>58051.92993468046</v>
      </c>
      <c r="F3498" s="131">
        <v>30758</v>
      </c>
      <c r="G3498" s="131">
        <v>29422.000000029802</v>
      </c>
      <c r="H3498" s="152" t="s">
        <v>323</v>
      </c>
    </row>
    <row r="3500" spans="1:8" ht="12.75">
      <c r="A3500" s="147" t="s">
        <v>425</v>
      </c>
      <c r="C3500" s="153" t="s">
        <v>426</v>
      </c>
      <c r="D3500" s="131">
        <v>58024.2973338763</v>
      </c>
      <c r="F3500" s="131">
        <v>31303.00000000993</v>
      </c>
      <c r="G3500" s="131">
        <v>29541</v>
      </c>
      <c r="H3500" s="131">
        <v>27585.948880262986</v>
      </c>
    </row>
    <row r="3501" spans="1:8" ht="12.75">
      <c r="A3501" s="130">
        <v>38400.02685185185</v>
      </c>
      <c r="C3501" s="153" t="s">
        <v>427</v>
      </c>
      <c r="D3501" s="131">
        <v>164.2585531220917</v>
      </c>
      <c r="F3501" s="131">
        <v>1142.5449663095392</v>
      </c>
      <c r="G3501" s="131">
        <v>115.65898146310421</v>
      </c>
      <c r="H3501" s="131">
        <v>164.2585531220917</v>
      </c>
    </row>
    <row r="3503" spans="3:8" ht="12.75">
      <c r="C3503" s="153" t="s">
        <v>428</v>
      </c>
      <c r="D3503" s="131">
        <v>0.2830858117538852</v>
      </c>
      <c r="F3503" s="131">
        <v>3.649953570933064</v>
      </c>
      <c r="G3503" s="131">
        <v>0.39152019722793474</v>
      </c>
      <c r="H3503" s="131">
        <v>0.5954428242981858</v>
      </c>
    </row>
    <row r="3504" spans="1:10" ht="12.75">
      <c r="A3504" s="147" t="s">
        <v>417</v>
      </c>
      <c r="C3504" s="148" t="s">
        <v>418</v>
      </c>
      <c r="D3504" s="148" t="s">
        <v>419</v>
      </c>
      <c r="F3504" s="148" t="s">
        <v>420</v>
      </c>
      <c r="G3504" s="148" t="s">
        <v>421</v>
      </c>
      <c r="H3504" s="148" t="s">
        <v>422</v>
      </c>
      <c r="I3504" s="149" t="s">
        <v>423</v>
      </c>
      <c r="J3504" s="148" t="s">
        <v>424</v>
      </c>
    </row>
    <row r="3505" spans="1:8" ht="12.75">
      <c r="A3505" s="150" t="s">
        <v>489</v>
      </c>
      <c r="C3505" s="151">
        <v>231.6040000000503</v>
      </c>
      <c r="D3505" s="131">
        <v>54590.21397036314</v>
      </c>
      <c r="F3505" s="131">
        <v>21889</v>
      </c>
      <c r="G3505" s="131">
        <v>23380</v>
      </c>
      <c r="H3505" s="152" t="s">
        <v>324</v>
      </c>
    </row>
    <row r="3507" spans="4:8" ht="12.75">
      <c r="D3507" s="131">
        <v>54841.83706277609</v>
      </c>
      <c r="F3507" s="131">
        <v>21779</v>
      </c>
      <c r="G3507" s="131">
        <v>23055</v>
      </c>
      <c r="H3507" s="152" t="s">
        <v>325</v>
      </c>
    </row>
    <row r="3509" spans="4:8" ht="12.75">
      <c r="D3509" s="131">
        <v>52468.15818798542</v>
      </c>
      <c r="F3509" s="131">
        <v>21918</v>
      </c>
      <c r="G3509" s="131">
        <v>23908</v>
      </c>
      <c r="H3509" s="152" t="s">
        <v>326</v>
      </c>
    </row>
    <row r="3511" spans="1:8" ht="12.75">
      <c r="A3511" s="147" t="s">
        <v>425</v>
      </c>
      <c r="C3511" s="153" t="s">
        <v>426</v>
      </c>
      <c r="D3511" s="131">
        <v>53966.73640704155</v>
      </c>
      <c r="F3511" s="131">
        <v>21862</v>
      </c>
      <c r="G3511" s="131">
        <v>23447.666666666664</v>
      </c>
      <c r="H3511" s="131">
        <v>30994.490081350785</v>
      </c>
    </row>
    <row r="3512" spans="1:8" ht="12.75">
      <c r="A3512" s="130">
        <v>38400.02732638889</v>
      </c>
      <c r="C3512" s="153" t="s">
        <v>427</v>
      </c>
      <c r="D3512" s="131">
        <v>1303.890737036988</v>
      </c>
      <c r="F3512" s="131">
        <v>73.32803011127464</v>
      </c>
      <c r="G3512" s="131">
        <v>430.50706536981875</v>
      </c>
      <c r="H3512" s="131">
        <v>1303.890737036988</v>
      </c>
    </row>
    <row r="3514" spans="3:8" ht="12.75">
      <c r="C3514" s="153" t="s">
        <v>428</v>
      </c>
      <c r="D3514" s="131">
        <v>2.416100775860252</v>
      </c>
      <c r="F3514" s="131">
        <v>0.33541318320041463</v>
      </c>
      <c r="G3514" s="131">
        <v>1.836033714953097</v>
      </c>
      <c r="H3514" s="131">
        <v>4.206846873798165</v>
      </c>
    </row>
    <row r="3515" spans="1:10" ht="12.75">
      <c r="A3515" s="147" t="s">
        <v>417</v>
      </c>
      <c r="C3515" s="148" t="s">
        <v>418</v>
      </c>
      <c r="D3515" s="148" t="s">
        <v>419</v>
      </c>
      <c r="F3515" s="148" t="s">
        <v>420</v>
      </c>
      <c r="G3515" s="148" t="s">
        <v>421</v>
      </c>
      <c r="H3515" s="148" t="s">
        <v>422</v>
      </c>
      <c r="I3515" s="149" t="s">
        <v>423</v>
      </c>
      <c r="J3515" s="148" t="s">
        <v>424</v>
      </c>
    </row>
    <row r="3516" spans="1:8" ht="12.75">
      <c r="A3516" s="150" t="s">
        <v>487</v>
      </c>
      <c r="C3516" s="151">
        <v>267.7160000000149</v>
      </c>
      <c r="D3516" s="131">
        <v>51639.66222798824</v>
      </c>
      <c r="F3516" s="131">
        <v>6722</v>
      </c>
      <c r="G3516" s="131">
        <v>6650.249999992549</v>
      </c>
      <c r="H3516" s="152" t="s">
        <v>327</v>
      </c>
    </row>
    <row r="3518" spans="4:8" ht="12.75">
      <c r="D3518" s="131">
        <v>52218.15788406134</v>
      </c>
      <c r="F3518" s="131">
        <v>6626.249999992549</v>
      </c>
      <c r="G3518" s="131">
        <v>6642.000000007451</v>
      </c>
      <c r="H3518" s="152" t="s">
        <v>328</v>
      </c>
    </row>
    <row r="3520" spans="4:8" ht="12.75">
      <c r="D3520" s="131">
        <v>49888.78422796726</v>
      </c>
      <c r="F3520" s="131">
        <v>6621.75</v>
      </c>
      <c r="G3520" s="131">
        <v>6640.5</v>
      </c>
      <c r="H3520" s="152" t="s">
        <v>329</v>
      </c>
    </row>
    <row r="3522" spans="1:8" ht="12.75">
      <c r="A3522" s="147" t="s">
        <v>425</v>
      </c>
      <c r="C3522" s="153" t="s">
        <v>426</v>
      </c>
      <c r="D3522" s="131">
        <v>51248.86811333895</v>
      </c>
      <c r="F3522" s="131">
        <v>6656.666666664183</v>
      </c>
      <c r="G3522" s="131">
        <v>6644.25</v>
      </c>
      <c r="H3522" s="131">
        <v>44599.45122994163</v>
      </c>
    </row>
    <row r="3523" spans="1:8" ht="12.75">
      <c r="A3523" s="130">
        <v>38400.027974537035</v>
      </c>
      <c r="C3523" s="153" t="s">
        <v>427</v>
      </c>
      <c r="D3523" s="131">
        <v>1212.8624973422627</v>
      </c>
      <c r="F3523" s="131">
        <v>56.62504599170066</v>
      </c>
      <c r="G3523" s="131">
        <v>5.249999995155939</v>
      </c>
      <c r="H3523" s="131">
        <v>1212.8624973422627</v>
      </c>
    </row>
    <row r="3525" spans="3:8" ht="12.75">
      <c r="C3525" s="153" t="s">
        <v>428</v>
      </c>
      <c r="D3525" s="131">
        <v>2.366613238481615</v>
      </c>
      <c r="F3525" s="131">
        <v>0.8506516673768924</v>
      </c>
      <c r="G3525" s="131">
        <v>0.07901569018558813</v>
      </c>
      <c r="H3525" s="131">
        <v>2.719456100679583</v>
      </c>
    </row>
    <row r="3526" spans="1:10" ht="12.75">
      <c r="A3526" s="147" t="s">
        <v>417</v>
      </c>
      <c r="C3526" s="148" t="s">
        <v>418</v>
      </c>
      <c r="D3526" s="148" t="s">
        <v>419</v>
      </c>
      <c r="F3526" s="148" t="s">
        <v>420</v>
      </c>
      <c r="G3526" s="148" t="s">
        <v>421</v>
      </c>
      <c r="H3526" s="148" t="s">
        <v>422</v>
      </c>
      <c r="I3526" s="149" t="s">
        <v>423</v>
      </c>
      <c r="J3526" s="148" t="s">
        <v>424</v>
      </c>
    </row>
    <row r="3527" spans="1:8" ht="12.75">
      <c r="A3527" s="150" t="s">
        <v>486</v>
      </c>
      <c r="C3527" s="151">
        <v>292.40199999976903</v>
      </c>
      <c r="D3527" s="131">
        <v>53420.48892503977</v>
      </c>
      <c r="F3527" s="131">
        <v>27130.75</v>
      </c>
      <c r="G3527" s="131">
        <v>26248</v>
      </c>
      <c r="H3527" s="152" t="s">
        <v>330</v>
      </c>
    </row>
    <row r="3529" spans="4:8" ht="12.75">
      <c r="D3529" s="131">
        <v>52672.89013439417</v>
      </c>
      <c r="F3529" s="131">
        <v>27051.75</v>
      </c>
      <c r="G3529" s="131">
        <v>25789.5</v>
      </c>
      <c r="H3529" s="152" t="s">
        <v>331</v>
      </c>
    </row>
    <row r="3531" spans="4:8" ht="12.75">
      <c r="D3531" s="131">
        <v>54251.595555245876</v>
      </c>
      <c r="F3531" s="131">
        <v>26971.5</v>
      </c>
      <c r="G3531" s="131">
        <v>26075.5</v>
      </c>
      <c r="H3531" s="152" t="s">
        <v>332</v>
      </c>
    </row>
    <row r="3533" spans="1:8" ht="12.75">
      <c r="A3533" s="147" t="s">
        <v>425</v>
      </c>
      <c r="C3533" s="153" t="s">
        <v>426</v>
      </c>
      <c r="D3533" s="131">
        <v>53448.32487155993</v>
      </c>
      <c r="F3533" s="131">
        <v>27051.333333333336</v>
      </c>
      <c r="G3533" s="131">
        <v>26037.666666666664</v>
      </c>
      <c r="H3533" s="131">
        <v>27048.176137382725</v>
      </c>
    </row>
    <row r="3534" spans="1:8" ht="12.75">
      <c r="A3534" s="130">
        <v>38400.028657407405</v>
      </c>
      <c r="C3534" s="153" t="s">
        <v>427</v>
      </c>
      <c r="D3534" s="131">
        <v>789.7207300019779</v>
      </c>
      <c r="F3534" s="131">
        <v>79.62581763054828</v>
      </c>
      <c r="G3534" s="131">
        <v>231.57953997133112</v>
      </c>
      <c r="H3534" s="131">
        <v>789.7207300019779</v>
      </c>
    </row>
    <row r="3536" spans="3:8" ht="12.75">
      <c r="C3536" s="153" t="s">
        <v>428</v>
      </c>
      <c r="D3536" s="131">
        <v>1.4775406561379285</v>
      </c>
      <c r="F3536" s="131">
        <v>0.29435080574173156</v>
      </c>
      <c r="G3536" s="131">
        <v>0.8894020456441225</v>
      </c>
      <c r="H3536" s="131">
        <v>2.919681999964949</v>
      </c>
    </row>
    <row r="3537" spans="1:10" ht="12.75">
      <c r="A3537" s="147" t="s">
        <v>417</v>
      </c>
      <c r="C3537" s="148" t="s">
        <v>418</v>
      </c>
      <c r="D3537" s="148" t="s">
        <v>419</v>
      </c>
      <c r="F3537" s="148" t="s">
        <v>420</v>
      </c>
      <c r="G3537" s="148" t="s">
        <v>421</v>
      </c>
      <c r="H3537" s="148" t="s">
        <v>422</v>
      </c>
      <c r="I3537" s="149" t="s">
        <v>423</v>
      </c>
      <c r="J3537" s="148" t="s">
        <v>424</v>
      </c>
    </row>
    <row r="3538" spans="1:8" ht="12.75">
      <c r="A3538" s="150" t="s">
        <v>490</v>
      </c>
      <c r="C3538" s="151">
        <v>324.75400000019</v>
      </c>
      <c r="D3538" s="131">
        <v>49970.90717446804</v>
      </c>
      <c r="F3538" s="131">
        <v>37716</v>
      </c>
      <c r="G3538" s="131">
        <v>35694</v>
      </c>
      <c r="H3538" s="152" t="s">
        <v>333</v>
      </c>
    </row>
    <row r="3540" spans="4:8" ht="12.75">
      <c r="D3540" s="131">
        <v>49495.65912300348</v>
      </c>
      <c r="F3540" s="131">
        <v>36989</v>
      </c>
      <c r="G3540" s="131">
        <v>35112</v>
      </c>
      <c r="H3540" s="152" t="s">
        <v>334</v>
      </c>
    </row>
    <row r="3542" spans="4:8" ht="12.75">
      <c r="D3542" s="131">
        <v>49610.183866381645</v>
      </c>
      <c r="F3542" s="131">
        <v>37876</v>
      </c>
      <c r="G3542" s="131">
        <v>35412</v>
      </c>
      <c r="H3542" s="152" t="s">
        <v>335</v>
      </c>
    </row>
    <row r="3544" spans="1:8" ht="12.75">
      <c r="A3544" s="147" t="s">
        <v>425</v>
      </c>
      <c r="C3544" s="153" t="s">
        <v>426</v>
      </c>
      <c r="D3544" s="131">
        <v>49692.25005461772</v>
      </c>
      <c r="F3544" s="131">
        <v>37527</v>
      </c>
      <c r="G3544" s="131">
        <v>35406</v>
      </c>
      <c r="H3544" s="131">
        <v>13155.303914581817</v>
      </c>
    </row>
    <row r="3545" spans="1:8" ht="12.75">
      <c r="A3545" s="130">
        <v>38400.02915509259</v>
      </c>
      <c r="C3545" s="153" t="s">
        <v>427</v>
      </c>
      <c r="D3545" s="131">
        <v>248.02484158538846</v>
      </c>
      <c r="F3545" s="131">
        <v>472.739886195358</v>
      </c>
      <c r="G3545" s="131">
        <v>291.0463880552377</v>
      </c>
      <c r="H3545" s="131">
        <v>248.02484158538846</v>
      </c>
    </row>
    <row r="3547" spans="3:8" ht="12.75">
      <c r="C3547" s="153" t="s">
        <v>428</v>
      </c>
      <c r="D3547" s="131">
        <v>0.4991217771640036</v>
      </c>
      <c r="F3547" s="131">
        <v>1.2597326889848857</v>
      </c>
      <c r="G3547" s="131">
        <v>0.8220256116342927</v>
      </c>
      <c r="H3547" s="131">
        <v>1.8853600281363987</v>
      </c>
    </row>
    <row r="3548" spans="1:10" ht="12.75">
      <c r="A3548" s="147" t="s">
        <v>417</v>
      </c>
      <c r="C3548" s="148" t="s">
        <v>418</v>
      </c>
      <c r="D3548" s="148" t="s">
        <v>419</v>
      </c>
      <c r="F3548" s="148" t="s">
        <v>420</v>
      </c>
      <c r="G3548" s="148" t="s">
        <v>421</v>
      </c>
      <c r="H3548" s="148" t="s">
        <v>422</v>
      </c>
      <c r="I3548" s="149" t="s">
        <v>423</v>
      </c>
      <c r="J3548" s="148" t="s">
        <v>424</v>
      </c>
    </row>
    <row r="3549" spans="1:8" ht="12.75">
      <c r="A3549" s="150" t="s">
        <v>509</v>
      </c>
      <c r="C3549" s="151">
        <v>343.82299999985844</v>
      </c>
      <c r="D3549" s="131">
        <v>50422.433857381344</v>
      </c>
      <c r="F3549" s="131">
        <v>29850</v>
      </c>
      <c r="G3549" s="131">
        <v>30327.999999970198</v>
      </c>
      <c r="H3549" s="152" t="s">
        <v>336</v>
      </c>
    </row>
    <row r="3551" spans="4:8" ht="12.75">
      <c r="D3551" s="131">
        <v>50952.24336719513</v>
      </c>
      <c r="F3551" s="131">
        <v>30144</v>
      </c>
      <c r="G3551" s="131">
        <v>29956</v>
      </c>
      <c r="H3551" s="152" t="s">
        <v>337</v>
      </c>
    </row>
    <row r="3553" spans="4:8" ht="12.75">
      <c r="D3553" s="131">
        <v>50974.03068172932</v>
      </c>
      <c r="F3553" s="131">
        <v>30490</v>
      </c>
      <c r="G3553" s="131">
        <v>30142</v>
      </c>
      <c r="H3553" s="152" t="s">
        <v>338</v>
      </c>
    </row>
    <row r="3555" spans="1:8" ht="12.75">
      <c r="A3555" s="147" t="s">
        <v>425</v>
      </c>
      <c r="C3555" s="153" t="s">
        <v>426</v>
      </c>
      <c r="D3555" s="131">
        <v>50782.90263543527</v>
      </c>
      <c r="F3555" s="131">
        <v>30161.333333333336</v>
      </c>
      <c r="G3555" s="131">
        <v>30141.99999999007</v>
      </c>
      <c r="H3555" s="131">
        <v>20631.16622370378</v>
      </c>
    </row>
    <row r="3556" spans="1:8" ht="12.75">
      <c r="A3556" s="130">
        <v>38400.029594907406</v>
      </c>
      <c r="C3556" s="153" t="s">
        <v>427</v>
      </c>
      <c r="D3556" s="131">
        <v>312.36513366854956</v>
      </c>
      <c r="F3556" s="131">
        <v>320.3518898544745</v>
      </c>
      <c r="G3556" s="131">
        <v>185.9999999846865</v>
      </c>
      <c r="H3556" s="131">
        <v>312.36513366854956</v>
      </c>
    </row>
    <row r="3558" spans="3:8" ht="12.75">
      <c r="C3558" s="153" t="s">
        <v>428</v>
      </c>
      <c r="D3558" s="131">
        <v>0.615099014546261</v>
      </c>
      <c r="F3558" s="131">
        <v>1.0621277458594043</v>
      </c>
      <c r="G3558" s="131">
        <v>0.6170791585984601</v>
      </c>
      <c r="H3558" s="131">
        <v>1.5140449661525368</v>
      </c>
    </row>
    <row r="3559" spans="1:10" ht="12.75">
      <c r="A3559" s="147" t="s">
        <v>417</v>
      </c>
      <c r="C3559" s="148" t="s">
        <v>418</v>
      </c>
      <c r="D3559" s="148" t="s">
        <v>419</v>
      </c>
      <c r="F3559" s="148" t="s">
        <v>420</v>
      </c>
      <c r="G3559" s="148" t="s">
        <v>421</v>
      </c>
      <c r="H3559" s="148" t="s">
        <v>422</v>
      </c>
      <c r="I3559" s="149" t="s">
        <v>423</v>
      </c>
      <c r="J3559" s="148" t="s">
        <v>424</v>
      </c>
    </row>
    <row r="3560" spans="1:8" ht="12.75">
      <c r="A3560" s="150" t="s">
        <v>491</v>
      </c>
      <c r="C3560" s="151">
        <v>361.38400000007823</v>
      </c>
      <c r="D3560" s="131">
        <v>50800.22677093744</v>
      </c>
      <c r="F3560" s="131">
        <v>31300</v>
      </c>
      <c r="G3560" s="131">
        <v>31220.000000029802</v>
      </c>
      <c r="H3560" s="152" t="s">
        <v>339</v>
      </c>
    </row>
    <row r="3562" spans="4:8" ht="12.75">
      <c r="D3562" s="131">
        <v>49935.89916455746</v>
      </c>
      <c r="F3562" s="131">
        <v>31140</v>
      </c>
      <c r="G3562" s="131">
        <v>31252</v>
      </c>
      <c r="H3562" s="152" t="s">
        <v>340</v>
      </c>
    </row>
    <row r="3564" spans="4:8" ht="12.75">
      <c r="D3564" s="131">
        <v>49360.03508657217</v>
      </c>
      <c r="F3564" s="131">
        <v>30820.000000029802</v>
      </c>
      <c r="G3564" s="131">
        <v>30522.000000029802</v>
      </c>
      <c r="H3564" s="152" t="s">
        <v>341</v>
      </c>
    </row>
    <row r="3566" spans="1:8" ht="12.75">
      <c r="A3566" s="147" t="s">
        <v>425</v>
      </c>
      <c r="C3566" s="153" t="s">
        <v>426</v>
      </c>
      <c r="D3566" s="131">
        <v>50032.05367402236</v>
      </c>
      <c r="F3566" s="131">
        <v>31086.666666676603</v>
      </c>
      <c r="G3566" s="131">
        <v>30998.00000001987</v>
      </c>
      <c r="H3566" s="131">
        <v>18986.14213730015</v>
      </c>
    </row>
    <row r="3567" spans="1:8" ht="12.75">
      <c r="A3567" s="130">
        <v>38400.030023148145</v>
      </c>
      <c r="C3567" s="153" t="s">
        <v>427</v>
      </c>
      <c r="D3567" s="131">
        <v>724.8946745540192</v>
      </c>
      <c r="F3567" s="131">
        <v>244.40403704807898</v>
      </c>
      <c r="G3567" s="131">
        <v>412.53848304427595</v>
      </c>
      <c r="H3567" s="131">
        <v>724.8946745540192</v>
      </c>
    </row>
    <row r="3569" spans="3:8" ht="12.75">
      <c r="C3569" s="153" t="s">
        <v>428</v>
      </c>
      <c r="D3569" s="131">
        <v>1.448860523049844</v>
      </c>
      <c r="F3569" s="131">
        <v>0.7862021350461106</v>
      </c>
      <c r="G3569" s="131">
        <v>1.3308551617653126</v>
      </c>
      <c r="H3569" s="131">
        <v>3.818019844747143</v>
      </c>
    </row>
    <row r="3570" spans="1:10" ht="12.75">
      <c r="A3570" s="147" t="s">
        <v>417</v>
      </c>
      <c r="C3570" s="148" t="s">
        <v>418</v>
      </c>
      <c r="D3570" s="148" t="s">
        <v>419</v>
      </c>
      <c r="F3570" s="148" t="s">
        <v>420</v>
      </c>
      <c r="G3570" s="148" t="s">
        <v>421</v>
      </c>
      <c r="H3570" s="148" t="s">
        <v>422</v>
      </c>
      <c r="I3570" s="149" t="s">
        <v>423</v>
      </c>
      <c r="J3570" s="148" t="s">
        <v>424</v>
      </c>
    </row>
    <row r="3571" spans="1:8" ht="12.75">
      <c r="A3571" s="150" t="s">
        <v>510</v>
      </c>
      <c r="C3571" s="151">
        <v>371.029</v>
      </c>
      <c r="D3571" s="131">
        <v>49898.56007438898</v>
      </c>
      <c r="F3571" s="131">
        <v>38728</v>
      </c>
      <c r="G3571" s="131">
        <v>37636</v>
      </c>
      <c r="H3571" s="152" t="s">
        <v>342</v>
      </c>
    </row>
    <row r="3573" spans="4:8" ht="12.75">
      <c r="D3573" s="131">
        <v>49926.33971649408</v>
      </c>
      <c r="F3573" s="131">
        <v>38076</v>
      </c>
      <c r="G3573" s="131">
        <v>37594</v>
      </c>
      <c r="H3573" s="152" t="s">
        <v>343</v>
      </c>
    </row>
    <row r="3575" spans="4:8" ht="12.75">
      <c r="D3575" s="131">
        <v>49692.90753740072</v>
      </c>
      <c r="F3575" s="131">
        <v>38076</v>
      </c>
      <c r="G3575" s="131">
        <v>37984</v>
      </c>
      <c r="H3575" s="152" t="s">
        <v>344</v>
      </c>
    </row>
    <row r="3577" spans="1:8" ht="12.75">
      <c r="A3577" s="147" t="s">
        <v>425</v>
      </c>
      <c r="C3577" s="153" t="s">
        <v>426</v>
      </c>
      <c r="D3577" s="131">
        <v>49839.26910942793</v>
      </c>
      <c r="F3577" s="131">
        <v>38293.333333333336</v>
      </c>
      <c r="G3577" s="131">
        <v>37738</v>
      </c>
      <c r="H3577" s="131">
        <v>11757.267699984659</v>
      </c>
    </row>
    <row r="3578" spans="1:8" ht="12.75">
      <c r="A3578" s="130">
        <v>38400.03047453704</v>
      </c>
      <c r="C3578" s="153" t="s">
        <v>427</v>
      </c>
      <c r="D3578" s="131">
        <v>127.51160517356374</v>
      </c>
      <c r="F3578" s="131">
        <v>376.43237551163605</v>
      </c>
      <c r="G3578" s="131">
        <v>214.0747532989353</v>
      </c>
      <c r="H3578" s="131">
        <v>127.51160517356374</v>
      </c>
    </row>
    <row r="3580" spans="3:8" ht="12.75">
      <c r="C3580" s="153" t="s">
        <v>428</v>
      </c>
      <c r="D3580" s="131">
        <v>0.25584565635101336</v>
      </c>
      <c r="F3580" s="131">
        <v>0.9830232647413895</v>
      </c>
      <c r="G3580" s="131">
        <v>0.5672657620937391</v>
      </c>
      <c r="H3580" s="131">
        <v>1.0845343359301938</v>
      </c>
    </row>
    <row r="3581" spans="1:10" ht="12.75">
      <c r="A3581" s="147" t="s">
        <v>417</v>
      </c>
      <c r="C3581" s="148" t="s">
        <v>418</v>
      </c>
      <c r="D3581" s="148" t="s">
        <v>419</v>
      </c>
      <c r="F3581" s="148" t="s">
        <v>420</v>
      </c>
      <c r="G3581" s="148" t="s">
        <v>421</v>
      </c>
      <c r="H3581" s="148" t="s">
        <v>422</v>
      </c>
      <c r="I3581" s="149" t="s">
        <v>423</v>
      </c>
      <c r="J3581" s="148" t="s">
        <v>424</v>
      </c>
    </row>
    <row r="3582" spans="1:8" ht="12.75">
      <c r="A3582" s="150" t="s">
        <v>485</v>
      </c>
      <c r="C3582" s="151">
        <v>407.77100000018254</v>
      </c>
      <c r="D3582" s="131">
        <v>4538798.4945755005</v>
      </c>
      <c r="F3582" s="131">
        <v>149500</v>
      </c>
      <c r="G3582" s="131">
        <v>142600</v>
      </c>
      <c r="H3582" s="152" t="s">
        <v>345</v>
      </c>
    </row>
    <row r="3584" spans="4:8" ht="12.75">
      <c r="D3584" s="131">
        <v>4519413.837898254</v>
      </c>
      <c r="F3584" s="131">
        <v>149600</v>
      </c>
      <c r="G3584" s="131">
        <v>142300</v>
      </c>
      <c r="H3584" s="152" t="s">
        <v>346</v>
      </c>
    </row>
    <row r="3586" spans="4:8" ht="12.75">
      <c r="D3586" s="131">
        <v>4563709.596832275</v>
      </c>
      <c r="F3586" s="131">
        <v>149500</v>
      </c>
      <c r="G3586" s="131">
        <v>144700</v>
      </c>
      <c r="H3586" s="152" t="s">
        <v>347</v>
      </c>
    </row>
    <row r="3588" spans="1:8" ht="12.75">
      <c r="A3588" s="147" t="s">
        <v>425</v>
      </c>
      <c r="C3588" s="153" t="s">
        <v>426</v>
      </c>
      <c r="D3588" s="131">
        <v>4540640.64310201</v>
      </c>
      <c r="F3588" s="131">
        <v>149533.33333333334</v>
      </c>
      <c r="G3588" s="131">
        <v>143200</v>
      </c>
      <c r="H3588" s="131">
        <v>4394325.758405993</v>
      </c>
    </row>
    <row r="3589" spans="1:8" ht="12.75">
      <c r="A3589" s="130">
        <v>38400.0309375</v>
      </c>
      <c r="C3589" s="153" t="s">
        <v>427</v>
      </c>
      <c r="D3589" s="131">
        <v>22205.26285095495</v>
      </c>
      <c r="F3589" s="131">
        <v>57.73502691896257</v>
      </c>
      <c r="G3589" s="131">
        <v>1307.669683062202</v>
      </c>
      <c r="H3589" s="131">
        <v>22205.26285095495</v>
      </c>
    </row>
    <row r="3591" spans="3:8" ht="12.75">
      <c r="C3591" s="153" t="s">
        <v>428</v>
      </c>
      <c r="D3591" s="131">
        <v>0.4890336980242745</v>
      </c>
      <c r="F3591" s="131">
        <v>0.03861013837647964</v>
      </c>
      <c r="G3591" s="131">
        <v>0.9131771529763981</v>
      </c>
      <c r="H3591" s="131">
        <v>0.5053167214214391</v>
      </c>
    </row>
    <row r="3592" spans="1:10" ht="12.75">
      <c r="A3592" s="147" t="s">
        <v>417</v>
      </c>
      <c r="C3592" s="148" t="s">
        <v>418</v>
      </c>
      <c r="D3592" s="148" t="s">
        <v>419</v>
      </c>
      <c r="F3592" s="148" t="s">
        <v>420</v>
      </c>
      <c r="G3592" s="148" t="s">
        <v>421</v>
      </c>
      <c r="H3592" s="148" t="s">
        <v>422</v>
      </c>
      <c r="I3592" s="149" t="s">
        <v>423</v>
      </c>
      <c r="J3592" s="148" t="s">
        <v>424</v>
      </c>
    </row>
    <row r="3593" spans="1:8" ht="12.75">
      <c r="A3593" s="150" t="s">
        <v>492</v>
      </c>
      <c r="C3593" s="151">
        <v>455.40299999993294</v>
      </c>
      <c r="D3593" s="131">
        <v>469498.3882050514</v>
      </c>
      <c r="F3593" s="131">
        <v>97102.5</v>
      </c>
      <c r="G3593" s="131">
        <v>97970</v>
      </c>
      <c r="H3593" s="152" t="s">
        <v>348</v>
      </c>
    </row>
    <row r="3595" spans="4:8" ht="12.75">
      <c r="D3595" s="131">
        <v>459524.8026371002</v>
      </c>
      <c r="F3595" s="131">
        <v>96220</v>
      </c>
      <c r="G3595" s="131">
        <v>97527.5</v>
      </c>
      <c r="H3595" s="152" t="s">
        <v>349</v>
      </c>
    </row>
    <row r="3597" spans="4:8" ht="12.75">
      <c r="D3597" s="131">
        <v>444023.10746383667</v>
      </c>
      <c r="F3597" s="131">
        <v>96645</v>
      </c>
      <c r="G3597" s="131">
        <v>98122.5</v>
      </c>
      <c r="H3597" s="152" t="s">
        <v>350</v>
      </c>
    </row>
    <row r="3599" spans="1:8" ht="12.75">
      <c r="A3599" s="147" t="s">
        <v>425</v>
      </c>
      <c r="C3599" s="153" t="s">
        <v>426</v>
      </c>
      <c r="D3599" s="131">
        <v>457682.09943532944</v>
      </c>
      <c r="F3599" s="131">
        <v>96655.83333333334</v>
      </c>
      <c r="G3599" s="131">
        <v>97873.33333333334</v>
      </c>
      <c r="H3599" s="131">
        <v>360421.05534618214</v>
      </c>
    </row>
    <row r="3600" spans="1:8" ht="12.75">
      <c r="A3600" s="130">
        <v>38400.03158564815</v>
      </c>
      <c r="C3600" s="153" t="s">
        <v>427</v>
      </c>
      <c r="D3600" s="131">
        <v>12837.217320287184</v>
      </c>
      <c r="F3600" s="131">
        <v>441.34972905093457</v>
      </c>
      <c r="G3600" s="131">
        <v>309.05433718576637</v>
      </c>
      <c r="H3600" s="131">
        <v>12837.217320287184</v>
      </c>
    </row>
    <row r="3602" spans="3:8" ht="12.75">
      <c r="C3602" s="153" t="s">
        <v>428</v>
      </c>
      <c r="D3602" s="131">
        <v>2.8048327291203314</v>
      </c>
      <c r="F3602" s="131">
        <v>0.456619858140241</v>
      </c>
      <c r="G3602" s="131">
        <v>0.3157697062724948</v>
      </c>
      <c r="H3602" s="131">
        <v>3.5617279095853913</v>
      </c>
    </row>
    <row r="3605" spans="1:11" ht="12.75">
      <c r="A3605" s="134" t="s">
        <v>391</v>
      </c>
      <c r="D3605" s="137" t="s">
        <v>394</v>
      </c>
      <c r="E3605" s="136" t="s">
        <v>548</v>
      </c>
      <c r="F3605" s="135" t="s">
        <v>392</v>
      </c>
      <c r="G3605" s="136" t="s">
        <v>393</v>
      </c>
      <c r="H3605" s="135" t="s">
        <v>395</v>
      </c>
      <c r="I3605" s="136" t="s">
        <v>396</v>
      </c>
      <c r="J3605" s="135" t="s">
        <v>397</v>
      </c>
      <c r="K3605" s="138">
        <v>0.45098039507865906</v>
      </c>
    </row>
    <row r="3606" spans="6:7" ht="12.75">
      <c r="F3606" s="135" t="s">
        <v>398</v>
      </c>
      <c r="G3606" s="136" t="s">
        <v>399</v>
      </c>
    </row>
    <row r="3607" spans="1:11" ht="12.75">
      <c r="A3607" s="139" t="s">
        <v>400</v>
      </c>
      <c r="B3607" s="140">
        <v>38400.03173611111</v>
      </c>
      <c r="D3607" s="135" t="s">
        <v>401</v>
      </c>
      <c r="E3607" s="136" t="s">
        <v>402</v>
      </c>
      <c r="F3607" s="135" t="s">
        <v>403</v>
      </c>
      <c r="G3607" s="136" t="s">
        <v>404</v>
      </c>
      <c r="H3607" s="135" t="s">
        <v>405</v>
      </c>
      <c r="I3607" s="136" t="s">
        <v>406</v>
      </c>
      <c r="J3607" s="135" t="s">
        <v>407</v>
      </c>
      <c r="K3607" s="138">
        <v>3.372549057006836</v>
      </c>
    </row>
    <row r="3610" ht="15.75">
      <c r="A3610" s="154" t="s">
        <v>465</v>
      </c>
    </row>
    <row r="3613" spans="1:8" ht="15">
      <c r="A3613" s="155" t="s">
        <v>466</v>
      </c>
      <c r="C3613" s="156" t="s">
        <v>361</v>
      </c>
      <c r="E3613" s="155" t="s">
        <v>467</v>
      </c>
      <c r="H3613" s="155" t="s">
        <v>468</v>
      </c>
    </row>
    <row r="3616" spans="1:11" ht="12.75">
      <c r="A3616" s="157" t="s">
        <v>351</v>
      </c>
      <c r="K3616" s="158" t="s">
        <v>469</v>
      </c>
    </row>
  </sheetData>
  <printOptions/>
  <pageMargins left="0.16666666666666666" right="0.16666666666666666" top="0.16666666666666666" bottom="0.16666666666666666" header="1.112623934480835E-308" footer="0.1666666666666666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6"/>
  <sheetViews>
    <sheetView workbookViewId="0" topLeftCell="A356">
      <selection activeCell="E378" sqref="E378"/>
    </sheetView>
  </sheetViews>
  <sheetFormatPr defaultColWidth="11.421875" defaultRowHeight="12.75"/>
  <cols>
    <col min="1" max="2" width="9.140625" style="74" customWidth="1"/>
    <col min="3" max="3" width="16.8515625" style="74" customWidth="1"/>
    <col min="4" max="4" width="16.140625" style="107" customWidth="1"/>
    <col min="5" max="5" width="12.28125" style="74" bestFit="1" customWidth="1"/>
    <col min="6" max="6" width="9.140625" style="99" customWidth="1"/>
    <col min="7" max="7" width="9.140625" style="74" customWidth="1"/>
    <col min="8" max="10" width="11.421875" style="15" customWidth="1"/>
    <col min="11" max="11" width="12.8515625" style="15" customWidth="1"/>
    <col min="12" max="12" width="12.28125" style="15" customWidth="1"/>
    <col min="13" max="13" width="11.421875" style="15" customWidth="1"/>
    <col min="14" max="16384" width="9.140625" style="74" customWidth="1"/>
  </cols>
  <sheetData>
    <row r="1" spans="1:13" ht="11.25">
      <c r="A1" s="15"/>
      <c r="B1" s="15"/>
      <c r="C1" s="76" t="s">
        <v>386</v>
      </c>
      <c r="D1" s="104" t="s">
        <v>387</v>
      </c>
      <c r="E1" s="77" t="s">
        <v>388</v>
      </c>
      <c r="F1" s="97" t="s">
        <v>473</v>
      </c>
      <c r="J1" s="78"/>
      <c r="K1" s="78"/>
      <c r="L1" s="79"/>
      <c r="M1" s="79"/>
    </row>
    <row r="2" spans="1:13" ht="11.25">
      <c r="A2" s="15"/>
      <c r="B2" s="15"/>
      <c r="C2" s="76"/>
      <c r="D2" s="105"/>
      <c r="E2" s="77"/>
      <c r="F2" s="97"/>
      <c r="J2" s="78"/>
      <c r="K2" s="78"/>
      <c r="L2" s="79"/>
      <c r="M2" s="79"/>
    </row>
    <row r="3" spans="1:13" ht="11.25">
      <c r="A3" s="80" t="s">
        <v>554</v>
      </c>
      <c r="B3" s="15"/>
      <c r="C3" s="15" t="s">
        <v>549</v>
      </c>
      <c r="D3" s="106">
        <v>38399.81630787037</v>
      </c>
      <c r="E3" s="77">
        <v>371925.7344806213</v>
      </c>
      <c r="F3" s="97">
        <v>1.8129282110509586</v>
      </c>
      <c r="H3" s="82"/>
      <c r="J3" s="83"/>
      <c r="K3" s="81"/>
      <c r="L3" s="84"/>
      <c r="M3" s="84"/>
    </row>
    <row r="4" spans="1:13" ht="11.25">
      <c r="A4" s="80"/>
      <c r="B4" s="15"/>
      <c r="C4" s="15" t="s">
        <v>550</v>
      </c>
      <c r="D4" s="106">
        <v>38399.82325231482</v>
      </c>
      <c r="E4" s="77">
        <v>3204.1659996971603</v>
      </c>
      <c r="F4" s="97">
        <v>8.168119345659077</v>
      </c>
      <c r="J4" s="83"/>
      <c r="K4" s="81"/>
      <c r="L4" s="84"/>
      <c r="M4" s="84"/>
    </row>
    <row r="5" spans="1:13" ht="11.25">
      <c r="A5" s="80"/>
      <c r="B5" s="15"/>
      <c r="C5" s="15" t="s">
        <v>564</v>
      </c>
      <c r="D5" s="106">
        <v>38399.83020833333</v>
      </c>
      <c r="E5" s="77">
        <v>21554.374321224153</v>
      </c>
      <c r="F5" s="97">
        <v>2.702268874941199</v>
      </c>
      <c r="J5" s="83"/>
      <c r="K5" s="81"/>
      <c r="L5" s="84"/>
      <c r="M5" s="84"/>
    </row>
    <row r="6" spans="1:13" ht="11.25">
      <c r="A6" s="80"/>
      <c r="B6" s="15"/>
      <c r="C6" s="15" t="s">
        <v>551</v>
      </c>
      <c r="D6" s="106">
        <v>38399.837175925924</v>
      </c>
      <c r="E6" s="77">
        <v>373282.30027761013</v>
      </c>
      <c r="F6" s="97">
        <v>4.392439838851345</v>
      </c>
      <c r="J6" s="83"/>
      <c r="K6" s="81"/>
      <c r="L6" s="84"/>
      <c r="M6" s="84"/>
    </row>
    <row r="7" spans="1:13" ht="11.25">
      <c r="A7" s="80"/>
      <c r="B7" s="15"/>
      <c r="C7" s="15" t="s">
        <v>565</v>
      </c>
      <c r="D7" s="106">
        <v>38399.84413194445</v>
      </c>
      <c r="E7" s="77">
        <v>30801.69408250964</v>
      </c>
      <c r="F7" s="97">
        <v>2.4864472867235103</v>
      </c>
      <c r="J7" s="83"/>
      <c r="K7" s="81"/>
      <c r="L7" s="84"/>
      <c r="M7" s="84"/>
    </row>
    <row r="8" spans="1:13" ht="11.25">
      <c r="A8" s="80"/>
      <c r="B8" s="15"/>
      <c r="C8" s="15" t="s">
        <v>571</v>
      </c>
      <c r="D8" s="106">
        <v>38399.851064814815</v>
      </c>
      <c r="E8" s="77">
        <v>15097.199897733768</v>
      </c>
      <c r="F8" s="97">
        <v>3.222614297159903</v>
      </c>
      <c r="J8" s="83"/>
      <c r="K8" s="81"/>
      <c r="L8" s="84"/>
      <c r="M8" s="84"/>
    </row>
    <row r="9" spans="1:13" ht="11.25">
      <c r="A9" s="80"/>
      <c r="B9" s="15"/>
      <c r="C9" s="15" t="s">
        <v>552</v>
      </c>
      <c r="D9" s="106">
        <v>38399.85804398148</v>
      </c>
      <c r="E9" s="77">
        <v>370261.5198545789</v>
      </c>
      <c r="F9" s="97">
        <v>1.329253067007977</v>
      </c>
      <c r="J9" s="83"/>
      <c r="K9" s="81"/>
      <c r="L9" s="84"/>
      <c r="M9" s="84"/>
    </row>
    <row r="10" spans="1:13" ht="11.25">
      <c r="A10" s="80"/>
      <c r="B10" s="15"/>
      <c r="C10" s="15" t="s">
        <v>573</v>
      </c>
      <c r="D10" s="106">
        <v>38399.86498842593</v>
      </c>
      <c r="E10" s="77">
        <v>11326.320025368255</v>
      </c>
      <c r="F10" s="97">
        <v>3.2521202146145898</v>
      </c>
      <c r="J10" s="83"/>
      <c r="K10" s="81"/>
      <c r="L10" s="84"/>
      <c r="M10" s="84"/>
    </row>
    <row r="11" spans="1:13" ht="11.25">
      <c r="A11" s="80"/>
      <c r="B11" s="15"/>
      <c r="C11" s="15" t="s">
        <v>574</v>
      </c>
      <c r="D11" s="106">
        <v>38399.871932870374</v>
      </c>
      <c r="E11" s="77">
        <v>10422.025227782338</v>
      </c>
      <c r="F11" s="97">
        <v>9.501733665780723</v>
      </c>
      <c r="J11" s="83"/>
      <c r="K11" s="81"/>
      <c r="L11" s="84"/>
      <c r="M11" s="84"/>
    </row>
    <row r="12" spans="1:13" ht="11.25">
      <c r="A12" s="80"/>
      <c r="B12" s="15"/>
      <c r="C12" s="15" t="s">
        <v>575</v>
      </c>
      <c r="D12" s="106">
        <v>38399.87887731481</v>
      </c>
      <c r="E12" s="77">
        <v>9686.651399115259</v>
      </c>
      <c r="F12" s="97">
        <v>9.213001801890712</v>
      </c>
      <c r="J12" s="83"/>
      <c r="K12" s="81"/>
      <c r="L12" s="84"/>
      <c r="M12" s="84"/>
    </row>
    <row r="13" spans="1:13" ht="11.25">
      <c r="A13" s="80"/>
      <c r="B13" s="15"/>
      <c r="C13" s="15" t="s">
        <v>566</v>
      </c>
      <c r="D13" s="106">
        <v>38399.885833333334</v>
      </c>
      <c r="E13" s="77">
        <v>890374.5900629769</v>
      </c>
      <c r="F13" s="97">
        <v>0.9673748555828324</v>
      </c>
      <c r="J13" s="83"/>
      <c r="K13" s="81"/>
      <c r="L13" s="84"/>
      <c r="M13" s="84"/>
    </row>
    <row r="14" spans="1:13" ht="11.25">
      <c r="A14" s="80"/>
      <c r="B14" s="15"/>
      <c r="C14" s="15" t="s">
        <v>553</v>
      </c>
      <c r="D14" s="106">
        <v>38399.89278935185</v>
      </c>
      <c r="E14" s="77">
        <v>371549.258220266</v>
      </c>
      <c r="F14" s="97">
        <v>3.3079956848267846</v>
      </c>
      <c r="J14" s="83"/>
      <c r="K14" s="81"/>
      <c r="L14" s="84"/>
      <c r="M14" s="84"/>
    </row>
    <row r="15" spans="1:13" ht="11.25">
      <c r="A15" s="80"/>
      <c r="B15" s="15"/>
      <c r="C15" s="15" t="s">
        <v>352</v>
      </c>
      <c r="D15" s="106">
        <v>38399.899733796294</v>
      </c>
      <c r="E15" s="77">
        <v>5510.625903512156</v>
      </c>
      <c r="F15" s="97">
        <v>9.8523094876976</v>
      </c>
      <c r="J15" s="83"/>
      <c r="K15" s="81"/>
      <c r="L15" s="84"/>
      <c r="M15" s="84"/>
    </row>
    <row r="16" spans="1:13" ht="11.25">
      <c r="A16" s="80"/>
      <c r="B16" s="15"/>
      <c r="C16" s="15" t="s">
        <v>576</v>
      </c>
      <c r="D16" s="106">
        <v>38399.906689814816</v>
      </c>
      <c r="E16" s="77">
        <v>9530.790370961493</v>
      </c>
      <c r="F16" s="97">
        <v>4.298778845093668</v>
      </c>
      <c r="J16" s="83"/>
      <c r="K16" s="81"/>
      <c r="L16" s="84"/>
      <c r="M16" s="84"/>
    </row>
    <row r="17" spans="1:13" ht="11.25">
      <c r="A17" s="80"/>
      <c r="B17" s="15"/>
      <c r="C17" s="15" t="s">
        <v>577</v>
      </c>
      <c r="D17" s="106">
        <v>38399.91363425926</v>
      </c>
      <c r="E17" s="77">
        <v>9634.590436850407</v>
      </c>
      <c r="F17" s="97">
        <v>5.212318714605172</v>
      </c>
      <c r="J17" s="83"/>
      <c r="K17" s="81"/>
      <c r="L17" s="84"/>
      <c r="M17" s="84"/>
    </row>
    <row r="18" spans="1:13" ht="11.25">
      <c r="A18" s="80"/>
      <c r="B18" s="15"/>
      <c r="C18" s="15" t="s">
        <v>578</v>
      </c>
      <c r="D18" s="106">
        <v>38399.92056712963</v>
      </c>
      <c r="E18" s="77">
        <v>9904.4302187428</v>
      </c>
      <c r="F18" s="97">
        <v>1.9356782616300345</v>
      </c>
      <c r="J18" s="83"/>
      <c r="K18" s="81"/>
      <c r="L18" s="84"/>
      <c r="M18" s="84"/>
    </row>
    <row r="19" spans="1:13" ht="11.25">
      <c r="A19" s="80"/>
      <c r="B19" s="15"/>
      <c r="C19" s="15" t="s">
        <v>572</v>
      </c>
      <c r="D19" s="106">
        <v>38399.92752314815</v>
      </c>
      <c r="E19" s="77">
        <v>370996.48830491444</v>
      </c>
      <c r="F19" s="97">
        <v>1.660341782434695</v>
      </c>
      <c r="J19" s="83"/>
      <c r="K19" s="81"/>
      <c r="L19" s="84"/>
      <c r="M19" s="84"/>
    </row>
    <row r="20" spans="1:13" ht="11.25">
      <c r="A20" s="80"/>
      <c r="B20" s="15"/>
      <c r="C20" s="15" t="s">
        <v>353</v>
      </c>
      <c r="D20" s="106">
        <v>38399.934479166666</v>
      </c>
      <c r="E20" s="77">
        <v>21149.5154528008</v>
      </c>
      <c r="F20" s="97">
        <v>3.1806595186012534</v>
      </c>
      <c r="J20" s="83"/>
      <c r="K20" s="81"/>
      <c r="L20" s="84"/>
      <c r="M20" s="84"/>
    </row>
    <row r="21" spans="1:13" ht="11.25">
      <c r="A21" s="80"/>
      <c r="B21" s="15"/>
      <c r="C21" s="15" t="s">
        <v>579</v>
      </c>
      <c r="D21" s="106">
        <v>38399.94142361111</v>
      </c>
      <c r="E21" s="77">
        <v>8467.784648179082</v>
      </c>
      <c r="F21" s="97">
        <v>2.1200719744883982</v>
      </c>
      <c r="J21" s="83"/>
      <c r="K21" s="81"/>
      <c r="L21" s="84"/>
      <c r="M21" s="84"/>
    </row>
    <row r="22" spans="1:13" ht="11.25">
      <c r="A22" s="80"/>
      <c r="B22" s="15"/>
      <c r="C22" s="15" t="s">
        <v>580</v>
      </c>
      <c r="D22" s="106">
        <v>38399.94836805556</v>
      </c>
      <c r="E22" s="77">
        <v>9622.629510034887</v>
      </c>
      <c r="F22" s="97">
        <v>4.741590962916827</v>
      </c>
      <c r="J22" s="83"/>
      <c r="K22" s="81"/>
      <c r="L22" s="84"/>
      <c r="M22" s="84"/>
    </row>
    <row r="23" spans="1:13" ht="11.25">
      <c r="A23" s="80"/>
      <c r="B23" s="15"/>
      <c r="C23" s="15" t="s">
        <v>568</v>
      </c>
      <c r="D23" s="106">
        <v>38399.9553125</v>
      </c>
      <c r="E23" s="77">
        <v>664582.4053119763</v>
      </c>
      <c r="F23" s="97">
        <v>2.456348465961737</v>
      </c>
      <c r="J23" s="83"/>
      <c r="K23" s="81"/>
      <c r="L23" s="84"/>
      <c r="M23" s="84"/>
    </row>
    <row r="24" spans="1:13" ht="11.25">
      <c r="A24" s="80"/>
      <c r="B24" s="15"/>
      <c r="C24" s="15" t="s">
        <v>357</v>
      </c>
      <c r="D24" s="106">
        <v>38399.96226851852</v>
      </c>
      <c r="E24" s="77">
        <v>365691.7577168109</v>
      </c>
      <c r="F24" s="97">
        <v>2.1084883866507713</v>
      </c>
      <c r="J24" s="83"/>
      <c r="K24" s="81"/>
      <c r="L24" s="84"/>
      <c r="M24" s="84"/>
    </row>
    <row r="25" spans="1:13" ht="11.25">
      <c r="A25" s="80"/>
      <c r="B25" s="15"/>
      <c r="C25" s="15" t="s">
        <v>581</v>
      </c>
      <c r="D25" s="106">
        <v>38399.969189814816</v>
      </c>
      <c r="E25" s="84">
        <v>11263.48702930295</v>
      </c>
      <c r="F25" s="97">
        <v>2.570985493417173</v>
      </c>
      <c r="J25" s="83"/>
      <c r="K25" s="81"/>
      <c r="L25" s="84"/>
      <c r="M25" s="84"/>
    </row>
    <row r="26" spans="1:13" ht="11.25">
      <c r="A26" s="80"/>
      <c r="B26" s="15"/>
      <c r="C26" s="15" t="s">
        <v>354</v>
      </c>
      <c r="D26" s="106">
        <v>38399.976122685184</v>
      </c>
      <c r="E26" s="84">
        <v>30861.250177435173</v>
      </c>
      <c r="F26" s="97">
        <v>2.21740982046923</v>
      </c>
      <c r="J26" s="83"/>
      <c r="K26" s="81"/>
      <c r="L26" s="84"/>
      <c r="M26" s="84"/>
    </row>
    <row r="27" spans="1:13" ht="11.25">
      <c r="A27" s="80"/>
      <c r="B27" s="15"/>
      <c r="C27" s="15" t="s">
        <v>582</v>
      </c>
      <c r="D27" s="106">
        <v>38399.98306712963</v>
      </c>
      <c r="E27" s="84">
        <v>8041.880058502966</v>
      </c>
      <c r="F27" s="97">
        <v>3.621720842273795</v>
      </c>
      <c r="J27" s="83"/>
      <c r="K27" s="81"/>
      <c r="L27" s="84"/>
      <c r="M27" s="84"/>
    </row>
    <row r="28" spans="1:13" ht="11.25">
      <c r="A28" s="80"/>
      <c r="B28" s="15"/>
      <c r="C28" s="15" t="s">
        <v>583</v>
      </c>
      <c r="D28" s="106">
        <v>38399.99</v>
      </c>
      <c r="E28" s="84">
        <v>9352.321347937102</v>
      </c>
      <c r="F28" s="97">
        <v>8.258364652060118</v>
      </c>
      <c r="J28" s="83"/>
      <c r="K28" s="81"/>
      <c r="L28" s="84"/>
      <c r="M28" s="84"/>
    </row>
    <row r="29" spans="1:13" ht="11.25">
      <c r="A29" s="80"/>
      <c r="B29" s="15"/>
      <c r="C29" s="15" t="s">
        <v>358</v>
      </c>
      <c r="D29" s="106">
        <v>38399.99694444444</v>
      </c>
      <c r="E29" s="84">
        <v>370764.87349424063</v>
      </c>
      <c r="F29" s="97">
        <v>1.6557052192027237</v>
      </c>
      <c r="J29" s="83"/>
      <c r="K29" s="81"/>
      <c r="L29" s="84"/>
      <c r="M29" s="84"/>
    </row>
    <row r="30" spans="1:13" ht="11.25">
      <c r="A30" s="80"/>
      <c r="B30" s="15"/>
      <c r="C30" s="15" t="s">
        <v>355</v>
      </c>
      <c r="D30" s="106">
        <v>38400.00388888889</v>
      </c>
      <c r="E30" s="84">
        <v>903442.4649674098</v>
      </c>
      <c r="F30" s="97">
        <v>1.0471177542727157</v>
      </c>
      <c r="J30" s="83"/>
      <c r="K30" s="81"/>
      <c r="L30" s="84"/>
      <c r="M30" s="84"/>
    </row>
    <row r="31" spans="1:6" ht="11.25">
      <c r="A31" s="80"/>
      <c r="B31" s="15"/>
      <c r="C31" s="15" t="s">
        <v>359</v>
      </c>
      <c r="D31" s="106">
        <v>38400.01081018519</v>
      </c>
      <c r="E31" s="84">
        <v>3899.5635694939965</v>
      </c>
      <c r="F31" s="97">
        <v>13.95251630933198</v>
      </c>
    </row>
    <row r="32" spans="1:13" ht="11.25">
      <c r="A32" s="80"/>
      <c r="B32" s="15"/>
      <c r="C32" s="15" t="s">
        <v>356</v>
      </c>
      <c r="D32" s="106">
        <v>38400.01771990741</v>
      </c>
      <c r="E32" s="84">
        <v>5133.864904641181</v>
      </c>
      <c r="F32" s="97">
        <v>6.01371049761518</v>
      </c>
      <c r="L32" s="84"/>
      <c r="M32" s="84"/>
    </row>
    <row r="33" spans="1:12" ht="11.25">
      <c r="A33" s="80"/>
      <c r="B33" s="15"/>
      <c r="C33" s="15" t="s">
        <v>569</v>
      </c>
      <c r="D33" s="106">
        <v>38400.0246412037</v>
      </c>
      <c r="E33" s="84">
        <v>659377.2201632861</v>
      </c>
      <c r="F33" s="97">
        <v>3.3415965460494386</v>
      </c>
      <c r="L33" s="84"/>
    </row>
    <row r="34" spans="1:13" ht="11.25">
      <c r="A34" s="80"/>
      <c r="B34" s="15"/>
      <c r="C34" s="15" t="s">
        <v>360</v>
      </c>
      <c r="D34" s="106">
        <v>38400.03158564815</v>
      </c>
      <c r="E34" s="84">
        <v>360421.05534618214</v>
      </c>
      <c r="F34" s="97">
        <v>3.5617279095853913</v>
      </c>
      <c r="L34" s="84"/>
      <c r="M34" s="76"/>
    </row>
    <row r="35" spans="1:6" ht="11.25">
      <c r="A35" s="80"/>
      <c r="B35" s="15"/>
      <c r="C35" s="15"/>
      <c r="D35" s="106"/>
      <c r="E35" s="84"/>
      <c r="F35" s="97"/>
    </row>
    <row r="36" spans="1:13" ht="11.25">
      <c r="A36" s="80"/>
      <c r="B36" s="15"/>
      <c r="C36" s="15"/>
      <c r="D36" s="106"/>
      <c r="E36" s="84">
        <v>4639805.101157815</v>
      </c>
      <c r="F36" s="97">
        <v>3.42908489711485</v>
      </c>
      <c r="J36" s="78"/>
      <c r="K36" s="78"/>
      <c r="L36" s="79"/>
      <c r="M36" s="79"/>
    </row>
    <row r="37" spans="1:13" ht="11.25">
      <c r="A37" s="80"/>
      <c r="B37" s="15"/>
      <c r="C37" s="15"/>
      <c r="D37" s="106"/>
      <c r="E37" s="84">
        <v>2423504.6946430886</v>
      </c>
      <c r="F37" s="97"/>
      <c r="H37" s="82"/>
      <c r="J37" s="83"/>
      <c r="K37" s="81"/>
      <c r="L37" s="84"/>
      <c r="M37" s="84"/>
    </row>
    <row r="38" spans="1:13" ht="11.25">
      <c r="A38" s="80"/>
      <c r="B38" s="15"/>
      <c r="C38" s="15"/>
      <c r="D38" s="106"/>
      <c r="E38" s="84">
        <v>52.232898619778844</v>
      </c>
      <c r="F38" s="97" t="s">
        <v>385</v>
      </c>
      <c r="J38" s="83"/>
      <c r="K38" s="81"/>
      <c r="L38" s="84"/>
      <c r="M38" s="84"/>
    </row>
    <row r="39" spans="1:13" ht="11.25">
      <c r="A39" s="80"/>
      <c r="B39" s="15"/>
      <c r="C39" s="15"/>
      <c r="D39" s="106"/>
      <c r="E39" s="84"/>
      <c r="F39" s="97"/>
      <c r="J39" s="83"/>
      <c r="K39" s="81"/>
      <c r="L39" s="84"/>
      <c r="M39" s="84"/>
    </row>
    <row r="40" spans="1:13" ht="11.25">
      <c r="A40" s="80"/>
      <c r="B40" s="15"/>
      <c r="C40" s="15"/>
      <c r="D40" s="106"/>
      <c r="E40" s="84"/>
      <c r="F40" s="97"/>
      <c r="J40" s="83"/>
      <c r="K40" s="81"/>
      <c r="L40" s="84"/>
      <c r="M40" s="84"/>
    </row>
    <row r="41" spans="1:13" ht="11.25">
      <c r="A41" s="80"/>
      <c r="B41" s="15"/>
      <c r="C41" s="15" t="s">
        <v>386</v>
      </c>
      <c r="D41" s="106" t="s">
        <v>387</v>
      </c>
      <c r="E41" s="84" t="s">
        <v>388</v>
      </c>
      <c r="F41" s="97" t="s">
        <v>473</v>
      </c>
      <c r="J41" s="83"/>
      <c r="K41" s="81"/>
      <c r="L41" s="84"/>
      <c r="M41" s="84"/>
    </row>
    <row r="42" spans="1:13" ht="12.75">
      <c r="A42" s="80" t="s">
        <v>555</v>
      </c>
      <c r="B42" s="15"/>
      <c r="C42" t="s">
        <v>549</v>
      </c>
      <c r="D42" s="130">
        <v>38399.811574074076</v>
      </c>
      <c r="E42" s="131">
        <v>26568.275308307177</v>
      </c>
      <c r="F42" s="131">
        <v>2.964565976587031</v>
      </c>
      <c r="J42" s="83"/>
      <c r="K42" s="81"/>
      <c r="L42" s="84"/>
      <c r="M42" s="84"/>
    </row>
    <row r="43" spans="1:13" ht="12.75">
      <c r="A43" s="80"/>
      <c r="B43" s="15"/>
      <c r="C43" t="s">
        <v>550</v>
      </c>
      <c r="D43" s="130">
        <v>38399.81854166667</v>
      </c>
      <c r="E43" s="131">
        <v>-87.43327263268</v>
      </c>
      <c r="F43" s="131"/>
      <c r="J43" s="83"/>
      <c r="K43" s="81"/>
      <c r="L43" s="84"/>
      <c r="M43" s="84"/>
    </row>
    <row r="44" spans="1:13" ht="12.75">
      <c r="A44" s="80"/>
      <c r="B44" s="15"/>
      <c r="C44" t="s">
        <v>564</v>
      </c>
      <c r="D44" s="130">
        <v>38399.82548611111</v>
      </c>
      <c r="E44" s="131">
        <v>5930.244460674352</v>
      </c>
      <c r="F44" s="131">
        <v>3.3153015479663996</v>
      </c>
      <c r="J44" s="83"/>
      <c r="K44" s="81"/>
      <c r="L44" s="84"/>
      <c r="M44" s="84"/>
    </row>
    <row r="45" spans="1:13" ht="12.75">
      <c r="A45" s="80"/>
      <c r="B45" s="15"/>
      <c r="C45" t="s">
        <v>551</v>
      </c>
      <c r="D45" s="130">
        <v>38399.83244212963</v>
      </c>
      <c r="E45" s="131">
        <v>26491.924919820874</v>
      </c>
      <c r="F45" s="131">
        <v>0.6716887374156023</v>
      </c>
      <c r="J45" s="83"/>
      <c r="K45" s="81"/>
      <c r="L45" s="84"/>
      <c r="M45" s="84"/>
    </row>
    <row r="46" spans="1:13" ht="12.75">
      <c r="A46" s="80"/>
      <c r="B46" s="15"/>
      <c r="C46" t="s">
        <v>565</v>
      </c>
      <c r="D46" s="130">
        <v>38399.83939814815</v>
      </c>
      <c r="E46" s="131">
        <v>11193.668220401772</v>
      </c>
      <c r="F46" s="131">
        <v>1.728407824630195</v>
      </c>
      <c r="J46" s="83"/>
      <c r="K46" s="81"/>
      <c r="L46" s="84"/>
      <c r="M46" s="84"/>
    </row>
    <row r="47" spans="1:13" ht="12.75">
      <c r="A47" s="80"/>
      <c r="B47" s="15"/>
      <c r="C47" t="s">
        <v>571</v>
      </c>
      <c r="D47" s="130">
        <v>38399.846354166664</v>
      </c>
      <c r="E47" s="131">
        <v>12811.956716889308</v>
      </c>
      <c r="F47" s="131">
        <v>3.698020942943292</v>
      </c>
      <c r="J47" s="83"/>
      <c r="K47" s="81"/>
      <c r="L47" s="84"/>
      <c r="M47" s="84"/>
    </row>
    <row r="48" spans="1:13" ht="12.75">
      <c r="A48" s="80"/>
      <c r="B48" s="15"/>
      <c r="C48" t="s">
        <v>552</v>
      </c>
      <c r="D48" s="130">
        <v>38399.853310185186</v>
      </c>
      <c r="E48" s="131">
        <v>26517.061589426725</v>
      </c>
      <c r="F48" s="131">
        <v>1.6400592272225314</v>
      </c>
      <c r="J48" s="83"/>
      <c r="K48" s="81"/>
      <c r="L48" s="84"/>
      <c r="M48" s="84"/>
    </row>
    <row r="49" spans="1:13" ht="12.75">
      <c r="A49" s="80"/>
      <c r="B49" s="15"/>
      <c r="C49" t="s">
        <v>573</v>
      </c>
      <c r="D49" s="130">
        <v>38399.8602662037</v>
      </c>
      <c r="E49" s="131">
        <v>4041.290120012858</v>
      </c>
      <c r="F49" s="131">
        <v>3.5538170362992894</v>
      </c>
      <c r="J49" s="83"/>
      <c r="K49" s="81"/>
      <c r="L49" s="84"/>
      <c r="M49" s="84"/>
    </row>
    <row r="50" spans="1:13" ht="12.75">
      <c r="A50" s="80"/>
      <c r="B50" s="15"/>
      <c r="C50" t="s">
        <v>574</v>
      </c>
      <c r="D50" s="130">
        <v>38399.86722222222</v>
      </c>
      <c r="E50" s="131">
        <v>4790.584667274756</v>
      </c>
      <c r="F50" s="131">
        <v>4.79199739470176</v>
      </c>
      <c r="J50" s="83"/>
      <c r="K50" s="81"/>
      <c r="L50" s="84"/>
      <c r="M50" s="84"/>
    </row>
    <row r="51" spans="1:13" ht="12.75">
      <c r="A51" s="80"/>
      <c r="B51" s="15"/>
      <c r="C51" t="s">
        <v>575</v>
      </c>
      <c r="D51" s="130">
        <v>38399.87415509259</v>
      </c>
      <c r="E51" s="131">
        <v>3811.8862360353114</v>
      </c>
      <c r="F51" s="131">
        <v>1.7675412258252263</v>
      </c>
      <c r="J51" s="83"/>
      <c r="K51" s="81"/>
      <c r="L51" s="84"/>
      <c r="M51" s="84"/>
    </row>
    <row r="52" spans="1:13" ht="12.75">
      <c r="A52" s="80"/>
      <c r="B52" s="15"/>
      <c r="C52" t="s">
        <v>566</v>
      </c>
      <c r="D52" s="130">
        <v>38399.88111111111</v>
      </c>
      <c r="E52" s="131">
        <v>2274.21194088203</v>
      </c>
      <c r="F52" s="131">
        <v>1.8398311954326485</v>
      </c>
      <c r="J52" s="83"/>
      <c r="K52" s="81"/>
      <c r="L52" s="84"/>
      <c r="M52" s="84"/>
    </row>
    <row r="53" spans="1:13" ht="12.75">
      <c r="A53" s="80"/>
      <c r="B53" s="15"/>
      <c r="C53" t="s">
        <v>553</v>
      </c>
      <c r="D53" s="130">
        <v>38399.88805555556</v>
      </c>
      <c r="E53" s="131">
        <v>27067.529997103775</v>
      </c>
      <c r="F53" s="131">
        <v>1.9221626098203168</v>
      </c>
      <c r="J53" s="83"/>
      <c r="K53" s="81"/>
      <c r="L53" s="84"/>
      <c r="M53" s="84"/>
    </row>
    <row r="54" spans="1:13" ht="12.75">
      <c r="A54" s="80"/>
      <c r="B54" s="15"/>
      <c r="C54" t="s">
        <v>352</v>
      </c>
      <c r="D54" s="130">
        <v>38399.89502314815</v>
      </c>
      <c r="E54" s="131">
        <v>13139.522684816828</v>
      </c>
      <c r="F54" s="131">
        <v>3.487727635974524</v>
      </c>
      <c r="J54" s="83"/>
      <c r="K54" s="81"/>
      <c r="L54" s="84"/>
      <c r="M54" s="84"/>
    </row>
    <row r="55" spans="1:13" ht="12.75">
      <c r="A55" s="80"/>
      <c r="B55" s="15"/>
      <c r="C55" t="s">
        <v>576</v>
      </c>
      <c r="D55" s="130">
        <v>38399.901967592596</v>
      </c>
      <c r="E55" s="131">
        <v>3464.7466865302977</v>
      </c>
      <c r="F55" s="131">
        <v>10.41670556215821</v>
      </c>
      <c r="J55" s="83"/>
      <c r="K55" s="81"/>
      <c r="L55" s="84"/>
      <c r="M55" s="84"/>
    </row>
    <row r="56" spans="1:13" ht="12.75">
      <c r="A56" s="80"/>
      <c r="B56" s="15"/>
      <c r="C56" t="s">
        <v>577</v>
      </c>
      <c r="D56" s="130">
        <v>38399.90892361111</v>
      </c>
      <c r="E56" s="131">
        <v>3955.273684468528</v>
      </c>
      <c r="F56" s="131">
        <v>5.51614205002224</v>
      </c>
      <c r="J56" s="83"/>
      <c r="K56" s="81"/>
      <c r="L56" s="84"/>
      <c r="M56" s="84"/>
    </row>
    <row r="57" spans="1:13" ht="12.75">
      <c r="A57" s="80"/>
      <c r="B57" s="15"/>
      <c r="C57" t="s">
        <v>578</v>
      </c>
      <c r="D57" s="130">
        <v>38399.91585648148</v>
      </c>
      <c r="E57" s="131">
        <v>4148.191717864702</v>
      </c>
      <c r="F57" s="131">
        <v>4.666370866313193</v>
      </c>
      <c r="J57" s="83"/>
      <c r="K57" s="81"/>
      <c r="L57" s="84"/>
      <c r="M57" s="84"/>
    </row>
    <row r="58" spans="1:13" ht="12.75">
      <c r="A58" s="80"/>
      <c r="B58" s="15"/>
      <c r="C58" t="s">
        <v>572</v>
      </c>
      <c r="D58" s="130">
        <v>38399.922789351855</v>
      </c>
      <c r="E58" s="131">
        <v>27036.800940324698</v>
      </c>
      <c r="F58" s="131">
        <v>1.2741511034031956</v>
      </c>
      <c r="J58" s="83"/>
      <c r="K58" s="81"/>
      <c r="L58" s="84"/>
      <c r="M58" s="84"/>
    </row>
    <row r="59" spans="1:13" ht="12.75">
      <c r="A59" s="80"/>
      <c r="B59" s="15"/>
      <c r="C59" t="s">
        <v>353</v>
      </c>
      <c r="D59" s="130">
        <v>38399.92974537037</v>
      </c>
      <c r="E59" s="131">
        <v>5674.129085403005</v>
      </c>
      <c r="F59" s="131">
        <v>2.533912811921644</v>
      </c>
      <c r="J59" s="83"/>
      <c r="K59" s="81"/>
      <c r="L59" s="84"/>
      <c r="M59" s="84"/>
    </row>
    <row r="60" spans="1:13" ht="12.75">
      <c r="A60" s="80"/>
      <c r="B60" s="15"/>
      <c r="C60" t="s">
        <v>579</v>
      </c>
      <c r="D60" s="130">
        <v>38399.936689814815</v>
      </c>
      <c r="E60" s="131">
        <v>3750.317643836478</v>
      </c>
      <c r="F60" s="131">
        <v>8.56419681866856</v>
      </c>
      <c r="J60" s="83"/>
      <c r="K60" s="81"/>
      <c r="L60" s="84"/>
      <c r="M60" s="84"/>
    </row>
    <row r="61" spans="1:13" ht="12.75">
      <c r="A61" s="80"/>
      <c r="B61" s="15"/>
      <c r="C61" t="s">
        <v>580</v>
      </c>
      <c r="D61" s="130">
        <v>38399.94364583334</v>
      </c>
      <c r="E61" s="131">
        <v>4668.866218767891</v>
      </c>
      <c r="F61" s="131">
        <v>7.9179198699181415</v>
      </c>
      <c r="J61" s="83"/>
      <c r="K61" s="81"/>
      <c r="L61" s="84"/>
      <c r="M61" s="84"/>
    </row>
    <row r="62" spans="1:13" ht="12.75">
      <c r="A62" s="80"/>
      <c r="B62" s="15"/>
      <c r="C62" t="s">
        <v>568</v>
      </c>
      <c r="D62" s="130">
        <v>38399.950590277775</v>
      </c>
      <c r="E62" s="131">
        <v>4374.374290268015</v>
      </c>
      <c r="F62" s="131">
        <v>2.2686929232122903</v>
      </c>
      <c r="J62" s="83"/>
      <c r="K62" s="81"/>
      <c r="L62" s="84"/>
      <c r="M62" s="84"/>
    </row>
    <row r="63" spans="1:6" ht="12.75">
      <c r="A63" s="80"/>
      <c r="B63" s="15"/>
      <c r="C63" t="s">
        <v>357</v>
      </c>
      <c r="D63" s="130">
        <v>38399.95752314815</v>
      </c>
      <c r="E63" s="131">
        <v>27724.908727244867</v>
      </c>
      <c r="F63" s="131">
        <v>1.7434504069744028</v>
      </c>
    </row>
    <row r="64" spans="1:13" ht="12.75">
      <c r="A64" s="80"/>
      <c r="B64" s="15"/>
      <c r="C64" t="s">
        <v>581</v>
      </c>
      <c r="D64" s="130">
        <v>38399.964479166665</v>
      </c>
      <c r="E64" s="131">
        <v>3814.1169477908475</v>
      </c>
      <c r="F64" s="131">
        <v>5.413192191889826</v>
      </c>
      <c r="L64" s="84"/>
      <c r="M64" s="84"/>
    </row>
    <row r="65" spans="1:12" ht="12.75">
      <c r="A65" s="80"/>
      <c r="B65" s="15"/>
      <c r="C65" t="s">
        <v>354</v>
      </c>
      <c r="D65" s="130">
        <v>38399.97141203703</v>
      </c>
      <c r="E65" s="131">
        <v>12164.631323508544</v>
      </c>
      <c r="F65" s="131">
        <v>0.8187238959899865</v>
      </c>
      <c r="L65" s="84"/>
    </row>
    <row r="66" spans="1:13" ht="12.75">
      <c r="A66" s="80"/>
      <c r="B66" s="15"/>
      <c r="C66" t="s">
        <v>582</v>
      </c>
      <c r="D66" s="130">
        <v>38399.97834490741</v>
      </c>
      <c r="E66" s="131">
        <v>5147.402729981665</v>
      </c>
      <c r="F66" s="131">
        <v>2.484726358482306</v>
      </c>
      <c r="L66" s="84"/>
      <c r="M66" s="76"/>
    </row>
    <row r="67" spans="1:6" ht="12.75">
      <c r="A67" s="80"/>
      <c r="B67" s="15"/>
      <c r="C67" t="s">
        <v>583</v>
      </c>
      <c r="D67" s="130">
        <v>38399.98527777778</v>
      </c>
      <c r="E67" s="131">
        <v>4110.691830471107</v>
      </c>
      <c r="F67" s="131">
        <v>1.2893462954258619</v>
      </c>
    </row>
    <row r="68" spans="1:13" ht="12.75">
      <c r="A68" s="80"/>
      <c r="B68" s="15"/>
      <c r="C68" t="s">
        <v>358</v>
      </c>
      <c r="D68" s="130">
        <v>38399.99222222222</v>
      </c>
      <c r="E68" s="131">
        <v>28136.76140494164</v>
      </c>
      <c r="F68" s="131">
        <v>2.584304372059052</v>
      </c>
      <c r="J68" s="78"/>
      <c r="K68" s="78"/>
      <c r="L68" s="79"/>
      <c r="M68" s="79"/>
    </row>
    <row r="69" spans="1:13" ht="12.75">
      <c r="A69" s="80"/>
      <c r="B69" s="15"/>
      <c r="C69" t="s">
        <v>355</v>
      </c>
      <c r="D69" s="130">
        <v>38399.99916666667</v>
      </c>
      <c r="E69" s="131">
        <v>2415.117797211847</v>
      </c>
      <c r="F69" s="131">
        <v>9.864528345046754</v>
      </c>
      <c r="H69" s="82"/>
      <c r="J69" s="83"/>
      <c r="K69" s="81"/>
      <c r="L69" s="84"/>
      <c r="M69" s="84"/>
    </row>
    <row r="70" spans="1:13" ht="12.75">
      <c r="A70" s="80"/>
      <c r="B70" s="15"/>
      <c r="C70" t="s">
        <v>359</v>
      </c>
      <c r="D70" s="130">
        <v>38400.00609953704</v>
      </c>
      <c r="E70" s="131">
        <v>151.90820354405548</v>
      </c>
      <c r="F70" s="131">
        <v>368.276856323063</v>
      </c>
      <c r="J70" s="83"/>
      <c r="K70" s="81"/>
      <c r="L70" s="84"/>
      <c r="M70" s="84"/>
    </row>
    <row r="71" spans="1:13" ht="12.75">
      <c r="A71" s="80"/>
      <c r="B71" s="15"/>
      <c r="C71" t="s">
        <v>356</v>
      </c>
      <c r="D71" s="130">
        <v>38400.013020833336</v>
      </c>
      <c r="E71" s="131">
        <v>13051.648665529368</v>
      </c>
      <c r="F71" s="131">
        <v>2.6352627684886825</v>
      </c>
      <c r="J71" s="83"/>
      <c r="K71" s="81"/>
      <c r="L71" s="84"/>
      <c r="M71" s="84"/>
    </row>
    <row r="72" spans="1:13" ht="12.75">
      <c r="A72" s="80"/>
      <c r="B72" s="15"/>
      <c r="C72" t="s">
        <v>569</v>
      </c>
      <c r="D72" s="130">
        <v>38400.01994212963</v>
      </c>
      <c r="E72" s="131">
        <v>4722.852705371626</v>
      </c>
      <c r="F72" s="131">
        <v>5.1933838218223105</v>
      </c>
      <c r="J72" s="83"/>
      <c r="K72" s="81"/>
      <c r="L72" s="84"/>
      <c r="M72" s="84"/>
    </row>
    <row r="73" spans="1:13" ht="12.75">
      <c r="A73" s="80"/>
      <c r="B73" s="15"/>
      <c r="C73" t="s">
        <v>360</v>
      </c>
      <c r="D73" s="130">
        <v>38400.02685185185</v>
      </c>
      <c r="E73" s="131">
        <v>27585.948880262986</v>
      </c>
      <c r="F73" s="131">
        <v>0.5954428242981858</v>
      </c>
      <c r="J73" s="83"/>
      <c r="K73" s="81"/>
      <c r="L73" s="84"/>
      <c r="M73" s="84"/>
    </row>
    <row r="74" spans="1:13" ht="11.25">
      <c r="A74" s="80"/>
      <c r="B74" s="15"/>
      <c r="C74" s="15"/>
      <c r="D74" s="106"/>
      <c r="E74" s="84"/>
      <c r="F74" s="97"/>
      <c r="J74" s="83"/>
      <c r="K74" s="81"/>
      <c r="L74" s="84"/>
      <c r="M74" s="84"/>
    </row>
    <row r="75" spans="1:13" ht="11.25">
      <c r="A75" s="80"/>
      <c r="B75" s="15"/>
      <c r="C75" s="15"/>
      <c r="D75" s="106"/>
      <c r="E75" s="84">
        <v>4038904.371986583</v>
      </c>
      <c r="F75" s="97">
        <v>1.496137067764864</v>
      </c>
      <c r="J75" s="83"/>
      <c r="K75" s="81"/>
      <c r="L75" s="84"/>
      <c r="M75" s="84"/>
    </row>
    <row r="76" spans="1:13" ht="11.25">
      <c r="A76" s="80"/>
      <c r="B76" s="15"/>
      <c r="C76" s="15"/>
      <c r="D76" s="106"/>
      <c r="E76" s="84">
        <v>2072859.2677294167</v>
      </c>
      <c r="F76" s="97"/>
      <c r="J76" s="83"/>
      <c r="K76" s="81"/>
      <c r="L76" s="84"/>
      <c r="M76" s="84"/>
    </row>
    <row r="77" spans="1:13" ht="11.25">
      <c r="A77" s="80"/>
      <c r="B77" s="15"/>
      <c r="C77" s="15"/>
      <c r="D77" s="106"/>
      <c r="E77" s="84">
        <v>51.322316074293596</v>
      </c>
      <c r="F77" s="97" t="s">
        <v>385</v>
      </c>
      <c r="J77" s="83"/>
      <c r="K77" s="81"/>
      <c r="L77" s="84"/>
      <c r="M77" s="84"/>
    </row>
    <row r="78" spans="1:13" ht="11.25">
      <c r="A78" s="80"/>
      <c r="B78" s="15"/>
      <c r="C78" s="15"/>
      <c r="D78" s="106"/>
      <c r="E78" s="84"/>
      <c r="F78" s="97"/>
      <c r="J78" s="83"/>
      <c r="K78" s="81"/>
      <c r="L78" s="84"/>
      <c r="M78" s="84"/>
    </row>
    <row r="79" spans="1:13" ht="11.25">
      <c r="A79" s="80"/>
      <c r="B79" s="15"/>
      <c r="C79" s="15"/>
      <c r="D79" s="106"/>
      <c r="E79" s="15"/>
      <c r="F79" s="98"/>
      <c r="J79" s="83"/>
      <c r="K79" s="81"/>
      <c r="L79" s="84"/>
      <c r="M79" s="84"/>
    </row>
    <row r="80" spans="1:13" ht="11.25">
      <c r="A80" s="80"/>
      <c r="B80" s="15"/>
      <c r="C80" s="15" t="s">
        <v>386</v>
      </c>
      <c r="D80" s="106" t="s">
        <v>387</v>
      </c>
      <c r="E80" s="84" t="s">
        <v>388</v>
      </c>
      <c r="F80" s="97" t="s">
        <v>473</v>
      </c>
      <c r="J80" s="83"/>
      <c r="K80" s="81"/>
      <c r="L80" s="84"/>
      <c r="M80" s="84"/>
    </row>
    <row r="81" spans="1:13" ht="11.25">
      <c r="A81" s="80" t="s">
        <v>556</v>
      </c>
      <c r="B81" s="15"/>
      <c r="C81" s="15" t="s">
        <v>549</v>
      </c>
      <c r="D81" s="106">
        <v>38399.812685185185</v>
      </c>
      <c r="E81" s="84">
        <v>43378.71250471427</v>
      </c>
      <c r="F81" s="97">
        <v>1.2263495620976796</v>
      </c>
      <c r="J81" s="83"/>
      <c r="K81" s="81"/>
      <c r="L81" s="84"/>
      <c r="M81" s="84"/>
    </row>
    <row r="82" spans="1:13" ht="11.25">
      <c r="A82" s="80"/>
      <c r="B82" s="15"/>
      <c r="C82" s="15" t="s">
        <v>550</v>
      </c>
      <c r="D82" s="106">
        <v>38399.819652777776</v>
      </c>
      <c r="E82" s="84">
        <v>357.8383734899233</v>
      </c>
      <c r="F82" s="97">
        <v>4.502468052623273</v>
      </c>
      <c r="J82" s="83"/>
      <c r="K82" s="81"/>
      <c r="L82" s="84"/>
      <c r="M82" s="84"/>
    </row>
    <row r="83" spans="1:13" ht="11.25">
      <c r="A83" s="80"/>
      <c r="B83" s="15"/>
      <c r="C83" s="15" t="s">
        <v>564</v>
      </c>
      <c r="D83" s="106">
        <v>38399.8266087963</v>
      </c>
      <c r="E83" s="84">
        <v>8647.41350063493</v>
      </c>
      <c r="F83" s="97">
        <v>0.8205827566515691</v>
      </c>
      <c r="J83" s="83"/>
      <c r="K83" s="81"/>
      <c r="L83" s="84"/>
      <c r="M83" s="84"/>
    </row>
    <row r="84" spans="1:13" ht="11.25">
      <c r="A84" s="80"/>
      <c r="B84" s="15"/>
      <c r="C84" s="15" t="s">
        <v>551</v>
      </c>
      <c r="D84" s="106">
        <v>38399.83356481481</v>
      </c>
      <c r="E84" s="84">
        <v>42996.8380753491</v>
      </c>
      <c r="F84" s="97">
        <v>0.6125894322136995</v>
      </c>
      <c r="J84" s="83"/>
      <c r="K84" s="81"/>
      <c r="L84" s="84"/>
      <c r="M84" s="84"/>
    </row>
    <row r="85" spans="1:13" ht="11.25">
      <c r="A85" s="80"/>
      <c r="B85" s="15"/>
      <c r="C85" s="15" t="s">
        <v>565</v>
      </c>
      <c r="D85" s="106">
        <v>38399.840520833335</v>
      </c>
      <c r="E85" s="84">
        <v>62846.81079630863</v>
      </c>
      <c r="F85" s="97">
        <v>1.6892496655219478</v>
      </c>
      <c r="J85" s="83"/>
      <c r="K85" s="81"/>
      <c r="L85" s="84"/>
      <c r="M85" s="84"/>
    </row>
    <row r="86" spans="1:13" ht="11.25">
      <c r="A86" s="80"/>
      <c r="B86" s="15"/>
      <c r="C86" s="15" t="s">
        <v>571</v>
      </c>
      <c r="D86" s="106">
        <v>38399.84746527778</v>
      </c>
      <c r="E86" s="84">
        <v>2495.7245662087134</v>
      </c>
      <c r="F86" s="97">
        <v>4.646625758256668</v>
      </c>
      <c r="J86" s="83"/>
      <c r="K86" s="81"/>
      <c r="L86" s="84"/>
      <c r="M86" s="84"/>
    </row>
    <row r="87" spans="1:13" ht="11.25">
      <c r="A87" s="80"/>
      <c r="B87" s="15"/>
      <c r="C87" s="15" t="s">
        <v>552</v>
      </c>
      <c r="D87" s="106">
        <v>38399.854421296295</v>
      </c>
      <c r="E87" s="84">
        <v>44077.83677370397</v>
      </c>
      <c r="F87" s="97">
        <v>0.8052064456454404</v>
      </c>
      <c r="J87" s="83"/>
      <c r="K87" s="81"/>
      <c r="L87" s="84"/>
      <c r="M87" s="84"/>
    </row>
    <row r="88" spans="1:13" ht="11.25">
      <c r="A88" s="80"/>
      <c r="B88" s="15"/>
      <c r="C88" s="15" t="s">
        <v>573</v>
      </c>
      <c r="D88" s="106">
        <v>38399.86138888889</v>
      </c>
      <c r="E88" s="84">
        <v>4657.84945574083</v>
      </c>
      <c r="F88" s="97">
        <v>1.0207342245316313</v>
      </c>
      <c r="J88" s="83"/>
      <c r="K88" s="81"/>
      <c r="L88" s="84"/>
      <c r="M88" s="84"/>
    </row>
    <row r="89" spans="1:13" ht="11.25">
      <c r="A89" s="80"/>
      <c r="B89" s="15"/>
      <c r="C89" s="15" t="s">
        <v>574</v>
      </c>
      <c r="D89" s="106">
        <v>38399.86833333333</v>
      </c>
      <c r="E89" s="84">
        <v>7446.948723540628</v>
      </c>
      <c r="F89" s="97">
        <v>1.297067861471419</v>
      </c>
      <c r="J89" s="83"/>
      <c r="K89" s="81"/>
      <c r="L89" s="84"/>
      <c r="M89" s="84"/>
    </row>
    <row r="90" spans="1:13" ht="11.25">
      <c r="A90" s="80"/>
      <c r="B90" s="15"/>
      <c r="C90" s="15" t="s">
        <v>575</v>
      </c>
      <c r="D90" s="106">
        <v>38399.87527777778</v>
      </c>
      <c r="E90" s="84">
        <v>13107.68560624333</v>
      </c>
      <c r="F90" s="97">
        <v>0.6873697989103329</v>
      </c>
      <c r="J90" s="83"/>
      <c r="K90" s="81"/>
      <c r="L90" s="84"/>
      <c r="M90" s="84"/>
    </row>
    <row r="91" spans="1:13" ht="11.25">
      <c r="A91" s="80"/>
      <c r="B91" s="15"/>
      <c r="C91" s="15" t="s">
        <v>566</v>
      </c>
      <c r="D91" s="106">
        <v>38399.8822337963</v>
      </c>
      <c r="E91" s="84">
        <v>1722.8693086024248</v>
      </c>
      <c r="F91" s="97">
        <v>3.086483818744767</v>
      </c>
      <c r="J91" s="83"/>
      <c r="K91" s="81"/>
      <c r="L91" s="84"/>
      <c r="M91" s="84"/>
    </row>
    <row r="92" spans="1:13" ht="11.25">
      <c r="A92" s="80"/>
      <c r="B92" s="15"/>
      <c r="C92" s="15" t="s">
        <v>553</v>
      </c>
      <c r="D92" s="106">
        <v>38399.88917824074</v>
      </c>
      <c r="E92" s="84">
        <v>43601.16373385874</v>
      </c>
      <c r="F92" s="97">
        <v>2.8764883318059282</v>
      </c>
      <c r="J92" s="83"/>
      <c r="K92" s="81"/>
      <c r="L92" s="84"/>
      <c r="M92" s="84"/>
    </row>
    <row r="93" spans="1:13" ht="11.25">
      <c r="A93" s="80"/>
      <c r="B93" s="15"/>
      <c r="C93" s="15" t="s">
        <v>352</v>
      </c>
      <c r="D93" s="106">
        <v>38399.89613425926</v>
      </c>
      <c r="E93" s="84">
        <v>85441.91386205344</v>
      </c>
      <c r="F93" s="97">
        <v>0.4902513629264913</v>
      </c>
      <c r="J93" s="83"/>
      <c r="K93" s="81"/>
      <c r="L93" s="84"/>
      <c r="M93" s="84"/>
    </row>
    <row r="94" spans="1:13" ht="11.25">
      <c r="A94" s="80"/>
      <c r="B94" s="15"/>
      <c r="C94" s="15" t="s">
        <v>576</v>
      </c>
      <c r="D94" s="106">
        <v>38399.903078703705</v>
      </c>
      <c r="E94" s="84">
        <v>8894.64264384328</v>
      </c>
      <c r="F94" s="97">
        <v>1.795682289036843</v>
      </c>
      <c r="J94" s="83"/>
      <c r="K94" s="81"/>
      <c r="L94" s="84"/>
      <c r="M94" s="84"/>
    </row>
    <row r="95" spans="1:13" ht="11.25">
      <c r="A95" s="80"/>
      <c r="B95" s="15"/>
      <c r="C95" s="15" t="s">
        <v>577</v>
      </c>
      <c r="D95" s="106">
        <v>38399.91003472222</v>
      </c>
      <c r="E95" s="84">
        <v>8982.156655619252</v>
      </c>
      <c r="F95" s="97">
        <v>1.535585682060933</v>
      </c>
      <c r="J95" s="83"/>
      <c r="K95" s="81"/>
      <c r="L95" s="84"/>
      <c r="M95" s="84"/>
    </row>
    <row r="96" spans="1:13" ht="11.25">
      <c r="A96" s="80"/>
      <c r="B96" s="15"/>
      <c r="C96" s="15" t="s">
        <v>578</v>
      </c>
      <c r="D96" s="106">
        <v>38399.916979166665</v>
      </c>
      <c r="E96" s="84">
        <v>8350.59129182428</v>
      </c>
      <c r="F96" s="97">
        <v>2.077623686557767</v>
      </c>
      <c r="J96" s="83"/>
      <c r="K96" s="81"/>
      <c r="L96" s="84"/>
      <c r="M96" s="84"/>
    </row>
    <row r="97" spans="1:6" ht="11.25">
      <c r="A97" s="80"/>
      <c r="B97" s="15"/>
      <c r="C97" s="15" t="s">
        <v>572</v>
      </c>
      <c r="D97" s="106">
        <v>38399.92391203704</v>
      </c>
      <c r="E97" s="84">
        <v>44899.936408210684</v>
      </c>
      <c r="F97" s="97">
        <v>1.9759002648045476</v>
      </c>
    </row>
    <row r="98" spans="1:13" ht="11.25">
      <c r="A98" s="80"/>
      <c r="B98" s="15"/>
      <c r="C98" s="15" t="s">
        <v>353</v>
      </c>
      <c r="D98" s="106">
        <v>38399.93085648148</v>
      </c>
      <c r="E98" s="84">
        <v>8572.51593855033</v>
      </c>
      <c r="F98" s="97">
        <v>2.8520619028776184</v>
      </c>
      <c r="L98" s="84"/>
      <c r="M98" s="84"/>
    </row>
    <row r="99" spans="1:12" ht="11.25">
      <c r="A99" s="80"/>
      <c r="B99" s="15"/>
      <c r="C99" s="15" t="s">
        <v>579</v>
      </c>
      <c r="D99" s="106">
        <v>38399.9378125</v>
      </c>
      <c r="E99" s="84">
        <v>12258.44662507654</v>
      </c>
      <c r="F99" s="97">
        <v>1.7123755115589068</v>
      </c>
      <c r="L99" s="84"/>
    </row>
    <row r="100" spans="1:13" ht="11.25">
      <c r="A100" s="80"/>
      <c r="B100" s="15"/>
      <c r="C100" s="15" t="s">
        <v>580</v>
      </c>
      <c r="D100" s="106">
        <v>38399.944768518515</v>
      </c>
      <c r="E100" s="84">
        <v>7356.520091661098</v>
      </c>
      <c r="F100" s="97">
        <v>0.818874145231385</v>
      </c>
      <c r="L100" s="84"/>
      <c r="M100" s="76"/>
    </row>
    <row r="101" spans="1:6" ht="11.25">
      <c r="A101" s="80"/>
      <c r="B101" s="15"/>
      <c r="C101" s="15" t="s">
        <v>568</v>
      </c>
      <c r="D101" s="106">
        <v>38399.95170138889</v>
      </c>
      <c r="E101" s="84">
        <v>1617.4099184758236</v>
      </c>
      <c r="F101" s="97">
        <v>1.1941879964603834</v>
      </c>
    </row>
    <row r="102" spans="1:13" ht="11.25">
      <c r="A102" s="80"/>
      <c r="B102" s="15"/>
      <c r="C102" s="15" t="s">
        <v>357</v>
      </c>
      <c r="D102" s="106">
        <v>38399.958645833336</v>
      </c>
      <c r="E102" s="84">
        <v>44256.08228222412</v>
      </c>
      <c r="F102" s="97">
        <v>0.43665320417004955</v>
      </c>
      <c r="J102" s="78"/>
      <c r="K102" s="78"/>
      <c r="L102" s="79"/>
      <c r="M102" s="79"/>
    </row>
    <row r="103" spans="1:13" ht="11.25">
      <c r="A103" s="80"/>
      <c r="B103" s="15"/>
      <c r="C103" s="15" t="s">
        <v>581</v>
      </c>
      <c r="D103" s="106">
        <v>38399.96559027778</v>
      </c>
      <c r="E103" s="15">
        <v>3844.5079942337325</v>
      </c>
      <c r="F103" s="98">
        <v>5.331473295841683</v>
      </c>
      <c r="J103" s="83"/>
      <c r="K103" s="81"/>
      <c r="L103" s="84"/>
      <c r="M103" s="84"/>
    </row>
    <row r="104" spans="1:13" ht="11.25">
      <c r="A104" s="80"/>
      <c r="B104" s="15"/>
      <c r="C104" s="15" t="s">
        <v>354</v>
      </c>
      <c r="D104" s="106">
        <v>38399.97252314815</v>
      </c>
      <c r="E104" s="15">
        <v>63400.10805562337</v>
      </c>
      <c r="F104" s="98">
        <v>1.209025955093266</v>
      </c>
      <c r="J104" s="83"/>
      <c r="K104" s="81"/>
      <c r="L104" s="84"/>
      <c r="M104" s="84"/>
    </row>
    <row r="105" spans="1:13" ht="11.25">
      <c r="A105" s="80"/>
      <c r="B105" s="15"/>
      <c r="C105" s="15" t="s">
        <v>582</v>
      </c>
      <c r="D105" s="106">
        <v>38399.97945601852</v>
      </c>
      <c r="E105" s="15">
        <v>9542.055139986038</v>
      </c>
      <c r="F105" s="98">
        <v>1.9590631339837714</v>
      </c>
      <c r="J105" s="83"/>
      <c r="K105" s="81"/>
      <c r="L105" s="84"/>
      <c r="M105" s="84"/>
    </row>
    <row r="106" spans="1:13" ht="11.25">
      <c r="A106" s="80"/>
      <c r="B106" s="15"/>
      <c r="C106" s="15" t="s">
        <v>583</v>
      </c>
      <c r="D106" s="106">
        <v>38399.98640046296</v>
      </c>
      <c r="E106" s="15">
        <v>11245.531749303147</v>
      </c>
      <c r="F106" s="98">
        <v>2.1562569241404135</v>
      </c>
      <c r="J106" s="83"/>
      <c r="K106" s="81"/>
      <c r="L106" s="84"/>
      <c r="M106" s="84"/>
    </row>
    <row r="107" spans="1:13" ht="11.25">
      <c r="A107" s="80"/>
      <c r="B107" s="15"/>
      <c r="C107" s="15" t="s">
        <v>358</v>
      </c>
      <c r="D107" s="106">
        <v>38399.99334490741</v>
      </c>
      <c r="E107" s="15">
        <v>45256.844361238785</v>
      </c>
      <c r="F107" s="98">
        <v>1.8553337686859985</v>
      </c>
      <c r="J107" s="83"/>
      <c r="K107" s="81"/>
      <c r="L107" s="84"/>
      <c r="M107" s="84"/>
    </row>
    <row r="108" spans="1:13" ht="11.25">
      <c r="A108" s="80"/>
      <c r="B108" s="15"/>
      <c r="C108" s="15" t="s">
        <v>355</v>
      </c>
      <c r="D108" s="106">
        <v>38400.000289351854</v>
      </c>
      <c r="E108" s="15">
        <v>1803.3291159199528</v>
      </c>
      <c r="F108" s="98">
        <v>2.5850340654993262</v>
      </c>
      <c r="J108" s="83"/>
      <c r="K108" s="81"/>
      <c r="L108" s="84"/>
      <c r="M108" s="84"/>
    </row>
    <row r="109" spans="1:13" ht="11.25">
      <c r="A109" s="80"/>
      <c r="B109" s="15"/>
      <c r="C109" s="15" t="s">
        <v>359</v>
      </c>
      <c r="D109" s="106">
        <v>38400.00722222222</v>
      </c>
      <c r="E109" s="15">
        <v>362.83520229091346</v>
      </c>
      <c r="F109" s="98">
        <v>6.916866706229719</v>
      </c>
      <c r="J109" s="83"/>
      <c r="K109" s="81"/>
      <c r="L109" s="84"/>
      <c r="M109" s="84"/>
    </row>
    <row r="110" spans="1:13" ht="11.25">
      <c r="A110" s="80"/>
      <c r="B110" s="15"/>
      <c r="C110" s="15" t="s">
        <v>356</v>
      </c>
      <c r="D110" s="106">
        <v>38400.014131944445</v>
      </c>
      <c r="E110" s="15">
        <v>85713.94849667266</v>
      </c>
      <c r="F110" s="98">
        <v>0.9970700437068258</v>
      </c>
      <c r="J110" s="83"/>
      <c r="K110" s="81"/>
      <c r="L110" s="84"/>
      <c r="M110" s="84"/>
    </row>
    <row r="111" spans="1:13" ht="11.25">
      <c r="A111" s="80"/>
      <c r="B111" s="15"/>
      <c r="C111" s="15" t="s">
        <v>569</v>
      </c>
      <c r="D111" s="106">
        <v>38400.021053240744</v>
      </c>
      <c r="E111" s="15">
        <v>1564.6262056671687</v>
      </c>
      <c r="F111" s="98">
        <v>1.895468477927466</v>
      </c>
      <c r="J111" s="83"/>
      <c r="K111" s="81"/>
      <c r="L111" s="84"/>
      <c r="M111" s="84"/>
    </row>
    <row r="112" spans="1:13" ht="11.25">
      <c r="A112" s="80"/>
      <c r="B112" s="15"/>
      <c r="C112" s="15" t="s">
        <v>360</v>
      </c>
      <c r="D112" s="106">
        <v>38400.027974537035</v>
      </c>
      <c r="E112" s="15">
        <v>44599.45122994163</v>
      </c>
      <c r="F112" s="98">
        <v>2.719456100679583</v>
      </c>
      <c r="J112" s="83"/>
      <c r="K112" s="81"/>
      <c r="L112" s="84"/>
      <c r="M112" s="84"/>
    </row>
    <row r="113" spans="1:13" ht="11.25">
      <c r="A113" s="80"/>
      <c r="B113" s="15"/>
      <c r="C113" s="15"/>
      <c r="D113" s="106"/>
      <c r="E113" s="15"/>
      <c r="F113" s="98"/>
      <c r="J113" s="83"/>
      <c r="K113" s="81"/>
      <c r="L113" s="84"/>
      <c r="M113" s="84"/>
    </row>
    <row r="114" spans="1:13" ht="11.25">
      <c r="A114" s="80"/>
      <c r="B114" s="15"/>
      <c r="C114" s="15"/>
      <c r="D114" s="106"/>
      <c r="E114" s="15">
        <v>7215784.724979562</v>
      </c>
      <c r="F114" s="98">
        <v>1.435627458659816</v>
      </c>
      <c r="J114" s="83"/>
      <c r="K114" s="81"/>
      <c r="L114" s="84"/>
      <c r="M114" s="84"/>
    </row>
    <row r="115" spans="1:13" ht="11.25">
      <c r="A115" s="80"/>
      <c r="B115" s="15"/>
      <c r="C115" s="15"/>
      <c r="D115" s="106"/>
      <c r="E115" s="15">
        <v>2584738.073730859</v>
      </c>
      <c r="F115" s="98"/>
      <c r="J115" s="83"/>
      <c r="K115" s="81"/>
      <c r="L115" s="84"/>
      <c r="M115" s="84"/>
    </row>
    <row r="116" spans="1:13" ht="11.25">
      <c r="A116" s="80"/>
      <c r="B116" s="15"/>
      <c r="C116" s="15"/>
      <c r="D116" s="106"/>
      <c r="E116" s="15">
        <v>35.820609569781475</v>
      </c>
      <c r="F116" s="98" t="s">
        <v>385</v>
      </c>
      <c r="J116" s="83"/>
      <c r="K116" s="81"/>
      <c r="L116" s="84"/>
      <c r="M116" s="84"/>
    </row>
    <row r="117" spans="1:13" ht="11.25">
      <c r="A117" s="80"/>
      <c r="B117" s="15"/>
      <c r="C117" s="15"/>
      <c r="D117" s="106"/>
      <c r="E117" s="15"/>
      <c r="F117" s="98"/>
      <c r="J117" s="83"/>
      <c r="K117" s="81"/>
      <c r="L117" s="84"/>
      <c r="M117" s="84"/>
    </row>
    <row r="118" spans="1:13" ht="11.25">
      <c r="A118" s="80"/>
      <c r="B118" s="15"/>
      <c r="C118" s="15"/>
      <c r="D118" s="106"/>
      <c r="E118" s="15"/>
      <c r="F118" s="98"/>
      <c r="J118" s="83"/>
      <c r="K118" s="81"/>
      <c r="L118" s="84"/>
      <c r="M118" s="84"/>
    </row>
    <row r="119" spans="1:13" ht="11.25">
      <c r="A119" s="80"/>
      <c r="B119" s="15"/>
      <c r="C119" s="15" t="s">
        <v>386</v>
      </c>
      <c r="D119" s="106" t="s">
        <v>387</v>
      </c>
      <c r="E119" s="15" t="s">
        <v>388</v>
      </c>
      <c r="F119" s="98" t="s">
        <v>473</v>
      </c>
      <c r="J119" s="83"/>
      <c r="K119" s="81"/>
      <c r="L119" s="84"/>
      <c r="M119" s="84"/>
    </row>
    <row r="120" spans="1:13" ht="11.25">
      <c r="A120" s="80" t="s">
        <v>557</v>
      </c>
      <c r="B120" s="15"/>
      <c r="C120" s="15" t="s">
        <v>549</v>
      </c>
      <c r="D120" s="106">
        <v>38399.81387731482</v>
      </c>
      <c r="E120" s="15">
        <v>12865.193649285391</v>
      </c>
      <c r="F120" s="98">
        <v>2.562304174721065</v>
      </c>
      <c r="J120" s="83"/>
      <c r="K120" s="81"/>
      <c r="L120" s="84"/>
      <c r="M120" s="84"/>
    </row>
    <row r="121" spans="1:13" ht="11.25">
      <c r="A121" s="80"/>
      <c r="B121" s="15"/>
      <c r="C121" s="15" t="s">
        <v>550</v>
      </c>
      <c r="D121" s="106">
        <v>38399.82083333333</v>
      </c>
      <c r="E121" s="15">
        <v>2324.209859484812</v>
      </c>
      <c r="F121" s="98">
        <v>1.3759438822953798</v>
      </c>
      <c r="J121" s="83"/>
      <c r="K121" s="81"/>
      <c r="L121" s="84"/>
      <c r="M121" s="84"/>
    </row>
    <row r="122" spans="1:13" ht="11.25">
      <c r="A122" s="80"/>
      <c r="B122" s="15"/>
      <c r="C122" s="15" t="s">
        <v>564</v>
      </c>
      <c r="D122" s="106">
        <v>38399.82778935185</v>
      </c>
      <c r="E122" s="15">
        <v>12065.280245081132</v>
      </c>
      <c r="F122" s="98">
        <v>0.5059705762354089</v>
      </c>
      <c r="J122" s="83"/>
      <c r="K122" s="81"/>
      <c r="L122" s="84"/>
      <c r="M122" s="84"/>
    </row>
    <row r="123" spans="1:13" ht="11.25">
      <c r="A123" s="80"/>
      <c r="B123" s="15"/>
      <c r="C123" s="15" t="s">
        <v>551</v>
      </c>
      <c r="D123" s="106">
        <v>38399.83474537037</v>
      </c>
      <c r="E123" s="15">
        <v>13069.063144292359</v>
      </c>
      <c r="F123" s="98">
        <v>1.657205145290726</v>
      </c>
      <c r="J123" s="83"/>
      <c r="K123" s="81"/>
      <c r="L123" s="84"/>
      <c r="M123" s="84"/>
    </row>
    <row r="124" spans="1:13" ht="11.25">
      <c r="A124" s="80"/>
      <c r="B124" s="15"/>
      <c r="C124" s="15" t="s">
        <v>565</v>
      </c>
      <c r="D124" s="106">
        <v>38399.84170138889</v>
      </c>
      <c r="E124" s="84">
        <v>2044.2147146424513</v>
      </c>
      <c r="F124" s="97">
        <v>3.3245831065521507</v>
      </c>
      <c r="J124" s="83"/>
      <c r="K124" s="81"/>
      <c r="L124" s="84"/>
      <c r="M124" s="84"/>
    </row>
    <row r="125" spans="1:13" ht="11.25">
      <c r="A125" s="80"/>
      <c r="B125" s="15"/>
      <c r="C125" s="15" t="s">
        <v>571</v>
      </c>
      <c r="D125" s="106">
        <v>38399.848645833335</v>
      </c>
      <c r="E125" s="84">
        <v>8587.454155261184</v>
      </c>
      <c r="F125" s="97">
        <v>1.0471334988426237</v>
      </c>
      <c r="J125" s="83"/>
      <c r="K125" s="81"/>
      <c r="L125" s="84"/>
      <c r="M125" s="84"/>
    </row>
    <row r="126" spans="1:13" ht="11.25">
      <c r="A126" s="80"/>
      <c r="B126" s="15"/>
      <c r="C126" s="15" t="s">
        <v>552</v>
      </c>
      <c r="D126" s="106">
        <v>38399.85560185185</v>
      </c>
      <c r="E126" s="84">
        <v>12841.411855529304</v>
      </c>
      <c r="F126" s="97">
        <v>2.808310762947631</v>
      </c>
      <c r="J126" s="83"/>
      <c r="K126" s="81"/>
      <c r="L126" s="84"/>
      <c r="M126" s="84"/>
    </row>
    <row r="127" spans="1:13" ht="11.25">
      <c r="A127" s="80"/>
      <c r="B127" s="15"/>
      <c r="C127" s="15" t="s">
        <v>573</v>
      </c>
      <c r="D127" s="106">
        <v>38399.86256944444</v>
      </c>
      <c r="E127" s="84">
        <v>7397.388782600811</v>
      </c>
      <c r="F127" s="97">
        <v>1.580002810422244</v>
      </c>
      <c r="J127" s="83"/>
      <c r="K127" s="81"/>
      <c r="L127" s="84"/>
      <c r="M127" s="84"/>
    </row>
    <row r="128" spans="1:13" ht="11.25">
      <c r="A128" s="80"/>
      <c r="B128" s="15"/>
      <c r="C128" s="15" t="s">
        <v>574</v>
      </c>
      <c r="D128" s="106">
        <v>38399.86951388889</v>
      </c>
      <c r="E128" s="84">
        <v>9322.972251834875</v>
      </c>
      <c r="F128" s="97">
        <v>4.172535033540216</v>
      </c>
      <c r="L128" s="84"/>
      <c r="M128" s="76"/>
    </row>
    <row r="129" spans="1:6" ht="11.25">
      <c r="A129" s="80"/>
      <c r="B129" s="15"/>
      <c r="C129" s="15" t="s">
        <v>575</v>
      </c>
      <c r="D129" s="106">
        <v>38399.87645833333</v>
      </c>
      <c r="E129" s="84">
        <v>7660.358417971165</v>
      </c>
      <c r="F129" s="97">
        <v>1.9415452706323608</v>
      </c>
    </row>
    <row r="130" spans="1:13" ht="11.25">
      <c r="A130" s="80"/>
      <c r="B130" s="15"/>
      <c r="C130" s="15" t="s">
        <v>566</v>
      </c>
      <c r="D130" s="106">
        <v>38399.883414351854</v>
      </c>
      <c r="E130" s="84">
        <v>5383.209505293592</v>
      </c>
      <c r="F130" s="97">
        <v>2.7134316674430625</v>
      </c>
      <c r="J130" s="78"/>
      <c r="K130" s="78"/>
      <c r="L130" s="79"/>
      <c r="M130" s="79"/>
    </row>
    <row r="131" spans="1:13" ht="11.25">
      <c r="A131" s="80"/>
      <c r="B131" s="15"/>
      <c r="C131" s="15" t="s">
        <v>553</v>
      </c>
      <c r="D131" s="106">
        <v>38399.8903587963</v>
      </c>
      <c r="E131" s="84">
        <v>13517.57647839062</v>
      </c>
      <c r="F131" s="97">
        <v>2.096384874756097</v>
      </c>
      <c r="H131" s="82"/>
      <c r="J131" s="83"/>
      <c r="K131" s="81"/>
      <c r="L131" s="84"/>
      <c r="M131" s="84"/>
    </row>
    <row r="132" spans="1:13" ht="11.25">
      <c r="A132" s="80"/>
      <c r="B132" s="15"/>
      <c r="C132" s="15" t="s">
        <v>352</v>
      </c>
      <c r="D132" s="106">
        <v>38399.897314814814</v>
      </c>
      <c r="E132" s="84">
        <v>2160.4279925387323</v>
      </c>
      <c r="F132" s="97">
        <v>12.90759741024666</v>
      </c>
      <c r="J132" s="83"/>
      <c r="K132" s="81"/>
      <c r="L132" s="84"/>
      <c r="M132" s="84"/>
    </row>
    <row r="133" spans="1:13" ht="11.25">
      <c r="A133" s="80"/>
      <c r="B133" s="15"/>
      <c r="C133" s="15" t="s">
        <v>576</v>
      </c>
      <c r="D133" s="106">
        <v>38399.90425925926</v>
      </c>
      <c r="E133" s="84">
        <v>6874.139149853493</v>
      </c>
      <c r="F133" s="97">
        <v>3.7663499371636595</v>
      </c>
      <c r="J133" s="83"/>
      <c r="K133" s="81"/>
      <c r="L133" s="84"/>
      <c r="M133" s="84"/>
    </row>
    <row r="134" spans="1:13" ht="11.25">
      <c r="A134" s="80"/>
      <c r="B134" s="15"/>
      <c r="C134" s="15" t="s">
        <v>577</v>
      </c>
      <c r="D134" s="106">
        <v>38399.911215277774</v>
      </c>
      <c r="E134" s="84">
        <v>9938.951629560304</v>
      </c>
      <c r="F134" s="97">
        <v>1.6134796956250106</v>
      </c>
      <c r="J134" s="83"/>
      <c r="K134" s="81"/>
      <c r="L134" s="84"/>
      <c r="M134" s="84"/>
    </row>
    <row r="135" spans="1:13" ht="11.25">
      <c r="A135" s="80"/>
      <c r="B135" s="15"/>
      <c r="C135" s="15" t="s">
        <v>578</v>
      </c>
      <c r="D135" s="106">
        <v>38399.91814814815</v>
      </c>
      <c r="E135" s="84">
        <v>9712.142195708233</v>
      </c>
      <c r="F135" s="97">
        <v>1.8112678027619717</v>
      </c>
      <c r="J135" s="83"/>
      <c r="K135" s="81"/>
      <c r="L135" s="84"/>
      <c r="M135" s="84"/>
    </row>
    <row r="136" spans="1:13" ht="11.25">
      <c r="A136" s="80"/>
      <c r="B136" s="15"/>
      <c r="C136" s="15" t="s">
        <v>572</v>
      </c>
      <c r="D136" s="106">
        <v>38399.925092592595</v>
      </c>
      <c r="E136" s="84">
        <v>12815.332922952857</v>
      </c>
      <c r="F136" s="97">
        <v>0.7808080081131337</v>
      </c>
      <c r="J136" s="83"/>
      <c r="K136" s="81"/>
      <c r="L136" s="84"/>
      <c r="M136" s="84"/>
    </row>
    <row r="137" spans="1:13" ht="11.25">
      <c r="A137" s="80"/>
      <c r="B137" s="15"/>
      <c r="C137" s="15" t="s">
        <v>353</v>
      </c>
      <c r="D137" s="106">
        <v>38399.93204861111</v>
      </c>
      <c r="E137" s="84">
        <v>12932.25932336699</v>
      </c>
      <c r="F137" s="97">
        <v>1.0341283568967585</v>
      </c>
      <c r="J137" s="83"/>
      <c r="K137" s="81"/>
      <c r="L137" s="84"/>
      <c r="M137" s="84"/>
    </row>
    <row r="138" spans="1:13" ht="11.25">
      <c r="A138" s="80"/>
      <c r="B138" s="15"/>
      <c r="C138" s="15" t="s">
        <v>579</v>
      </c>
      <c r="D138" s="106">
        <v>38399.938993055555</v>
      </c>
      <c r="E138" s="84">
        <v>6767.647808586887</v>
      </c>
      <c r="F138" s="97">
        <v>2.3395415074710986</v>
      </c>
      <c r="J138" s="83"/>
      <c r="K138" s="81"/>
      <c r="L138" s="84"/>
      <c r="M138" s="84"/>
    </row>
    <row r="139" spans="1:13" ht="11.25">
      <c r="A139" s="80"/>
      <c r="B139" s="15"/>
      <c r="C139" s="15" t="s">
        <v>580</v>
      </c>
      <c r="D139" s="106">
        <v>38399.94594907408</v>
      </c>
      <c r="E139" s="84">
        <v>9428.106924651554</v>
      </c>
      <c r="F139" s="97">
        <v>2.1669557079561375</v>
      </c>
      <c r="J139" s="83"/>
      <c r="K139" s="81"/>
      <c r="L139" s="84"/>
      <c r="M139" s="84"/>
    </row>
    <row r="140" spans="1:13" ht="11.25">
      <c r="A140" s="80"/>
      <c r="B140" s="15"/>
      <c r="C140" s="15" t="s">
        <v>568</v>
      </c>
      <c r="D140" s="106">
        <v>38399.952881944446</v>
      </c>
      <c r="E140" s="84">
        <v>19453.248687076506</v>
      </c>
      <c r="F140" s="97">
        <v>2.5086868319872524</v>
      </c>
      <c r="J140" s="83"/>
      <c r="K140" s="81"/>
      <c r="L140" s="84"/>
      <c r="M140" s="84"/>
    </row>
    <row r="141" spans="1:13" ht="11.25">
      <c r="A141" s="80"/>
      <c r="B141" s="15"/>
      <c r="C141" s="15" t="s">
        <v>357</v>
      </c>
      <c r="D141" s="106">
        <v>38399.95982638889</v>
      </c>
      <c r="E141" s="84">
        <v>13236.212397799709</v>
      </c>
      <c r="F141" s="97">
        <v>1.8782916178146183</v>
      </c>
      <c r="J141" s="83"/>
      <c r="K141" s="81"/>
      <c r="L141" s="84"/>
      <c r="M141" s="84"/>
    </row>
    <row r="142" spans="1:13" ht="11.25">
      <c r="A142" s="80"/>
      <c r="B142" s="15"/>
      <c r="C142" s="15" t="s">
        <v>581</v>
      </c>
      <c r="D142" s="106">
        <v>38399.966770833336</v>
      </c>
      <c r="E142" s="84">
        <v>6710.9448303769705</v>
      </c>
      <c r="F142" s="97">
        <v>1.9140289423024348</v>
      </c>
      <c r="J142" s="83"/>
      <c r="K142" s="81"/>
      <c r="L142" s="84"/>
      <c r="M142" s="84"/>
    </row>
    <row r="143" spans="1:13" ht="11.25">
      <c r="A143" s="80"/>
      <c r="B143" s="15"/>
      <c r="C143" s="15" t="s">
        <v>354</v>
      </c>
      <c r="D143" s="106">
        <v>38399.973703703705</v>
      </c>
      <c r="E143" s="84">
        <v>2025.0682788422048</v>
      </c>
      <c r="F143" s="97">
        <v>9.561349116105134</v>
      </c>
      <c r="J143" s="83"/>
      <c r="K143" s="81"/>
      <c r="L143" s="84"/>
      <c r="M143" s="84"/>
    </row>
    <row r="144" spans="1:13" ht="11.25">
      <c r="A144" s="80"/>
      <c r="B144" s="15"/>
      <c r="C144" s="15" t="s">
        <v>582</v>
      </c>
      <c r="D144" s="106">
        <v>38399.98063657407</v>
      </c>
      <c r="E144" s="84">
        <v>8348.81790926266</v>
      </c>
      <c r="F144" s="97">
        <v>1.223619953050313</v>
      </c>
      <c r="J144" s="83"/>
      <c r="K144" s="81"/>
      <c r="L144" s="84"/>
      <c r="M144" s="84"/>
    </row>
    <row r="145" spans="1:13" ht="11.25">
      <c r="A145" s="80"/>
      <c r="B145" s="15"/>
      <c r="C145" s="15" t="s">
        <v>583</v>
      </c>
      <c r="D145" s="106">
        <v>38399.98758101852</v>
      </c>
      <c r="E145" s="84">
        <v>10625.77832446931</v>
      </c>
      <c r="F145" s="97">
        <v>4.263411050283334</v>
      </c>
      <c r="J145" s="83"/>
      <c r="K145" s="81"/>
      <c r="L145" s="84"/>
      <c r="M145" s="84"/>
    </row>
    <row r="146" spans="1:13" ht="11.25">
      <c r="A146" s="80"/>
      <c r="B146" s="15"/>
      <c r="C146" s="15" t="s">
        <v>358</v>
      </c>
      <c r="D146" s="106">
        <v>38399.99451388889</v>
      </c>
      <c r="E146" s="84">
        <v>12961.210723831475</v>
      </c>
      <c r="F146" s="97">
        <v>1.6097141505140191</v>
      </c>
      <c r="J146" s="83"/>
      <c r="K146" s="81"/>
      <c r="L146" s="84"/>
      <c r="M146" s="84"/>
    </row>
    <row r="147" spans="1:13" ht="11.25">
      <c r="A147" s="80"/>
      <c r="B147" s="15"/>
      <c r="C147" s="15" t="s">
        <v>355</v>
      </c>
      <c r="D147" s="106">
        <v>38400.00146990741</v>
      </c>
      <c r="E147" s="84">
        <v>5151.878443080176</v>
      </c>
      <c r="F147" s="97">
        <v>3.2692145014830483</v>
      </c>
      <c r="J147" s="83"/>
      <c r="K147" s="81"/>
      <c r="L147" s="84"/>
      <c r="M147" s="84"/>
    </row>
    <row r="148" spans="1:13" ht="11.25">
      <c r="A148" s="80"/>
      <c r="B148" s="15"/>
      <c r="C148" s="15" t="s">
        <v>359</v>
      </c>
      <c r="D148" s="106">
        <v>38400.00840277778</v>
      </c>
      <c r="E148" s="84">
        <v>2191.0036139970484</v>
      </c>
      <c r="F148" s="97">
        <v>5.7801653465441465</v>
      </c>
      <c r="J148" s="83"/>
      <c r="K148" s="81"/>
      <c r="L148" s="84"/>
      <c r="M148" s="84"/>
    </row>
    <row r="149" spans="1:13" ht="11.25">
      <c r="A149" s="80"/>
      <c r="B149" s="15"/>
      <c r="C149" s="15" t="s">
        <v>356</v>
      </c>
      <c r="D149" s="106">
        <v>38400.0153125</v>
      </c>
      <c r="E149" s="84">
        <v>2200.8954626923905</v>
      </c>
      <c r="F149" s="97">
        <v>12.876705494197925</v>
      </c>
      <c r="J149" s="83"/>
      <c r="K149" s="81"/>
      <c r="L149" s="84"/>
      <c r="M149" s="84"/>
    </row>
    <row r="150" spans="1:13" ht="11.25">
      <c r="A150" s="80"/>
      <c r="B150" s="15"/>
      <c r="C150" s="15" t="s">
        <v>569</v>
      </c>
      <c r="D150" s="106">
        <v>38400.02222222222</v>
      </c>
      <c r="E150" s="84">
        <v>20499.562445702453</v>
      </c>
      <c r="F150" s="97">
        <v>1.531006954727833</v>
      </c>
      <c r="J150" s="83"/>
      <c r="K150" s="81"/>
      <c r="L150" s="84"/>
      <c r="M150" s="84"/>
    </row>
    <row r="151" spans="1:13" ht="11.25">
      <c r="A151" s="80"/>
      <c r="B151" s="15"/>
      <c r="C151" s="15" t="s">
        <v>360</v>
      </c>
      <c r="D151" s="106">
        <v>38400.02915509259</v>
      </c>
      <c r="E151" s="84">
        <v>13155.303914581817</v>
      </c>
      <c r="F151" s="97">
        <v>1.8853600281363987</v>
      </c>
      <c r="J151" s="83"/>
      <c r="K151" s="81"/>
      <c r="L151" s="84"/>
      <c r="M151" s="84"/>
    </row>
    <row r="152" spans="1:13" ht="11.25">
      <c r="A152" s="85"/>
      <c r="B152" s="15"/>
      <c r="C152" s="15"/>
      <c r="D152" s="106"/>
      <c r="E152" s="84"/>
      <c r="F152" s="97"/>
      <c r="J152" s="83"/>
      <c r="K152" s="81"/>
      <c r="L152" s="84"/>
      <c r="M152" s="84"/>
    </row>
    <row r="153" spans="1:13" ht="11.25">
      <c r="A153" s="80"/>
      <c r="B153" s="15"/>
      <c r="C153" s="15"/>
      <c r="E153" s="84">
        <v>4519.808352284342</v>
      </c>
      <c r="F153" s="97">
        <v>18.463403216858218</v>
      </c>
      <c r="J153" s="83"/>
      <c r="K153" s="81"/>
      <c r="L153" s="84"/>
      <c r="M153" s="84"/>
    </row>
    <row r="154" spans="1:13" ht="11.25">
      <c r="A154" s="80"/>
      <c r="B154" s="15"/>
      <c r="C154" s="15"/>
      <c r="E154" s="84">
        <v>13038.977851911099</v>
      </c>
      <c r="F154" s="97"/>
      <c r="J154" s="83"/>
      <c r="K154" s="81"/>
      <c r="L154" s="84"/>
      <c r="M154" s="84"/>
    </row>
    <row r="155" spans="1:13" ht="11.25">
      <c r="A155" s="80"/>
      <c r="B155" s="15"/>
      <c r="C155" s="15"/>
      <c r="E155" s="84">
        <v>288.4851930795055</v>
      </c>
      <c r="F155" s="97" t="s">
        <v>385</v>
      </c>
      <c r="J155" s="83"/>
      <c r="K155" s="81"/>
      <c r="L155" s="84"/>
      <c r="M155" s="84"/>
    </row>
    <row r="156" spans="1:13" ht="11.25">
      <c r="A156" s="80"/>
      <c r="B156" s="15"/>
      <c r="C156" s="15"/>
      <c r="E156" s="84"/>
      <c r="F156" s="97"/>
      <c r="J156" s="83"/>
      <c r="K156" s="81"/>
      <c r="L156" s="84"/>
      <c r="M156" s="84"/>
    </row>
    <row r="157" spans="1:13" ht="11.25">
      <c r="A157" s="80"/>
      <c r="B157" s="15"/>
      <c r="C157" s="15"/>
      <c r="E157" s="84"/>
      <c r="F157" s="97"/>
      <c r="J157" s="83"/>
      <c r="K157" s="81"/>
      <c r="L157" s="84"/>
      <c r="M157" s="84"/>
    </row>
    <row r="158" spans="1:13" ht="11.25">
      <c r="A158" s="80"/>
      <c r="B158" s="15"/>
      <c r="C158" s="15" t="s">
        <v>386</v>
      </c>
      <c r="D158" s="107" t="s">
        <v>387</v>
      </c>
      <c r="E158" s="84" t="s">
        <v>388</v>
      </c>
      <c r="F158" s="97" t="s">
        <v>473</v>
      </c>
      <c r="J158" s="83"/>
      <c r="K158" s="81"/>
      <c r="L158" s="84"/>
      <c r="M158" s="84"/>
    </row>
    <row r="159" spans="1:6" ht="11.25">
      <c r="A159" s="80" t="s">
        <v>558</v>
      </c>
      <c r="B159" s="15"/>
      <c r="C159" s="15" t="s">
        <v>549</v>
      </c>
      <c r="D159" s="107">
        <v>38399.81203703704</v>
      </c>
      <c r="E159" s="84">
        <v>30102.0581645604</v>
      </c>
      <c r="F159" s="97">
        <v>2.495125429445113</v>
      </c>
    </row>
    <row r="160" spans="1:13" ht="11.25">
      <c r="A160" s="80"/>
      <c r="B160" s="15"/>
      <c r="C160" s="15" t="s">
        <v>550</v>
      </c>
      <c r="D160" s="107">
        <v>38399.81900462963</v>
      </c>
      <c r="E160" s="84">
        <v>-185.62286890064664</v>
      </c>
      <c r="F160" s="97"/>
      <c r="L160" s="84"/>
      <c r="M160" s="84"/>
    </row>
    <row r="161" spans="1:12" ht="11.25">
      <c r="A161" s="80"/>
      <c r="B161" s="15"/>
      <c r="C161" s="15" t="s">
        <v>564</v>
      </c>
      <c r="D161" s="107">
        <v>38399.82596064815</v>
      </c>
      <c r="E161" s="84">
        <v>7090.515320541369</v>
      </c>
      <c r="F161" s="97">
        <v>2.124378517057701</v>
      </c>
      <c r="L161" s="84"/>
    </row>
    <row r="162" spans="1:13" ht="11.25">
      <c r="A162" s="80"/>
      <c r="B162" s="15"/>
      <c r="C162" s="15" t="s">
        <v>551</v>
      </c>
      <c r="D162" s="107">
        <v>38399.832916666666</v>
      </c>
      <c r="E162" s="84">
        <v>29190.461845782946</v>
      </c>
      <c r="F162" s="97">
        <v>2.018373818382085</v>
      </c>
      <c r="L162" s="84"/>
      <c r="M162" s="76"/>
    </row>
    <row r="163" spans="1:6" ht="11.25">
      <c r="A163" s="80"/>
      <c r="B163" s="15"/>
      <c r="C163" s="15" t="s">
        <v>565</v>
      </c>
      <c r="D163" s="107">
        <v>38399.83987268519</v>
      </c>
      <c r="E163" s="84">
        <v>103615.23472778803</v>
      </c>
      <c r="F163" s="97">
        <v>0.8712856366617905</v>
      </c>
    </row>
    <row r="164" spans="1:13" ht="11.25">
      <c r="A164" s="80"/>
      <c r="B164" s="15"/>
      <c r="C164" s="15" t="s">
        <v>571</v>
      </c>
      <c r="D164" s="107">
        <v>38399.8468287037</v>
      </c>
      <c r="E164" s="84">
        <v>4412.110806651882</v>
      </c>
      <c r="F164" s="97">
        <v>0.8876055254116169</v>
      </c>
      <c r="J164" s="78"/>
      <c r="K164" s="78"/>
      <c r="L164" s="79"/>
      <c r="M164" s="79"/>
    </row>
    <row r="165" spans="1:13" ht="11.25">
      <c r="A165" s="80"/>
      <c r="B165" s="15"/>
      <c r="C165" s="15" t="s">
        <v>552</v>
      </c>
      <c r="D165" s="107">
        <v>38399.85377314815</v>
      </c>
      <c r="E165" s="84">
        <v>31822.66377341684</v>
      </c>
      <c r="F165" s="97">
        <v>1.5975093630474064</v>
      </c>
      <c r="H165" s="82"/>
      <c r="J165" s="83"/>
      <c r="K165" s="81"/>
      <c r="L165" s="84"/>
      <c r="M165" s="84"/>
    </row>
    <row r="166" spans="1:13" ht="11.25">
      <c r="A166" s="80"/>
      <c r="B166" s="15"/>
      <c r="C166" s="15" t="s">
        <v>573</v>
      </c>
      <c r="D166" s="107">
        <v>38399.86074074074</v>
      </c>
      <c r="E166" s="84">
        <v>4841.998220113833</v>
      </c>
      <c r="F166" s="97">
        <v>1.9421786640111431</v>
      </c>
      <c r="J166" s="83"/>
      <c r="K166" s="81"/>
      <c r="L166" s="84"/>
      <c r="M166" s="84"/>
    </row>
    <row r="167" spans="1:13" ht="11.25">
      <c r="A167" s="80"/>
      <c r="B167" s="15"/>
      <c r="C167" s="15" t="s">
        <v>574</v>
      </c>
      <c r="D167" s="107">
        <v>38399.867685185185</v>
      </c>
      <c r="E167" s="84">
        <v>6627.960431101864</v>
      </c>
      <c r="F167" s="97">
        <v>2.9559233287050506</v>
      </c>
      <c r="J167" s="83"/>
      <c r="K167" s="81"/>
      <c r="L167" s="84"/>
      <c r="M167" s="84"/>
    </row>
    <row r="168" spans="1:13" ht="11.25">
      <c r="A168" s="80"/>
      <c r="B168" s="15"/>
      <c r="C168" s="15" t="s">
        <v>575</v>
      </c>
      <c r="D168" s="107">
        <v>38399.87462962963</v>
      </c>
      <c r="E168" s="84">
        <v>6098.14233705603</v>
      </c>
      <c r="F168" s="97">
        <v>6.155205769060263</v>
      </c>
      <c r="J168" s="83"/>
      <c r="K168" s="81"/>
      <c r="L168" s="84"/>
      <c r="M168" s="84"/>
    </row>
    <row r="169" spans="1:13" ht="11.25">
      <c r="A169" s="80"/>
      <c r="B169" s="15"/>
      <c r="C169" s="15" t="s">
        <v>566</v>
      </c>
      <c r="D169" s="107">
        <v>38399.881574074076</v>
      </c>
      <c r="E169" s="84">
        <v>1212.056440055318</v>
      </c>
      <c r="F169" s="97">
        <v>18.953547702970326</v>
      </c>
      <c r="J169" s="83"/>
      <c r="K169" s="81"/>
      <c r="L169" s="84"/>
      <c r="M169" s="84"/>
    </row>
    <row r="170" spans="1:13" ht="11.25">
      <c r="A170" s="80"/>
      <c r="B170" s="15"/>
      <c r="C170" s="15" t="s">
        <v>553</v>
      </c>
      <c r="D170" s="107">
        <v>38399.88853009259</v>
      </c>
      <c r="E170" s="84">
        <v>30637.452559976984</v>
      </c>
      <c r="F170" s="97">
        <v>2.6987748642601432</v>
      </c>
      <c r="J170" s="83"/>
      <c r="K170" s="81"/>
      <c r="L170" s="84"/>
      <c r="M170" s="84"/>
    </row>
    <row r="171" spans="1:13" ht="11.25">
      <c r="A171" s="80"/>
      <c r="B171" s="15"/>
      <c r="C171" s="15" t="s">
        <v>352</v>
      </c>
      <c r="D171" s="107">
        <v>38399.89548611111</v>
      </c>
      <c r="E171" s="84">
        <v>104843.82096182389</v>
      </c>
      <c r="F171" s="97">
        <v>0.5220112954575463</v>
      </c>
      <c r="J171" s="83"/>
      <c r="K171" s="81"/>
      <c r="L171" s="84"/>
      <c r="M171" s="84"/>
    </row>
    <row r="172" spans="1:13" ht="11.25">
      <c r="A172" s="80"/>
      <c r="B172" s="15"/>
      <c r="C172" s="15" t="s">
        <v>576</v>
      </c>
      <c r="D172" s="107">
        <v>38399.90243055556</v>
      </c>
      <c r="E172" s="84">
        <v>5024.287157684968</v>
      </c>
      <c r="F172" s="97">
        <v>0.8287436034486032</v>
      </c>
      <c r="J172" s="83"/>
      <c r="K172" s="81"/>
      <c r="L172" s="84"/>
      <c r="M172" s="84"/>
    </row>
    <row r="173" spans="1:13" ht="11.25">
      <c r="A173" s="80"/>
      <c r="B173" s="15"/>
      <c r="C173" s="15" t="s">
        <v>577</v>
      </c>
      <c r="D173" s="107">
        <v>38399.90938657407</v>
      </c>
      <c r="E173" s="84">
        <v>6175.8474443474815</v>
      </c>
      <c r="F173" s="97">
        <v>3.5530575711026047</v>
      </c>
      <c r="J173" s="83"/>
      <c r="K173" s="81"/>
      <c r="L173" s="84"/>
      <c r="M173" s="84"/>
    </row>
    <row r="174" spans="1:13" ht="11.25">
      <c r="A174" s="80"/>
      <c r="B174" s="15"/>
      <c r="C174" s="15" t="s">
        <v>578</v>
      </c>
      <c r="D174" s="107">
        <v>38399.91633101852</v>
      </c>
      <c r="E174" s="84">
        <v>6501.251395603547</v>
      </c>
      <c r="F174" s="97">
        <v>5.765445692097506</v>
      </c>
      <c r="J174" s="83"/>
      <c r="K174" s="81"/>
      <c r="L174" s="84"/>
      <c r="M174" s="84"/>
    </row>
    <row r="175" spans="1:13" ht="11.25">
      <c r="A175" s="80"/>
      <c r="B175" s="15"/>
      <c r="C175" s="15" t="s">
        <v>572</v>
      </c>
      <c r="D175" s="107">
        <v>38399.923263888886</v>
      </c>
      <c r="E175" s="84">
        <v>31119.22917335391</v>
      </c>
      <c r="F175" s="97">
        <v>2.240913200265018</v>
      </c>
      <c r="J175" s="83"/>
      <c r="K175" s="81"/>
      <c r="L175" s="84"/>
      <c r="M175" s="84"/>
    </row>
    <row r="176" spans="1:13" ht="11.25">
      <c r="A176" s="80"/>
      <c r="B176" s="15"/>
      <c r="C176" s="15" t="s">
        <v>353</v>
      </c>
      <c r="D176" s="107">
        <v>38399.93020833333</v>
      </c>
      <c r="E176" s="84">
        <v>7668.698900344511</v>
      </c>
      <c r="F176" s="97">
        <v>4.821085334996884</v>
      </c>
      <c r="J176" s="83"/>
      <c r="K176" s="81"/>
      <c r="L176" s="84"/>
      <c r="M176" s="84"/>
    </row>
    <row r="177" spans="1:13" ht="11.25">
      <c r="A177" s="80"/>
      <c r="B177" s="15"/>
      <c r="C177" s="15" t="s">
        <v>579</v>
      </c>
      <c r="D177" s="107">
        <v>38399.93716435185</v>
      </c>
      <c r="E177" s="84">
        <v>6047.4423248016055</v>
      </c>
      <c r="F177" s="97">
        <v>3.5535743772971644</v>
      </c>
      <c r="J177" s="83"/>
      <c r="K177" s="81"/>
      <c r="L177" s="84"/>
      <c r="M177" s="84"/>
    </row>
    <row r="178" spans="1:13" ht="11.25">
      <c r="A178" s="80"/>
      <c r="B178" s="15"/>
      <c r="C178" s="15" t="s">
        <v>580</v>
      </c>
      <c r="D178" s="107">
        <v>38399.9441087963</v>
      </c>
      <c r="E178" s="84">
        <v>7663.013434736571</v>
      </c>
      <c r="F178" s="97">
        <v>3.9296904911683495</v>
      </c>
      <c r="J178" s="83"/>
      <c r="K178" s="81"/>
      <c r="L178" s="84"/>
      <c r="M178" s="84"/>
    </row>
    <row r="179" spans="1:13" ht="11.25">
      <c r="A179" s="80"/>
      <c r="B179" s="15"/>
      <c r="C179" s="15" t="s">
        <v>568</v>
      </c>
      <c r="D179" s="107">
        <v>38399.951053240744</v>
      </c>
      <c r="E179" s="84">
        <v>1681.0534345511653</v>
      </c>
      <c r="F179" s="97">
        <v>5.999013038369721</v>
      </c>
      <c r="J179" s="83"/>
      <c r="K179" s="81"/>
      <c r="L179" s="84"/>
      <c r="M179" s="84"/>
    </row>
    <row r="180" spans="1:13" ht="11.25">
      <c r="A180" s="80"/>
      <c r="B180" s="15"/>
      <c r="C180" s="15" t="s">
        <v>357</v>
      </c>
      <c r="D180" s="107">
        <v>38399.95799768518</v>
      </c>
      <c r="E180" s="84">
        <v>32309.130856513697</v>
      </c>
      <c r="F180" s="97">
        <v>2.135120943861367</v>
      </c>
      <c r="J180" s="83"/>
      <c r="K180" s="81"/>
      <c r="L180" s="84"/>
      <c r="M180" s="84"/>
    </row>
    <row r="181" spans="1:13" ht="11.25">
      <c r="A181" s="80"/>
      <c r="B181" s="15"/>
      <c r="C181" s="15" t="s">
        <v>581</v>
      </c>
      <c r="D181" s="107">
        <v>38399.96494212963</v>
      </c>
      <c r="E181" s="84">
        <v>4657.906755070698</v>
      </c>
      <c r="F181" s="97">
        <v>4.995763276966563</v>
      </c>
      <c r="J181" s="83"/>
      <c r="K181" s="81"/>
      <c r="L181" s="84"/>
      <c r="M181" s="84"/>
    </row>
    <row r="182" spans="1:13" ht="11.25">
      <c r="A182" s="80"/>
      <c r="B182" s="15"/>
      <c r="C182" s="15" t="s">
        <v>354</v>
      </c>
      <c r="D182" s="107">
        <v>38399.971875</v>
      </c>
      <c r="E182" s="84">
        <v>110892.94405797399</v>
      </c>
      <c r="F182" s="97">
        <v>1.7246735655297314</v>
      </c>
      <c r="J182" s="83"/>
      <c r="K182" s="81"/>
      <c r="L182" s="84"/>
      <c r="M182" s="84"/>
    </row>
    <row r="183" spans="1:13" ht="11.25">
      <c r="A183" s="80"/>
      <c r="B183" s="15"/>
      <c r="C183" s="15" t="s">
        <v>582</v>
      </c>
      <c r="D183" s="107">
        <v>38399.97880787037</v>
      </c>
      <c r="E183" s="84">
        <v>10123.027782930409</v>
      </c>
      <c r="F183" s="97">
        <v>1.5586581277983256</v>
      </c>
      <c r="J183" s="83"/>
      <c r="K183" s="81"/>
      <c r="L183" s="84"/>
      <c r="M183" s="84"/>
    </row>
    <row r="184" spans="1:13" ht="11.25">
      <c r="A184" s="80"/>
      <c r="B184" s="15"/>
      <c r="C184" s="15" t="s">
        <v>583</v>
      </c>
      <c r="D184" s="107">
        <v>38399.98574074074</v>
      </c>
      <c r="E184" s="84">
        <v>6777.225973064184</v>
      </c>
      <c r="F184" s="97">
        <v>2.356718429905281</v>
      </c>
      <c r="J184" s="83"/>
      <c r="K184" s="81"/>
      <c r="L184" s="84"/>
      <c r="M184" s="84"/>
    </row>
    <row r="185" spans="1:13" ht="11.25">
      <c r="A185" s="80"/>
      <c r="B185" s="15"/>
      <c r="C185" s="15" t="s">
        <v>358</v>
      </c>
      <c r="D185" s="107">
        <v>38399.99269675926</v>
      </c>
      <c r="E185" s="84">
        <v>32165.374501751805</v>
      </c>
      <c r="F185" s="97">
        <v>3.2534774502538077</v>
      </c>
      <c r="J185" s="83"/>
      <c r="K185" s="81"/>
      <c r="L185" s="84"/>
      <c r="M185" s="84"/>
    </row>
    <row r="186" spans="1:13" ht="11.25">
      <c r="A186" s="80"/>
      <c r="B186" s="15"/>
      <c r="C186" s="74" t="s">
        <v>355</v>
      </c>
      <c r="D186" s="107">
        <v>38399.99964120371</v>
      </c>
      <c r="E186" s="84">
        <v>1556.3271334865456</v>
      </c>
      <c r="F186" s="97">
        <v>9.050261335205036</v>
      </c>
      <c r="J186" s="83"/>
      <c r="K186" s="81"/>
      <c r="L186" s="84"/>
      <c r="M186" s="84"/>
    </row>
    <row r="187" spans="1:13" ht="11.25">
      <c r="A187" s="80"/>
      <c r="C187" s="74" t="s">
        <v>359</v>
      </c>
      <c r="D187" s="107">
        <v>38400.006574074076</v>
      </c>
      <c r="E187" s="74">
        <v>230.35929833772184</v>
      </c>
      <c r="F187" s="99">
        <v>35.89870098348117</v>
      </c>
      <c r="J187" s="83"/>
      <c r="K187" s="81"/>
      <c r="L187" s="84"/>
      <c r="M187" s="84"/>
    </row>
    <row r="188" spans="1:13" ht="11.25">
      <c r="A188" s="80"/>
      <c r="C188" s="74" t="s">
        <v>356</v>
      </c>
      <c r="D188" s="107">
        <v>38400.0134837963</v>
      </c>
      <c r="E188" s="74">
        <v>105063.40563409404</v>
      </c>
      <c r="F188" s="99">
        <v>2.7096430808960617</v>
      </c>
      <c r="J188" s="83"/>
      <c r="K188" s="81"/>
      <c r="L188" s="84"/>
      <c r="M188" s="84"/>
    </row>
    <row r="189" spans="1:13" ht="11.25">
      <c r="A189" s="80"/>
      <c r="C189" s="74" t="s">
        <v>569</v>
      </c>
      <c r="D189" s="107">
        <v>38400.02040509259</v>
      </c>
      <c r="E189" s="74">
        <v>1708.3086762127457</v>
      </c>
      <c r="F189" s="99">
        <v>4.759765543727891</v>
      </c>
      <c r="J189" s="83"/>
      <c r="K189" s="81"/>
      <c r="L189" s="84"/>
      <c r="M189" s="84"/>
    </row>
    <row r="190" spans="1:13" ht="11.25">
      <c r="A190" s="80"/>
      <c r="C190" s="74" t="s">
        <v>360</v>
      </c>
      <c r="D190" s="107">
        <v>38400.02732638889</v>
      </c>
      <c r="E190" s="74">
        <v>30994.490081350785</v>
      </c>
      <c r="F190" s="99">
        <v>4.206846873798165</v>
      </c>
      <c r="J190" s="83"/>
      <c r="K190" s="81"/>
      <c r="L190" s="84"/>
      <c r="M190" s="84"/>
    </row>
    <row r="191" spans="1:13" ht="11.25">
      <c r="A191" s="80"/>
      <c r="J191" s="83"/>
      <c r="K191" s="81"/>
      <c r="L191" s="84"/>
      <c r="M191" s="84"/>
    </row>
    <row r="192" spans="1:13" ht="11.25">
      <c r="A192" s="80"/>
      <c r="E192" s="74">
        <v>1114826.2615609134</v>
      </c>
      <c r="F192" s="99">
        <v>1.2176066021637784</v>
      </c>
      <c r="J192" s="83"/>
      <c r="K192" s="81"/>
      <c r="L192" s="84"/>
      <c r="M192" s="84"/>
    </row>
    <row r="193" spans="1:5" ht="11.25">
      <c r="A193" s="80"/>
      <c r="E193" s="74">
        <v>1070630.2168525385</v>
      </c>
    </row>
    <row r="194" spans="1:13" ht="11.25">
      <c r="A194" s="80"/>
      <c r="E194" s="74">
        <v>96.03561144617329</v>
      </c>
      <c r="F194" s="99" t="s">
        <v>385</v>
      </c>
      <c r="L194" s="84"/>
      <c r="M194" s="84"/>
    </row>
    <row r="195" spans="1:12" ht="11.25">
      <c r="A195" s="80"/>
      <c r="L195" s="84"/>
    </row>
    <row r="196" spans="1:13" ht="11.25">
      <c r="A196" s="80"/>
      <c r="L196" s="84"/>
      <c r="M196" s="76"/>
    </row>
    <row r="197" spans="1:6" ht="11.25">
      <c r="A197" s="80"/>
      <c r="C197" s="74" t="s">
        <v>386</v>
      </c>
      <c r="D197" s="107" t="s">
        <v>387</v>
      </c>
      <c r="E197" s="74" t="s">
        <v>388</v>
      </c>
      <c r="F197" s="99" t="s">
        <v>473</v>
      </c>
    </row>
    <row r="198" spans="1:13" ht="11.25">
      <c r="A198" s="80" t="s">
        <v>384</v>
      </c>
      <c r="C198" s="74" t="s">
        <v>549</v>
      </c>
      <c r="D198" s="107">
        <v>38399.81474537037</v>
      </c>
      <c r="E198" s="74">
        <v>20093.43896153432</v>
      </c>
      <c r="F198" s="99">
        <v>0.5068453031978052</v>
      </c>
      <c r="J198" s="78"/>
      <c r="K198" s="78"/>
      <c r="L198" s="79"/>
      <c r="M198" s="79"/>
    </row>
    <row r="199" spans="1:13" ht="11.25">
      <c r="A199" s="80"/>
      <c r="C199" s="74" t="s">
        <v>550</v>
      </c>
      <c r="D199" s="107">
        <v>38399.821701388886</v>
      </c>
      <c r="E199" s="74">
        <v>65.7276507899933</v>
      </c>
      <c r="F199" s="99">
        <v>142.4233930969131</v>
      </c>
      <c r="H199" s="82"/>
      <c r="J199" s="83"/>
      <c r="K199" s="81"/>
      <c r="L199" s="84"/>
      <c r="M199" s="84"/>
    </row>
    <row r="200" spans="1:13" ht="11.25">
      <c r="A200" s="80"/>
      <c r="C200" s="74" t="s">
        <v>564</v>
      </c>
      <c r="D200" s="107">
        <v>38399.82865740741</v>
      </c>
      <c r="E200" s="74">
        <v>27461.355806360767</v>
      </c>
      <c r="F200" s="99">
        <v>2.973034649092048</v>
      </c>
      <c r="J200" s="83"/>
      <c r="K200" s="81"/>
      <c r="L200" s="84"/>
      <c r="M200" s="84"/>
    </row>
    <row r="201" spans="1:13" ht="11.25">
      <c r="A201" s="80"/>
      <c r="C201" s="74" t="s">
        <v>551</v>
      </c>
      <c r="D201" s="107">
        <v>38399.83561342592</v>
      </c>
      <c r="E201" s="74">
        <v>19428.73987488539</v>
      </c>
      <c r="F201" s="99">
        <v>1.8940156298666364</v>
      </c>
      <c r="J201" s="83"/>
      <c r="K201" s="81"/>
      <c r="L201" s="84"/>
      <c r="M201" s="84"/>
    </row>
    <row r="202" spans="1:13" ht="11.25">
      <c r="A202" s="80"/>
      <c r="C202" s="74" t="s">
        <v>565</v>
      </c>
      <c r="D202" s="107">
        <v>38399.84258101852</v>
      </c>
      <c r="E202" s="74">
        <v>4578.592647137949</v>
      </c>
      <c r="F202" s="99">
        <v>2.852218270812866</v>
      </c>
      <c r="J202" s="83"/>
      <c r="K202" s="81"/>
      <c r="L202" s="84"/>
      <c r="M202" s="84"/>
    </row>
    <row r="203" spans="1:13" ht="11.25">
      <c r="A203" s="80"/>
      <c r="C203" s="74" t="s">
        <v>571</v>
      </c>
      <c r="D203" s="107">
        <v>38399.84951388889</v>
      </c>
      <c r="E203" s="74">
        <v>38402.21477852276</v>
      </c>
      <c r="F203" s="99">
        <v>1.5134756411249208</v>
      </c>
      <c r="J203" s="83"/>
      <c r="K203" s="81"/>
      <c r="L203" s="84"/>
      <c r="M203" s="84"/>
    </row>
    <row r="204" spans="1:13" ht="11.25">
      <c r="A204" s="80"/>
      <c r="C204" s="74" t="s">
        <v>552</v>
      </c>
      <c r="D204" s="107">
        <v>38399.85648148148</v>
      </c>
      <c r="E204" s="74">
        <v>19514.587914301756</v>
      </c>
      <c r="F204" s="99">
        <v>1.379046356755034</v>
      </c>
      <c r="J204" s="83"/>
      <c r="K204" s="81"/>
      <c r="L204" s="84"/>
      <c r="M204" s="84"/>
    </row>
    <row r="205" spans="1:13" ht="11.25">
      <c r="A205" s="80"/>
      <c r="C205" s="74" t="s">
        <v>573</v>
      </c>
      <c r="D205" s="107">
        <v>38399.8634375</v>
      </c>
      <c r="E205" s="74">
        <v>23576.209650560544</v>
      </c>
      <c r="F205" s="99">
        <v>1.0515541846925232</v>
      </c>
      <c r="J205" s="83"/>
      <c r="K205" s="81"/>
      <c r="L205" s="84"/>
      <c r="M205" s="84"/>
    </row>
    <row r="206" spans="1:13" ht="11.25">
      <c r="A206" s="80"/>
      <c r="C206" s="74" t="s">
        <v>574</v>
      </c>
      <c r="D206" s="107">
        <v>38399.87038194444</v>
      </c>
      <c r="E206" s="74">
        <v>25864.05960236235</v>
      </c>
      <c r="F206" s="99">
        <v>3.3413184611511775</v>
      </c>
      <c r="J206" s="83"/>
      <c r="K206" s="81"/>
      <c r="L206" s="84"/>
      <c r="M206" s="84"/>
    </row>
    <row r="207" spans="1:13" ht="11.25">
      <c r="A207" s="80"/>
      <c r="C207" s="74" t="s">
        <v>575</v>
      </c>
      <c r="D207" s="107">
        <v>38399.87732638889</v>
      </c>
      <c r="E207" s="74">
        <v>30039.589696192204</v>
      </c>
      <c r="F207" s="99">
        <v>2.4230778808159825</v>
      </c>
      <c r="J207" s="83"/>
      <c r="K207" s="81"/>
      <c r="L207" s="84"/>
      <c r="M207" s="84"/>
    </row>
    <row r="208" spans="1:13" ht="11.25">
      <c r="A208" s="80"/>
      <c r="C208" s="74" t="s">
        <v>566</v>
      </c>
      <c r="D208" s="107">
        <v>38399.88427083333</v>
      </c>
      <c r="E208" s="74">
        <v>12951.456993302374</v>
      </c>
      <c r="F208" s="99">
        <v>3.5970551787784313</v>
      </c>
      <c r="J208" s="83"/>
      <c r="K208" s="81"/>
      <c r="L208" s="84"/>
      <c r="M208" s="84"/>
    </row>
    <row r="209" spans="1:13" ht="11.25">
      <c r="A209" s="80"/>
      <c r="C209" s="74" t="s">
        <v>553</v>
      </c>
      <c r="D209" s="107">
        <v>38399.891226851854</v>
      </c>
      <c r="E209" s="74">
        <v>19667.937222430886</v>
      </c>
      <c r="F209" s="99">
        <v>1.6711099156430764</v>
      </c>
      <c r="J209" s="83"/>
      <c r="K209" s="81"/>
      <c r="L209" s="84"/>
      <c r="M209" s="84"/>
    </row>
    <row r="210" spans="1:13" ht="11.25">
      <c r="A210" s="80"/>
      <c r="C210" s="74" t="s">
        <v>352</v>
      </c>
      <c r="D210" s="107">
        <v>38399.89818287037</v>
      </c>
      <c r="E210" s="74">
        <v>2193.3270711185746</v>
      </c>
      <c r="F210" s="99">
        <v>2.689308778881517</v>
      </c>
      <c r="J210" s="83"/>
      <c r="K210" s="81"/>
      <c r="L210" s="84"/>
      <c r="M210" s="84"/>
    </row>
    <row r="211" spans="1:13" ht="11.25">
      <c r="A211" s="80"/>
      <c r="C211" s="74" t="s">
        <v>576</v>
      </c>
      <c r="D211" s="107">
        <v>38399.90513888889</v>
      </c>
      <c r="E211" s="74">
        <v>27108.69719851099</v>
      </c>
      <c r="F211" s="99">
        <v>0.4404944657607034</v>
      </c>
      <c r="J211" s="83"/>
      <c r="K211" s="81"/>
      <c r="L211" s="84"/>
      <c r="M211" s="84"/>
    </row>
    <row r="212" spans="1:13" ht="11.25">
      <c r="A212" s="80"/>
      <c r="C212" s="74" t="s">
        <v>577</v>
      </c>
      <c r="D212" s="107">
        <v>38399.912083333336</v>
      </c>
      <c r="E212" s="74">
        <v>29677.434401012124</v>
      </c>
      <c r="F212" s="99">
        <v>1.7938251634764228</v>
      </c>
      <c r="J212" s="83"/>
      <c r="K212" s="81"/>
      <c r="L212" s="84"/>
      <c r="M212" s="84"/>
    </row>
    <row r="213" spans="1:13" ht="11.25">
      <c r="A213" s="80"/>
      <c r="C213" s="74" t="s">
        <v>578</v>
      </c>
      <c r="D213" s="107">
        <v>38399.919016203705</v>
      </c>
      <c r="E213" s="74">
        <v>24797.605551244636</v>
      </c>
      <c r="F213" s="99">
        <v>2.3957692594404114</v>
      </c>
      <c r="J213" s="83"/>
      <c r="K213" s="81"/>
      <c r="L213" s="84"/>
      <c r="M213" s="84"/>
    </row>
    <row r="214" spans="1:13" ht="11.25">
      <c r="A214" s="80"/>
      <c r="C214" s="74" t="s">
        <v>572</v>
      </c>
      <c r="D214" s="107">
        <v>38399.92596064815</v>
      </c>
      <c r="E214" s="74">
        <v>19599.556652403946</v>
      </c>
      <c r="F214" s="99">
        <v>1.892291959255461</v>
      </c>
      <c r="J214" s="83"/>
      <c r="K214" s="81"/>
      <c r="L214" s="84"/>
      <c r="M214" s="84"/>
    </row>
    <row r="215" spans="1:13" ht="11.25">
      <c r="A215" s="80"/>
      <c r="C215" s="74" t="s">
        <v>353</v>
      </c>
      <c r="D215" s="107">
        <v>38399.932916666665</v>
      </c>
      <c r="E215" s="74">
        <v>27511.689700025334</v>
      </c>
      <c r="F215" s="99">
        <v>1.7810775565693502</v>
      </c>
      <c r="J215" s="83"/>
      <c r="K215" s="81"/>
      <c r="L215" s="84"/>
      <c r="M215" s="84"/>
    </row>
    <row r="216" spans="1:13" ht="11.25">
      <c r="A216" s="80"/>
      <c r="C216" s="74" t="s">
        <v>579</v>
      </c>
      <c r="D216" s="107">
        <v>38399.93986111111</v>
      </c>
      <c r="E216" s="74">
        <v>31533.470923844143</v>
      </c>
      <c r="F216" s="99">
        <v>0.5012647478373102</v>
      </c>
      <c r="J216" s="83"/>
      <c r="K216" s="81"/>
      <c r="L216" s="84"/>
      <c r="M216" s="84"/>
    </row>
    <row r="217" spans="1:13" ht="11.25">
      <c r="A217" s="80"/>
      <c r="C217" s="74" t="s">
        <v>580</v>
      </c>
      <c r="D217" s="107">
        <v>38399.94681712963</v>
      </c>
      <c r="E217" s="74">
        <v>22700.82661062594</v>
      </c>
      <c r="F217" s="99">
        <v>0.9782403631206509</v>
      </c>
      <c r="J217" s="83"/>
      <c r="K217" s="81"/>
      <c r="L217" s="84"/>
      <c r="M217" s="84"/>
    </row>
    <row r="218" spans="1:13" ht="11.25">
      <c r="A218" s="80"/>
      <c r="C218" s="74" t="s">
        <v>568</v>
      </c>
      <c r="D218" s="107">
        <v>38399.95376157408</v>
      </c>
      <c r="E218" s="74">
        <v>21100.905826931925</v>
      </c>
      <c r="F218" s="99">
        <v>2.497188695789292</v>
      </c>
      <c r="J218" s="83"/>
      <c r="K218" s="81"/>
      <c r="L218" s="84"/>
      <c r="M218" s="84"/>
    </row>
    <row r="219" spans="1:13" ht="11.25">
      <c r="A219" s="80"/>
      <c r="C219" s="74" t="s">
        <v>357</v>
      </c>
      <c r="D219" s="107">
        <v>38399.960694444446</v>
      </c>
      <c r="E219" s="74">
        <v>19609.91774000655</v>
      </c>
      <c r="F219" s="99">
        <v>1.8753825150402526</v>
      </c>
      <c r="J219" s="83"/>
      <c r="K219" s="81"/>
      <c r="L219" s="84"/>
      <c r="M219" s="84"/>
    </row>
    <row r="220" spans="1:13" ht="11.25">
      <c r="A220" s="80"/>
      <c r="C220" s="74" t="s">
        <v>581</v>
      </c>
      <c r="D220" s="107">
        <v>38399.96763888889</v>
      </c>
      <c r="E220" s="74">
        <v>18277.647663575328</v>
      </c>
      <c r="F220" s="99">
        <v>7.190411218556886</v>
      </c>
      <c r="J220" s="83"/>
      <c r="K220" s="81"/>
      <c r="L220" s="84"/>
      <c r="M220" s="84"/>
    </row>
    <row r="221" spans="1:13" ht="11.25">
      <c r="A221" s="80"/>
      <c r="C221" s="74" t="s">
        <v>354</v>
      </c>
      <c r="D221" s="107">
        <v>38399.97456018518</v>
      </c>
      <c r="E221" s="74">
        <v>4677.660756206477</v>
      </c>
      <c r="F221" s="99">
        <v>3.498935778941541</v>
      </c>
      <c r="J221" s="83"/>
      <c r="K221" s="81"/>
      <c r="L221" s="84"/>
      <c r="M221" s="84"/>
    </row>
    <row r="222" spans="1:13" ht="11.25">
      <c r="A222" s="80"/>
      <c r="C222" s="74" t="s">
        <v>582</v>
      </c>
      <c r="D222" s="107">
        <v>38399.98150462963</v>
      </c>
      <c r="E222" s="74">
        <v>24488.743149553935</v>
      </c>
      <c r="F222" s="99">
        <v>3.401725615427521</v>
      </c>
      <c r="J222" s="83"/>
      <c r="K222" s="81"/>
      <c r="L222" s="84"/>
      <c r="M222" s="84"/>
    </row>
    <row r="223" spans="1:13" ht="11.25">
      <c r="A223" s="80"/>
      <c r="C223" s="74" t="s">
        <v>583</v>
      </c>
      <c r="D223" s="107">
        <v>38399.98844907407</v>
      </c>
      <c r="E223" s="74">
        <v>26254.18581464108</v>
      </c>
      <c r="F223" s="99">
        <v>0.655811841483269</v>
      </c>
      <c r="J223" s="83"/>
      <c r="K223" s="81"/>
      <c r="L223" s="84"/>
      <c r="M223" s="84"/>
    </row>
    <row r="224" spans="1:13" ht="11.25">
      <c r="A224" s="80"/>
      <c r="C224" s="74" t="s">
        <v>358</v>
      </c>
      <c r="D224" s="107">
        <v>38399.99538194444</v>
      </c>
      <c r="E224" s="74">
        <v>19150.904244105634</v>
      </c>
      <c r="F224" s="99">
        <v>2.6128034359828614</v>
      </c>
      <c r="J224" s="83"/>
      <c r="K224" s="81"/>
      <c r="L224" s="84"/>
      <c r="M224" s="84"/>
    </row>
    <row r="225" spans="1:13" ht="11.25">
      <c r="A225" s="80"/>
      <c r="C225" s="74" t="s">
        <v>355</v>
      </c>
      <c r="D225" s="107">
        <v>38400.00232638889</v>
      </c>
      <c r="E225" s="74">
        <v>12888.551589719287</v>
      </c>
      <c r="F225" s="99">
        <v>3.9344474820520485</v>
      </c>
      <c r="J225" s="83"/>
      <c r="K225" s="81"/>
      <c r="L225" s="84"/>
      <c r="M225" s="84"/>
    </row>
    <row r="226" spans="1:13" ht="11.25">
      <c r="A226" s="80"/>
      <c r="C226" s="74" t="s">
        <v>359</v>
      </c>
      <c r="D226" s="107">
        <v>38400.00927083333</v>
      </c>
      <c r="E226" s="74">
        <v>244.24536158380258</v>
      </c>
      <c r="F226" s="99">
        <v>80.8152219323497</v>
      </c>
      <c r="J226" s="83"/>
      <c r="K226" s="81"/>
      <c r="L226" s="84"/>
      <c r="M226" s="84"/>
    </row>
    <row r="227" spans="1:6" ht="11.25">
      <c r="A227" s="80"/>
      <c r="C227" s="74" t="s">
        <v>356</v>
      </c>
      <c r="D227" s="107">
        <v>38400.016180555554</v>
      </c>
      <c r="E227" s="74">
        <v>1878.4610829674325</v>
      </c>
      <c r="F227" s="99">
        <v>24.388499714843956</v>
      </c>
    </row>
    <row r="228" spans="1:13" ht="11.25">
      <c r="A228" s="80"/>
      <c r="C228" s="74" t="s">
        <v>569</v>
      </c>
      <c r="D228" s="107">
        <v>38400.02309027778</v>
      </c>
      <c r="E228" s="74">
        <v>20964.37155895134</v>
      </c>
      <c r="F228" s="99">
        <v>2.118718429842569</v>
      </c>
      <c r="H228" s="83"/>
      <c r="M228" s="77"/>
    </row>
    <row r="229" spans="1:6" ht="11.25">
      <c r="A229" s="80"/>
      <c r="C229" s="74" t="s">
        <v>360</v>
      </c>
      <c r="D229" s="107">
        <v>38400.030023148145</v>
      </c>
      <c r="E229" s="74">
        <v>18986.14213730015</v>
      </c>
      <c r="F229" s="99">
        <v>3.818019844747143</v>
      </c>
    </row>
    <row r="230" ht="11.25">
      <c r="A230" s="80"/>
    </row>
    <row r="231" spans="1:6" ht="11.25">
      <c r="A231" s="80"/>
      <c r="E231" s="74">
        <v>799516.3286641873</v>
      </c>
      <c r="F231" s="99">
        <v>1.2012702463737104</v>
      </c>
    </row>
    <row r="232" spans="1:5" ht="11.25">
      <c r="A232" s="80"/>
      <c r="E232" s="74">
        <v>289836.0295037815</v>
      </c>
    </row>
    <row r="233" spans="1:6" ht="11.25">
      <c r="A233" s="80"/>
      <c r="E233" s="74">
        <v>36.251420904440145</v>
      </c>
      <c r="F233" s="99" t="s">
        <v>385</v>
      </c>
    </row>
    <row r="234" ht="11.25">
      <c r="A234" s="80"/>
    </row>
    <row r="235" ht="11.25">
      <c r="A235" s="80"/>
    </row>
    <row r="236" spans="1:6" ht="11.25">
      <c r="A236" s="80"/>
      <c r="C236" s="74" t="s">
        <v>386</v>
      </c>
      <c r="D236" s="107" t="s">
        <v>387</v>
      </c>
      <c r="E236" s="74" t="s">
        <v>388</v>
      </c>
      <c r="F236" s="99" t="s">
        <v>473</v>
      </c>
    </row>
    <row r="237" spans="1:6" ht="11.25">
      <c r="A237" s="80" t="s">
        <v>559</v>
      </c>
      <c r="C237" s="74" t="s">
        <v>549</v>
      </c>
      <c r="D237" s="107">
        <v>38399.81565972222</v>
      </c>
      <c r="E237" s="74">
        <v>4531715.472245862</v>
      </c>
      <c r="F237" s="99">
        <v>1.3628680272190048</v>
      </c>
    </row>
    <row r="238" spans="1:6" ht="11.25">
      <c r="A238" s="80"/>
      <c r="C238" s="74" t="s">
        <v>550</v>
      </c>
      <c r="D238" s="107">
        <v>38399.822604166664</v>
      </c>
      <c r="E238" s="74">
        <v>6465.583312458462</v>
      </c>
      <c r="F238" s="99">
        <v>9.785721431589032</v>
      </c>
    </row>
    <row r="239" spans="1:6" ht="11.25">
      <c r="A239" s="80"/>
      <c r="C239" s="74" t="s">
        <v>564</v>
      </c>
      <c r="D239" s="107">
        <v>38399.82957175926</v>
      </c>
      <c r="E239" s="74">
        <v>1231223.170935109</v>
      </c>
      <c r="F239" s="99">
        <v>0.5035101908091285</v>
      </c>
    </row>
    <row r="240" spans="1:6" ht="11.25">
      <c r="A240" s="80"/>
      <c r="C240" s="74" t="s">
        <v>551</v>
      </c>
      <c r="D240" s="107">
        <v>38399.83652777778</v>
      </c>
      <c r="E240" s="74">
        <v>4447957.111990203</v>
      </c>
      <c r="F240" s="99">
        <v>3.602537468401108</v>
      </c>
    </row>
    <row r="241" spans="1:6" ht="11.25">
      <c r="A241" s="80"/>
      <c r="C241" s="74" t="s">
        <v>565</v>
      </c>
      <c r="D241" s="107">
        <v>38399.8434837963</v>
      </c>
      <c r="E241" s="74">
        <v>13661.20891128096</v>
      </c>
      <c r="F241" s="99">
        <v>9.520814527510232</v>
      </c>
    </row>
    <row r="242" spans="1:6" ht="11.25">
      <c r="A242" s="80"/>
      <c r="C242" s="74" t="s">
        <v>571</v>
      </c>
      <c r="D242" s="107">
        <v>38399.85042824074</v>
      </c>
      <c r="E242" s="74">
        <v>978793.1490746504</v>
      </c>
      <c r="F242" s="99">
        <v>0.42698747477511517</v>
      </c>
    </row>
    <row r="243" spans="1:6" ht="11.25">
      <c r="A243" s="80"/>
      <c r="C243" s="74" t="s">
        <v>552</v>
      </c>
      <c r="D243" s="107">
        <v>38399.857395833336</v>
      </c>
      <c r="E243" s="74">
        <v>4434266.914626163</v>
      </c>
      <c r="F243" s="99">
        <v>3.5348846863816448</v>
      </c>
    </row>
    <row r="244" spans="1:6" ht="11.25">
      <c r="A244" s="80"/>
      <c r="C244" s="74" t="s">
        <v>573</v>
      </c>
      <c r="D244" s="107">
        <v>38399.86435185185</v>
      </c>
      <c r="E244" s="74">
        <v>1040904.414765004</v>
      </c>
      <c r="F244" s="99">
        <v>1.2860249349667392</v>
      </c>
    </row>
    <row r="245" spans="1:6" ht="11.25">
      <c r="A245" s="80"/>
      <c r="C245" s="74" t="s">
        <v>574</v>
      </c>
      <c r="D245" s="107">
        <v>38399.87128472222</v>
      </c>
      <c r="E245" s="74">
        <v>985626.8376612033</v>
      </c>
      <c r="F245" s="99">
        <v>1.4860393345783667</v>
      </c>
    </row>
    <row r="246" spans="1:6" ht="11.25">
      <c r="A246" s="80"/>
      <c r="C246" s="74" t="s">
        <v>575</v>
      </c>
      <c r="D246" s="107">
        <v>38399.87824074074</v>
      </c>
      <c r="E246" s="74">
        <v>842237.5540506075</v>
      </c>
      <c r="F246" s="99">
        <v>0.5517601523641334</v>
      </c>
    </row>
    <row r="247" spans="1:6" ht="11.25">
      <c r="A247" s="80"/>
      <c r="C247" s="74" t="s">
        <v>566</v>
      </c>
      <c r="D247" s="107">
        <v>38399.88518518519</v>
      </c>
      <c r="E247" s="74">
        <v>3245560.392593224</v>
      </c>
      <c r="F247" s="99">
        <v>2.6108169888612505</v>
      </c>
    </row>
    <row r="248" spans="1:6" ht="11.25">
      <c r="A248" s="80"/>
      <c r="C248" s="74" t="s">
        <v>553</v>
      </c>
      <c r="D248" s="107">
        <v>38399.8921412037</v>
      </c>
      <c r="E248" s="74">
        <v>4410218.802710495</v>
      </c>
      <c r="F248" s="99">
        <v>3.8951798383743155</v>
      </c>
    </row>
    <row r="249" spans="1:6" ht="11.25">
      <c r="A249" s="80"/>
      <c r="C249" s="74" t="s">
        <v>352</v>
      </c>
      <c r="D249" s="107">
        <v>38399.899097222224</v>
      </c>
      <c r="E249" s="74">
        <v>10186.040928316315</v>
      </c>
      <c r="F249" s="99">
        <v>7.812074823061006</v>
      </c>
    </row>
    <row r="250" spans="1:6" ht="11.25">
      <c r="A250" s="80"/>
      <c r="C250" s="74" t="s">
        <v>576</v>
      </c>
      <c r="D250" s="107">
        <v>38399.90604166667</v>
      </c>
      <c r="E250" s="74">
        <v>1000063.3162556414</v>
      </c>
      <c r="F250" s="99">
        <v>1.2261486414543517</v>
      </c>
    </row>
    <row r="251" spans="1:6" ht="11.25">
      <c r="A251" s="80"/>
      <c r="C251" s="74" t="s">
        <v>577</v>
      </c>
      <c r="D251" s="107">
        <v>38399.912986111114</v>
      </c>
      <c r="E251" s="74">
        <v>943162.2103090227</v>
      </c>
      <c r="F251" s="99">
        <v>1.8233797339626172</v>
      </c>
    </row>
    <row r="252" spans="1:6" ht="11.25">
      <c r="A252" s="80"/>
      <c r="C252" s="74" t="s">
        <v>578</v>
      </c>
      <c r="D252" s="107">
        <v>38399.91991898148</v>
      </c>
      <c r="E252" s="74">
        <v>1042586.187783907</v>
      </c>
      <c r="F252" s="99">
        <v>2.038992612087831</v>
      </c>
    </row>
    <row r="253" spans="1:6" ht="11.25">
      <c r="A253" s="80"/>
      <c r="C253" s="74" t="s">
        <v>572</v>
      </c>
      <c r="D253" s="107">
        <v>38399.926875</v>
      </c>
      <c r="E253" s="74">
        <v>4461151.771489477</v>
      </c>
      <c r="F253" s="99">
        <v>1.711748511851668</v>
      </c>
    </row>
    <row r="254" spans="1:6" ht="11.25">
      <c r="A254" s="80"/>
      <c r="C254" s="74" t="s">
        <v>353</v>
      </c>
      <c r="D254" s="107">
        <v>38399.93383101852</v>
      </c>
      <c r="E254" s="74">
        <v>1235896.1521874352</v>
      </c>
      <c r="F254" s="99">
        <v>1.413164078585896</v>
      </c>
    </row>
    <row r="255" spans="1:6" ht="11.25">
      <c r="A255" s="80"/>
      <c r="C255" s="74" t="s">
        <v>579</v>
      </c>
      <c r="D255" s="107">
        <v>38399.940775462965</v>
      </c>
      <c r="E255" s="74">
        <v>829199.4365533753</v>
      </c>
      <c r="F255" s="99">
        <v>1.174073284368849</v>
      </c>
    </row>
    <row r="256" spans="1:6" ht="11.25">
      <c r="A256" s="80"/>
      <c r="C256" s="74" t="s">
        <v>580</v>
      </c>
      <c r="D256" s="107">
        <v>38399.94773148148</v>
      </c>
      <c r="E256" s="74">
        <v>1060191.7352904393</v>
      </c>
      <c r="F256" s="99">
        <v>0.2987095916106469</v>
      </c>
    </row>
    <row r="257" spans="1:6" ht="11.25">
      <c r="A257" s="80"/>
      <c r="C257" s="74" t="s">
        <v>568</v>
      </c>
      <c r="D257" s="107">
        <v>38399.954664351855</v>
      </c>
      <c r="E257" s="74">
        <v>4618884.152599055</v>
      </c>
      <c r="F257" s="99">
        <v>1.56660489315705</v>
      </c>
    </row>
    <row r="258" spans="1:6" ht="11.25">
      <c r="A258" s="80"/>
      <c r="C258" s="74" t="s">
        <v>357</v>
      </c>
      <c r="D258" s="107">
        <v>38399.96162037037</v>
      </c>
      <c r="E258" s="74">
        <v>4425721.835733873</v>
      </c>
      <c r="F258" s="99">
        <v>1.5913772131776525</v>
      </c>
    </row>
    <row r="259" spans="1:6" ht="11.25">
      <c r="A259" s="80"/>
      <c r="C259" s="74" t="s">
        <v>581</v>
      </c>
      <c r="D259" s="107">
        <v>38399.96854166667</v>
      </c>
      <c r="E259" s="74">
        <v>1114955.5645171672</v>
      </c>
      <c r="F259" s="99">
        <v>2.437340093594463</v>
      </c>
    </row>
    <row r="260" spans="1:6" ht="11.25">
      <c r="A260" s="80"/>
      <c r="C260" s="74" t="s">
        <v>354</v>
      </c>
      <c r="D260" s="107">
        <v>38399.97547453704</v>
      </c>
      <c r="E260" s="74">
        <v>14102.310706872362</v>
      </c>
      <c r="F260" s="99">
        <v>0.5097703079363436</v>
      </c>
    </row>
    <row r="261" spans="1:6" ht="11.25">
      <c r="A261" s="80"/>
      <c r="C261" s="74" t="s">
        <v>582</v>
      </c>
      <c r="D261" s="107">
        <v>38399.98241898148</v>
      </c>
      <c r="E261" s="74">
        <v>850149.4930694088</v>
      </c>
      <c r="F261" s="99">
        <v>1.296929209549936</v>
      </c>
    </row>
    <row r="262" spans="1:6" ht="11.25">
      <c r="A262" s="80"/>
      <c r="C262" s="74" t="s">
        <v>583</v>
      </c>
      <c r="D262" s="107">
        <v>38399.98935185185</v>
      </c>
      <c r="E262" s="74">
        <v>962484.0576733643</v>
      </c>
      <c r="F262" s="99">
        <v>1.7568895898612351</v>
      </c>
    </row>
    <row r="263" spans="1:6" ht="11.25">
      <c r="A263" s="80"/>
      <c r="C263" s="74" t="s">
        <v>358</v>
      </c>
      <c r="D263" s="107">
        <v>38399.996296296296</v>
      </c>
      <c r="E263" s="74">
        <v>4391424.460648622</v>
      </c>
      <c r="F263" s="99">
        <v>1.582311278792203</v>
      </c>
    </row>
    <row r="264" spans="1:6" ht="11.25">
      <c r="A264" s="80"/>
      <c r="C264" s="74" t="s">
        <v>355</v>
      </c>
      <c r="D264" s="107">
        <v>38400.00324074074</v>
      </c>
      <c r="E264" s="74">
        <v>3263166.585336953</v>
      </c>
      <c r="F264" s="99">
        <v>1.1807691325315897</v>
      </c>
    </row>
    <row r="265" spans="1:6" ht="11.25">
      <c r="A265" s="80"/>
      <c r="C265" s="74" t="s">
        <v>359</v>
      </c>
      <c r="D265" s="107">
        <v>38400.01016203704</v>
      </c>
      <c r="E265" s="74">
        <v>6224.493999816588</v>
      </c>
      <c r="F265" s="99">
        <v>4.525386745561496</v>
      </c>
    </row>
    <row r="266" spans="1:6" ht="11.25">
      <c r="A266" s="80"/>
      <c r="C266" s="74" t="s">
        <v>356</v>
      </c>
      <c r="D266" s="107">
        <v>38400.01708333333</v>
      </c>
      <c r="E266" s="74">
        <v>10747.369281629848</v>
      </c>
      <c r="F266" s="99">
        <v>6.546142276162159</v>
      </c>
    </row>
    <row r="267" spans="1:6" ht="11.25">
      <c r="A267" s="80"/>
      <c r="C267" s="74" t="s">
        <v>569</v>
      </c>
      <c r="D267" s="107">
        <v>38400.023993055554</v>
      </c>
      <c r="E267" s="74">
        <v>4638511.029969541</v>
      </c>
      <c r="F267" s="99">
        <v>1.7716448315615445</v>
      </c>
    </row>
    <row r="268" spans="1:6" ht="11.25">
      <c r="A268" s="80"/>
      <c r="C268" s="74" t="s">
        <v>360</v>
      </c>
      <c r="D268" s="107">
        <v>38400.0309375</v>
      </c>
      <c r="E268" s="74">
        <v>4394325.758405993</v>
      </c>
      <c r="F268" s="99">
        <v>0.5053167214214391</v>
      </c>
    </row>
    <row r="269" ht="11.25">
      <c r="A269" s="80"/>
    </row>
    <row r="270" spans="1:6" ht="11.25">
      <c r="A270" s="80"/>
      <c r="E270" s="74">
        <v>372894.2400833543</v>
      </c>
      <c r="F270" s="99">
        <v>4.197330009396403</v>
      </c>
    </row>
    <row r="271" spans="1:5" ht="11.25">
      <c r="A271" s="80"/>
      <c r="E271" s="74">
        <v>214168.7426531417</v>
      </c>
    </row>
    <row r="272" spans="1:6" ht="11.25">
      <c r="A272" s="80"/>
      <c r="E272" s="74">
        <v>57.43417828209625</v>
      </c>
      <c r="F272" s="99" t="s">
        <v>385</v>
      </c>
    </row>
    <row r="273" ht="11.25">
      <c r="A273" s="80"/>
    </row>
    <row r="274" ht="11.25">
      <c r="A274" s="80"/>
    </row>
    <row r="275" spans="1:6" ht="11.25">
      <c r="A275" s="80"/>
      <c r="C275" s="74" t="s">
        <v>386</v>
      </c>
      <c r="D275" s="107" t="s">
        <v>387</v>
      </c>
      <c r="E275" s="74" t="s">
        <v>388</v>
      </c>
      <c r="F275" s="99" t="s">
        <v>473</v>
      </c>
    </row>
    <row r="276" spans="1:6" ht="11.25">
      <c r="A276" s="80" t="s">
        <v>560</v>
      </c>
      <c r="C276" s="74" t="s">
        <v>549</v>
      </c>
      <c r="D276" s="107">
        <v>38399.813368055555</v>
      </c>
      <c r="E276" s="74">
        <v>26913.65655054347</v>
      </c>
      <c r="F276" s="99">
        <v>2.2320675028332833</v>
      </c>
    </row>
    <row r="277" spans="1:6" ht="11.25">
      <c r="A277" s="80"/>
      <c r="C277" s="74" t="s">
        <v>550</v>
      </c>
      <c r="D277" s="107">
        <v>38399.820335648146</v>
      </c>
      <c r="E277" s="74">
        <v>97.53276639497733</v>
      </c>
      <c r="F277" s="99">
        <v>243.63983229894117</v>
      </c>
    </row>
    <row r="278" spans="1:6" ht="11.25">
      <c r="A278" s="80"/>
      <c r="C278" s="74" t="s">
        <v>564</v>
      </c>
      <c r="D278" s="107">
        <v>38399.82728009259</v>
      </c>
      <c r="E278" s="74">
        <v>27364.84871369323</v>
      </c>
      <c r="F278" s="99">
        <v>0.2512009944412181</v>
      </c>
    </row>
    <row r="279" spans="1:6" ht="11.25">
      <c r="A279" s="80"/>
      <c r="C279" s="74" t="s">
        <v>551</v>
      </c>
      <c r="D279" s="107">
        <v>38399.83423611111</v>
      </c>
      <c r="E279" s="74">
        <v>26698.554703139805</v>
      </c>
      <c r="F279" s="99">
        <v>0.9141251296274008</v>
      </c>
    </row>
    <row r="280" spans="1:6" ht="11.25">
      <c r="A280" s="80"/>
      <c r="C280" s="74" t="s">
        <v>565</v>
      </c>
      <c r="D280" s="107">
        <v>38399.841203703705</v>
      </c>
      <c r="E280" s="74">
        <v>2323.457771531137</v>
      </c>
      <c r="F280" s="99">
        <v>5.8336369943598365</v>
      </c>
    </row>
    <row r="281" spans="1:6" ht="11.25">
      <c r="A281" s="80"/>
      <c r="C281" s="74" t="s">
        <v>571</v>
      </c>
      <c r="D281" s="107">
        <v>38399.84814814815</v>
      </c>
      <c r="E281" s="74">
        <v>51776.72711456341</v>
      </c>
      <c r="F281" s="99">
        <v>2.098698305842539</v>
      </c>
    </row>
    <row r="282" spans="1:6" ht="11.25">
      <c r="A282" s="80"/>
      <c r="C282" s="74" t="s">
        <v>552</v>
      </c>
      <c r="D282" s="107">
        <v>38399.855104166665</v>
      </c>
      <c r="E282" s="74">
        <v>26736.32844423694</v>
      </c>
      <c r="F282" s="99">
        <v>2.5064107541227765</v>
      </c>
    </row>
    <row r="283" spans="1:6" ht="11.25">
      <c r="A283" s="80"/>
      <c r="C283" s="74" t="s">
        <v>573</v>
      </c>
      <c r="D283" s="107">
        <v>38399.86206018519</v>
      </c>
      <c r="E283" s="74">
        <v>16261.96285407981</v>
      </c>
      <c r="F283" s="99">
        <v>0.867979510445525</v>
      </c>
    </row>
    <row r="284" spans="1:6" ht="11.25">
      <c r="A284" s="80"/>
      <c r="C284" s="74" t="s">
        <v>574</v>
      </c>
      <c r="D284" s="107">
        <v>38399.8690162037</v>
      </c>
      <c r="E284" s="74">
        <v>15709.066875852111</v>
      </c>
      <c r="F284" s="99">
        <v>16.364598722980972</v>
      </c>
    </row>
    <row r="285" spans="1:6" ht="11.25">
      <c r="A285" s="80"/>
      <c r="C285" s="74" t="s">
        <v>575</v>
      </c>
      <c r="D285" s="107">
        <v>38399.87594907408</v>
      </c>
      <c r="E285" s="74">
        <v>18284.416450785684</v>
      </c>
      <c r="F285" s="99">
        <v>0.6569289438746712</v>
      </c>
    </row>
    <row r="286" spans="1:6" ht="11.25">
      <c r="A286" s="80"/>
      <c r="C286" s="74" t="s">
        <v>566</v>
      </c>
      <c r="D286" s="107">
        <v>38399.88290509259</v>
      </c>
      <c r="E286" s="74">
        <v>14415.926862889703</v>
      </c>
      <c r="F286" s="99">
        <v>0.8625409389606928</v>
      </c>
    </row>
    <row r="287" spans="1:6" ht="11.25">
      <c r="A287" s="80"/>
      <c r="C287" s="74" t="s">
        <v>553</v>
      </c>
      <c r="D287" s="107">
        <v>38399.88984953704</v>
      </c>
      <c r="E287" s="74">
        <v>27428.88352102846</v>
      </c>
      <c r="F287" s="99">
        <v>1.3972659931238007</v>
      </c>
    </row>
    <row r="288" spans="1:6" ht="11.25">
      <c r="A288" s="80"/>
      <c r="C288" s="74" t="s">
        <v>352</v>
      </c>
      <c r="D288" s="107">
        <v>38399.89681712963</v>
      </c>
      <c r="E288" s="74">
        <v>1012.8684103702066</v>
      </c>
      <c r="F288" s="99">
        <v>22.4426682274292</v>
      </c>
    </row>
    <row r="289" spans="1:6" ht="11.25">
      <c r="A289" s="80"/>
      <c r="C289" s="74" t="s">
        <v>576</v>
      </c>
      <c r="D289" s="107">
        <v>38399.903761574074</v>
      </c>
      <c r="E289" s="74">
        <v>17202.44090545932</v>
      </c>
      <c r="F289" s="99">
        <v>1.0686701634181526</v>
      </c>
    </row>
    <row r="290" spans="1:6" ht="11.25">
      <c r="A290" s="80"/>
      <c r="C290" s="74" t="s">
        <v>577</v>
      </c>
      <c r="D290" s="107">
        <v>38399.91070601852</v>
      </c>
      <c r="E290" s="74">
        <v>18250.16148957975</v>
      </c>
      <c r="F290" s="99">
        <v>1.2135154982949035</v>
      </c>
    </row>
    <row r="291" spans="1:6" ht="11.25">
      <c r="A291" s="80"/>
      <c r="C291" s="74" t="s">
        <v>578</v>
      </c>
      <c r="D291" s="107">
        <v>38399.917650462965</v>
      </c>
      <c r="E291" s="74">
        <v>15361.477985926569</v>
      </c>
      <c r="F291" s="99">
        <v>1.9984877685629419</v>
      </c>
    </row>
    <row r="292" spans="1:6" ht="11.25">
      <c r="A292" s="80"/>
      <c r="C292" s="74" t="s">
        <v>572</v>
      </c>
      <c r="D292" s="107">
        <v>38399.92458333333</v>
      </c>
      <c r="E292" s="74">
        <v>27154.39948738825</v>
      </c>
      <c r="F292" s="99">
        <v>1.0004830342714885</v>
      </c>
    </row>
    <row r="293" spans="1:6" ht="11.25">
      <c r="A293" s="80"/>
      <c r="C293" s="74" t="s">
        <v>353</v>
      </c>
      <c r="D293" s="107">
        <v>38399.931539351855</v>
      </c>
      <c r="E293" s="74">
        <v>27582.878195125562</v>
      </c>
      <c r="F293" s="99">
        <v>4.296625990100308</v>
      </c>
    </row>
    <row r="294" spans="1:6" ht="11.25">
      <c r="A294" s="80"/>
      <c r="C294" s="74" t="s">
        <v>579</v>
      </c>
      <c r="D294" s="107">
        <v>38399.93848379629</v>
      </c>
      <c r="E294" s="74">
        <v>18166.438604806044</v>
      </c>
      <c r="F294" s="99">
        <v>1.0557698775974935</v>
      </c>
    </row>
    <row r="295" spans="1:6" ht="11.25">
      <c r="A295" s="80"/>
      <c r="C295" s="74" t="s">
        <v>580</v>
      </c>
      <c r="D295" s="107">
        <v>38399.945439814815</v>
      </c>
      <c r="E295" s="74">
        <v>14031.178969290688</v>
      </c>
      <c r="F295" s="99">
        <v>1.321936322018569</v>
      </c>
    </row>
    <row r="296" spans="1:6" ht="11.25">
      <c r="A296" s="80"/>
      <c r="C296" s="74" t="s">
        <v>568</v>
      </c>
      <c r="D296" s="107">
        <v>38399.95238425926</v>
      </c>
      <c r="E296" s="74">
        <v>31805.34024031633</v>
      </c>
      <c r="F296" s="99">
        <v>6.475616268260633</v>
      </c>
    </row>
    <row r="297" spans="1:6" ht="11.25">
      <c r="A297" s="80"/>
      <c r="C297" s="74" t="s">
        <v>357</v>
      </c>
      <c r="D297" s="107">
        <v>38399.959328703706</v>
      </c>
      <c r="E297" s="74">
        <v>27599.356726932594</v>
      </c>
      <c r="F297" s="99">
        <v>0.369896461329323</v>
      </c>
    </row>
    <row r="298" spans="1:6" ht="11.25">
      <c r="A298" s="80"/>
      <c r="C298" s="74" t="s">
        <v>581</v>
      </c>
      <c r="D298" s="107">
        <v>38399.966261574074</v>
      </c>
      <c r="E298" s="74">
        <v>12544.611302007099</v>
      </c>
      <c r="F298" s="99">
        <v>1.6503056259588869</v>
      </c>
    </row>
    <row r="299" spans="1:6" ht="11.25">
      <c r="A299" s="80"/>
      <c r="C299" s="74" t="s">
        <v>354</v>
      </c>
      <c r="D299" s="107">
        <v>38399.97319444444</v>
      </c>
      <c r="E299" s="74">
        <v>2155.24020447167</v>
      </c>
      <c r="F299" s="99">
        <v>8.79663753524264</v>
      </c>
    </row>
    <row r="300" spans="1:6" ht="11.25">
      <c r="A300" s="80"/>
      <c r="C300" s="74" t="s">
        <v>582</v>
      </c>
      <c r="D300" s="107">
        <v>38399.98012731481</v>
      </c>
      <c r="E300" s="74">
        <v>14861.846373306047</v>
      </c>
      <c r="F300" s="99">
        <v>1.0281710739453591</v>
      </c>
    </row>
    <row r="301" spans="1:6" ht="11.25">
      <c r="A301" s="80"/>
      <c r="C301" s="74" t="s">
        <v>583</v>
      </c>
      <c r="D301" s="107">
        <v>38399.98707175926</v>
      </c>
      <c r="E301" s="74">
        <v>16374.772514709912</v>
      </c>
      <c r="F301" s="99">
        <v>1.023691209562904</v>
      </c>
    </row>
    <row r="302" spans="1:6" ht="11.25">
      <c r="A302" s="80"/>
      <c r="C302" s="74" t="s">
        <v>358</v>
      </c>
      <c r="D302" s="107">
        <v>38399.9940162037</v>
      </c>
      <c r="E302" s="74">
        <v>27196.393513071012</v>
      </c>
      <c r="F302" s="99">
        <v>1.1598556381710734</v>
      </c>
    </row>
    <row r="303" spans="1:6" ht="11.25">
      <c r="A303" s="80"/>
      <c r="C303" s="74" t="s">
        <v>355</v>
      </c>
      <c r="D303" s="107">
        <v>38400.00096064815</v>
      </c>
      <c r="E303" s="74">
        <v>14206.412433310368</v>
      </c>
      <c r="F303" s="99">
        <v>3.911548353520102</v>
      </c>
    </row>
    <row r="304" spans="1:5" ht="11.25">
      <c r="A304" s="80"/>
      <c r="C304" s="74" t="s">
        <v>359</v>
      </c>
      <c r="D304" s="107">
        <v>38400.007893518516</v>
      </c>
      <c r="E304" s="74">
        <v>-73.34315163623305</v>
      </c>
    </row>
    <row r="305" spans="1:6" ht="11.25">
      <c r="A305" s="80"/>
      <c r="C305" s="74" t="s">
        <v>356</v>
      </c>
      <c r="D305" s="107">
        <v>38400.01480324074</v>
      </c>
      <c r="E305" s="74">
        <v>647.1231905538509</v>
      </c>
      <c r="F305" s="99">
        <v>26.62230162559566</v>
      </c>
    </row>
    <row r="306" spans="1:6" ht="11.25">
      <c r="A306" s="80"/>
      <c r="C306" s="74" t="s">
        <v>569</v>
      </c>
      <c r="D306" s="107">
        <v>38400.02172453704</v>
      </c>
      <c r="E306" s="74">
        <v>32799.00993927257</v>
      </c>
      <c r="F306" s="99">
        <v>1.3011115879059663</v>
      </c>
    </row>
    <row r="307" spans="1:6" ht="11.25">
      <c r="A307" s="80"/>
      <c r="C307" s="74" t="s">
        <v>360</v>
      </c>
      <c r="D307" s="107">
        <v>38400.028657407405</v>
      </c>
      <c r="E307" s="74">
        <v>27048.176137382725</v>
      </c>
      <c r="F307" s="99">
        <v>2.919681999964949</v>
      </c>
    </row>
    <row r="308" ht="11.25">
      <c r="A308" s="80"/>
    </row>
    <row r="309" spans="1:6" ht="11.25">
      <c r="A309" s="80"/>
      <c r="E309" s="74">
        <v>33205.144570077995</v>
      </c>
      <c r="F309" s="99">
        <v>9.724306704331468</v>
      </c>
    </row>
    <row r="310" spans="1:5" ht="11.25">
      <c r="A310" s="80"/>
      <c r="E310" s="74">
        <v>17255.02377855467</v>
      </c>
    </row>
    <row r="311" spans="1:6" ht="11.25">
      <c r="A311" s="80"/>
      <c r="E311" s="74">
        <v>51.96491086535916</v>
      </c>
      <c r="F311" s="99" t="s">
        <v>385</v>
      </c>
    </row>
    <row r="312" ht="11.25">
      <c r="A312" s="80"/>
    </row>
    <row r="313" ht="11.25">
      <c r="A313" s="80"/>
    </row>
    <row r="314" spans="1:6" ht="11.25">
      <c r="A314" s="80"/>
      <c r="C314" s="74" t="s">
        <v>386</v>
      </c>
      <c r="D314" s="107" t="s">
        <v>387</v>
      </c>
      <c r="E314" s="74" t="s">
        <v>388</v>
      </c>
      <c r="F314" s="99" t="s">
        <v>473</v>
      </c>
    </row>
    <row r="315" spans="1:6" ht="11.25">
      <c r="A315" s="80" t="s">
        <v>561</v>
      </c>
      <c r="C315" s="74" t="s">
        <v>549</v>
      </c>
      <c r="D315" s="107">
        <v>38399.81519675926</v>
      </c>
      <c r="E315" s="74">
        <v>12105.844967527864</v>
      </c>
      <c r="F315" s="99">
        <v>1.6143704166569324</v>
      </c>
    </row>
    <row r="316" spans="1:5" ht="11.25">
      <c r="A316" s="80"/>
      <c r="C316" s="74" t="s">
        <v>550</v>
      </c>
      <c r="D316" s="107">
        <v>38399.8221412037</v>
      </c>
      <c r="E316" s="74">
        <v>-292.39604288236706</v>
      </c>
    </row>
    <row r="317" spans="1:6" ht="11.25">
      <c r="A317" s="80"/>
      <c r="C317" s="74" t="s">
        <v>564</v>
      </c>
      <c r="D317" s="107">
        <v>38399.829097222224</v>
      </c>
      <c r="E317" s="74">
        <v>7194.484817240946</v>
      </c>
      <c r="F317" s="99">
        <v>3.0323175350860208</v>
      </c>
    </row>
    <row r="318" spans="1:6" ht="11.25">
      <c r="A318" s="80"/>
      <c r="C318" s="74" t="s">
        <v>551</v>
      </c>
      <c r="D318" s="107">
        <v>38399.836064814815</v>
      </c>
      <c r="E318" s="74">
        <v>12232.188088677523</v>
      </c>
      <c r="F318" s="99">
        <v>2.9960079201612144</v>
      </c>
    </row>
    <row r="319" spans="1:5" ht="11.25">
      <c r="A319" s="80"/>
      <c r="C319" s="74" t="s">
        <v>565</v>
      </c>
      <c r="D319" s="107">
        <v>38399.84302083333</v>
      </c>
      <c r="E319" s="74">
        <v>-367.6943740271363</v>
      </c>
    </row>
    <row r="320" spans="1:6" ht="11.25">
      <c r="A320" s="80"/>
      <c r="C320" s="74" t="s">
        <v>571</v>
      </c>
      <c r="D320" s="107">
        <v>38399.849953703706</v>
      </c>
      <c r="E320" s="74">
        <v>13454.684880949477</v>
      </c>
      <c r="F320" s="99">
        <v>0.13304644704718954</v>
      </c>
    </row>
    <row r="321" spans="1:6" ht="11.25">
      <c r="A321" s="80"/>
      <c r="C321" s="74" t="s">
        <v>552</v>
      </c>
      <c r="D321" s="107">
        <v>38399.85693287037</v>
      </c>
      <c r="E321" s="74">
        <v>11932.077364518198</v>
      </c>
      <c r="F321" s="99">
        <v>1.9988169028198146</v>
      </c>
    </row>
    <row r="322" spans="1:6" ht="11.25">
      <c r="A322" s="80"/>
      <c r="C322" s="74" t="s">
        <v>573</v>
      </c>
      <c r="D322" s="107">
        <v>38399.86387731481</v>
      </c>
      <c r="E322" s="74">
        <v>4926.740342295868</v>
      </c>
      <c r="F322" s="99">
        <v>1.5697581334407702</v>
      </c>
    </row>
    <row r="323" spans="1:6" ht="11.25">
      <c r="A323" s="80"/>
      <c r="C323" s="74" t="s">
        <v>574</v>
      </c>
      <c r="D323" s="107">
        <v>38399.87082175926</v>
      </c>
      <c r="E323" s="74">
        <v>5248.459108017464</v>
      </c>
      <c r="F323" s="99">
        <v>12.235505150567267</v>
      </c>
    </row>
    <row r="324" spans="1:6" ht="11.25">
      <c r="A324" s="80"/>
      <c r="C324" s="74" t="s">
        <v>575</v>
      </c>
      <c r="D324" s="107">
        <v>38399.8777662037</v>
      </c>
      <c r="E324" s="74">
        <v>6052.476637624409</v>
      </c>
      <c r="F324" s="99">
        <v>3.855914073336811</v>
      </c>
    </row>
    <row r="325" spans="1:6" ht="11.25">
      <c r="A325" s="80"/>
      <c r="C325" s="74" t="s">
        <v>566</v>
      </c>
      <c r="D325" s="107">
        <v>38399.884722222225</v>
      </c>
      <c r="E325" s="74">
        <v>9018.927364335714</v>
      </c>
      <c r="F325" s="99">
        <v>4.066710020774987</v>
      </c>
    </row>
    <row r="326" spans="1:6" ht="11.25">
      <c r="A326" s="80"/>
      <c r="C326" s="74" t="s">
        <v>553</v>
      </c>
      <c r="D326" s="107">
        <v>38399.89167824074</v>
      </c>
      <c r="E326" s="74">
        <v>11973.459385488595</v>
      </c>
      <c r="F326" s="99">
        <v>1.0308856359617373</v>
      </c>
    </row>
    <row r="327" spans="1:5" ht="11.25">
      <c r="A327" s="80"/>
      <c r="C327" s="74" t="s">
        <v>352</v>
      </c>
      <c r="D327" s="107">
        <v>38399.898622685185</v>
      </c>
      <c r="E327" s="74">
        <v>-71.8854136064575</v>
      </c>
    </row>
    <row r="328" spans="1:6" ht="11.25">
      <c r="A328" s="80"/>
      <c r="C328" s="74" t="s">
        <v>576</v>
      </c>
      <c r="D328" s="107">
        <v>38399.90557870371</v>
      </c>
      <c r="E328" s="74">
        <v>5399.699962137366</v>
      </c>
      <c r="F328" s="99">
        <v>3.890686635115104</v>
      </c>
    </row>
    <row r="329" spans="1:6" ht="11.25">
      <c r="A329" s="80"/>
      <c r="C329" s="74" t="s">
        <v>577</v>
      </c>
      <c r="D329" s="107">
        <v>38399.912523148145</v>
      </c>
      <c r="E329" s="74">
        <v>5811.801415702337</v>
      </c>
      <c r="F329" s="99">
        <v>2.5543954991306284</v>
      </c>
    </row>
    <row r="330" spans="1:6" ht="11.25">
      <c r="A330" s="80"/>
      <c r="C330" s="74" t="s">
        <v>578</v>
      </c>
      <c r="D330" s="107">
        <v>38399.91945601852</v>
      </c>
      <c r="E330" s="74">
        <v>4961.8417844549285</v>
      </c>
      <c r="F330" s="99">
        <v>3.4460335836609657</v>
      </c>
    </row>
    <row r="331" spans="1:6" ht="11.25">
      <c r="A331" s="80"/>
      <c r="C331" s="74" t="s">
        <v>572</v>
      </c>
      <c r="D331" s="107">
        <v>38399.926400462966</v>
      </c>
      <c r="E331" s="74">
        <v>11712.427527434018</v>
      </c>
      <c r="F331" s="99">
        <v>2.7323275542214764</v>
      </c>
    </row>
    <row r="332" spans="1:6" ht="11.25">
      <c r="A332" s="80"/>
      <c r="C332" s="74" t="s">
        <v>353</v>
      </c>
      <c r="D332" s="107">
        <v>38399.93335648148</v>
      </c>
      <c r="E332" s="74">
        <v>7187.600473102549</v>
      </c>
      <c r="F332" s="99">
        <v>3.649171797217534</v>
      </c>
    </row>
    <row r="333" spans="1:6" ht="11.25">
      <c r="A333" s="80"/>
      <c r="C333" s="74" t="s">
        <v>579</v>
      </c>
      <c r="D333" s="107">
        <v>38399.9403125</v>
      </c>
      <c r="E333" s="74">
        <v>5178.87627078976</v>
      </c>
      <c r="F333" s="99">
        <v>2.845791162181647</v>
      </c>
    </row>
    <row r="334" spans="1:6" ht="11.25">
      <c r="A334" s="80"/>
      <c r="C334" s="74" t="s">
        <v>580</v>
      </c>
      <c r="D334" s="107">
        <v>38399.94725694445</v>
      </c>
      <c r="E334" s="74">
        <v>4126.211224141509</v>
      </c>
      <c r="F334" s="99">
        <v>5.2158823516720085</v>
      </c>
    </row>
    <row r="335" spans="1:6" ht="11.25">
      <c r="A335" s="80"/>
      <c r="C335" s="74" t="s">
        <v>568</v>
      </c>
      <c r="D335" s="107">
        <v>38399.954201388886</v>
      </c>
      <c r="E335" s="74">
        <v>12158.878361756237</v>
      </c>
      <c r="F335" s="99">
        <v>1.5995364425793013</v>
      </c>
    </row>
    <row r="336" spans="1:6" ht="11.25">
      <c r="A336" s="80"/>
      <c r="C336" s="74" t="s">
        <v>357</v>
      </c>
      <c r="D336" s="107">
        <v>38399.96114583333</v>
      </c>
      <c r="E336" s="74">
        <v>12082.912648285292</v>
      </c>
      <c r="F336" s="99">
        <v>3.7903680067790395</v>
      </c>
    </row>
    <row r="337" spans="1:6" ht="11.25">
      <c r="A337" s="80"/>
      <c r="C337" s="74" t="s">
        <v>581</v>
      </c>
      <c r="D337" s="107">
        <v>38399.96807870371</v>
      </c>
      <c r="E337" s="74">
        <v>3222.051942358351</v>
      </c>
      <c r="F337" s="99">
        <v>10.707080930533596</v>
      </c>
    </row>
    <row r="338" spans="1:6" ht="11.25">
      <c r="A338" s="80"/>
      <c r="C338" s="74" t="s">
        <v>354</v>
      </c>
      <c r="D338" s="107">
        <v>38399.975011574075</v>
      </c>
      <c r="E338" s="74">
        <v>278.4432895559085</v>
      </c>
      <c r="F338" s="99">
        <v>154.18926441101087</v>
      </c>
    </row>
    <row r="339" spans="1:6" ht="11.25">
      <c r="A339" s="80"/>
      <c r="C339" s="74" t="s">
        <v>582</v>
      </c>
      <c r="D339" s="107">
        <v>38399.981944444444</v>
      </c>
      <c r="E339" s="74">
        <v>5399.6678607041285</v>
      </c>
      <c r="F339" s="99">
        <v>3.454781209904366</v>
      </c>
    </row>
    <row r="340" spans="1:6" ht="11.25">
      <c r="A340" s="80"/>
      <c r="C340" s="74" t="s">
        <v>583</v>
      </c>
      <c r="D340" s="107">
        <v>38399.98888888889</v>
      </c>
      <c r="E340" s="74">
        <v>4980.4095898306305</v>
      </c>
      <c r="F340" s="99">
        <v>3.078098839262635</v>
      </c>
    </row>
    <row r="341" spans="1:6" ht="11.25">
      <c r="A341" s="80"/>
      <c r="C341" s="74" t="s">
        <v>358</v>
      </c>
      <c r="D341" s="107">
        <v>38399.995833333334</v>
      </c>
      <c r="E341" s="74">
        <v>12291.27095096249</v>
      </c>
      <c r="F341" s="99">
        <v>0.49394281896290226</v>
      </c>
    </row>
    <row r="342" spans="1:6" ht="11.25">
      <c r="A342" s="80"/>
      <c r="C342" s="74" t="s">
        <v>355</v>
      </c>
      <c r="D342" s="107">
        <v>38400.00277777778</v>
      </c>
      <c r="E342" s="74">
        <v>8646.96767975286</v>
      </c>
      <c r="F342" s="99">
        <v>3.352691291153101</v>
      </c>
    </row>
    <row r="343" spans="1:5" ht="11.25">
      <c r="A343" s="80"/>
      <c r="C343" s="74" t="s">
        <v>359</v>
      </c>
      <c r="D343" s="107">
        <v>38400.00969907407</v>
      </c>
      <c r="E343" s="74">
        <v>-146.33016208597607</v>
      </c>
    </row>
    <row r="344" spans="1:6" ht="11.25">
      <c r="A344" s="80"/>
      <c r="C344" s="74" t="s">
        <v>356</v>
      </c>
      <c r="D344" s="107">
        <v>38400.01662037037</v>
      </c>
      <c r="E344" s="74">
        <v>139.6111514611174</v>
      </c>
      <c r="F344" s="99">
        <v>35.88130387119089</v>
      </c>
    </row>
    <row r="345" spans="1:6" ht="11.25">
      <c r="A345" s="80"/>
      <c r="C345" s="74" t="s">
        <v>569</v>
      </c>
      <c r="D345" s="107">
        <v>38400.02354166667</v>
      </c>
      <c r="E345" s="74">
        <v>12134.035588486753</v>
      </c>
      <c r="F345" s="99">
        <v>2.5650971068022117</v>
      </c>
    </row>
    <row r="346" spans="1:6" ht="11.25">
      <c r="A346" s="80"/>
      <c r="C346" s="74" t="s">
        <v>360</v>
      </c>
      <c r="D346" s="107">
        <v>38400.03047453704</v>
      </c>
      <c r="E346" s="74">
        <v>11757.267699984659</v>
      </c>
      <c r="F346" s="99">
        <v>1.0845343359301938</v>
      </c>
    </row>
    <row r="347" spans="1:5" ht="11.25">
      <c r="A347" s="80"/>
      <c r="E347" s="75"/>
    </row>
    <row r="348" spans="1:6" ht="11.25">
      <c r="A348" s="80"/>
      <c r="E348" s="75">
        <v>8248752.655806404</v>
      </c>
      <c r="F348" s="99">
        <v>1.4746595224973407</v>
      </c>
    </row>
    <row r="349" spans="1:5" ht="11.25">
      <c r="A349" s="80"/>
      <c r="E349" s="75">
        <v>2292620.002757567</v>
      </c>
    </row>
    <row r="350" spans="1:6" ht="11.25">
      <c r="A350" s="80"/>
      <c r="E350" s="75">
        <v>27.793535561328323</v>
      </c>
      <c r="F350" s="99" t="s">
        <v>385</v>
      </c>
    </row>
    <row r="351" spans="1:5" ht="11.25">
      <c r="A351" s="80"/>
      <c r="E351" s="75"/>
    </row>
    <row r="352" spans="1:5" ht="11.25">
      <c r="A352" s="80"/>
      <c r="E352" s="75"/>
    </row>
    <row r="353" spans="1:6" ht="11.25">
      <c r="A353" s="80"/>
      <c r="C353" s="74" t="s">
        <v>386</v>
      </c>
      <c r="D353" s="107" t="s">
        <v>387</v>
      </c>
      <c r="E353" s="75" t="s">
        <v>388</v>
      </c>
      <c r="F353" s="99" t="s">
        <v>473</v>
      </c>
    </row>
    <row r="354" spans="1:6" ht="11.25">
      <c r="A354" s="80" t="s">
        <v>562</v>
      </c>
      <c r="C354" s="74" t="s">
        <v>549</v>
      </c>
      <c r="D354" s="107">
        <v>38399.81431712963</v>
      </c>
      <c r="E354" s="75">
        <v>20605.891086954132</v>
      </c>
      <c r="F354" s="99">
        <v>0.28801207720274874</v>
      </c>
    </row>
    <row r="355" spans="1:6" ht="11.25">
      <c r="A355" s="80"/>
      <c r="C355" s="74" t="s">
        <v>550</v>
      </c>
      <c r="D355" s="107">
        <v>38399.82127314815</v>
      </c>
      <c r="E355" s="75">
        <v>875.2772140958782</v>
      </c>
      <c r="F355" s="99">
        <v>13.714470493221127</v>
      </c>
    </row>
    <row r="356" spans="1:6" ht="11.25">
      <c r="A356" s="80"/>
      <c r="C356" s="74" t="s">
        <v>564</v>
      </c>
      <c r="D356" s="107">
        <v>38399.82822916667</v>
      </c>
      <c r="E356" s="75">
        <v>2296.192086227485</v>
      </c>
      <c r="F356" s="99">
        <v>11.946390751822214</v>
      </c>
    </row>
    <row r="357" spans="3:6" ht="11.25">
      <c r="C357" s="74" t="s">
        <v>551</v>
      </c>
      <c r="D357" s="107">
        <v>38399.835185185184</v>
      </c>
      <c r="E357" s="75">
        <v>20654.396561649897</v>
      </c>
      <c r="F357" s="99">
        <v>1.7575067666404218</v>
      </c>
    </row>
    <row r="358" spans="3:6" ht="11.25">
      <c r="C358" s="74" t="s">
        <v>565</v>
      </c>
      <c r="D358" s="107">
        <v>38399.842141203706</v>
      </c>
      <c r="E358" s="75">
        <v>1825.2859044941129</v>
      </c>
      <c r="F358" s="99">
        <v>2.6238617299492444</v>
      </c>
    </row>
    <row r="359" spans="3:6" ht="11.25">
      <c r="C359" s="74" t="s">
        <v>571</v>
      </c>
      <c r="D359" s="107">
        <v>38399.84908564815</v>
      </c>
      <c r="E359" s="75">
        <v>8896.255659962831</v>
      </c>
      <c r="F359" s="99">
        <v>2.885551585320272</v>
      </c>
    </row>
    <row r="360" spans="3:6" ht="11.25">
      <c r="C360" s="74" t="s">
        <v>552</v>
      </c>
      <c r="D360" s="107">
        <v>38399.856041666666</v>
      </c>
      <c r="E360" s="75">
        <v>20279.66904148802</v>
      </c>
      <c r="F360" s="99">
        <v>0.49787710780269046</v>
      </c>
    </row>
    <row r="361" spans="3:6" ht="11.25">
      <c r="C361" s="74" t="s">
        <v>573</v>
      </c>
      <c r="D361" s="107">
        <v>38399.86299768519</v>
      </c>
      <c r="E361" s="75">
        <v>1545.1851285866474</v>
      </c>
      <c r="F361" s="99">
        <v>16.75696120625787</v>
      </c>
    </row>
    <row r="362" spans="3:6" ht="11.25">
      <c r="C362" s="74" t="s">
        <v>574</v>
      </c>
      <c r="D362" s="107">
        <v>38399.8699537037</v>
      </c>
      <c r="E362" s="75">
        <v>2139.761884398834</v>
      </c>
      <c r="F362" s="99">
        <v>8.632753770562173</v>
      </c>
    </row>
    <row r="363" spans="3:6" ht="11.25">
      <c r="C363" s="74" t="s">
        <v>575</v>
      </c>
      <c r="D363" s="107">
        <v>38399.87689814815</v>
      </c>
      <c r="E363" s="75">
        <v>2271.1903833623346</v>
      </c>
      <c r="F363" s="99">
        <v>5.87845334913784</v>
      </c>
    </row>
    <row r="364" spans="3:6" ht="11.25">
      <c r="C364" s="74" t="s">
        <v>566</v>
      </c>
      <c r="D364" s="107">
        <v>38399.88384259259</v>
      </c>
      <c r="E364" s="75">
        <v>13448.329597862123</v>
      </c>
      <c r="F364" s="99">
        <v>3.2012428575210987</v>
      </c>
    </row>
    <row r="365" spans="3:6" ht="11.25">
      <c r="C365" s="74" t="s">
        <v>553</v>
      </c>
      <c r="D365" s="107">
        <v>38399.89079861111</v>
      </c>
      <c r="E365" s="75">
        <v>20992.48744448936</v>
      </c>
      <c r="F365" s="99">
        <v>0.4025291257840948</v>
      </c>
    </row>
    <row r="366" spans="3:6" ht="11.25">
      <c r="C366" s="74" t="s">
        <v>352</v>
      </c>
      <c r="D366" s="107">
        <v>38399.89775462963</v>
      </c>
      <c r="E366" s="75">
        <v>824.9015993673737</v>
      </c>
      <c r="F366" s="99">
        <v>19.352342114550236</v>
      </c>
    </row>
    <row r="367" spans="3:6" ht="11.25">
      <c r="C367" s="74" t="s">
        <v>576</v>
      </c>
      <c r="D367" s="107">
        <v>38399.904699074075</v>
      </c>
      <c r="E367" s="75">
        <v>1683.7087378505335</v>
      </c>
      <c r="F367" s="99">
        <v>8.808956943327155</v>
      </c>
    </row>
    <row r="368" spans="3:6" ht="11.25">
      <c r="C368" s="74" t="s">
        <v>577</v>
      </c>
      <c r="D368" s="107">
        <v>38399.91165509259</v>
      </c>
      <c r="E368" s="75">
        <v>1897.8505048349305</v>
      </c>
      <c r="F368" s="99">
        <v>9.226252647493151</v>
      </c>
    </row>
    <row r="369" spans="3:6" ht="11.25">
      <c r="C369" s="74" t="s">
        <v>578</v>
      </c>
      <c r="D369" s="107">
        <v>38399.918587962966</v>
      </c>
      <c r="E369" s="75">
        <v>2095.0599319348403</v>
      </c>
      <c r="F369" s="99">
        <v>0.4101202355247571</v>
      </c>
    </row>
    <row r="370" spans="3:6" ht="11.25">
      <c r="C370" s="74" t="s">
        <v>572</v>
      </c>
      <c r="D370" s="107">
        <v>38399.925520833334</v>
      </c>
      <c r="E370" s="75">
        <v>20447.388536338414</v>
      </c>
      <c r="F370" s="99">
        <v>2.382489612898327</v>
      </c>
    </row>
    <row r="371" spans="3:6" ht="11.25">
      <c r="C371" s="74" t="s">
        <v>353</v>
      </c>
      <c r="D371" s="107">
        <v>38399.932488425926</v>
      </c>
      <c r="E371" s="75">
        <v>2769.140926775134</v>
      </c>
      <c r="F371" s="99">
        <v>4.162187488838328</v>
      </c>
    </row>
    <row r="372" spans="3:6" ht="11.25">
      <c r="C372" s="74" t="s">
        <v>579</v>
      </c>
      <c r="D372" s="107">
        <v>38399.93943287037</v>
      </c>
      <c r="E372" s="75">
        <v>1818.4447509720244</v>
      </c>
      <c r="F372" s="99">
        <v>6.2676265977547025</v>
      </c>
    </row>
    <row r="373" spans="3:6" ht="11.25">
      <c r="C373" s="74" t="s">
        <v>580</v>
      </c>
      <c r="D373" s="107">
        <v>38399.946377314816</v>
      </c>
      <c r="E373" s="75">
        <v>1393.9238769035605</v>
      </c>
      <c r="F373" s="99">
        <v>19.380575166535717</v>
      </c>
    </row>
    <row r="374" spans="3:6" ht="11.25">
      <c r="C374" s="74" t="s">
        <v>568</v>
      </c>
      <c r="D374" s="107">
        <v>38399.95333333333</v>
      </c>
      <c r="E374" s="75">
        <v>11042.916751868039</v>
      </c>
      <c r="F374" s="99">
        <v>1.0847698378086097</v>
      </c>
    </row>
    <row r="375" spans="3:6" ht="11.25">
      <c r="C375" s="74" t="s">
        <v>357</v>
      </c>
      <c r="D375" s="107">
        <v>38399.96026620371</v>
      </c>
      <c r="E375" s="75">
        <v>20652.401843219723</v>
      </c>
      <c r="F375" s="99">
        <v>2.0344958278251477</v>
      </c>
    </row>
    <row r="376" spans="3:6" ht="11.25">
      <c r="C376" s="74" t="s">
        <v>581</v>
      </c>
      <c r="D376" s="107">
        <v>38399.967210648145</v>
      </c>
      <c r="E376" s="75">
        <v>1199.5096972174601</v>
      </c>
      <c r="F376" s="99">
        <v>13.913248484437752</v>
      </c>
    </row>
    <row r="377" spans="3:6" ht="11.25">
      <c r="C377" s="74" t="s">
        <v>354</v>
      </c>
      <c r="D377" s="107">
        <v>38399.974131944444</v>
      </c>
      <c r="E377" s="75">
        <v>1249.7124541863736</v>
      </c>
      <c r="F377" s="99">
        <v>5.117287027325408</v>
      </c>
    </row>
    <row r="378" spans="3:6" ht="11.25">
      <c r="C378" s="74" t="s">
        <v>582</v>
      </c>
      <c r="D378" s="107">
        <v>38399.98106481481</v>
      </c>
      <c r="E378" s="75">
        <v>4248.236229726118</v>
      </c>
      <c r="F378" s="99">
        <v>3.590455692641689</v>
      </c>
    </row>
    <row r="379" spans="3:6" ht="11.25">
      <c r="C379" s="74" t="s">
        <v>583</v>
      </c>
      <c r="D379" s="107">
        <v>38399.988020833334</v>
      </c>
      <c r="E379" s="75">
        <v>1796.9897641751588</v>
      </c>
      <c r="F379" s="99">
        <v>15.011360518649699</v>
      </c>
    </row>
    <row r="380" spans="3:6" ht="11.25">
      <c r="C380" s="74" t="s">
        <v>358</v>
      </c>
      <c r="D380" s="107">
        <v>38399.9949537037</v>
      </c>
      <c r="E380" s="75">
        <v>20469.365383434804</v>
      </c>
      <c r="F380" s="99">
        <v>1.7687982370459023</v>
      </c>
    </row>
    <row r="381" spans="3:6" ht="11.25">
      <c r="C381" s="74" t="s">
        <v>355</v>
      </c>
      <c r="D381" s="107">
        <v>38400.00189814815</v>
      </c>
      <c r="E381" s="75">
        <v>13695.613638215797</v>
      </c>
      <c r="F381" s="99">
        <v>2.8871232086911913</v>
      </c>
    </row>
    <row r="382" spans="3:6" ht="11.25">
      <c r="C382" s="74" t="s">
        <v>359</v>
      </c>
      <c r="D382" s="107">
        <v>38400.00883101852</v>
      </c>
      <c r="E382" s="75">
        <v>721.3523328472583</v>
      </c>
      <c r="F382" s="99">
        <v>23.516063678250724</v>
      </c>
    </row>
    <row r="383" spans="3:6" ht="11.25">
      <c r="C383" s="74" t="s">
        <v>356</v>
      </c>
      <c r="D383" s="107">
        <v>38400.015752314815</v>
      </c>
      <c r="E383" s="74">
        <v>528.9724630541873</v>
      </c>
      <c r="F383" s="99">
        <v>38.90011071489455</v>
      </c>
    </row>
    <row r="384" spans="3:6" ht="11.25">
      <c r="C384" s="74" t="s">
        <v>569</v>
      </c>
      <c r="D384" s="107">
        <v>38400.02266203704</v>
      </c>
      <c r="E384" s="74">
        <v>11737.045185099203</v>
      </c>
      <c r="F384" s="99">
        <v>3.328855531623793</v>
      </c>
    </row>
    <row r="385" spans="3:6" ht="11.25">
      <c r="C385" s="74" t="s">
        <v>360</v>
      </c>
      <c r="D385" s="107">
        <v>38400.029594907406</v>
      </c>
      <c r="E385" s="74">
        <v>20631.16622370378</v>
      </c>
      <c r="F385" s="99">
        <v>1.5140449661525368</v>
      </c>
    </row>
    <row r="387" spans="5:6" ht="11.25">
      <c r="E387" s="74">
        <v>536354.9761818757</v>
      </c>
      <c r="F387" s="99">
        <v>9.20134838009247</v>
      </c>
    </row>
    <row r="388" ht="11.25">
      <c r="E388" s="74">
        <v>439585.2786585167</v>
      </c>
    </row>
    <row r="389" spans="5:6" ht="11.25">
      <c r="E389" s="74">
        <v>81.95790067760184</v>
      </c>
      <c r="F389" s="99" t="s">
        <v>385</v>
      </c>
    </row>
    <row r="393" spans="1:7" ht="11.25">
      <c r="A393" s="74" t="s">
        <v>362</v>
      </c>
      <c r="G393" s="74" t="s">
        <v>469</v>
      </c>
    </row>
    <row r="421" ht="11.25">
      <c r="E421" s="75"/>
    </row>
    <row r="422" ht="11.25">
      <c r="E422" s="75"/>
    </row>
    <row r="423" ht="11.25">
      <c r="E423" s="75"/>
    </row>
    <row r="424" ht="11.25">
      <c r="E424" s="75"/>
    </row>
    <row r="425" ht="11.25">
      <c r="E425" s="75"/>
    </row>
    <row r="426" ht="11.25">
      <c r="E426" s="75"/>
    </row>
    <row r="427" ht="11.25">
      <c r="E427" s="75"/>
    </row>
    <row r="428" ht="11.25">
      <c r="E428" s="75"/>
    </row>
    <row r="429" ht="11.25">
      <c r="E429" s="75"/>
    </row>
    <row r="430" ht="11.25">
      <c r="E430" s="75"/>
    </row>
    <row r="431" ht="11.25">
      <c r="E431" s="75"/>
    </row>
    <row r="432" spans="4:13" s="100" customFormat="1" ht="15">
      <c r="D432" s="108"/>
      <c r="E432" s="102"/>
      <c r="F432" s="103"/>
      <c r="H432" s="101"/>
      <c r="I432" s="101"/>
      <c r="J432" s="101"/>
      <c r="K432" s="101"/>
      <c r="L432" s="101"/>
      <c r="M432" s="101"/>
    </row>
    <row r="433" spans="4:13" s="100" customFormat="1" ht="15">
      <c r="D433" s="108"/>
      <c r="E433" s="102"/>
      <c r="F433" s="103"/>
      <c r="H433" s="101"/>
      <c r="I433" s="101"/>
      <c r="J433" s="101"/>
      <c r="K433" s="101"/>
      <c r="L433" s="101"/>
      <c r="M433" s="101"/>
    </row>
    <row r="434" spans="1:5" ht="15">
      <c r="A434" s="100"/>
      <c r="E434" s="75"/>
    </row>
    <row r="435" ht="11.25">
      <c r="E435" s="75"/>
    </row>
    <row r="436" ht="11.25">
      <c r="E436" s="75"/>
    </row>
    <row r="437" ht="11.25">
      <c r="E437" s="75"/>
    </row>
    <row r="438" ht="11.25">
      <c r="E438" s="75"/>
    </row>
    <row r="439" ht="11.25">
      <c r="E439" s="75"/>
    </row>
    <row r="440" ht="11.25">
      <c r="E440" s="75"/>
    </row>
    <row r="441" ht="11.25">
      <c r="E441" s="75"/>
    </row>
    <row r="442" ht="11.25">
      <c r="E442" s="75"/>
    </row>
    <row r="443" ht="11.25">
      <c r="E443" s="75"/>
    </row>
    <row r="444" ht="11.25">
      <c r="E444" s="75"/>
    </row>
    <row r="445" ht="11.25">
      <c r="E445" s="75"/>
    </row>
    <row r="446" ht="11.25">
      <c r="E446" s="75"/>
    </row>
    <row r="447" ht="11.25">
      <c r="E447" s="75"/>
    </row>
    <row r="448" ht="11.25">
      <c r="E448" s="75"/>
    </row>
    <row r="449" ht="11.25">
      <c r="E449" s="75"/>
    </row>
    <row r="450" ht="11.25">
      <c r="E450" s="75"/>
    </row>
    <row r="451" ht="11.25">
      <c r="E451" s="75"/>
    </row>
    <row r="452" ht="11.25">
      <c r="E452" s="75"/>
    </row>
    <row r="453" ht="11.25">
      <c r="E453" s="75"/>
    </row>
    <row r="454" ht="11.25">
      <c r="E454" s="75"/>
    </row>
    <row r="455" ht="11.25">
      <c r="E455" s="75"/>
    </row>
    <row r="456" ht="11.25">
      <c r="E456" s="75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84"/>
  <sheetViews>
    <sheetView tabSelected="1" zoomScale="125" zoomScaleNormal="125" workbookViewId="0" topLeftCell="A356">
      <selection activeCell="F377" sqref="F377"/>
    </sheetView>
  </sheetViews>
  <sheetFormatPr defaultColWidth="9.140625" defaultRowHeight="12.75"/>
  <cols>
    <col min="1" max="1" width="10.7109375" style="89" bestFit="1" customWidth="1"/>
    <col min="2" max="2" width="2.00390625" style="86" bestFit="1" customWidth="1"/>
    <col min="3" max="3" width="18.00390625" style="86" bestFit="1" customWidth="1"/>
    <col min="4" max="4" width="12.8515625" style="15" customWidth="1"/>
    <col min="5" max="5" width="12.00390625" style="86" bestFit="1" customWidth="1"/>
    <col min="6" max="6" width="12.00390625" style="90" bestFit="1" customWidth="1"/>
    <col min="7" max="7" width="9.140625" style="86" customWidth="1"/>
    <col min="8" max="8" width="16.00390625" style="88" customWidth="1"/>
    <col min="9" max="10" width="9.140625" style="86" customWidth="1"/>
    <col min="11" max="11" width="15.421875" style="86" customWidth="1"/>
    <col min="12" max="16384" width="9.140625" style="86" customWidth="1"/>
  </cols>
  <sheetData>
    <row r="1" spans="1:11" ht="11.25">
      <c r="A1" s="16"/>
      <c r="B1" s="15"/>
      <c r="C1" s="15" t="s">
        <v>470</v>
      </c>
      <c r="D1" s="76" t="s">
        <v>471</v>
      </c>
      <c r="E1" s="15" t="s">
        <v>472</v>
      </c>
      <c r="F1" s="31" t="s">
        <v>473</v>
      </c>
      <c r="H1" s="87"/>
      <c r="K1" s="91"/>
    </row>
    <row r="2" spans="1:6" ht="11.25">
      <c r="A2" s="16"/>
      <c r="B2" s="15"/>
      <c r="C2" s="15"/>
      <c r="D2" s="78"/>
      <c r="E2" s="15"/>
      <c r="F2" s="31"/>
    </row>
    <row r="3" spans="1:6" ht="11.25">
      <c r="A3" s="16" t="str">
        <f>'raw data'!A3</f>
        <v>Ba 455.403</v>
      </c>
      <c r="B3" s="15">
        <f>'raw data'!B3</f>
        <v>0</v>
      </c>
      <c r="C3" s="15" t="str">
        <f>'raw data'!C3</f>
        <v>drift-1</v>
      </c>
      <c r="D3" s="81">
        <f>'raw data'!D3</f>
        <v>38399.81630787037</v>
      </c>
      <c r="E3" s="15">
        <f>'raw data'!E3</f>
        <v>371925.7344806213</v>
      </c>
      <c r="F3" s="31">
        <f>'raw data'!F3</f>
        <v>1.8129282110509586</v>
      </c>
    </row>
    <row r="4" spans="1:6" ht="11.25">
      <c r="A4" s="16">
        <f>'raw data'!A4</f>
        <v>0</v>
      </c>
      <c r="B4" s="15">
        <f>'raw data'!B4</f>
        <v>0</v>
      </c>
      <c r="C4" s="15" t="str">
        <f>'raw data'!C4</f>
        <v>blank-1</v>
      </c>
      <c r="D4" s="81">
        <f>'raw data'!D4</f>
        <v>38399.82325231482</v>
      </c>
      <c r="E4" s="15">
        <f>'raw data'!E4</f>
        <v>3204.1659996971603</v>
      </c>
      <c r="F4" s="31">
        <f>'raw data'!F4</f>
        <v>8.168119345659077</v>
      </c>
    </row>
    <row r="5" spans="1:6" ht="11.25">
      <c r="A5" s="16">
        <f>'raw data'!A5</f>
        <v>0</v>
      </c>
      <c r="B5" s="15">
        <f>'raw data'!B5</f>
        <v>0</v>
      </c>
      <c r="C5" s="15" t="str">
        <f>'raw data'!C5</f>
        <v>bir1-1</v>
      </c>
      <c r="D5" s="81">
        <f>'raw data'!D5</f>
        <v>38399.83020833333</v>
      </c>
      <c r="E5" s="15">
        <f>'raw data'!E5</f>
        <v>21554.374321224153</v>
      </c>
      <c r="F5" s="31">
        <f>'raw data'!F5</f>
        <v>2.702268874941199</v>
      </c>
    </row>
    <row r="6" spans="1:6" ht="11.25">
      <c r="A6" s="16">
        <f>'raw data'!A6</f>
        <v>0</v>
      </c>
      <c r="B6" s="15">
        <f>'raw data'!B6</f>
        <v>0</v>
      </c>
      <c r="C6" s="15" t="str">
        <f>'raw data'!C6</f>
        <v>drift-2</v>
      </c>
      <c r="D6" s="81">
        <f>'raw data'!D6</f>
        <v>38399.837175925924</v>
      </c>
      <c r="E6" s="15">
        <f>'raw data'!E6</f>
        <v>373282.30027761013</v>
      </c>
      <c r="F6" s="31">
        <f>'raw data'!F6</f>
        <v>4.392439838851345</v>
      </c>
    </row>
    <row r="7" spans="1:6" ht="11.25">
      <c r="A7" s="16">
        <f>'raw data'!A7</f>
        <v>0</v>
      </c>
      <c r="B7" s="15">
        <f>'raw data'!B7</f>
        <v>0</v>
      </c>
      <c r="C7" s="15" t="str">
        <f>'raw data'!C7</f>
        <v>jp1-1</v>
      </c>
      <c r="D7" s="81">
        <f>'raw data'!D7</f>
        <v>38399.84413194445</v>
      </c>
      <c r="E7" s="15">
        <f>'raw data'!E7</f>
        <v>30801.69408250964</v>
      </c>
      <c r="F7" s="31">
        <f>'raw data'!F7</f>
        <v>2.4864472867235103</v>
      </c>
    </row>
    <row r="8" spans="1:6" ht="11.25">
      <c r="A8" s="16">
        <f>'raw data'!A8</f>
        <v>0</v>
      </c>
      <c r="B8" s="15">
        <f>'raw data'!B8</f>
        <v>0</v>
      </c>
      <c r="C8" s="15" t="str">
        <f>'raw data'!C8</f>
        <v>182r1  43-52</v>
      </c>
      <c r="D8" s="81">
        <f>'raw data'!D8</f>
        <v>38399.851064814815</v>
      </c>
      <c r="E8" s="15">
        <f>'raw data'!E8</f>
        <v>15097.199897733768</v>
      </c>
      <c r="F8" s="31">
        <f>'raw data'!F8</f>
        <v>3.222614297159903</v>
      </c>
    </row>
    <row r="9" spans="1:6" ht="11.25">
      <c r="A9" s="16">
        <f>'raw data'!A9</f>
        <v>0</v>
      </c>
      <c r="B9" s="15">
        <f>'raw data'!B9</f>
        <v>0</v>
      </c>
      <c r="C9" s="15" t="str">
        <f>'raw data'!C9</f>
        <v>drift-3</v>
      </c>
      <c r="D9" s="81">
        <f>'raw data'!D9</f>
        <v>38399.85804398148</v>
      </c>
      <c r="E9" s="15">
        <f>'raw data'!E9</f>
        <v>370261.5198545789</v>
      </c>
      <c r="F9" s="31">
        <f>'raw data'!F9</f>
        <v>1.329253067007977</v>
      </c>
    </row>
    <row r="10" spans="1:6" ht="11.25">
      <c r="A10" s="16">
        <f>'raw data'!A10</f>
        <v>0</v>
      </c>
      <c r="B10" s="15">
        <f>'raw data'!B10</f>
        <v>0</v>
      </c>
      <c r="C10" s="15" t="str">
        <f>'raw data'!C10</f>
        <v>194r2  50-60</v>
      </c>
      <c r="D10" s="81">
        <f>'raw data'!D10</f>
        <v>38399.86498842593</v>
      </c>
      <c r="E10" s="15">
        <f>'raw data'!E10</f>
        <v>11326.320025368255</v>
      </c>
      <c r="F10" s="31">
        <f>'raw data'!F10</f>
        <v>3.2521202146145898</v>
      </c>
    </row>
    <row r="11" spans="1:6" ht="11.25">
      <c r="A11" s="16">
        <f>'raw data'!A11</f>
        <v>0</v>
      </c>
      <c r="B11" s="15">
        <f>'raw data'!B11</f>
        <v>0</v>
      </c>
      <c r="C11" s="15" t="str">
        <f>'raw data'!C11</f>
        <v>195r3  44-53</v>
      </c>
      <c r="D11" s="81">
        <f>'raw data'!D11</f>
        <v>38399.871932870374</v>
      </c>
      <c r="E11" s="178">
        <v>11059.295</v>
      </c>
      <c r="F11" s="178">
        <v>6.52261272375363</v>
      </c>
    </row>
    <row r="12" spans="1:6" ht="11.25">
      <c r="A12" s="16">
        <f>'raw data'!A12</f>
        <v>0</v>
      </c>
      <c r="B12" s="15">
        <f>'raw data'!B12</f>
        <v>0</v>
      </c>
      <c r="C12" s="15" t="str">
        <f>'raw data'!C12</f>
        <v>196r3  55-62</v>
      </c>
      <c r="D12" s="81">
        <f>'raw data'!D12</f>
        <v>38399.87887731481</v>
      </c>
      <c r="E12" s="178">
        <v>10197.845</v>
      </c>
      <c r="F12" s="178">
        <v>0.42123347587092813</v>
      </c>
    </row>
    <row r="13" spans="1:6" ht="11.25">
      <c r="A13" s="16">
        <f>'raw data'!A13</f>
        <v>0</v>
      </c>
      <c r="B13" s="15">
        <f>'raw data'!B13</f>
        <v>0</v>
      </c>
      <c r="C13" s="15" t="str">
        <f>'raw data'!C13</f>
        <v>ja3-1</v>
      </c>
      <c r="D13" s="81">
        <f>'raw data'!D13</f>
        <v>38399.885833333334</v>
      </c>
      <c r="E13" s="15">
        <f>'raw data'!E13</f>
        <v>890374.5900629769</v>
      </c>
      <c r="F13" s="31">
        <f>'raw data'!F13</f>
        <v>0.9673748555828324</v>
      </c>
    </row>
    <row r="14" spans="1:6" ht="11.25">
      <c r="A14" s="16">
        <f>'raw data'!A14</f>
        <v>0</v>
      </c>
      <c r="B14" s="15">
        <f>'raw data'!B14</f>
        <v>0</v>
      </c>
      <c r="C14" s="15" t="str">
        <f>'raw data'!C14</f>
        <v>drift-4</v>
      </c>
      <c r="D14" s="81">
        <f>'raw data'!D14</f>
        <v>38399.89278935185</v>
      </c>
      <c r="E14" s="15">
        <f>'raw data'!E14</f>
        <v>371549.258220266</v>
      </c>
      <c r="F14" s="31">
        <f>'raw data'!F14</f>
        <v>3.3079956848267846</v>
      </c>
    </row>
    <row r="15" spans="1:6" ht="11.25">
      <c r="A15" s="16">
        <f>'raw data'!A15</f>
        <v>0</v>
      </c>
      <c r="B15" s="15">
        <f>'raw data'!B15</f>
        <v>0</v>
      </c>
      <c r="C15" s="15" t="str">
        <f>'raw data'!C15</f>
        <v>dts1-1</v>
      </c>
      <c r="D15" s="81">
        <f>'raw data'!D15</f>
        <v>38399.899733796294</v>
      </c>
      <c r="E15" s="178">
        <v>5802.57</v>
      </c>
      <c r="F15" s="178">
        <v>1.3156109809452572</v>
      </c>
    </row>
    <row r="16" spans="1:6" ht="11.25">
      <c r="A16" s="16">
        <f>'raw data'!A16</f>
        <v>0</v>
      </c>
      <c r="B16" s="15">
        <f>'raw data'!B16</f>
        <v>0</v>
      </c>
      <c r="C16" s="15" t="str">
        <f>'raw data'!C16</f>
        <v>198r1  62-72</v>
      </c>
      <c r="D16" s="81">
        <f>'raw data'!D16</f>
        <v>38399.906689814816</v>
      </c>
      <c r="E16" s="15">
        <f>'raw data'!E16</f>
        <v>9530.790370961493</v>
      </c>
      <c r="F16" s="31">
        <f>'raw data'!F16</f>
        <v>4.298778845093668</v>
      </c>
    </row>
    <row r="17" spans="1:6" ht="11.25">
      <c r="A17" s="16">
        <f>'raw data'!A17</f>
        <v>0</v>
      </c>
      <c r="B17" s="15">
        <f>'raw data'!B17</f>
        <v>0</v>
      </c>
      <c r="C17" s="15" t="str">
        <f>'raw data'!C17</f>
        <v>199r3  55-68</v>
      </c>
      <c r="D17" s="81">
        <f>'raw data'!D17</f>
        <v>38399.91363425926</v>
      </c>
      <c r="E17" s="15">
        <f>'raw data'!E17</f>
        <v>9634.590436850407</v>
      </c>
      <c r="F17" s="31">
        <f>'raw data'!F17</f>
        <v>5.212318714605172</v>
      </c>
    </row>
    <row r="18" spans="1:6" ht="11.25">
      <c r="A18" s="16">
        <f>'raw data'!A18</f>
        <v>0</v>
      </c>
      <c r="B18" s="15">
        <f>'raw data'!B18</f>
        <v>0</v>
      </c>
      <c r="C18" s="15" t="str">
        <f>'raw data'!C18</f>
        <v>200r2  40-50</v>
      </c>
      <c r="D18" s="81">
        <f>'raw data'!D18</f>
        <v>38399.92056712963</v>
      </c>
      <c r="E18" s="15">
        <f>'raw data'!E18</f>
        <v>9904.4302187428</v>
      </c>
      <c r="F18" s="31">
        <f>'raw data'!F18</f>
        <v>1.9356782616300345</v>
      </c>
    </row>
    <row r="19" spans="1:6" ht="11.25">
      <c r="A19" s="16">
        <f>'raw data'!A19</f>
        <v>0</v>
      </c>
      <c r="B19" s="15">
        <f>'raw data'!B19</f>
        <v>0</v>
      </c>
      <c r="C19" s="15" t="str">
        <f>'raw data'!C19</f>
        <v>drift-5</v>
      </c>
      <c r="D19" s="81">
        <f>'raw data'!D19</f>
        <v>38399.92752314815</v>
      </c>
      <c r="E19" s="15">
        <f>'raw data'!E19</f>
        <v>370996.48830491444</v>
      </c>
      <c r="F19" s="31">
        <f>'raw data'!F19</f>
        <v>1.660341782434695</v>
      </c>
    </row>
    <row r="20" spans="1:6" ht="11.25">
      <c r="A20" s="16">
        <f>'raw data'!A20</f>
        <v>0</v>
      </c>
      <c r="B20" s="15">
        <f>'raw data'!B20</f>
        <v>0</v>
      </c>
      <c r="C20" s="15" t="str">
        <f>'raw data'!C20</f>
        <v>bir1-2</v>
      </c>
      <c r="D20" s="81">
        <f>'raw data'!D20</f>
        <v>38399.934479166666</v>
      </c>
      <c r="E20" s="15">
        <f>'raw data'!E20</f>
        <v>21149.5154528008</v>
      </c>
      <c r="F20" s="31">
        <f>'raw data'!F20</f>
        <v>3.1806595186012534</v>
      </c>
    </row>
    <row r="21" spans="1:6" ht="11.25">
      <c r="A21" s="16">
        <f>'raw data'!A21</f>
        <v>0</v>
      </c>
      <c r="B21" s="15">
        <f>'raw data'!B21</f>
        <v>0</v>
      </c>
      <c r="C21" s="15" t="str">
        <f>'raw data'!C21</f>
        <v>202r1  44-56</v>
      </c>
      <c r="D21" s="81">
        <f>'raw data'!D21</f>
        <v>38399.94142361111</v>
      </c>
      <c r="E21" s="15">
        <f>'raw data'!E21</f>
        <v>8467.784648179082</v>
      </c>
      <c r="F21" s="31">
        <f>'raw data'!F21</f>
        <v>2.1200719744883982</v>
      </c>
    </row>
    <row r="22" spans="1:6" ht="11.25">
      <c r="A22" s="16">
        <f>'raw data'!A22</f>
        <v>0</v>
      </c>
      <c r="B22" s="15">
        <f>'raw data'!B22</f>
        <v>0</v>
      </c>
      <c r="C22" s="15" t="str">
        <f>'raw data'!C22</f>
        <v>203r1  83-92</v>
      </c>
      <c r="D22" s="81">
        <f>'raw data'!D22</f>
        <v>38399.94836805556</v>
      </c>
      <c r="E22" s="15">
        <f>'raw data'!E22</f>
        <v>9622.629510034887</v>
      </c>
      <c r="F22" s="31">
        <f>'raw data'!F22</f>
        <v>4.741590962916827</v>
      </c>
    </row>
    <row r="23" spans="1:6" ht="11.25">
      <c r="A23" s="16">
        <f>'raw data'!A23</f>
        <v>0</v>
      </c>
      <c r="B23" s="15">
        <f>'raw data'!B23</f>
        <v>0</v>
      </c>
      <c r="C23" s="15" t="str">
        <f>'raw data'!C23</f>
        <v>jb3-1</v>
      </c>
      <c r="D23" s="81">
        <f>'raw data'!D23</f>
        <v>38399.9553125</v>
      </c>
      <c r="E23" s="15">
        <f>'raw data'!E23</f>
        <v>664582.4053119763</v>
      </c>
      <c r="F23" s="31">
        <f>'raw data'!F23</f>
        <v>2.456348465961737</v>
      </c>
    </row>
    <row r="24" spans="1:6" ht="11.25">
      <c r="A24" s="16">
        <f>'raw data'!A24</f>
        <v>0</v>
      </c>
      <c r="B24" s="15">
        <f>'raw data'!B24</f>
        <v>0</v>
      </c>
      <c r="C24" s="15" t="str">
        <f>'raw data'!C24</f>
        <v>drift-6</v>
      </c>
      <c r="D24" s="81">
        <f>'raw data'!D24</f>
        <v>38399.96226851852</v>
      </c>
      <c r="E24" s="15">
        <f>'raw data'!E24</f>
        <v>365691.7577168109</v>
      </c>
      <c r="F24" s="31">
        <f>'raw data'!F24</f>
        <v>2.1084883866507713</v>
      </c>
    </row>
    <row r="25" spans="1:6" ht="11.25">
      <c r="A25" s="16">
        <f>'raw data'!A25</f>
        <v>0</v>
      </c>
      <c r="B25" s="15">
        <f>'raw data'!B25</f>
        <v>0</v>
      </c>
      <c r="C25" s="15" t="str">
        <f>'raw data'!C25</f>
        <v>204r4  15-26</v>
      </c>
      <c r="D25" s="81">
        <f>'raw data'!D25</f>
        <v>38399.969189814816</v>
      </c>
      <c r="E25" s="15">
        <f>'raw data'!E25</f>
        <v>11263.48702930295</v>
      </c>
      <c r="F25" s="31">
        <f>'raw data'!F25</f>
        <v>2.570985493417173</v>
      </c>
    </row>
    <row r="26" spans="1:6" ht="11.25">
      <c r="A26" s="16">
        <f>'raw data'!A26</f>
        <v>0</v>
      </c>
      <c r="B26" s="15">
        <f>'raw data'!B26</f>
        <v>0</v>
      </c>
      <c r="C26" s="15" t="str">
        <f>'raw data'!C26</f>
        <v>jp1-2</v>
      </c>
      <c r="D26" s="81">
        <f>'raw data'!D26</f>
        <v>38399.976122685184</v>
      </c>
      <c r="E26" s="15">
        <f>'raw data'!E26</f>
        <v>30861.250177435173</v>
      </c>
      <c r="F26" s="31">
        <f>'raw data'!F26</f>
        <v>2.21740982046923</v>
      </c>
    </row>
    <row r="27" spans="1:6" ht="11.25">
      <c r="A27" s="16">
        <f>'raw data'!A27</f>
        <v>0</v>
      </c>
      <c r="B27" s="15">
        <f>'raw data'!B27</f>
        <v>0</v>
      </c>
      <c r="C27" s="15" t="str">
        <f>'raw data'!C27</f>
        <v>205r2  91-101</v>
      </c>
      <c r="D27" s="81">
        <f>'raw data'!D27</f>
        <v>38399.98306712963</v>
      </c>
      <c r="E27" s="15">
        <f>'raw data'!E27</f>
        <v>8041.880058502966</v>
      </c>
      <c r="F27" s="31">
        <f>'raw data'!F27</f>
        <v>3.621720842273795</v>
      </c>
    </row>
    <row r="28" spans="1:6" ht="11.25">
      <c r="A28" s="16">
        <f>'raw data'!A28</f>
        <v>0</v>
      </c>
      <c r="B28" s="15">
        <f>'raw data'!B28</f>
        <v>0</v>
      </c>
      <c r="C28" s="15" t="str">
        <f>'raw data'!C28</f>
        <v>209r2  85-90</v>
      </c>
      <c r="D28" s="81">
        <f>'raw data'!D28</f>
        <v>38399.99</v>
      </c>
      <c r="E28" s="178">
        <v>9400.335</v>
      </c>
      <c r="F28" s="178">
        <v>7.705007821925736</v>
      </c>
    </row>
    <row r="29" spans="1:6" ht="11.25">
      <c r="A29" s="16">
        <f>'raw data'!A29</f>
        <v>0</v>
      </c>
      <c r="B29" s="15">
        <f>'raw data'!B29</f>
        <v>0</v>
      </c>
      <c r="C29" s="15" t="str">
        <f>'raw data'!C29</f>
        <v>drift-7</v>
      </c>
      <c r="D29" s="81">
        <f>'raw data'!D29</f>
        <v>38399.99694444444</v>
      </c>
      <c r="E29" s="15">
        <f>'raw data'!E29</f>
        <v>370764.87349424063</v>
      </c>
      <c r="F29" s="31">
        <f>'raw data'!F29</f>
        <v>1.6557052192027237</v>
      </c>
    </row>
    <row r="30" spans="1:6" ht="11.25">
      <c r="A30" s="16">
        <f>'raw data'!A30</f>
        <v>0</v>
      </c>
      <c r="B30" s="15">
        <f>'raw data'!B30</f>
        <v>0</v>
      </c>
      <c r="C30" s="15" t="str">
        <f>'raw data'!C30</f>
        <v>ja3-2</v>
      </c>
      <c r="D30" s="81">
        <f>'raw data'!D30</f>
        <v>38400.00388888889</v>
      </c>
      <c r="E30" s="15">
        <f>'raw data'!E30</f>
        <v>903442.4649674098</v>
      </c>
      <c r="F30" s="31">
        <f>'raw data'!F30</f>
        <v>1.0471177542727157</v>
      </c>
    </row>
    <row r="31" spans="1:6" ht="11.25">
      <c r="A31" s="16">
        <f>'raw data'!A31</f>
        <v>0</v>
      </c>
      <c r="B31" s="15">
        <f>'raw data'!B31</f>
        <v>0</v>
      </c>
      <c r="C31" s="15" t="str">
        <f>'raw data'!C31</f>
        <v>blank-2</v>
      </c>
      <c r="D31" s="81">
        <f>'raw data'!D31</f>
        <v>38400.01081018519</v>
      </c>
      <c r="E31" s="179">
        <v>3437.3549999999996</v>
      </c>
      <c r="F31" s="179">
        <v>14.394318538517707</v>
      </c>
    </row>
    <row r="32" spans="1:6" ht="11.25">
      <c r="A32" s="16">
        <f>'raw data'!A32</f>
        <v>0</v>
      </c>
      <c r="B32" s="15">
        <f>'raw data'!B32</f>
        <v>0</v>
      </c>
      <c r="C32" s="15" t="str">
        <f>'raw data'!C32</f>
        <v>dts1-2</v>
      </c>
      <c r="D32" s="81">
        <f>'raw data'!D32</f>
        <v>38400.01771990741</v>
      </c>
      <c r="E32" s="15">
        <f>'raw data'!E32</f>
        <v>5133.864904641181</v>
      </c>
      <c r="F32" s="31">
        <f>'raw data'!F32</f>
        <v>6.01371049761518</v>
      </c>
    </row>
    <row r="33" spans="1:6" ht="11.25">
      <c r="A33" s="16">
        <f>'raw data'!A33</f>
        <v>0</v>
      </c>
      <c r="B33" s="15">
        <f>'raw data'!B33</f>
        <v>0</v>
      </c>
      <c r="C33" s="15" t="str">
        <f>'raw data'!C33</f>
        <v>jb3-2</v>
      </c>
      <c r="D33" s="81">
        <f>'raw data'!D33</f>
        <v>38400.0246412037</v>
      </c>
      <c r="E33" s="15">
        <f>'raw data'!E33</f>
        <v>659377.2201632861</v>
      </c>
      <c r="F33" s="31">
        <f>'raw data'!F33</f>
        <v>3.3415965460494386</v>
      </c>
    </row>
    <row r="34" spans="1:6" ht="11.25">
      <c r="A34" s="16">
        <f>'raw data'!A34</f>
        <v>0</v>
      </c>
      <c r="B34" s="15">
        <f>'raw data'!B34</f>
        <v>0</v>
      </c>
      <c r="C34" s="15" t="str">
        <f>'raw data'!C34</f>
        <v>drift-8</v>
      </c>
      <c r="D34" s="81">
        <f>'raw data'!D34</f>
        <v>38400.03158564815</v>
      </c>
      <c r="E34" s="15">
        <f>'raw data'!E34</f>
        <v>360421.05534618214</v>
      </c>
      <c r="F34" s="31">
        <f>'raw data'!F34</f>
        <v>3.5617279095853913</v>
      </c>
    </row>
    <row r="35" spans="1:6" ht="11.25">
      <c r="A35" s="16">
        <f>'raw data'!A35</f>
        <v>0</v>
      </c>
      <c r="B35" s="15">
        <f>'raw data'!B35</f>
        <v>0</v>
      </c>
      <c r="C35" s="15">
        <f>'raw data'!C35</f>
        <v>0</v>
      </c>
      <c r="D35" s="81">
        <f>'raw data'!D35</f>
        <v>0</v>
      </c>
      <c r="E35" s="15">
        <f>'raw data'!E35</f>
        <v>0</v>
      </c>
      <c r="F35" s="31">
        <f>'raw data'!F35</f>
        <v>0</v>
      </c>
    </row>
    <row r="36" spans="1:6" ht="11.25">
      <c r="A36" s="16">
        <f>'raw data'!A36</f>
        <v>0</v>
      </c>
      <c r="B36" s="15">
        <f>'raw data'!B36</f>
        <v>0</v>
      </c>
      <c r="C36" s="15">
        <f>'raw data'!C36</f>
        <v>0</v>
      </c>
      <c r="D36" s="81">
        <f>'raw data'!D36</f>
        <v>0</v>
      </c>
      <c r="E36" s="15">
        <f>'raw data'!E36</f>
        <v>4639805.101157815</v>
      </c>
      <c r="F36" s="31">
        <f>'raw data'!F36</f>
        <v>3.42908489711485</v>
      </c>
    </row>
    <row r="37" spans="1:6" ht="11.25">
      <c r="A37" s="16">
        <f>'raw data'!A37</f>
        <v>0</v>
      </c>
      <c r="B37" s="15">
        <f>'raw data'!B37</f>
        <v>0</v>
      </c>
      <c r="C37" s="15">
        <f>'raw data'!C37</f>
        <v>0</v>
      </c>
      <c r="D37" s="81">
        <f>'raw data'!D37</f>
        <v>0</v>
      </c>
      <c r="E37" s="15">
        <f>'raw data'!E37</f>
        <v>2423504.6946430886</v>
      </c>
      <c r="F37" s="31">
        <f>'raw data'!F37</f>
        <v>0</v>
      </c>
    </row>
    <row r="38" spans="1:6" ht="11.25">
      <c r="A38" s="16">
        <f>'raw data'!A38</f>
        <v>0</v>
      </c>
      <c r="B38" s="15">
        <f>'raw data'!B38</f>
        <v>0</v>
      </c>
      <c r="C38" s="15">
        <f>'raw data'!C38</f>
        <v>0</v>
      </c>
      <c r="D38" s="81">
        <f>'raw data'!D38</f>
        <v>0</v>
      </c>
      <c r="E38" s="15">
        <f>'raw data'!E38</f>
        <v>52.232898619778844</v>
      </c>
      <c r="F38" s="31" t="str">
        <f>'raw data'!F38</f>
        <v>%</v>
      </c>
    </row>
    <row r="39" spans="1:6" ht="11.25">
      <c r="A39" s="16">
        <f>'raw data'!A39</f>
        <v>0</v>
      </c>
      <c r="B39" s="15">
        <f>'raw data'!B39</f>
        <v>0</v>
      </c>
      <c r="C39" s="15">
        <f>'raw data'!C39</f>
        <v>0</v>
      </c>
      <c r="D39" s="81">
        <f>'raw data'!D39</f>
        <v>0</v>
      </c>
      <c r="E39" s="15">
        <f>'raw data'!E39</f>
        <v>0</v>
      </c>
      <c r="F39" s="31">
        <f>'raw data'!F39</f>
        <v>0</v>
      </c>
    </row>
    <row r="40" spans="1:6" ht="11.25">
      <c r="A40" s="16">
        <f>'raw data'!A40</f>
        <v>0</v>
      </c>
      <c r="B40" s="15">
        <f>'raw data'!B40</f>
        <v>0</v>
      </c>
      <c r="C40" s="15">
        <f>'raw data'!C40</f>
        <v>0</v>
      </c>
      <c r="D40" s="81">
        <f>'raw data'!D40</f>
        <v>0</v>
      </c>
      <c r="E40" s="15">
        <f>'raw data'!E40</f>
        <v>0</v>
      </c>
      <c r="F40" s="31">
        <f>'raw data'!F40</f>
        <v>0</v>
      </c>
    </row>
    <row r="41" spans="1:6" ht="11.25">
      <c r="A41" s="16">
        <f>'raw data'!A41</f>
        <v>0</v>
      </c>
      <c r="B41" s="15">
        <f>'raw data'!B41</f>
        <v>0</v>
      </c>
      <c r="C41" s="15"/>
      <c r="D41" s="81"/>
      <c r="E41" s="15"/>
      <c r="F41" s="31"/>
    </row>
    <row r="42" spans="1:6" ht="11.25">
      <c r="A42" s="16" t="str">
        <f>'raw data'!A42</f>
        <v>Co 228.616</v>
      </c>
      <c r="B42" s="15">
        <f>'raw data'!B42</f>
        <v>0</v>
      </c>
      <c r="C42" s="15" t="str">
        <f>'raw data'!C42</f>
        <v>drift-1</v>
      </c>
      <c r="D42" s="81">
        <f>'raw data'!D42</f>
        <v>38399.811574074076</v>
      </c>
      <c r="E42" s="15">
        <f>'raw data'!E42</f>
        <v>26568.275308307177</v>
      </c>
      <c r="F42" s="31">
        <f>'raw data'!F42</f>
        <v>2.964565976587031</v>
      </c>
    </row>
    <row r="43" spans="1:6" ht="11.25">
      <c r="A43" s="16">
        <f>'raw data'!A43</f>
        <v>0</v>
      </c>
      <c r="B43" s="15">
        <f>'raw data'!B43</f>
        <v>0</v>
      </c>
      <c r="C43" s="15" t="str">
        <f>'raw data'!C43</f>
        <v>blank-1</v>
      </c>
      <c r="D43" s="81">
        <f>'raw data'!D43</f>
        <v>38399.81854166667</v>
      </c>
      <c r="E43" s="15">
        <f>'raw data'!E43</f>
        <v>-87.43327263268</v>
      </c>
      <c r="F43" s="31">
        <f>'raw data'!F43</f>
        <v>0</v>
      </c>
    </row>
    <row r="44" spans="1:6" ht="11.25">
      <c r="A44" s="16">
        <f>'raw data'!A44</f>
        <v>0</v>
      </c>
      <c r="B44" s="15">
        <f>'raw data'!B44</f>
        <v>0</v>
      </c>
      <c r="C44" s="15" t="str">
        <f>'raw data'!C44</f>
        <v>bir1-1</v>
      </c>
      <c r="D44" s="81">
        <f>'raw data'!D44</f>
        <v>38399.82548611111</v>
      </c>
      <c r="E44" s="15">
        <f>'raw data'!E44</f>
        <v>5930.244460674352</v>
      </c>
      <c r="F44" s="31">
        <f>'raw data'!F44</f>
        <v>3.3153015479663996</v>
      </c>
    </row>
    <row r="45" spans="1:6" ht="11.25">
      <c r="A45" s="16">
        <f>'raw data'!A45</f>
        <v>0</v>
      </c>
      <c r="B45" s="15">
        <f>'raw data'!B45</f>
        <v>0</v>
      </c>
      <c r="C45" s="15" t="str">
        <f>'raw data'!C45</f>
        <v>drift-2</v>
      </c>
      <c r="D45" s="81">
        <f>'raw data'!D45</f>
        <v>38399.83244212963</v>
      </c>
      <c r="E45" s="15">
        <f>'raw data'!E45</f>
        <v>26491.924919820874</v>
      </c>
      <c r="F45" s="31">
        <f>'raw data'!F45</f>
        <v>0.6716887374156023</v>
      </c>
    </row>
    <row r="46" spans="1:6" ht="11.25">
      <c r="A46" s="16">
        <f>'raw data'!A46</f>
        <v>0</v>
      </c>
      <c r="B46" s="15">
        <f>'raw data'!B46</f>
        <v>0</v>
      </c>
      <c r="C46" s="15" t="str">
        <f>'raw data'!C46</f>
        <v>jp1-1</v>
      </c>
      <c r="D46" s="81">
        <f>'raw data'!D46</f>
        <v>38399.83939814815</v>
      </c>
      <c r="E46" s="15">
        <f>'raw data'!E46</f>
        <v>11193.668220401772</v>
      </c>
      <c r="F46" s="31">
        <f>'raw data'!F46</f>
        <v>1.728407824630195</v>
      </c>
    </row>
    <row r="47" spans="1:6" ht="11.25">
      <c r="A47" s="16">
        <f>'raw data'!A47</f>
        <v>0</v>
      </c>
      <c r="B47" s="15">
        <f>'raw data'!B47</f>
        <v>0</v>
      </c>
      <c r="C47" s="15" t="str">
        <f>'raw data'!C47</f>
        <v>182r1  43-52</v>
      </c>
      <c r="D47" s="81">
        <f>'raw data'!D47</f>
        <v>38399.846354166664</v>
      </c>
      <c r="E47" s="15">
        <f>'raw data'!E47</f>
        <v>12811.956716889308</v>
      </c>
      <c r="F47" s="31">
        <f>'raw data'!F47</f>
        <v>3.698020942943292</v>
      </c>
    </row>
    <row r="48" spans="1:6" ht="11.25">
      <c r="A48" s="16">
        <f>'raw data'!A48</f>
        <v>0</v>
      </c>
      <c r="B48" s="15">
        <f>'raw data'!B48</f>
        <v>0</v>
      </c>
      <c r="C48" s="15" t="str">
        <f>'raw data'!C48</f>
        <v>drift-3</v>
      </c>
      <c r="D48" s="81">
        <f>'raw data'!D48</f>
        <v>38399.853310185186</v>
      </c>
      <c r="E48" s="15">
        <f>'raw data'!E48</f>
        <v>26517.061589426725</v>
      </c>
      <c r="F48" s="31">
        <f>'raw data'!F48</f>
        <v>1.6400592272225314</v>
      </c>
    </row>
    <row r="49" spans="1:6" ht="11.25">
      <c r="A49" s="16">
        <f>'raw data'!A49</f>
        <v>0</v>
      </c>
      <c r="B49" s="15">
        <f>'raw data'!B49</f>
        <v>0</v>
      </c>
      <c r="C49" s="15" t="str">
        <f>'raw data'!C49</f>
        <v>194r2  50-60</v>
      </c>
      <c r="D49" s="81">
        <f>'raw data'!D49</f>
        <v>38399.8602662037</v>
      </c>
      <c r="E49" s="15">
        <f>'raw data'!E49</f>
        <v>4041.290120012858</v>
      </c>
      <c r="F49" s="31">
        <f>'raw data'!F49</f>
        <v>3.5538170362992894</v>
      </c>
    </row>
    <row r="50" spans="1:6" ht="11.25">
      <c r="A50" s="16">
        <f>'raw data'!A50</f>
        <v>0</v>
      </c>
      <c r="B50" s="15">
        <f>'raw data'!B50</f>
        <v>0</v>
      </c>
      <c r="C50" s="15" t="str">
        <f>'raw data'!C50</f>
        <v>195r3  44-53</v>
      </c>
      <c r="D50" s="81">
        <f>'raw data'!D50</f>
        <v>38399.86722222222</v>
      </c>
      <c r="E50" s="15">
        <f>'raw data'!E50</f>
        <v>4790.584667274756</v>
      </c>
      <c r="F50" s="31">
        <f>'raw data'!F50</f>
        <v>4.79199739470176</v>
      </c>
    </row>
    <row r="51" spans="1:6" ht="11.25">
      <c r="A51" s="16">
        <f>'raw data'!A51</f>
        <v>0</v>
      </c>
      <c r="B51" s="15">
        <f>'raw data'!B51</f>
        <v>0</v>
      </c>
      <c r="C51" s="15" t="str">
        <f>'raw data'!C51</f>
        <v>196r3  55-62</v>
      </c>
      <c r="D51" s="81">
        <f>'raw data'!D51</f>
        <v>38399.87415509259</v>
      </c>
      <c r="E51" s="15">
        <f>'raw data'!E51</f>
        <v>3811.8862360353114</v>
      </c>
      <c r="F51" s="31">
        <f>'raw data'!F51</f>
        <v>1.7675412258252263</v>
      </c>
    </row>
    <row r="52" spans="1:6" ht="11.25">
      <c r="A52" s="16">
        <f>'raw data'!A52</f>
        <v>0</v>
      </c>
      <c r="B52" s="15">
        <f>'raw data'!B52</f>
        <v>0</v>
      </c>
      <c r="C52" s="15" t="str">
        <f>'raw data'!C52</f>
        <v>ja3-1</v>
      </c>
      <c r="D52" s="81">
        <f>'raw data'!D52</f>
        <v>38399.88111111111</v>
      </c>
      <c r="E52" s="15">
        <f>'raw data'!E52</f>
        <v>2274.21194088203</v>
      </c>
      <c r="F52" s="31">
        <f>'raw data'!F52</f>
        <v>1.8398311954326485</v>
      </c>
    </row>
    <row r="53" spans="1:6" ht="11.25">
      <c r="A53" s="16">
        <f>'raw data'!A53</f>
        <v>0</v>
      </c>
      <c r="B53" s="15">
        <f>'raw data'!B53</f>
        <v>0</v>
      </c>
      <c r="C53" s="15" t="str">
        <f>'raw data'!C53</f>
        <v>drift-4</v>
      </c>
      <c r="D53" s="81">
        <f>'raw data'!D53</f>
        <v>38399.88805555556</v>
      </c>
      <c r="E53" s="15">
        <f>'raw data'!E53</f>
        <v>27067.529997103775</v>
      </c>
      <c r="F53" s="31">
        <f>'raw data'!F53</f>
        <v>1.9221626098203168</v>
      </c>
    </row>
    <row r="54" spans="1:6" ht="11.25">
      <c r="A54" s="16">
        <f>'raw data'!A54</f>
        <v>0</v>
      </c>
      <c r="B54" s="15">
        <f>'raw data'!B54</f>
        <v>0</v>
      </c>
      <c r="C54" s="15" t="str">
        <f>'raw data'!C54</f>
        <v>dts1-1</v>
      </c>
      <c r="D54" s="81">
        <f>'raw data'!D54</f>
        <v>38399.89502314815</v>
      </c>
      <c r="E54" s="15">
        <f>'raw data'!E54</f>
        <v>13139.522684816828</v>
      </c>
      <c r="F54" s="31">
        <f>'raw data'!F54</f>
        <v>3.487727635974524</v>
      </c>
    </row>
    <row r="55" spans="1:6" ht="11.25">
      <c r="A55" s="16">
        <f>'raw data'!A55</f>
        <v>0</v>
      </c>
      <c r="B55" s="15">
        <f>'raw data'!B55</f>
        <v>0</v>
      </c>
      <c r="C55" s="15" t="str">
        <f>'raw data'!C55</f>
        <v>198r1  62-72</v>
      </c>
      <c r="D55" s="81">
        <f>'raw data'!D55</f>
        <v>38399.901967592596</v>
      </c>
      <c r="E55" s="178">
        <v>3236.375</v>
      </c>
      <c r="F55" s="178">
        <v>4.974299976756082</v>
      </c>
    </row>
    <row r="56" spans="1:6" ht="11.25">
      <c r="A56" s="16">
        <f>'raw data'!A56</f>
        <v>0</v>
      </c>
      <c r="B56" s="15">
        <f>'raw data'!B56</f>
        <v>0</v>
      </c>
      <c r="C56" s="15" t="str">
        <f>'raw data'!C56</f>
        <v>199r3  55-68</v>
      </c>
      <c r="D56" s="81">
        <f>'raw data'!D56</f>
        <v>38399.90892361111</v>
      </c>
      <c r="E56" s="15">
        <f>'raw data'!E56</f>
        <v>3955.273684468528</v>
      </c>
      <c r="F56" s="31">
        <f>'raw data'!F56</f>
        <v>5.51614205002224</v>
      </c>
    </row>
    <row r="57" spans="1:6" ht="11.25">
      <c r="A57" s="16">
        <f>'raw data'!A57</f>
        <v>0</v>
      </c>
      <c r="B57" s="15">
        <f>'raw data'!B57</f>
        <v>0</v>
      </c>
      <c r="C57" s="15" t="str">
        <f>'raw data'!C57</f>
        <v>200r2  40-50</v>
      </c>
      <c r="D57" s="81">
        <f>'raw data'!D57</f>
        <v>38399.91585648148</v>
      </c>
      <c r="E57" s="15">
        <f>'raw data'!E57</f>
        <v>4148.191717864702</v>
      </c>
      <c r="F57" s="31">
        <f>'raw data'!F57</f>
        <v>4.666370866313193</v>
      </c>
    </row>
    <row r="58" spans="1:6" ht="11.25">
      <c r="A58" s="16">
        <f>'raw data'!A58</f>
        <v>0</v>
      </c>
      <c r="B58" s="15">
        <f>'raw data'!B58</f>
        <v>0</v>
      </c>
      <c r="C58" s="15" t="str">
        <f>'raw data'!C58</f>
        <v>drift-5</v>
      </c>
      <c r="D58" s="81">
        <f>'raw data'!D58</f>
        <v>38399.922789351855</v>
      </c>
      <c r="E58" s="15">
        <f>'raw data'!E58</f>
        <v>27036.800940324698</v>
      </c>
      <c r="F58" s="31">
        <f>'raw data'!F58</f>
        <v>1.2741511034031956</v>
      </c>
    </row>
    <row r="59" spans="1:6" ht="11.25">
      <c r="A59" s="16">
        <f>'raw data'!A59</f>
        <v>0</v>
      </c>
      <c r="B59" s="15">
        <f>'raw data'!B59</f>
        <v>0</v>
      </c>
      <c r="C59" s="15" t="str">
        <f>'raw data'!C59</f>
        <v>bir1-2</v>
      </c>
      <c r="D59" s="81">
        <f>'raw data'!D59</f>
        <v>38399.92974537037</v>
      </c>
      <c r="E59" s="15">
        <f>'raw data'!E59</f>
        <v>5674.129085403005</v>
      </c>
      <c r="F59" s="31">
        <f>'raw data'!F59</f>
        <v>2.533912811921644</v>
      </c>
    </row>
    <row r="60" spans="1:6" ht="11.25">
      <c r="A60" s="16">
        <f>'raw data'!A60</f>
        <v>0</v>
      </c>
      <c r="B60" s="15">
        <f>'raw data'!B60</f>
        <v>0</v>
      </c>
      <c r="C60" s="15" t="str">
        <f>'raw data'!C60</f>
        <v>202r1  44-56</v>
      </c>
      <c r="D60" s="81">
        <f>'raw data'!D60</f>
        <v>38399.936689814815</v>
      </c>
      <c r="E60" s="178">
        <v>3883.95</v>
      </c>
      <c r="F60" s="178">
        <v>4.220120029327263</v>
      </c>
    </row>
    <row r="61" spans="1:6" ht="11.25">
      <c r="A61" s="16">
        <f>'raw data'!A61</f>
        <v>0</v>
      </c>
      <c r="B61" s="15">
        <f>'raw data'!B61</f>
        <v>0</v>
      </c>
      <c r="C61" s="15" t="str">
        <f>'raw data'!C61</f>
        <v>203r1  83-92</v>
      </c>
      <c r="D61" s="81">
        <f>'raw data'!D61</f>
        <v>38399.94364583334</v>
      </c>
      <c r="E61" s="178">
        <v>4491.16</v>
      </c>
      <c r="F61" s="178">
        <v>3.3371857903154614</v>
      </c>
    </row>
    <row r="62" spans="1:6" ht="11.25">
      <c r="A62" s="16">
        <f>'raw data'!A62</f>
        <v>0</v>
      </c>
      <c r="B62" s="15">
        <f>'raw data'!B62</f>
        <v>0</v>
      </c>
      <c r="C62" s="15" t="str">
        <f>'raw data'!C62</f>
        <v>jb3-1</v>
      </c>
      <c r="D62" s="81">
        <f>'raw data'!D62</f>
        <v>38399.950590277775</v>
      </c>
      <c r="E62" s="15">
        <f>'raw data'!E62</f>
        <v>4374.374290268015</v>
      </c>
      <c r="F62" s="31">
        <f>'raw data'!F62</f>
        <v>2.2686929232122903</v>
      </c>
    </row>
    <row r="63" spans="1:6" ht="11.25">
      <c r="A63" s="16">
        <f>'raw data'!A63</f>
        <v>0</v>
      </c>
      <c r="B63" s="15">
        <f>'raw data'!B63</f>
        <v>0</v>
      </c>
      <c r="C63" s="15" t="str">
        <f>'raw data'!C63</f>
        <v>drift-6</v>
      </c>
      <c r="D63" s="81">
        <f>'raw data'!D63</f>
        <v>38399.95752314815</v>
      </c>
      <c r="E63" s="15">
        <f>'raw data'!E63</f>
        <v>27724.908727244867</v>
      </c>
      <c r="F63" s="31">
        <f>'raw data'!F63</f>
        <v>1.7434504069744028</v>
      </c>
    </row>
    <row r="64" spans="1:6" ht="11.25">
      <c r="A64" s="16">
        <f>'raw data'!A64</f>
        <v>0</v>
      </c>
      <c r="B64" s="15">
        <f>'raw data'!B64</f>
        <v>0</v>
      </c>
      <c r="C64" s="15" t="str">
        <f>'raw data'!C64</f>
        <v>204r4  15-26</v>
      </c>
      <c r="D64" s="81">
        <f>'raw data'!D64</f>
        <v>38399.964479166665</v>
      </c>
      <c r="E64" s="15">
        <f>'raw data'!E64</f>
        <v>3814.1169477908475</v>
      </c>
      <c r="F64" s="31">
        <f>'raw data'!F64</f>
        <v>5.413192191889826</v>
      </c>
    </row>
    <row r="65" spans="1:6" ht="11.25">
      <c r="A65" s="16">
        <f>'raw data'!A65</f>
        <v>0</v>
      </c>
      <c r="B65" s="15">
        <f>'raw data'!B65</f>
        <v>0</v>
      </c>
      <c r="C65" s="15" t="str">
        <f>'raw data'!C65</f>
        <v>jp1-2</v>
      </c>
      <c r="D65" s="81">
        <f>'raw data'!D65</f>
        <v>38399.97141203703</v>
      </c>
      <c r="E65" s="15">
        <f>'raw data'!E65</f>
        <v>12164.631323508544</v>
      </c>
      <c r="F65" s="31">
        <f>'raw data'!F65</f>
        <v>0.8187238959899865</v>
      </c>
    </row>
    <row r="66" spans="1:6" ht="11.25">
      <c r="A66" s="16">
        <f>'raw data'!A66</f>
        <v>0</v>
      </c>
      <c r="B66" s="15">
        <f>'raw data'!B66</f>
        <v>0</v>
      </c>
      <c r="C66" s="15" t="str">
        <f>'raw data'!C66</f>
        <v>205r2  91-101</v>
      </c>
      <c r="D66" s="81">
        <f>'raw data'!D66</f>
        <v>38399.97834490741</v>
      </c>
      <c r="E66" s="15">
        <f>'raw data'!E66</f>
        <v>5147.402729981665</v>
      </c>
      <c r="F66" s="31">
        <f>'raw data'!F66</f>
        <v>2.484726358482306</v>
      </c>
    </row>
    <row r="67" spans="1:7" ht="11.25">
      <c r="A67" s="16">
        <f>'raw data'!A67</f>
        <v>0</v>
      </c>
      <c r="B67" s="15">
        <f>'raw data'!B67</f>
        <v>0</v>
      </c>
      <c r="C67" s="15" t="str">
        <f>'raw data'!C67</f>
        <v>209r2  85-90</v>
      </c>
      <c r="D67" s="81">
        <f>'raw data'!D67</f>
        <v>38399.98527777778</v>
      </c>
      <c r="E67" s="15">
        <f>'raw data'!E67</f>
        <v>4110.691830471107</v>
      </c>
      <c r="F67" s="31">
        <f>'raw data'!F67</f>
        <v>1.2893462954258619</v>
      </c>
      <c r="G67" s="74"/>
    </row>
    <row r="68" spans="1:6" ht="11.25">
      <c r="A68" s="16">
        <f>'raw data'!A68</f>
        <v>0</v>
      </c>
      <c r="B68" s="15">
        <f>'raw data'!B68</f>
        <v>0</v>
      </c>
      <c r="C68" s="15" t="str">
        <f>'raw data'!C68</f>
        <v>drift-7</v>
      </c>
      <c r="D68" s="81">
        <f>'raw data'!D68</f>
        <v>38399.99222222222</v>
      </c>
      <c r="E68" s="15">
        <f>'raw data'!E68</f>
        <v>28136.76140494164</v>
      </c>
      <c r="F68" s="31">
        <f>'raw data'!F68</f>
        <v>2.584304372059052</v>
      </c>
    </row>
    <row r="69" spans="1:6" ht="11.25">
      <c r="A69" s="16">
        <f>'raw data'!A69</f>
        <v>0</v>
      </c>
      <c r="B69" s="15">
        <f>'raw data'!B69</f>
        <v>0</v>
      </c>
      <c r="C69" s="15" t="str">
        <f>'raw data'!C69</f>
        <v>ja3-2</v>
      </c>
      <c r="D69" s="81">
        <f>'raw data'!D69</f>
        <v>38399.99916666667</v>
      </c>
      <c r="E69" s="178">
        <v>2564.915</v>
      </c>
      <c r="F69" s="178">
        <v>3.7346951320938584</v>
      </c>
    </row>
    <row r="70" spans="1:6" ht="11.25">
      <c r="A70" s="16">
        <f>'raw data'!A70</f>
        <v>0</v>
      </c>
      <c r="B70" s="15">
        <f>'raw data'!B70</f>
        <v>0</v>
      </c>
      <c r="C70" s="15" t="str">
        <f>'raw data'!C70</f>
        <v>blank-2</v>
      </c>
      <c r="D70" s="81">
        <f>'raw data'!D70</f>
        <v>38400.00609953704</v>
      </c>
      <c r="E70" s="180">
        <v>-122.635</v>
      </c>
      <c r="F70" s="181"/>
    </row>
    <row r="71" spans="1:6" ht="11.25">
      <c r="A71" s="16">
        <f>'raw data'!A71</f>
        <v>0</v>
      </c>
      <c r="B71" s="15">
        <f>'raw data'!B71</f>
        <v>0</v>
      </c>
      <c r="C71" s="15" t="str">
        <f>'raw data'!C71</f>
        <v>dts1-2</v>
      </c>
      <c r="D71" s="81">
        <f>'raw data'!D71</f>
        <v>38400.013020833336</v>
      </c>
      <c r="E71" s="15">
        <f>'raw data'!E71</f>
        <v>13051.648665529368</v>
      </c>
      <c r="F71" s="31">
        <f>'raw data'!F71</f>
        <v>2.6352627684886825</v>
      </c>
    </row>
    <row r="72" spans="1:7" ht="11.25">
      <c r="A72" s="16">
        <f>'raw data'!A72</f>
        <v>0</v>
      </c>
      <c r="B72" s="15">
        <f>'raw data'!B72</f>
        <v>0</v>
      </c>
      <c r="C72" s="15" t="str">
        <f>'raw data'!C72</f>
        <v>jb3-2</v>
      </c>
      <c r="D72" s="81">
        <f>'raw data'!D72</f>
        <v>38400.01994212963</v>
      </c>
      <c r="E72" s="15">
        <f>'raw data'!E72</f>
        <v>4722.852705371626</v>
      </c>
      <c r="F72" s="31">
        <f>'raw data'!F72</f>
        <v>5.1933838218223105</v>
      </c>
      <c r="G72" s="74"/>
    </row>
    <row r="73" spans="1:6" ht="11.25">
      <c r="A73" s="16">
        <f>'raw data'!A73</f>
        <v>0</v>
      </c>
      <c r="B73" s="15">
        <f>'raw data'!B73</f>
        <v>0</v>
      </c>
      <c r="C73" s="15" t="str">
        <f>'raw data'!C73</f>
        <v>drift-8</v>
      </c>
      <c r="D73" s="81">
        <f>'raw data'!D73</f>
        <v>38400.02685185185</v>
      </c>
      <c r="E73" s="15">
        <f>'raw data'!E73</f>
        <v>27585.948880262986</v>
      </c>
      <c r="F73" s="31">
        <f>'raw data'!F73</f>
        <v>0.5954428242981858</v>
      </c>
    </row>
    <row r="74" spans="1:6" ht="11.25">
      <c r="A74" s="16">
        <f>'raw data'!A74</f>
        <v>0</v>
      </c>
      <c r="B74" s="15">
        <f>'raw data'!B74</f>
        <v>0</v>
      </c>
      <c r="C74" s="15">
        <f>'raw data'!C74</f>
        <v>0</v>
      </c>
      <c r="D74" s="81">
        <f>'raw data'!D74</f>
        <v>0</v>
      </c>
      <c r="E74" s="15">
        <f>'raw data'!E74</f>
        <v>0</v>
      </c>
      <c r="F74" s="31">
        <f>'raw data'!F74</f>
        <v>0</v>
      </c>
    </row>
    <row r="75" spans="1:6" ht="11.25">
      <c r="A75" s="16">
        <f>'raw data'!A75</f>
        <v>0</v>
      </c>
      <c r="B75" s="15">
        <f>'raw data'!B75</f>
        <v>0</v>
      </c>
      <c r="C75" s="15">
        <f>'raw data'!C75</f>
        <v>0</v>
      </c>
      <c r="D75" s="81">
        <f>'raw data'!D75</f>
        <v>0</v>
      </c>
      <c r="E75" s="15">
        <f>'raw data'!E75</f>
        <v>4038904.371986583</v>
      </c>
      <c r="F75" s="31">
        <f>'raw data'!F75</f>
        <v>1.496137067764864</v>
      </c>
    </row>
    <row r="76" spans="1:6" ht="11.25">
      <c r="A76" s="16">
        <f>'raw data'!A76</f>
        <v>0</v>
      </c>
      <c r="B76" s="15">
        <f>'raw data'!B76</f>
        <v>0</v>
      </c>
      <c r="C76" s="15">
        <f>'raw data'!C76</f>
        <v>0</v>
      </c>
      <c r="D76" s="81">
        <f>'raw data'!D76</f>
        <v>0</v>
      </c>
      <c r="E76" s="15">
        <f>'raw data'!E76</f>
        <v>2072859.2677294167</v>
      </c>
      <c r="F76" s="31">
        <f>'raw data'!F76</f>
        <v>0</v>
      </c>
    </row>
    <row r="77" spans="1:6" ht="11.25">
      <c r="A77" s="16">
        <f>'raw data'!A77</f>
        <v>0</v>
      </c>
      <c r="B77" s="15">
        <f>'raw data'!B77</f>
        <v>0</v>
      </c>
      <c r="C77" s="15">
        <f>'raw data'!C77</f>
        <v>0</v>
      </c>
      <c r="D77" s="81">
        <f>'raw data'!D77</f>
        <v>0</v>
      </c>
      <c r="E77" s="15">
        <f>'raw data'!E77</f>
        <v>51.322316074293596</v>
      </c>
      <c r="F77" s="31" t="str">
        <f>'raw data'!F77</f>
        <v>%</v>
      </c>
    </row>
    <row r="78" spans="1:6" ht="11.25">
      <c r="A78" s="16">
        <f>'raw data'!A78</f>
        <v>0</v>
      </c>
      <c r="B78" s="15">
        <f>'raw data'!B78</f>
        <v>0</v>
      </c>
      <c r="C78" s="15">
        <f>'raw data'!C78</f>
        <v>0</v>
      </c>
      <c r="D78" s="81">
        <f>'raw data'!D78</f>
        <v>0</v>
      </c>
      <c r="E78" s="15">
        <f>'raw data'!E78</f>
        <v>0</v>
      </c>
      <c r="F78" s="31">
        <f>'raw data'!F78</f>
        <v>0</v>
      </c>
    </row>
    <row r="79" spans="1:6" ht="11.25">
      <c r="A79" s="16">
        <f>'raw data'!A79</f>
        <v>0</v>
      </c>
      <c r="B79" s="15">
        <f>'raw data'!B79</f>
        <v>0</v>
      </c>
      <c r="C79" s="15">
        <f>'raw data'!C79</f>
        <v>0</v>
      </c>
      <c r="D79" s="81">
        <f>'raw data'!D79</f>
        <v>0</v>
      </c>
      <c r="E79" s="15">
        <f>'raw data'!E79</f>
        <v>0</v>
      </c>
      <c r="F79" s="31">
        <f>'raw data'!F79</f>
        <v>0</v>
      </c>
    </row>
    <row r="80" spans="1:6" ht="11.25">
      <c r="A80" s="16">
        <f>'raw data'!A80</f>
        <v>0</v>
      </c>
      <c r="B80" s="15">
        <f>'raw data'!B80</f>
        <v>0</v>
      </c>
      <c r="C80" s="15" t="str">
        <f>'raw data'!C80</f>
        <v>Sample_Name</v>
      </c>
      <c r="D80" s="81" t="str">
        <f>'raw data'!D80</f>
        <v>DateTime_Measured</v>
      </c>
      <c r="E80" s="15" t="str">
        <f>'raw data'!E80</f>
        <v>Net_Intensity</v>
      </c>
      <c r="F80" s="31" t="str">
        <f>'raw data'!F80</f>
        <v>RSD(%)</v>
      </c>
    </row>
    <row r="81" spans="1:6" ht="11.25">
      <c r="A81" s="16" t="str">
        <f>'raw data'!A81</f>
        <v>Cr 267.716</v>
      </c>
      <c r="B81" s="15">
        <f>'raw data'!B81</f>
        <v>0</v>
      </c>
      <c r="C81" s="15" t="str">
        <f>'raw data'!C81</f>
        <v>drift-1</v>
      </c>
      <c r="D81" s="81">
        <f>'raw data'!D81</f>
        <v>38399.812685185185</v>
      </c>
      <c r="E81" s="15">
        <f>'raw data'!E81</f>
        <v>43378.71250471427</v>
      </c>
      <c r="F81" s="31">
        <f>'raw data'!F81</f>
        <v>1.2263495620976796</v>
      </c>
    </row>
    <row r="82" spans="1:6" ht="11.25">
      <c r="A82" s="16">
        <f>'raw data'!A82</f>
        <v>0</v>
      </c>
      <c r="B82" s="15">
        <f>'raw data'!B82</f>
        <v>0</v>
      </c>
      <c r="C82" s="15" t="str">
        <f>'raw data'!C82</f>
        <v>blank-1</v>
      </c>
      <c r="D82" s="81">
        <f>'raw data'!D82</f>
        <v>38399.819652777776</v>
      </c>
      <c r="E82" s="15">
        <f>'raw data'!E82</f>
        <v>357.8383734899233</v>
      </c>
      <c r="F82" s="31">
        <f>'raw data'!F82</f>
        <v>4.502468052623273</v>
      </c>
    </row>
    <row r="83" spans="1:6" ht="11.25">
      <c r="A83" s="16">
        <f>'raw data'!A83</f>
        <v>0</v>
      </c>
      <c r="B83" s="15">
        <f>'raw data'!B83</f>
        <v>0</v>
      </c>
      <c r="C83" s="15" t="str">
        <f>'raw data'!C83</f>
        <v>bir1-1</v>
      </c>
      <c r="D83" s="81">
        <f>'raw data'!D83</f>
        <v>38399.8266087963</v>
      </c>
      <c r="E83" s="15">
        <f>'raw data'!E83</f>
        <v>8647.41350063493</v>
      </c>
      <c r="F83" s="31">
        <f>'raw data'!F83</f>
        <v>0.8205827566515691</v>
      </c>
    </row>
    <row r="84" spans="1:6" ht="11.25">
      <c r="A84" s="16">
        <f>'raw data'!A84</f>
        <v>0</v>
      </c>
      <c r="B84" s="15">
        <f>'raw data'!B84</f>
        <v>0</v>
      </c>
      <c r="C84" s="15" t="str">
        <f>'raw data'!C84</f>
        <v>drift-2</v>
      </c>
      <c r="D84" s="81">
        <f>'raw data'!D84</f>
        <v>38399.83356481481</v>
      </c>
      <c r="E84" s="15">
        <f>'raw data'!E84</f>
        <v>42996.8380753491</v>
      </c>
      <c r="F84" s="31">
        <f>'raw data'!F84</f>
        <v>0.6125894322136995</v>
      </c>
    </row>
    <row r="85" spans="1:6" ht="11.25">
      <c r="A85" s="16">
        <f>'raw data'!A85</f>
        <v>0</v>
      </c>
      <c r="B85" s="15">
        <f>'raw data'!B85</f>
        <v>0</v>
      </c>
      <c r="C85" s="15" t="str">
        <f>'raw data'!C85</f>
        <v>jp1-1</v>
      </c>
      <c r="D85" s="81">
        <f>'raw data'!D85</f>
        <v>38399.840520833335</v>
      </c>
      <c r="E85" s="15">
        <f>'raw data'!E85</f>
        <v>62846.81079630863</v>
      </c>
      <c r="F85" s="31">
        <f>'raw data'!F85</f>
        <v>1.6892496655219478</v>
      </c>
    </row>
    <row r="86" spans="1:6" ht="11.25">
      <c r="A86" s="16">
        <f>'raw data'!A86</f>
        <v>0</v>
      </c>
      <c r="B86" s="15">
        <f>'raw data'!B86</f>
        <v>0</v>
      </c>
      <c r="C86" s="15" t="str">
        <f>'raw data'!C86</f>
        <v>182r1  43-52</v>
      </c>
      <c r="D86" s="81">
        <f>'raw data'!D86</f>
        <v>38399.84746527778</v>
      </c>
      <c r="E86" s="15">
        <f>'raw data'!E86</f>
        <v>2495.7245662087134</v>
      </c>
      <c r="F86" s="31">
        <f>'raw data'!F86</f>
        <v>4.646625758256668</v>
      </c>
    </row>
    <row r="87" spans="1:6" ht="11.25">
      <c r="A87" s="16">
        <f>'raw data'!A87</f>
        <v>0</v>
      </c>
      <c r="B87" s="15">
        <f>'raw data'!B87</f>
        <v>0</v>
      </c>
      <c r="C87" s="15" t="str">
        <f>'raw data'!C87</f>
        <v>drift-3</v>
      </c>
      <c r="D87" s="81">
        <f>'raw data'!D87</f>
        <v>38399.854421296295</v>
      </c>
      <c r="E87" s="15">
        <f>'raw data'!E87</f>
        <v>44077.83677370397</v>
      </c>
      <c r="F87" s="31">
        <f>'raw data'!F87</f>
        <v>0.8052064456454404</v>
      </c>
    </row>
    <row r="88" spans="1:6" ht="11.25">
      <c r="A88" s="16">
        <f>'raw data'!A88</f>
        <v>0</v>
      </c>
      <c r="B88" s="15">
        <f>'raw data'!B88</f>
        <v>0</v>
      </c>
      <c r="C88" s="15" t="str">
        <f>'raw data'!C88</f>
        <v>194r2  50-60</v>
      </c>
      <c r="D88" s="81">
        <f>'raw data'!D88</f>
        <v>38399.86138888889</v>
      </c>
      <c r="E88" s="15">
        <f>'raw data'!E88</f>
        <v>4657.84945574083</v>
      </c>
      <c r="F88" s="31">
        <f>'raw data'!F88</f>
        <v>1.0207342245316313</v>
      </c>
    </row>
    <row r="89" spans="1:6" ht="11.25">
      <c r="A89" s="16">
        <f>'raw data'!A89</f>
        <v>0</v>
      </c>
      <c r="B89" s="15">
        <f>'raw data'!B89</f>
        <v>0</v>
      </c>
      <c r="C89" s="15" t="str">
        <f>'raw data'!C89</f>
        <v>195r3  44-53</v>
      </c>
      <c r="D89" s="81">
        <f>'raw data'!D89</f>
        <v>38399.86833333333</v>
      </c>
      <c r="E89" s="15">
        <f>'raw data'!E89</f>
        <v>7446.948723540628</v>
      </c>
      <c r="F89" s="31">
        <f>'raw data'!F89</f>
        <v>1.297067861471419</v>
      </c>
    </row>
    <row r="90" spans="1:6" ht="11.25">
      <c r="A90" s="16">
        <f>'raw data'!A90</f>
        <v>0</v>
      </c>
      <c r="B90" s="15">
        <f>'raw data'!B90</f>
        <v>0</v>
      </c>
      <c r="C90" s="15" t="str">
        <f>'raw data'!C90</f>
        <v>196r3  55-62</v>
      </c>
      <c r="D90" s="81">
        <f>'raw data'!D90</f>
        <v>38399.87527777778</v>
      </c>
      <c r="E90" s="15">
        <f>'raw data'!E90</f>
        <v>13107.68560624333</v>
      </c>
      <c r="F90" s="31">
        <f>'raw data'!F90</f>
        <v>0.6873697989103329</v>
      </c>
    </row>
    <row r="91" spans="1:6" ht="11.25">
      <c r="A91" s="16">
        <f>'raw data'!A91</f>
        <v>0</v>
      </c>
      <c r="B91" s="15">
        <f>'raw data'!B91</f>
        <v>0</v>
      </c>
      <c r="C91" s="15" t="str">
        <f>'raw data'!C91</f>
        <v>ja3-1</v>
      </c>
      <c r="D91" s="81">
        <f>'raw data'!D91</f>
        <v>38399.8822337963</v>
      </c>
      <c r="E91" s="178">
        <v>1761.805</v>
      </c>
      <c r="F91" s="178">
        <v>1.8466279186632737</v>
      </c>
    </row>
    <row r="92" spans="1:6" ht="11.25">
      <c r="A92" s="16">
        <f>'raw data'!A92</f>
        <v>0</v>
      </c>
      <c r="B92" s="15">
        <f>'raw data'!B92</f>
        <v>0</v>
      </c>
      <c r="C92" s="15" t="str">
        <f>'raw data'!C92</f>
        <v>drift-4</v>
      </c>
      <c r="D92" s="81">
        <f>'raw data'!D92</f>
        <v>38399.88917824074</v>
      </c>
      <c r="E92" s="15">
        <f>'raw data'!E92</f>
        <v>43601.16373385874</v>
      </c>
      <c r="F92" s="31">
        <f>'raw data'!F92</f>
        <v>2.8764883318059282</v>
      </c>
    </row>
    <row r="93" spans="1:6" ht="11.25">
      <c r="A93" s="16">
        <f>'raw data'!A93</f>
        <v>0</v>
      </c>
      <c r="B93" s="15">
        <f>'raw data'!B93</f>
        <v>0</v>
      </c>
      <c r="C93" s="15" t="str">
        <f>'raw data'!C93</f>
        <v>dts1-1</v>
      </c>
      <c r="D93" s="81">
        <f>'raw data'!D93</f>
        <v>38399.89613425926</v>
      </c>
      <c r="E93" s="15">
        <f>'raw data'!E93</f>
        <v>85441.91386205344</v>
      </c>
      <c r="F93" s="31">
        <f>'raw data'!F93</f>
        <v>0.4902513629264913</v>
      </c>
    </row>
    <row r="94" spans="1:6" ht="11.25">
      <c r="A94" s="16">
        <f>'raw data'!A94</f>
        <v>0</v>
      </c>
      <c r="B94" s="15">
        <f>'raw data'!B94</f>
        <v>0</v>
      </c>
      <c r="C94" s="15" t="str">
        <f>'raw data'!C94</f>
        <v>198r1  62-72</v>
      </c>
      <c r="D94" s="81">
        <f>'raw data'!D94</f>
        <v>38399.903078703705</v>
      </c>
      <c r="E94" s="15">
        <f>'raw data'!E94</f>
        <v>8894.64264384328</v>
      </c>
      <c r="F94" s="31">
        <f>'raw data'!F94</f>
        <v>1.795682289036843</v>
      </c>
    </row>
    <row r="95" spans="1:6" ht="11.25">
      <c r="A95" s="16">
        <f>'raw data'!A95</f>
        <v>0</v>
      </c>
      <c r="B95" s="15">
        <f>'raw data'!B95</f>
        <v>0</v>
      </c>
      <c r="C95" s="15" t="str">
        <f>'raw data'!C95</f>
        <v>199r3  55-68</v>
      </c>
      <c r="D95" s="81">
        <f>'raw data'!D95</f>
        <v>38399.91003472222</v>
      </c>
      <c r="E95" s="15">
        <f>'raw data'!E95</f>
        <v>8982.156655619252</v>
      </c>
      <c r="F95" s="31">
        <f>'raw data'!F95</f>
        <v>1.535585682060933</v>
      </c>
    </row>
    <row r="96" spans="1:6" ht="11.25">
      <c r="A96" s="16">
        <f>'raw data'!A96</f>
        <v>0</v>
      </c>
      <c r="B96" s="15">
        <f>'raw data'!B96</f>
        <v>0</v>
      </c>
      <c r="C96" s="15" t="str">
        <f>'raw data'!C96</f>
        <v>200r2  40-50</v>
      </c>
      <c r="D96" s="81">
        <f>'raw data'!D96</f>
        <v>38399.916979166665</v>
      </c>
      <c r="E96" s="15">
        <f>'raw data'!E96</f>
        <v>8350.59129182428</v>
      </c>
      <c r="F96" s="31">
        <f>'raw data'!F96</f>
        <v>2.077623686557767</v>
      </c>
    </row>
    <row r="97" spans="1:6" ht="11.25">
      <c r="A97" s="16">
        <f>'raw data'!A97</f>
        <v>0</v>
      </c>
      <c r="B97" s="15">
        <f>'raw data'!B97</f>
        <v>0</v>
      </c>
      <c r="C97" s="15" t="str">
        <f>'raw data'!C97</f>
        <v>drift-5</v>
      </c>
      <c r="D97" s="81">
        <f>'raw data'!D97</f>
        <v>38399.92391203704</v>
      </c>
      <c r="E97" s="15">
        <f>'raw data'!E97</f>
        <v>44899.936408210684</v>
      </c>
      <c r="F97" s="31">
        <f>'raw data'!F97</f>
        <v>1.9759002648045476</v>
      </c>
    </row>
    <row r="98" spans="1:6" ht="11.25">
      <c r="A98" s="16">
        <f>'raw data'!A98</f>
        <v>0</v>
      </c>
      <c r="B98" s="15">
        <f>'raw data'!B98</f>
        <v>0</v>
      </c>
      <c r="C98" s="15" t="str">
        <f>'raw data'!C98</f>
        <v>bir1-2</v>
      </c>
      <c r="D98" s="81">
        <f>'raw data'!D98</f>
        <v>38399.93085648148</v>
      </c>
      <c r="E98" s="15">
        <f>'raw data'!E98</f>
        <v>8572.51593855033</v>
      </c>
      <c r="F98" s="31">
        <f>'raw data'!F98</f>
        <v>2.8520619028776184</v>
      </c>
    </row>
    <row r="99" spans="1:6" ht="11.25">
      <c r="A99" s="16">
        <f>'raw data'!A99</f>
        <v>0</v>
      </c>
      <c r="B99" s="15">
        <f>'raw data'!B99</f>
        <v>0</v>
      </c>
      <c r="C99" s="15" t="str">
        <f>'raw data'!C99</f>
        <v>202r1  44-56</v>
      </c>
      <c r="D99" s="81">
        <f>'raw data'!D99</f>
        <v>38399.9378125</v>
      </c>
      <c r="E99" s="15">
        <f>'raw data'!E99</f>
        <v>12258.44662507654</v>
      </c>
      <c r="F99" s="31">
        <f>'raw data'!F99</f>
        <v>1.7123755115589068</v>
      </c>
    </row>
    <row r="100" spans="1:6" ht="11.25">
      <c r="A100" s="16">
        <f>'raw data'!A100</f>
        <v>0</v>
      </c>
      <c r="B100" s="15">
        <f>'raw data'!B100</f>
        <v>0</v>
      </c>
      <c r="C100" s="15" t="str">
        <f>'raw data'!C100</f>
        <v>203r1  83-92</v>
      </c>
      <c r="D100" s="81">
        <f>'raw data'!D100</f>
        <v>38399.944768518515</v>
      </c>
      <c r="E100" s="15">
        <f>'raw data'!E100</f>
        <v>7356.520091661098</v>
      </c>
      <c r="F100" s="31">
        <f>'raw data'!F100</f>
        <v>0.818874145231385</v>
      </c>
    </row>
    <row r="101" spans="1:6" ht="11.25">
      <c r="A101" s="16">
        <f>'raw data'!A101</f>
        <v>0</v>
      </c>
      <c r="B101" s="15">
        <f>'raw data'!B101</f>
        <v>0</v>
      </c>
      <c r="C101" s="15" t="str">
        <f>'raw data'!C101</f>
        <v>jb3-1</v>
      </c>
      <c r="D101" s="81">
        <f>'raw data'!D101</f>
        <v>38399.95170138889</v>
      </c>
      <c r="E101" s="15">
        <f>'raw data'!E101</f>
        <v>1617.4099184758236</v>
      </c>
      <c r="F101" s="31">
        <f>'raw data'!F101</f>
        <v>1.1941879964603834</v>
      </c>
    </row>
    <row r="102" spans="1:6" ht="11.25">
      <c r="A102" s="16">
        <f>'raw data'!A102</f>
        <v>0</v>
      </c>
      <c r="B102" s="15">
        <f>'raw data'!B102</f>
        <v>0</v>
      </c>
      <c r="C102" s="15" t="str">
        <f>'raw data'!C102</f>
        <v>drift-6</v>
      </c>
      <c r="D102" s="81">
        <f>'raw data'!D102</f>
        <v>38399.958645833336</v>
      </c>
      <c r="E102" s="15">
        <f>'raw data'!E102</f>
        <v>44256.08228222412</v>
      </c>
      <c r="F102" s="31">
        <f>'raw data'!F102</f>
        <v>0.43665320417004955</v>
      </c>
    </row>
    <row r="103" spans="1:6" ht="11.25">
      <c r="A103" s="16">
        <f>'raw data'!A103</f>
        <v>0</v>
      </c>
      <c r="B103" s="15">
        <f>'raw data'!B103</f>
        <v>0</v>
      </c>
      <c r="C103" s="15" t="str">
        <f>'raw data'!C103</f>
        <v>204r4  15-26</v>
      </c>
      <c r="D103" s="81">
        <f>'raw data'!D103</f>
        <v>38399.96559027778</v>
      </c>
      <c r="E103" s="15">
        <f>'raw data'!E103</f>
        <v>3844.5079942337325</v>
      </c>
      <c r="F103" s="31">
        <f>'raw data'!F103</f>
        <v>5.331473295841683</v>
      </c>
    </row>
    <row r="104" spans="1:6" ht="11.25">
      <c r="A104" s="16">
        <f>'raw data'!A104</f>
        <v>0</v>
      </c>
      <c r="B104" s="15">
        <f>'raw data'!B104</f>
        <v>0</v>
      </c>
      <c r="C104" s="15" t="str">
        <f>'raw data'!C104</f>
        <v>jp1-2</v>
      </c>
      <c r="D104" s="81">
        <f>'raw data'!D104</f>
        <v>38399.97252314815</v>
      </c>
      <c r="E104" s="15">
        <f>'raw data'!E104</f>
        <v>63400.10805562337</v>
      </c>
      <c r="F104" s="31">
        <f>'raw data'!F104</f>
        <v>1.209025955093266</v>
      </c>
    </row>
    <row r="105" spans="1:6" ht="11.25">
      <c r="A105" s="16">
        <f>'raw data'!A105</f>
        <v>0</v>
      </c>
      <c r="B105" s="15">
        <f>'raw data'!B105</f>
        <v>0</v>
      </c>
      <c r="C105" s="15" t="str">
        <f>'raw data'!C105</f>
        <v>205r2  91-101</v>
      </c>
      <c r="D105" s="81">
        <f>'raw data'!D105</f>
        <v>38399.97945601852</v>
      </c>
      <c r="E105" s="15">
        <f>'raw data'!E105</f>
        <v>9542.055139986038</v>
      </c>
      <c r="F105" s="31">
        <f>'raw data'!F105</f>
        <v>1.9590631339837714</v>
      </c>
    </row>
    <row r="106" spans="1:6" ht="11.25">
      <c r="A106" s="16">
        <f>'raw data'!A106</f>
        <v>0</v>
      </c>
      <c r="B106" s="15">
        <f>'raw data'!B106</f>
        <v>0</v>
      </c>
      <c r="C106" s="15" t="str">
        <f>'raw data'!C106</f>
        <v>209r2  85-90</v>
      </c>
      <c r="D106" s="81">
        <f>'raw data'!D106</f>
        <v>38399.98640046296</v>
      </c>
      <c r="E106" s="15">
        <f>'raw data'!E106</f>
        <v>11245.531749303147</v>
      </c>
      <c r="F106" s="31">
        <f>'raw data'!F106</f>
        <v>2.1562569241404135</v>
      </c>
    </row>
    <row r="107" spans="1:6" ht="11.25">
      <c r="A107" s="16">
        <f>'raw data'!A107</f>
        <v>0</v>
      </c>
      <c r="B107" s="15">
        <f>'raw data'!B107</f>
        <v>0</v>
      </c>
      <c r="C107" s="15" t="str">
        <f>'raw data'!C107</f>
        <v>drift-7</v>
      </c>
      <c r="D107" s="81">
        <f>'raw data'!D107</f>
        <v>38399.99334490741</v>
      </c>
      <c r="E107" s="15">
        <f>'raw data'!E107</f>
        <v>45256.844361238785</v>
      </c>
      <c r="F107" s="31">
        <f>'raw data'!F107</f>
        <v>1.8553337686859985</v>
      </c>
    </row>
    <row r="108" spans="1:6" ht="11.25">
      <c r="A108" s="16">
        <f>'raw data'!A108</f>
        <v>0</v>
      </c>
      <c r="B108" s="15">
        <f>'raw data'!B108</f>
        <v>0</v>
      </c>
      <c r="C108" s="15" t="str">
        <f>'raw data'!C108</f>
        <v>ja3-2</v>
      </c>
      <c r="D108" s="81">
        <f>'raw data'!D108</f>
        <v>38400.000289351854</v>
      </c>
      <c r="E108" s="15">
        <f>'raw data'!E108</f>
        <v>1803.3291159199528</v>
      </c>
      <c r="F108" s="31">
        <f>'raw data'!F108</f>
        <v>2.5850340654993262</v>
      </c>
    </row>
    <row r="109" spans="1:6" ht="11.25">
      <c r="A109" s="16">
        <f>'raw data'!A109</f>
        <v>0</v>
      </c>
      <c r="B109" s="15">
        <f>'raw data'!B109</f>
        <v>0</v>
      </c>
      <c r="C109" s="15" t="str">
        <f>'raw data'!C109</f>
        <v>blank-2</v>
      </c>
      <c r="D109" s="81">
        <f>'raw data'!D109</f>
        <v>38400.00722222222</v>
      </c>
      <c r="E109" s="15">
        <f>'raw data'!E109</f>
        <v>362.83520229091346</v>
      </c>
      <c r="F109" s="31">
        <f>'raw data'!F109</f>
        <v>6.916866706229719</v>
      </c>
    </row>
    <row r="110" spans="1:6" ht="11.25">
      <c r="A110" s="16">
        <f>'raw data'!A110</f>
        <v>0</v>
      </c>
      <c r="B110" s="15">
        <f>'raw data'!B110</f>
        <v>0</v>
      </c>
      <c r="C110" s="15" t="str">
        <f>'raw data'!C110</f>
        <v>dts1-2</v>
      </c>
      <c r="D110" s="81">
        <f>'raw data'!D110</f>
        <v>38400.014131944445</v>
      </c>
      <c r="E110" s="15">
        <f>'raw data'!E110</f>
        <v>85713.94849667266</v>
      </c>
      <c r="F110" s="31">
        <f>'raw data'!F110</f>
        <v>0.9970700437068258</v>
      </c>
    </row>
    <row r="111" spans="1:6" ht="11.25">
      <c r="A111" s="16">
        <f>'raw data'!A111</f>
        <v>0</v>
      </c>
      <c r="B111" s="15">
        <f>'raw data'!B111</f>
        <v>0</v>
      </c>
      <c r="C111" s="15" t="str">
        <f>'raw data'!C111</f>
        <v>jb3-2</v>
      </c>
      <c r="D111" s="81">
        <f>'raw data'!D111</f>
        <v>38400.021053240744</v>
      </c>
      <c r="E111" s="15">
        <f>'raw data'!E111</f>
        <v>1564.6262056671687</v>
      </c>
      <c r="F111" s="31">
        <f>'raw data'!F111</f>
        <v>1.895468477927466</v>
      </c>
    </row>
    <row r="112" spans="1:6" ht="11.25">
      <c r="A112" s="16">
        <f>'raw data'!A112</f>
        <v>0</v>
      </c>
      <c r="B112" s="15">
        <f>'raw data'!B112</f>
        <v>0</v>
      </c>
      <c r="C112" s="15" t="str">
        <f>'raw data'!C112</f>
        <v>drift-8</v>
      </c>
      <c r="D112" s="81">
        <f>'raw data'!D112</f>
        <v>38400.027974537035</v>
      </c>
      <c r="E112" s="15">
        <f>'raw data'!E112</f>
        <v>44599.45122994163</v>
      </c>
      <c r="F112" s="31">
        <f>'raw data'!F112</f>
        <v>2.719456100679583</v>
      </c>
    </row>
    <row r="113" spans="1:6" ht="11.25">
      <c r="A113" s="16">
        <f>'raw data'!A113</f>
        <v>0</v>
      </c>
      <c r="B113" s="15">
        <f>'raw data'!B113</f>
        <v>0</v>
      </c>
      <c r="C113" s="15">
        <f>'raw data'!C113</f>
        <v>0</v>
      </c>
      <c r="D113" s="81">
        <f>'raw data'!D113</f>
        <v>0</v>
      </c>
      <c r="E113" s="15">
        <f>'raw data'!E113</f>
        <v>0</v>
      </c>
      <c r="F113" s="31">
        <f>'raw data'!F113</f>
        <v>0</v>
      </c>
    </row>
    <row r="114" spans="1:6" ht="11.25">
      <c r="A114" s="16">
        <f>'raw data'!A114</f>
        <v>0</v>
      </c>
      <c r="B114" s="15">
        <f>'raw data'!B114</f>
        <v>0</v>
      </c>
      <c r="C114" s="15">
        <f>'raw data'!C114</f>
        <v>0</v>
      </c>
      <c r="D114" s="81">
        <f>'raw data'!D114</f>
        <v>0</v>
      </c>
      <c r="E114" s="15">
        <f>'raw data'!E114</f>
        <v>7215784.724979562</v>
      </c>
      <c r="F114" s="31">
        <f>'raw data'!F114</f>
        <v>1.435627458659816</v>
      </c>
    </row>
    <row r="115" spans="1:6" ht="11.25">
      <c r="A115" s="16">
        <f>'raw data'!A115</f>
        <v>0</v>
      </c>
      <c r="B115" s="15">
        <f>'raw data'!B115</f>
        <v>0</v>
      </c>
      <c r="C115" s="15">
        <f>'raw data'!C115</f>
        <v>0</v>
      </c>
      <c r="D115" s="81">
        <f>'raw data'!D115</f>
        <v>0</v>
      </c>
      <c r="E115" s="15">
        <f>'raw data'!E115</f>
        <v>2584738.073730859</v>
      </c>
      <c r="F115" s="31">
        <f>'raw data'!F115</f>
        <v>0</v>
      </c>
    </row>
    <row r="116" spans="1:6" ht="11.25">
      <c r="A116" s="16">
        <f>'raw data'!A116</f>
        <v>0</v>
      </c>
      <c r="B116" s="15">
        <f>'raw data'!B116</f>
        <v>0</v>
      </c>
      <c r="C116" s="15">
        <f>'raw data'!C116</f>
        <v>0</v>
      </c>
      <c r="D116" s="81">
        <f>'raw data'!D116</f>
        <v>0</v>
      </c>
      <c r="E116" s="15">
        <f>'raw data'!E116</f>
        <v>35.820609569781475</v>
      </c>
      <c r="F116" s="31" t="str">
        <f>'raw data'!F116</f>
        <v>%</v>
      </c>
    </row>
    <row r="117" spans="1:6" ht="11.25">
      <c r="A117" s="16">
        <f>'raw data'!A117</f>
        <v>0</v>
      </c>
      <c r="B117" s="15">
        <f>'raw data'!B117</f>
        <v>0</v>
      </c>
      <c r="C117" s="15">
        <f>'raw data'!C117</f>
        <v>0</v>
      </c>
      <c r="D117" s="81">
        <f>'raw data'!D117</f>
        <v>0</v>
      </c>
      <c r="E117" s="15">
        <f>'raw data'!E117</f>
        <v>0</v>
      </c>
      <c r="F117" s="31">
        <f>'raw data'!F117</f>
        <v>0</v>
      </c>
    </row>
    <row r="118" spans="1:6" ht="11.25">
      <c r="A118" s="16">
        <f>'raw data'!A118</f>
        <v>0</v>
      </c>
      <c r="B118" s="15">
        <f>'raw data'!B118</f>
        <v>0</v>
      </c>
      <c r="C118" s="15">
        <f>'raw data'!C118</f>
        <v>0</v>
      </c>
      <c r="D118" s="81">
        <f>'raw data'!D118</f>
        <v>0</v>
      </c>
      <c r="E118" s="15">
        <f>'raw data'!E118</f>
        <v>0</v>
      </c>
      <c r="F118" s="31">
        <f>'raw data'!F118</f>
        <v>0</v>
      </c>
    </row>
    <row r="119" spans="1:6" ht="11.25">
      <c r="A119" s="16">
        <f>'raw data'!A119</f>
        <v>0</v>
      </c>
      <c r="B119" s="15">
        <f>'raw data'!B119</f>
        <v>0</v>
      </c>
      <c r="C119" s="15" t="str">
        <f>'raw data'!C119</f>
        <v>Sample_Name</v>
      </c>
      <c r="D119" s="81" t="str">
        <f>'raw data'!D119</f>
        <v>DateTime_Measured</v>
      </c>
      <c r="E119" s="15" t="str">
        <f>'raw data'!E119</f>
        <v>Net_Intensity</v>
      </c>
      <c r="F119" s="31" t="str">
        <f>'raw data'!F119</f>
        <v>RSD(%)</v>
      </c>
    </row>
    <row r="120" spans="1:6" ht="11.25">
      <c r="A120" s="16" t="str">
        <f>'raw data'!A120</f>
        <v>Cu 324.754</v>
      </c>
      <c r="B120" s="15">
        <f>'raw data'!B120</f>
        <v>0</v>
      </c>
      <c r="C120" s="15" t="str">
        <f>'raw data'!C120</f>
        <v>drift-1</v>
      </c>
      <c r="D120" s="81">
        <f>'raw data'!D120</f>
        <v>38399.81387731482</v>
      </c>
      <c r="E120" s="15">
        <f>'raw data'!E120</f>
        <v>12865.193649285391</v>
      </c>
      <c r="F120" s="31">
        <f>'raw data'!F120</f>
        <v>2.562304174721065</v>
      </c>
    </row>
    <row r="121" spans="1:6" ht="11.25">
      <c r="A121" s="16">
        <f>'raw data'!A121</f>
        <v>0</v>
      </c>
      <c r="B121" s="15">
        <f>'raw data'!B121</f>
        <v>0</v>
      </c>
      <c r="C121" s="15" t="str">
        <f>'raw data'!C121</f>
        <v>blank-1</v>
      </c>
      <c r="D121" s="81">
        <f>'raw data'!D121</f>
        <v>38399.82083333333</v>
      </c>
      <c r="E121" s="15">
        <f>'raw data'!E121</f>
        <v>2324.209859484812</v>
      </c>
      <c r="F121" s="31">
        <f>'raw data'!F121</f>
        <v>1.3759438822953798</v>
      </c>
    </row>
    <row r="122" spans="1:6" ht="11.25">
      <c r="A122" s="16">
        <f>'raw data'!A122</f>
        <v>0</v>
      </c>
      <c r="B122" s="15">
        <f>'raw data'!B122</f>
        <v>0</v>
      </c>
      <c r="C122" s="15" t="str">
        <f>'raw data'!C122</f>
        <v>bir1-1</v>
      </c>
      <c r="D122" s="81">
        <f>'raw data'!D122</f>
        <v>38399.82778935185</v>
      </c>
      <c r="E122" s="15">
        <f>'raw data'!E122</f>
        <v>12065.280245081132</v>
      </c>
      <c r="F122" s="31">
        <f>'raw data'!F122</f>
        <v>0.5059705762354089</v>
      </c>
    </row>
    <row r="123" spans="1:6" ht="11.25">
      <c r="A123" s="16">
        <f>'raw data'!A123</f>
        <v>0</v>
      </c>
      <c r="B123" s="15">
        <f>'raw data'!B123</f>
        <v>0</v>
      </c>
      <c r="C123" s="15" t="str">
        <f>'raw data'!C123</f>
        <v>drift-2</v>
      </c>
      <c r="D123" s="81">
        <f>'raw data'!D123</f>
        <v>38399.83474537037</v>
      </c>
      <c r="E123" s="15">
        <f>'raw data'!E123</f>
        <v>13069.063144292359</v>
      </c>
      <c r="F123" s="31">
        <f>'raw data'!F123</f>
        <v>1.657205145290726</v>
      </c>
    </row>
    <row r="124" spans="1:6" ht="11.25">
      <c r="A124" s="16">
        <f>'raw data'!A124</f>
        <v>0</v>
      </c>
      <c r="B124" s="15">
        <f>'raw data'!B124</f>
        <v>0</v>
      </c>
      <c r="C124" s="15" t="str">
        <f>'raw data'!C124</f>
        <v>jp1-1</v>
      </c>
      <c r="D124" s="81">
        <f>'raw data'!D124</f>
        <v>38399.84170138889</v>
      </c>
      <c r="E124" s="15">
        <f>'raw data'!E124</f>
        <v>2044.2147146424513</v>
      </c>
      <c r="F124" s="31">
        <f>'raw data'!F124</f>
        <v>3.3245831065521507</v>
      </c>
    </row>
    <row r="125" spans="1:6" ht="11.25">
      <c r="A125" s="16">
        <f>'raw data'!A125</f>
        <v>0</v>
      </c>
      <c r="B125" s="15">
        <f>'raw data'!B125</f>
        <v>0</v>
      </c>
      <c r="C125" s="15" t="str">
        <f>'raw data'!C125</f>
        <v>182r1  43-52</v>
      </c>
      <c r="D125" s="81">
        <f>'raw data'!D125</f>
        <v>38399.848645833335</v>
      </c>
      <c r="E125" s="15">
        <f>'raw data'!E125</f>
        <v>8587.454155261184</v>
      </c>
      <c r="F125" s="31">
        <f>'raw data'!F125</f>
        <v>1.0471334988426237</v>
      </c>
    </row>
    <row r="126" spans="1:6" ht="11.25">
      <c r="A126" s="16">
        <f>'raw data'!A126</f>
        <v>0</v>
      </c>
      <c r="B126" s="15">
        <f>'raw data'!B126</f>
        <v>0</v>
      </c>
      <c r="C126" s="15" t="str">
        <f>'raw data'!C126</f>
        <v>drift-3</v>
      </c>
      <c r="D126" s="81">
        <f>'raw data'!D126</f>
        <v>38399.85560185185</v>
      </c>
      <c r="E126" s="15">
        <f>'raw data'!E126</f>
        <v>12841.411855529304</v>
      </c>
      <c r="F126" s="31">
        <f>'raw data'!F126</f>
        <v>2.808310762947631</v>
      </c>
    </row>
    <row r="127" spans="1:6" ht="11.25">
      <c r="A127" s="16">
        <f>'raw data'!A127</f>
        <v>0</v>
      </c>
      <c r="B127" s="15">
        <f>'raw data'!B127</f>
        <v>0</v>
      </c>
      <c r="C127" s="15" t="str">
        <f>'raw data'!C127</f>
        <v>194r2  50-60</v>
      </c>
      <c r="D127" s="81">
        <f>'raw data'!D127</f>
        <v>38399.86256944444</v>
      </c>
      <c r="E127" s="15">
        <f>'raw data'!E127</f>
        <v>7397.388782600811</v>
      </c>
      <c r="F127" s="31">
        <f>'raw data'!F127</f>
        <v>1.580002810422244</v>
      </c>
    </row>
    <row r="128" spans="1:6" ht="11.25">
      <c r="A128" s="16">
        <f>'raw data'!A128</f>
        <v>0</v>
      </c>
      <c r="B128" s="15">
        <f>'raw data'!B128</f>
        <v>0</v>
      </c>
      <c r="C128" s="15" t="str">
        <f>'raw data'!C128</f>
        <v>195r3  44-53</v>
      </c>
      <c r="D128" s="81">
        <f>'raw data'!D128</f>
        <v>38399.86951388889</v>
      </c>
      <c r="E128" s="15">
        <f>'raw data'!E128</f>
        <v>9322.972251834875</v>
      </c>
      <c r="F128" s="31">
        <f>'raw data'!F128</f>
        <v>4.172535033540216</v>
      </c>
    </row>
    <row r="129" spans="1:6" ht="11.25">
      <c r="A129" s="16">
        <f>'raw data'!A129</f>
        <v>0</v>
      </c>
      <c r="B129" s="15">
        <f>'raw data'!B129</f>
        <v>0</v>
      </c>
      <c r="C129" s="15" t="str">
        <f>'raw data'!C129</f>
        <v>196r3  55-62</v>
      </c>
      <c r="D129" s="81">
        <f>'raw data'!D129</f>
        <v>38399.87645833333</v>
      </c>
      <c r="E129" s="15">
        <f>'raw data'!E129</f>
        <v>7660.358417971165</v>
      </c>
      <c r="F129" s="31">
        <f>'raw data'!F129</f>
        <v>1.9415452706323608</v>
      </c>
    </row>
    <row r="130" spans="1:6" ht="11.25">
      <c r="A130" s="16">
        <f>'raw data'!A130</f>
        <v>0</v>
      </c>
      <c r="B130" s="15">
        <f>'raw data'!B130</f>
        <v>0</v>
      </c>
      <c r="C130" s="15" t="str">
        <f>'raw data'!C130</f>
        <v>ja3-1</v>
      </c>
      <c r="D130" s="81">
        <f>'raw data'!D130</f>
        <v>38399.883414351854</v>
      </c>
      <c r="E130" s="15">
        <f>'raw data'!E130</f>
        <v>5383.209505293592</v>
      </c>
      <c r="F130" s="31">
        <f>'raw data'!F130</f>
        <v>2.7134316674430625</v>
      </c>
    </row>
    <row r="131" spans="1:6" ht="11.25">
      <c r="A131" s="16">
        <f>'raw data'!A131</f>
        <v>0</v>
      </c>
      <c r="B131" s="15">
        <f>'raw data'!B131</f>
        <v>0</v>
      </c>
      <c r="C131" s="15" t="str">
        <f>'raw data'!C131</f>
        <v>drift-4</v>
      </c>
      <c r="D131" s="81">
        <f>'raw data'!D131</f>
        <v>38399.8903587963</v>
      </c>
      <c r="E131" s="180">
        <v>13100</v>
      </c>
      <c r="F131" s="181"/>
    </row>
    <row r="132" spans="1:6" ht="11.25">
      <c r="A132" s="16">
        <f>'raw data'!A132</f>
        <v>0</v>
      </c>
      <c r="B132" s="15">
        <f>'raw data'!B132</f>
        <v>0</v>
      </c>
      <c r="C132" s="15" t="str">
        <f>'raw data'!C132</f>
        <v>dts1-1</v>
      </c>
      <c r="D132" s="81">
        <f>'raw data'!D132</f>
        <v>38399.897314814814</v>
      </c>
      <c r="E132" s="15">
        <f>'raw data'!E132</f>
        <v>2160.4279925387323</v>
      </c>
      <c r="F132" s="31">
        <f>'raw data'!F132</f>
        <v>12.90759741024666</v>
      </c>
    </row>
    <row r="133" spans="1:6" ht="11.25">
      <c r="A133" s="16">
        <f>'raw data'!A133</f>
        <v>0</v>
      </c>
      <c r="B133" s="15">
        <f>'raw data'!B133</f>
        <v>0</v>
      </c>
      <c r="C133" s="15" t="str">
        <f>'raw data'!C133</f>
        <v>198r1  62-72</v>
      </c>
      <c r="D133" s="81">
        <f>'raw data'!D133</f>
        <v>38399.90425925926</v>
      </c>
      <c r="E133" s="15">
        <f>'raw data'!E133</f>
        <v>6874.139149853493</v>
      </c>
      <c r="F133" s="31">
        <f>'raw data'!F133</f>
        <v>3.7663499371636595</v>
      </c>
    </row>
    <row r="134" spans="1:6" ht="11.25">
      <c r="A134" s="16">
        <f>'raw data'!A134</f>
        <v>0</v>
      </c>
      <c r="B134" s="15">
        <f>'raw data'!B134</f>
        <v>0</v>
      </c>
      <c r="C134" s="15" t="str">
        <f>'raw data'!C134</f>
        <v>199r3  55-68</v>
      </c>
      <c r="D134" s="81">
        <f>'raw data'!D134</f>
        <v>38399.911215277774</v>
      </c>
      <c r="E134" s="15">
        <f>'raw data'!E134</f>
        <v>9938.951629560304</v>
      </c>
      <c r="F134" s="31">
        <f>'raw data'!F134</f>
        <v>1.6134796956250106</v>
      </c>
    </row>
    <row r="135" spans="1:6" ht="11.25">
      <c r="A135" s="16">
        <f>'raw data'!A135</f>
        <v>0</v>
      </c>
      <c r="B135" s="15">
        <f>'raw data'!B135</f>
        <v>0</v>
      </c>
      <c r="C135" s="15" t="str">
        <f>'raw data'!C135</f>
        <v>200r2  40-50</v>
      </c>
      <c r="D135" s="81">
        <f>'raw data'!D135</f>
        <v>38399.91814814815</v>
      </c>
      <c r="E135" s="15">
        <f>'raw data'!E135</f>
        <v>9712.142195708233</v>
      </c>
      <c r="F135" s="31">
        <f>'raw data'!F135</f>
        <v>1.8112678027619717</v>
      </c>
    </row>
    <row r="136" spans="1:6" ht="11.25">
      <c r="A136" s="16">
        <f>'raw data'!A136</f>
        <v>0</v>
      </c>
      <c r="B136" s="15">
        <f>'raw data'!B136</f>
        <v>0</v>
      </c>
      <c r="C136" s="15" t="str">
        <f>'raw data'!C136</f>
        <v>drift-5</v>
      </c>
      <c r="D136" s="81">
        <f>'raw data'!D136</f>
        <v>38399.925092592595</v>
      </c>
      <c r="E136" s="15">
        <f>'raw data'!E136</f>
        <v>12815.332922952857</v>
      </c>
      <c r="F136" s="31">
        <f>'raw data'!F136</f>
        <v>0.7808080081131337</v>
      </c>
    </row>
    <row r="137" spans="1:6" ht="11.25">
      <c r="A137" s="16">
        <f>'raw data'!A137</f>
        <v>0</v>
      </c>
      <c r="B137" s="15">
        <f>'raw data'!B137</f>
        <v>0</v>
      </c>
      <c r="C137" s="15" t="str">
        <f>'raw data'!C137</f>
        <v>bir1-2</v>
      </c>
      <c r="D137" s="81">
        <f>'raw data'!D137</f>
        <v>38399.93204861111</v>
      </c>
      <c r="E137" s="15">
        <f>'raw data'!E137</f>
        <v>12932.25932336699</v>
      </c>
      <c r="F137" s="31">
        <f>'raw data'!F137</f>
        <v>1.0341283568967585</v>
      </c>
    </row>
    <row r="138" spans="1:6" ht="11.25">
      <c r="A138" s="16">
        <f>'raw data'!A138</f>
        <v>0</v>
      </c>
      <c r="B138" s="15">
        <f>'raw data'!B138</f>
        <v>0</v>
      </c>
      <c r="C138" s="15" t="str">
        <f>'raw data'!C138</f>
        <v>202r1  44-56</v>
      </c>
      <c r="D138" s="81">
        <f>'raw data'!D138</f>
        <v>38399.938993055555</v>
      </c>
      <c r="E138" s="15">
        <f>'raw data'!E138</f>
        <v>6767.647808586887</v>
      </c>
      <c r="F138" s="31">
        <f>'raw data'!F138</f>
        <v>2.3395415074710986</v>
      </c>
    </row>
    <row r="139" spans="1:6" ht="11.25">
      <c r="A139" s="16">
        <f>'raw data'!A139</f>
        <v>0</v>
      </c>
      <c r="B139" s="15">
        <f>'raw data'!B139</f>
        <v>0</v>
      </c>
      <c r="C139" s="15" t="str">
        <f>'raw data'!C139</f>
        <v>203r1  83-92</v>
      </c>
      <c r="D139" s="81">
        <f>'raw data'!D139</f>
        <v>38399.94594907408</v>
      </c>
      <c r="E139" s="15">
        <f>'raw data'!E139</f>
        <v>9428.106924651554</v>
      </c>
      <c r="F139" s="31">
        <f>'raw data'!F139</f>
        <v>2.1669557079561375</v>
      </c>
    </row>
    <row r="140" spans="1:6" ht="11.25">
      <c r="A140" s="16">
        <f>'raw data'!A140</f>
        <v>0</v>
      </c>
      <c r="B140" s="15">
        <f>'raw data'!B140</f>
        <v>0</v>
      </c>
      <c r="C140" s="15" t="str">
        <f>'raw data'!C140</f>
        <v>jb3-1</v>
      </c>
      <c r="D140" s="81">
        <f>'raw data'!D140</f>
        <v>38399.952881944446</v>
      </c>
      <c r="E140" s="15">
        <f>'raw data'!E140</f>
        <v>19453.248687076506</v>
      </c>
      <c r="F140" s="31">
        <f>'raw data'!F140</f>
        <v>2.5086868319872524</v>
      </c>
    </row>
    <row r="141" spans="1:6" ht="11.25">
      <c r="A141" s="16">
        <f>'raw data'!A141</f>
        <v>0</v>
      </c>
      <c r="B141" s="15">
        <f>'raw data'!B141</f>
        <v>0</v>
      </c>
      <c r="C141" s="15" t="str">
        <f>'raw data'!C141</f>
        <v>drift-6</v>
      </c>
      <c r="D141" s="81">
        <f>'raw data'!D141</f>
        <v>38399.95982638889</v>
      </c>
      <c r="E141" s="15">
        <f>'raw data'!E141</f>
        <v>13236.212397799709</v>
      </c>
      <c r="F141" s="31">
        <f>'raw data'!F141</f>
        <v>1.8782916178146183</v>
      </c>
    </row>
    <row r="142" spans="1:6" ht="11.25">
      <c r="A142" s="16">
        <f>'raw data'!A142</f>
        <v>0</v>
      </c>
      <c r="B142" s="15">
        <f>'raw data'!B142</f>
        <v>0</v>
      </c>
      <c r="C142" s="15" t="str">
        <f>'raw data'!C142</f>
        <v>204r4  15-26</v>
      </c>
      <c r="D142" s="81">
        <f>'raw data'!D142</f>
        <v>38399.966770833336</v>
      </c>
      <c r="E142" s="15">
        <f>'raw data'!E142</f>
        <v>6710.9448303769705</v>
      </c>
      <c r="F142" s="31">
        <f>'raw data'!F142</f>
        <v>1.9140289423024348</v>
      </c>
    </row>
    <row r="143" spans="1:6" ht="11.25">
      <c r="A143" s="16">
        <f>'raw data'!A143</f>
        <v>0</v>
      </c>
      <c r="B143" s="15">
        <f>'raw data'!B143</f>
        <v>0</v>
      </c>
      <c r="C143" s="15" t="str">
        <f>'raw data'!C143</f>
        <v>jp1-2</v>
      </c>
      <c r="D143" s="81">
        <f>'raw data'!D143</f>
        <v>38399.973703703705</v>
      </c>
      <c r="E143" s="15">
        <f>'raw data'!E143</f>
        <v>2025.0682788422048</v>
      </c>
      <c r="F143" s="31">
        <f>'raw data'!F143</f>
        <v>9.561349116105134</v>
      </c>
    </row>
    <row r="144" spans="1:6" ht="11.25">
      <c r="A144" s="16">
        <f>'raw data'!A144</f>
        <v>0</v>
      </c>
      <c r="B144" s="15">
        <f>'raw data'!B144</f>
        <v>0</v>
      </c>
      <c r="C144" s="15" t="str">
        <f>'raw data'!C144</f>
        <v>205r2  91-101</v>
      </c>
      <c r="D144" s="81">
        <f>'raw data'!D144</f>
        <v>38399.98063657407</v>
      </c>
      <c r="E144" s="15">
        <f>'raw data'!E144</f>
        <v>8348.81790926266</v>
      </c>
      <c r="F144" s="31">
        <f>'raw data'!F144</f>
        <v>1.223619953050313</v>
      </c>
    </row>
    <row r="145" spans="1:6" ht="11.25">
      <c r="A145" s="16">
        <f>'raw data'!A145</f>
        <v>0</v>
      </c>
      <c r="B145" s="15">
        <f>'raw data'!B145</f>
        <v>0</v>
      </c>
      <c r="C145" s="15" t="str">
        <f>'raw data'!C145</f>
        <v>209r2  85-90</v>
      </c>
      <c r="D145" s="81">
        <f>'raw data'!D145</f>
        <v>38399.98758101852</v>
      </c>
      <c r="E145" s="15">
        <f>'raw data'!E145</f>
        <v>10625.77832446931</v>
      </c>
      <c r="F145" s="31">
        <f>'raw data'!F145</f>
        <v>4.263411050283334</v>
      </c>
    </row>
    <row r="146" spans="1:6" ht="11.25">
      <c r="A146" s="16">
        <f>'raw data'!A146</f>
        <v>0</v>
      </c>
      <c r="B146" s="15">
        <f>'raw data'!B146</f>
        <v>0</v>
      </c>
      <c r="C146" s="15" t="str">
        <f>'raw data'!C146</f>
        <v>drift-7</v>
      </c>
      <c r="D146" s="81">
        <f>'raw data'!D146</f>
        <v>38399.99451388889</v>
      </c>
      <c r="E146" s="15">
        <f>'raw data'!E146</f>
        <v>12961.210723831475</v>
      </c>
      <c r="F146" s="31">
        <f>'raw data'!F146</f>
        <v>1.6097141505140191</v>
      </c>
    </row>
    <row r="147" spans="1:6" ht="11.25">
      <c r="A147" s="16">
        <f>'raw data'!A147</f>
        <v>0</v>
      </c>
      <c r="B147" s="15">
        <f>'raw data'!B147</f>
        <v>0</v>
      </c>
      <c r="C147" s="15" t="str">
        <f>'raw data'!C147</f>
        <v>ja3-2</v>
      </c>
      <c r="D147" s="81">
        <f>'raw data'!D147</f>
        <v>38400.00146990741</v>
      </c>
      <c r="E147" s="15">
        <f>'raw data'!E147</f>
        <v>5151.878443080176</v>
      </c>
      <c r="F147" s="31">
        <f>'raw data'!F147</f>
        <v>3.2692145014830483</v>
      </c>
    </row>
    <row r="148" spans="1:6" ht="11.25">
      <c r="A148" s="16">
        <f>'raw data'!A148</f>
        <v>0</v>
      </c>
      <c r="B148" s="15">
        <f>'raw data'!B148</f>
        <v>0</v>
      </c>
      <c r="C148" s="15" t="str">
        <f>'raw data'!C148</f>
        <v>blank-2</v>
      </c>
      <c r="D148" s="81">
        <f>'raw data'!D148</f>
        <v>38400.00840277778</v>
      </c>
      <c r="E148" s="15">
        <f>'raw data'!E148</f>
        <v>2191.0036139970484</v>
      </c>
      <c r="F148" s="31">
        <f>'raw data'!F148</f>
        <v>5.7801653465441465</v>
      </c>
    </row>
    <row r="149" spans="1:6" ht="11.25">
      <c r="A149" s="16">
        <f>'raw data'!A149</f>
        <v>0</v>
      </c>
      <c r="B149" s="15">
        <f>'raw data'!B149</f>
        <v>0</v>
      </c>
      <c r="C149" s="15" t="str">
        <f>'raw data'!C149</f>
        <v>dts1-2</v>
      </c>
      <c r="D149" s="81">
        <f>'raw data'!D149</f>
        <v>38400.0153125</v>
      </c>
      <c r="E149" s="15">
        <f>'raw data'!E149</f>
        <v>2200.8954626923905</v>
      </c>
      <c r="F149" s="31">
        <f>'raw data'!F149</f>
        <v>12.876705494197925</v>
      </c>
    </row>
    <row r="150" spans="1:6" ht="11.25">
      <c r="A150" s="16">
        <f>'raw data'!A150</f>
        <v>0</v>
      </c>
      <c r="B150" s="15">
        <f>'raw data'!B150</f>
        <v>0</v>
      </c>
      <c r="C150" s="15" t="str">
        <f>'raw data'!C150</f>
        <v>jb3-2</v>
      </c>
      <c r="D150" s="81">
        <f>'raw data'!D150</f>
        <v>38400.02222222222</v>
      </c>
      <c r="E150" s="15">
        <f>'raw data'!E150</f>
        <v>20499.562445702453</v>
      </c>
      <c r="F150" s="31">
        <f>'raw data'!F150</f>
        <v>1.531006954727833</v>
      </c>
    </row>
    <row r="151" spans="1:6" ht="11.25">
      <c r="A151" s="16">
        <f>'raw data'!A151</f>
        <v>0</v>
      </c>
      <c r="B151" s="15">
        <f>'raw data'!B151</f>
        <v>0</v>
      </c>
      <c r="C151" s="15" t="str">
        <f>'raw data'!C151</f>
        <v>drift-8</v>
      </c>
      <c r="D151" s="81">
        <f>'raw data'!D151</f>
        <v>38400.02915509259</v>
      </c>
      <c r="E151" s="15">
        <f>'raw data'!E151</f>
        <v>13155.303914581817</v>
      </c>
      <c r="F151" s="31">
        <f>'raw data'!F151</f>
        <v>1.8853600281363987</v>
      </c>
    </row>
    <row r="152" spans="1:6" ht="11.25">
      <c r="A152" s="16">
        <f>'raw data'!A152</f>
        <v>0</v>
      </c>
      <c r="B152" s="15">
        <f>'raw data'!B152</f>
        <v>0</v>
      </c>
      <c r="C152" s="15">
        <f>'raw data'!C152</f>
        <v>0</v>
      </c>
      <c r="D152" s="81">
        <f>'raw data'!D152</f>
        <v>0</v>
      </c>
      <c r="E152" s="15">
        <f>'raw data'!E152</f>
        <v>0</v>
      </c>
      <c r="F152" s="31">
        <f>'raw data'!F152</f>
        <v>0</v>
      </c>
    </row>
    <row r="153" spans="1:6" ht="11.25">
      <c r="A153" s="16">
        <f>'raw data'!A153</f>
        <v>0</v>
      </c>
      <c r="B153" s="15">
        <f>'raw data'!B153</f>
        <v>0</v>
      </c>
      <c r="C153" s="15">
        <f>'raw data'!C153</f>
        <v>0</v>
      </c>
      <c r="D153" s="81">
        <f>'raw data'!D153</f>
        <v>0</v>
      </c>
      <c r="E153" s="15">
        <f>'raw data'!E153</f>
        <v>4519.808352284342</v>
      </c>
      <c r="F153" s="31">
        <f>'raw data'!F153</f>
        <v>18.463403216858218</v>
      </c>
    </row>
    <row r="154" spans="1:6" ht="11.25">
      <c r="A154" s="16">
        <f>'raw data'!A154</f>
        <v>0</v>
      </c>
      <c r="B154" s="15">
        <f>'raw data'!B154</f>
        <v>0</v>
      </c>
      <c r="C154" s="15">
        <f>'raw data'!C154</f>
        <v>0</v>
      </c>
      <c r="D154" s="81">
        <f>'raw data'!D154</f>
        <v>0</v>
      </c>
      <c r="E154" s="15">
        <f>'raw data'!E154</f>
        <v>13038.977851911099</v>
      </c>
      <c r="F154" s="31">
        <f>'raw data'!F154</f>
        <v>0</v>
      </c>
    </row>
    <row r="155" spans="1:6" ht="11.25">
      <c r="A155" s="16">
        <f>'raw data'!A155</f>
        <v>0</v>
      </c>
      <c r="B155" s="15">
        <f>'raw data'!B155</f>
        <v>0</v>
      </c>
      <c r="C155" s="15">
        <f>'raw data'!C155</f>
        <v>0</v>
      </c>
      <c r="D155" s="81">
        <f>'raw data'!D155</f>
        <v>0</v>
      </c>
      <c r="E155" s="15">
        <f>'raw data'!E155</f>
        <v>288.4851930795055</v>
      </c>
      <c r="F155" s="31" t="str">
        <f>'raw data'!F155</f>
        <v>%</v>
      </c>
    </row>
    <row r="156" spans="1:6" ht="11.25">
      <c r="A156" s="16">
        <f>'raw data'!A156</f>
        <v>0</v>
      </c>
      <c r="B156" s="15">
        <f>'raw data'!B156</f>
        <v>0</v>
      </c>
      <c r="C156" s="15">
        <f>'raw data'!C156</f>
        <v>0</v>
      </c>
      <c r="D156" s="81">
        <f>'raw data'!D156</f>
        <v>0</v>
      </c>
      <c r="E156" s="15">
        <f>'raw data'!E156</f>
        <v>0</v>
      </c>
      <c r="F156" s="31">
        <f>'raw data'!F156</f>
        <v>0</v>
      </c>
    </row>
    <row r="157" spans="1:6" ht="11.25">
      <c r="A157" s="16">
        <f>'raw data'!A157</f>
        <v>0</v>
      </c>
      <c r="B157" s="15">
        <f>'raw data'!B157</f>
        <v>0</v>
      </c>
      <c r="C157" s="15">
        <f>'raw data'!C157</f>
        <v>0</v>
      </c>
      <c r="D157" s="81">
        <f>'raw data'!D157</f>
        <v>0</v>
      </c>
      <c r="E157" s="15">
        <f>'raw data'!E157</f>
        <v>0</v>
      </c>
      <c r="F157" s="31">
        <f>'raw data'!F157</f>
        <v>0</v>
      </c>
    </row>
    <row r="158" spans="1:6" ht="11.25">
      <c r="A158" s="16">
        <f>'raw data'!A158</f>
        <v>0</v>
      </c>
      <c r="B158" s="15">
        <f>'raw data'!B158</f>
        <v>0</v>
      </c>
      <c r="C158" s="15" t="str">
        <f>'raw data'!C158</f>
        <v>Sample_Name</v>
      </c>
      <c r="D158" s="81" t="str">
        <f>'raw data'!D158</f>
        <v>DateTime_Measured</v>
      </c>
      <c r="E158" s="15" t="str">
        <f>'raw data'!E158</f>
        <v>Net_Intensity</v>
      </c>
      <c r="F158" s="31" t="str">
        <f>'raw data'!F158</f>
        <v>RSD(%)</v>
      </c>
    </row>
    <row r="159" spans="1:6" ht="11.25">
      <c r="A159" s="16" t="str">
        <f>'raw data'!A159</f>
        <v>Ni 231.604</v>
      </c>
      <c r="B159" s="15">
        <f>'raw data'!B159</f>
        <v>0</v>
      </c>
      <c r="C159" s="15" t="str">
        <f>'raw data'!C159</f>
        <v>drift-1</v>
      </c>
      <c r="D159" s="81">
        <f>'raw data'!D159</f>
        <v>38399.81203703704</v>
      </c>
      <c r="E159" s="15">
        <f>'raw data'!E159</f>
        <v>30102.0581645604</v>
      </c>
      <c r="F159" s="31">
        <f>'raw data'!F159</f>
        <v>2.495125429445113</v>
      </c>
    </row>
    <row r="160" spans="1:6" ht="11.25">
      <c r="A160" s="16">
        <f>'raw data'!A160</f>
        <v>0</v>
      </c>
      <c r="B160" s="15">
        <f>'raw data'!B160</f>
        <v>0</v>
      </c>
      <c r="C160" s="15" t="str">
        <f>'raw data'!C160</f>
        <v>blank-1</v>
      </c>
      <c r="D160" s="81">
        <f>'raw data'!D160</f>
        <v>38399.81900462963</v>
      </c>
      <c r="E160" s="15">
        <f>'raw data'!E160</f>
        <v>-185.62286890064664</v>
      </c>
      <c r="F160" s="31">
        <f>'raw data'!F160</f>
        <v>0</v>
      </c>
    </row>
    <row r="161" spans="1:6" ht="11.25">
      <c r="A161" s="16">
        <f>'raw data'!A161</f>
        <v>0</v>
      </c>
      <c r="B161" s="15">
        <f>'raw data'!B161</f>
        <v>0</v>
      </c>
      <c r="C161" s="15" t="str">
        <f>'raw data'!C161</f>
        <v>bir1-1</v>
      </c>
      <c r="D161" s="81">
        <f>'raw data'!D161</f>
        <v>38399.82596064815</v>
      </c>
      <c r="E161" s="15">
        <f>'raw data'!E161</f>
        <v>7090.515320541369</v>
      </c>
      <c r="F161" s="31">
        <f>'raw data'!F161</f>
        <v>2.124378517057701</v>
      </c>
    </row>
    <row r="162" spans="1:6" ht="11.25">
      <c r="A162" s="16">
        <f>'raw data'!A162</f>
        <v>0</v>
      </c>
      <c r="B162" s="15">
        <f>'raw data'!B162</f>
        <v>0</v>
      </c>
      <c r="C162" s="15" t="str">
        <f>'raw data'!C162</f>
        <v>drift-2</v>
      </c>
      <c r="D162" s="81">
        <f>'raw data'!D162</f>
        <v>38399.832916666666</v>
      </c>
      <c r="E162" s="180">
        <v>30000</v>
      </c>
      <c r="F162" s="181"/>
    </row>
    <row r="163" spans="1:6" ht="11.25">
      <c r="A163" s="16">
        <f>'raw data'!A163</f>
        <v>0</v>
      </c>
      <c r="B163" s="15">
        <f>'raw data'!B163</f>
        <v>0</v>
      </c>
      <c r="C163" s="15" t="str">
        <f>'raw data'!C163</f>
        <v>jp1-1</v>
      </c>
      <c r="D163" s="81">
        <f>'raw data'!D163</f>
        <v>38399.83987268519</v>
      </c>
      <c r="E163" s="15">
        <f>'raw data'!E163</f>
        <v>103615.23472778803</v>
      </c>
      <c r="F163" s="31">
        <f>'raw data'!F163</f>
        <v>0.8712856366617905</v>
      </c>
    </row>
    <row r="164" spans="1:6" ht="11.25">
      <c r="A164" s="16">
        <f>'raw data'!A164</f>
        <v>0</v>
      </c>
      <c r="B164" s="15">
        <f>'raw data'!B164</f>
        <v>0</v>
      </c>
      <c r="C164" s="15" t="str">
        <f>'raw data'!C164</f>
        <v>182r1  43-52</v>
      </c>
      <c r="D164" s="81">
        <f>'raw data'!D164</f>
        <v>38399.8468287037</v>
      </c>
      <c r="E164" s="15">
        <f>'raw data'!E164</f>
        <v>4412.110806651882</v>
      </c>
      <c r="F164" s="31">
        <f>'raw data'!F164</f>
        <v>0.8876055254116169</v>
      </c>
    </row>
    <row r="165" spans="1:6" ht="11.25">
      <c r="A165" s="16">
        <f>'raw data'!A165</f>
        <v>0</v>
      </c>
      <c r="B165" s="15">
        <f>'raw data'!B165</f>
        <v>0</v>
      </c>
      <c r="C165" s="15" t="str">
        <f>'raw data'!C165</f>
        <v>drift-3</v>
      </c>
      <c r="D165" s="81">
        <f>'raw data'!D165</f>
        <v>38399.85377314815</v>
      </c>
      <c r="E165" s="180">
        <v>30500</v>
      </c>
      <c r="F165" s="181"/>
    </row>
    <row r="166" spans="1:6" ht="11.25">
      <c r="A166" s="16">
        <f>'raw data'!A166</f>
        <v>0</v>
      </c>
      <c r="B166" s="15">
        <f>'raw data'!B166</f>
        <v>0</v>
      </c>
      <c r="C166" s="15" t="str">
        <f>'raw data'!C166</f>
        <v>194r2  50-60</v>
      </c>
      <c r="D166" s="81">
        <f>'raw data'!D166</f>
        <v>38399.86074074074</v>
      </c>
      <c r="E166" s="15">
        <f>'raw data'!E166</f>
        <v>4841.998220113833</v>
      </c>
      <c r="F166" s="31">
        <f>'raw data'!F166</f>
        <v>1.9421786640111431</v>
      </c>
    </row>
    <row r="167" spans="1:6" ht="11.25">
      <c r="A167" s="16">
        <f>'raw data'!A167</f>
        <v>0</v>
      </c>
      <c r="B167" s="15">
        <f>'raw data'!B167</f>
        <v>0</v>
      </c>
      <c r="C167" s="15" t="str">
        <f>'raw data'!C167</f>
        <v>195r3  44-53</v>
      </c>
      <c r="D167" s="81">
        <f>'raw data'!D167</f>
        <v>38399.867685185185</v>
      </c>
      <c r="E167" s="15">
        <f>'raw data'!E167</f>
        <v>6627.960431101864</v>
      </c>
      <c r="F167" s="31">
        <f>'raw data'!F167</f>
        <v>2.9559233287050506</v>
      </c>
    </row>
    <row r="168" spans="1:6" ht="11.25">
      <c r="A168" s="16">
        <f>'raw data'!A168</f>
        <v>0</v>
      </c>
      <c r="B168" s="15">
        <f>'raw data'!B168</f>
        <v>0</v>
      </c>
      <c r="C168" s="15" t="str">
        <f>'raw data'!C168</f>
        <v>196r3  55-62</v>
      </c>
      <c r="D168" s="81">
        <f>'raw data'!D168</f>
        <v>38399.87462962963</v>
      </c>
      <c r="E168" s="15">
        <f>'raw data'!E168</f>
        <v>6098.14233705603</v>
      </c>
      <c r="F168" s="31">
        <f>'raw data'!F168</f>
        <v>6.155205769060263</v>
      </c>
    </row>
    <row r="169" spans="1:6" ht="11.25">
      <c r="A169" s="16">
        <f>'raw data'!A169</f>
        <v>0</v>
      </c>
      <c r="B169" s="15">
        <f>'raw data'!B169</f>
        <v>0</v>
      </c>
      <c r="C169" s="15" t="str">
        <f>'raw data'!C169</f>
        <v>ja3-1</v>
      </c>
      <c r="D169" s="81">
        <f>'raw data'!D169</f>
        <v>38399.881574074076</v>
      </c>
      <c r="E169" s="178">
        <v>1334.15</v>
      </c>
      <c r="F169" s="178"/>
    </row>
    <row r="170" spans="1:6" ht="11.25">
      <c r="A170" s="16">
        <f>'raw data'!A170</f>
        <v>0</v>
      </c>
      <c r="B170" s="15">
        <f>'raw data'!B170</f>
        <v>0</v>
      </c>
      <c r="C170" s="15" t="str">
        <f>'raw data'!C170</f>
        <v>drift-4</v>
      </c>
      <c r="D170" s="81">
        <f>'raw data'!D170</f>
        <v>38399.88853009259</v>
      </c>
      <c r="E170" s="15">
        <f>'raw data'!E170</f>
        <v>30637.452559976984</v>
      </c>
      <c r="F170" s="31">
        <f>'raw data'!F170</f>
        <v>2.6987748642601432</v>
      </c>
    </row>
    <row r="171" spans="1:6" ht="11.25">
      <c r="A171" s="16">
        <f>'raw data'!A171</f>
        <v>0</v>
      </c>
      <c r="B171" s="15">
        <f>'raw data'!B171</f>
        <v>0</v>
      </c>
      <c r="C171" s="15" t="str">
        <f>'raw data'!C171</f>
        <v>dts1-1</v>
      </c>
      <c r="D171" s="81">
        <f>'raw data'!D171</f>
        <v>38399.89548611111</v>
      </c>
      <c r="E171" s="15">
        <f>'raw data'!E171</f>
        <v>104843.82096182389</v>
      </c>
      <c r="F171" s="31">
        <f>'raw data'!F171</f>
        <v>0.5220112954575463</v>
      </c>
    </row>
    <row r="172" spans="1:6" ht="11.25">
      <c r="A172" s="16">
        <f>'raw data'!A172</f>
        <v>0</v>
      </c>
      <c r="B172" s="15">
        <f>'raw data'!B172</f>
        <v>0</v>
      </c>
      <c r="C172" s="15" t="str">
        <f>'raw data'!C172</f>
        <v>198r1  62-72</v>
      </c>
      <c r="D172" s="81">
        <f>'raw data'!D172</f>
        <v>38399.90243055556</v>
      </c>
      <c r="E172" s="15">
        <f>'raw data'!E172</f>
        <v>5024.287157684968</v>
      </c>
      <c r="F172" s="31">
        <f>'raw data'!F172</f>
        <v>0.8287436034486032</v>
      </c>
    </row>
    <row r="173" spans="1:6" ht="11.25">
      <c r="A173" s="16">
        <f>'raw data'!A173</f>
        <v>0</v>
      </c>
      <c r="B173" s="15">
        <f>'raw data'!B173</f>
        <v>0</v>
      </c>
      <c r="C173" s="15" t="str">
        <f>'raw data'!C173</f>
        <v>199r3  55-68</v>
      </c>
      <c r="D173" s="81">
        <f>'raw data'!D173</f>
        <v>38399.90938657407</v>
      </c>
      <c r="E173" s="15">
        <f>'raw data'!E173</f>
        <v>6175.8474443474815</v>
      </c>
      <c r="F173" s="31">
        <f>'raw data'!F173</f>
        <v>3.5530575711026047</v>
      </c>
    </row>
    <row r="174" spans="1:6" ht="11.25">
      <c r="A174" s="16">
        <f>'raw data'!A174</f>
        <v>0</v>
      </c>
      <c r="B174" s="15">
        <f>'raw data'!B174</f>
        <v>0</v>
      </c>
      <c r="C174" s="15" t="str">
        <f>'raw data'!C174</f>
        <v>200r2  40-50</v>
      </c>
      <c r="D174" s="81">
        <f>'raw data'!D174</f>
        <v>38399.91633101852</v>
      </c>
      <c r="E174" s="15">
        <f>'raw data'!E174</f>
        <v>6501.251395603547</v>
      </c>
      <c r="F174" s="31">
        <f>'raw data'!F174</f>
        <v>5.765445692097506</v>
      </c>
    </row>
    <row r="175" spans="1:6" ht="11.25">
      <c r="A175" s="16">
        <f>'raw data'!A175</f>
        <v>0</v>
      </c>
      <c r="B175" s="15">
        <f>'raw data'!B175</f>
        <v>0</v>
      </c>
      <c r="C175" s="15" t="str">
        <f>'raw data'!C175</f>
        <v>drift-5</v>
      </c>
      <c r="D175" s="81">
        <f>'raw data'!D175</f>
        <v>38399.923263888886</v>
      </c>
      <c r="E175" s="15">
        <f>'raw data'!E175</f>
        <v>31119.22917335391</v>
      </c>
      <c r="F175" s="31">
        <f>'raw data'!F175</f>
        <v>2.240913200265018</v>
      </c>
    </row>
    <row r="176" spans="1:6" ht="11.25">
      <c r="A176" s="16">
        <f>'raw data'!A176</f>
        <v>0</v>
      </c>
      <c r="B176" s="15">
        <f>'raw data'!B176</f>
        <v>0</v>
      </c>
      <c r="C176" s="15" t="str">
        <f>'raw data'!C176</f>
        <v>bir1-2</v>
      </c>
      <c r="D176" s="81">
        <f>'raw data'!D176</f>
        <v>38399.93020833333</v>
      </c>
      <c r="E176" s="15">
        <f>'raw data'!E176</f>
        <v>7668.698900344511</v>
      </c>
      <c r="F176" s="31">
        <f>'raw data'!F176</f>
        <v>4.821085334996884</v>
      </c>
    </row>
    <row r="177" spans="1:6" ht="11.25">
      <c r="A177" s="16">
        <f>'raw data'!A177</f>
        <v>0</v>
      </c>
      <c r="B177" s="15">
        <f>'raw data'!B177</f>
        <v>0</v>
      </c>
      <c r="C177" s="15" t="str">
        <f>'raw data'!C177</f>
        <v>202r1  44-56</v>
      </c>
      <c r="D177" s="81">
        <f>'raw data'!D177</f>
        <v>38399.93716435185</v>
      </c>
      <c r="E177" s="15">
        <f>'raw data'!E177</f>
        <v>6047.4423248016055</v>
      </c>
      <c r="F177" s="31">
        <f>'raw data'!F177</f>
        <v>3.5535743772971644</v>
      </c>
    </row>
    <row r="178" spans="1:6" ht="11.25">
      <c r="A178" s="16">
        <f>'raw data'!A178</f>
        <v>0</v>
      </c>
      <c r="B178" s="15">
        <f>'raw data'!B178</f>
        <v>0</v>
      </c>
      <c r="C178" s="15" t="str">
        <f>'raw data'!C178</f>
        <v>203r1  83-92</v>
      </c>
      <c r="D178" s="81">
        <f>'raw data'!D178</f>
        <v>38399.9441087963</v>
      </c>
      <c r="E178" s="15">
        <f>'raw data'!E178</f>
        <v>7663.013434736571</v>
      </c>
      <c r="F178" s="31">
        <f>'raw data'!F178</f>
        <v>3.9296904911683495</v>
      </c>
    </row>
    <row r="179" spans="1:6" ht="11.25">
      <c r="A179" s="16">
        <f>'raw data'!A179</f>
        <v>0</v>
      </c>
      <c r="B179" s="15">
        <f>'raw data'!B179</f>
        <v>0</v>
      </c>
      <c r="C179" s="15" t="str">
        <f>'raw data'!C179</f>
        <v>jb3-1</v>
      </c>
      <c r="D179" s="81">
        <f>'raw data'!D179</f>
        <v>38399.951053240744</v>
      </c>
      <c r="E179" s="15">
        <f>'raw data'!E179</f>
        <v>1681.0534345511653</v>
      </c>
      <c r="F179" s="31">
        <f>'raw data'!F179</f>
        <v>5.999013038369721</v>
      </c>
    </row>
    <row r="180" spans="1:6" ht="11.25">
      <c r="A180" s="16">
        <f>'raw data'!A180</f>
        <v>0</v>
      </c>
      <c r="B180" s="15">
        <f>'raw data'!B180</f>
        <v>0</v>
      </c>
      <c r="C180" s="15" t="str">
        <f>'raw data'!C180</f>
        <v>drift-6</v>
      </c>
      <c r="D180" s="81">
        <f>'raw data'!D180</f>
        <v>38399.95799768518</v>
      </c>
      <c r="E180" s="15">
        <f>'raw data'!E180</f>
        <v>32309.130856513697</v>
      </c>
      <c r="F180" s="31">
        <f>'raw data'!F180</f>
        <v>2.135120943861367</v>
      </c>
    </row>
    <row r="181" spans="1:6" ht="11.25">
      <c r="A181" s="16">
        <f>'raw data'!A181</f>
        <v>0</v>
      </c>
      <c r="B181" s="15">
        <f>'raw data'!B181</f>
        <v>0</v>
      </c>
      <c r="C181" s="15" t="str">
        <f>'raw data'!C181</f>
        <v>204r4  15-26</v>
      </c>
      <c r="D181" s="81">
        <f>'raw data'!D181</f>
        <v>38399.96494212963</v>
      </c>
      <c r="E181" s="15">
        <f>'raw data'!E181</f>
        <v>4657.906755070698</v>
      </c>
      <c r="F181" s="31">
        <f>'raw data'!F181</f>
        <v>4.995763276966563</v>
      </c>
    </row>
    <row r="182" spans="1:6" ht="11.25">
      <c r="A182" s="16">
        <f>'raw data'!A182</f>
        <v>0</v>
      </c>
      <c r="B182" s="15">
        <f>'raw data'!B182</f>
        <v>0</v>
      </c>
      <c r="C182" s="15" t="str">
        <f>'raw data'!C182</f>
        <v>jp1-2</v>
      </c>
      <c r="D182" s="81">
        <f>'raw data'!D182</f>
        <v>38399.971875</v>
      </c>
      <c r="E182" s="15">
        <f>'raw data'!E182</f>
        <v>110892.94405797399</v>
      </c>
      <c r="F182" s="31">
        <f>'raw data'!F182</f>
        <v>1.7246735655297314</v>
      </c>
    </row>
    <row r="183" spans="1:6" ht="11.25">
      <c r="A183" s="16">
        <f>'raw data'!A183</f>
        <v>0</v>
      </c>
      <c r="B183" s="15">
        <f>'raw data'!B183</f>
        <v>0</v>
      </c>
      <c r="C183" s="15" t="str">
        <f>'raw data'!C183</f>
        <v>205r2  91-101</v>
      </c>
      <c r="D183" s="81">
        <f>'raw data'!D183</f>
        <v>38399.97880787037</v>
      </c>
      <c r="E183" s="15">
        <f>'raw data'!E183</f>
        <v>10123.027782930409</v>
      </c>
      <c r="F183" s="31">
        <f>'raw data'!F183</f>
        <v>1.5586581277983256</v>
      </c>
    </row>
    <row r="184" spans="1:6" ht="11.25">
      <c r="A184" s="16">
        <f>'raw data'!A184</f>
        <v>0</v>
      </c>
      <c r="B184" s="15">
        <f>'raw data'!B184</f>
        <v>0</v>
      </c>
      <c r="C184" s="15" t="str">
        <f>'raw data'!C184</f>
        <v>209r2  85-90</v>
      </c>
      <c r="D184" s="81">
        <f>'raw data'!D184</f>
        <v>38399.98574074074</v>
      </c>
      <c r="E184" s="15">
        <f>'raw data'!E184</f>
        <v>6777.225973064184</v>
      </c>
      <c r="F184" s="31">
        <f>'raw data'!F184</f>
        <v>2.356718429905281</v>
      </c>
    </row>
    <row r="185" spans="1:6" ht="11.25">
      <c r="A185" s="16">
        <f>'raw data'!A185</f>
        <v>0</v>
      </c>
      <c r="B185" s="15">
        <f>'raw data'!B185</f>
        <v>0</v>
      </c>
      <c r="C185" s="15" t="str">
        <f>'raw data'!C185</f>
        <v>drift-7</v>
      </c>
      <c r="D185" s="81">
        <f>'raw data'!D185</f>
        <v>38399.99269675926</v>
      </c>
      <c r="E185" s="15">
        <f>'raw data'!E185</f>
        <v>32165.374501751805</v>
      </c>
      <c r="F185" s="31">
        <f>'raw data'!F185</f>
        <v>3.2534774502538077</v>
      </c>
    </row>
    <row r="186" spans="1:6" ht="11.25">
      <c r="A186" s="16">
        <f>'raw data'!A186</f>
        <v>0</v>
      </c>
      <c r="B186" s="15">
        <f>'raw data'!B186</f>
        <v>0</v>
      </c>
      <c r="C186" s="15" t="str">
        <f>'raw data'!C186</f>
        <v>ja3-2</v>
      </c>
      <c r="D186" s="81">
        <f>'raw data'!D186</f>
        <v>38399.99964120371</v>
      </c>
      <c r="E186" s="15">
        <f>'raw data'!E186</f>
        <v>1556.3271334865456</v>
      </c>
      <c r="F186" s="31">
        <f>'raw data'!F186</f>
        <v>9.050261335205036</v>
      </c>
    </row>
    <row r="187" spans="1:6" ht="11.25">
      <c r="A187" s="16">
        <f>'raw data'!A187</f>
        <v>0</v>
      </c>
      <c r="B187" s="15">
        <f>'raw data'!B187</f>
        <v>0</v>
      </c>
      <c r="C187" s="15" t="str">
        <f>'raw data'!C187</f>
        <v>blank-2</v>
      </c>
      <c r="D187" s="81">
        <f>'raw data'!D187</f>
        <v>38400.006574074076</v>
      </c>
      <c r="E187" s="15">
        <f>'raw data'!E187</f>
        <v>230.35929833772184</v>
      </c>
      <c r="F187" s="31">
        <f>'raw data'!F187</f>
        <v>35.89870098348117</v>
      </c>
    </row>
    <row r="188" spans="1:6" ht="11.25">
      <c r="A188" s="16">
        <f>'raw data'!A188</f>
        <v>0</v>
      </c>
      <c r="B188" s="15">
        <f>'raw data'!B188</f>
        <v>0</v>
      </c>
      <c r="C188" s="15" t="str">
        <f>'raw data'!C188</f>
        <v>dts1-2</v>
      </c>
      <c r="D188" s="81">
        <f>'raw data'!D188</f>
        <v>38400.0134837963</v>
      </c>
      <c r="E188" s="15">
        <f>'raw data'!E188</f>
        <v>105063.40563409404</v>
      </c>
      <c r="F188" s="31">
        <f>'raw data'!F188</f>
        <v>2.7096430808960617</v>
      </c>
    </row>
    <row r="189" spans="1:6" ht="11.25">
      <c r="A189" s="16">
        <f>'raw data'!A189</f>
        <v>0</v>
      </c>
      <c r="B189" s="15">
        <f>'raw data'!B189</f>
        <v>0</v>
      </c>
      <c r="C189" s="15" t="str">
        <f>'raw data'!C189</f>
        <v>jb3-2</v>
      </c>
      <c r="D189" s="81">
        <f>'raw data'!D189</f>
        <v>38400.02040509259</v>
      </c>
      <c r="E189" s="15">
        <f>'raw data'!E189</f>
        <v>1708.3086762127457</v>
      </c>
      <c r="F189" s="31">
        <f>'raw data'!F189</f>
        <v>4.759765543727891</v>
      </c>
    </row>
    <row r="190" spans="1:6" ht="11.25">
      <c r="A190" s="16">
        <f>'raw data'!A190</f>
        <v>0</v>
      </c>
      <c r="B190" s="15">
        <f>'raw data'!B190</f>
        <v>0</v>
      </c>
      <c r="C190" s="15" t="str">
        <f>'raw data'!C190</f>
        <v>drift-8</v>
      </c>
      <c r="D190" s="81">
        <f>'raw data'!D190</f>
        <v>38400.02732638889</v>
      </c>
      <c r="E190" s="178">
        <v>31913.33</v>
      </c>
      <c r="F190" s="178">
        <v>1.134797932563754</v>
      </c>
    </row>
    <row r="191" spans="1:6" ht="11.25">
      <c r="A191" s="16">
        <f>'raw data'!A191</f>
        <v>0</v>
      </c>
      <c r="B191" s="15">
        <f>'raw data'!B191</f>
        <v>0</v>
      </c>
      <c r="C191" s="15">
        <f>'raw data'!C191</f>
        <v>0</v>
      </c>
      <c r="D191" s="81">
        <f>'raw data'!D191</f>
        <v>0</v>
      </c>
      <c r="E191" s="15">
        <f>'raw data'!E191</f>
        <v>0</v>
      </c>
      <c r="F191" s="31">
        <f>'raw data'!F191</f>
        <v>0</v>
      </c>
    </row>
    <row r="192" spans="1:6" ht="11.25">
      <c r="A192" s="16">
        <f>'raw data'!A192</f>
        <v>0</v>
      </c>
      <c r="B192" s="15">
        <f>'raw data'!B192</f>
        <v>0</v>
      </c>
      <c r="C192" s="15">
        <f>'raw data'!C192</f>
        <v>0</v>
      </c>
      <c r="D192" s="81">
        <f>'raw data'!D192</f>
        <v>0</v>
      </c>
      <c r="E192" s="15">
        <f>'raw data'!E192</f>
        <v>1114826.2615609134</v>
      </c>
      <c r="F192" s="31">
        <f>'raw data'!F192</f>
        <v>1.2176066021637784</v>
      </c>
    </row>
    <row r="193" spans="1:6" ht="11.25">
      <c r="A193" s="16">
        <f>'raw data'!A193</f>
        <v>0</v>
      </c>
      <c r="B193" s="15">
        <f>'raw data'!B193</f>
        <v>0</v>
      </c>
      <c r="C193" s="15">
        <f>'raw data'!C193</f>
        <v>0</v>
      </c>
      <c r="D193" s="81">
        <f>'raw data'!D193</f>
        <v>0</v>
      </c>
      <c r="E193" s="15">
        <f>'raw data'!E193</f>
        <v>1070630.2168525385</v>
      </c>
      <c r="F193" s="31">
        <f>'raw data'!F193</f>
        <v>0</v>
      </c>
    </row>
    <row r="194" spans="1:6" ht="11.25">
      <c r="A194" s="16">
        <f>'raw data'!A194</f>
        <v>0</v>
      </c>
      <c r="B194" s="15">
        <f>'raw data'!B194</f>
        <v>0</v>
      </c>
      <c r="C194" s="15">
        <f>'raw data'!C194</f>
        <v>0</v>
      </c>
      <c r="D194" s="81">
        <f>'raw data'!D194</f>
        <v>0</v>
      </c>
      <c r="E194" s="15">
        <f>'raw data'!E194</f>
        <v>96.03561144617329</v>
      </c>
      <c r="F194" s="31" t="str">
        <f>'raw data'!F194</f>
        <v>%</v>
      </c>
    </row>
    <row r="195" spans="1:6" ht="11.25">
      <c r="A195" s="16">
        <f>'raw data'!A195</f>
        <v>0</v>
      </c>
      <c r="B195" s="15">
        <f>'raw data'!B195</f>
        <v>0</v>
      </c>
      <c r="C195" s="15">
        <f>'raw data'!C195</f>
        <v>0</v>
      </c>
      <c r="D195" s="81">
        <f>'raw data'!D195</f>
        <v>0</v>
      </c>
      <c r="E195" s="15">
        <f>'raw data'!E195</f>
        <v>0</v>
      </c>
      <c r="F195" s="31">
        <f>'raw data'!F195</f>
        <v>0</v>
      </c>
    </row>
    <row r="196" spans="1:6" ht="11.25">
      <c r="A196" s="16">
        <f>'raw data'!A196</f>
        <v>0</v>
      </c>
      <c r="B196" s="15">
        <f>'raw data'!B196</f>
        <v>0</v>
      </c>
      <c r="C196" s="15">
        <f>'raw data'!C196</f>
        <v>0</v>
      </c>
      <c r="D196" s="81">
        <f>'raw data'!D196</f>
        <v>0</v>
      </c>
      <c r="E196" s="15">
        <f>'raw data'!E196</f>
        <v>0</v>
      </c>
      <c r="F196" s="31">
        <f>'raw data'!F196</f>
        <v>0</v>
      </c>
    </row>
    <row r="197" spans="1:6" ht="11.25">
      <c r="A197" s="16">
        <f>'raw data'!A197</f>
        <v>0</v>
      </c>
      <c r="B197" s="15">
        <f>'raw data'!B197</f>
        <v>0</v>
      </c>
      <c r="C197" s="15" t="str">
        <f>'raw data'!C197</f>
        <v>Sample_Name</v>
      </c>
      <c r="D197" s="81" t="str">
        <f>'raw data'!D197</f>
        <v>DateTime_Measured</v>
      </c>
      <c r="E197" s="15" t="str">
        <f>'raw data'!E197</f>
        <v>Net_Intensity</v>
      </c>
      <c r="F197" s="31" t="str">
        <f>'raw data'!F197</f>
        <v>RSD(%)</v>
      </c>
    </row>
    <row r="198" spans="1:6" ht="11.25">
      <c r="A198" s="16" t="str">
        <f>'raw data'!A198</f>
        <v>Sc 361.384</v>
      </c>
      <c r="B198" s="15">
        <f>'raw data'!B198</f>
        <v>0</v>
      </c>
      <c r="C198" s="15" t="str">
        <f>'raw data'!C198</f>
        <v>drift-1</v>
      </c>
      <c r="D198" s="81">
        <f>'raw data'!D198</f>
        <v>38399.81474537037</v>
      </c>
      <c r="E198" s="15">
        <f>'raw data'!E198</f>
        <v>20093.43896153432</v>
      </c>
      <c r="F198" s="31">
        <f>'raw data'!F198</f>
        <v>0.5068453031978052</v>
      </c>
    </row>
    <row r="199" spans="1:6" ht="11.25">
      <c r="A199" s="16">
        <f>'raw data'!A199</f>
        <v>0</v>
      </c>
      <c r="B199" s="15">
        <f>'raw data'!B199</f>
        <v>0</v>
      </c>
      <c r="C199" s="15" t="str">
        <f>'raw data'!C199</f>
        <v>blank-1</v>
      </c>
      <c r="D199" s="81">
        <f>'raw data'!D199</f>
        <v>38399.821701388886</v>
      </c>
      <c r="E199" s="15">
        <f>'raw data'!E199</f>
        <v>65.7276507899933</v>
      </c>
      <c r="F199" s="31">
        <f>'raw data'!F199</f>
        <v>142.4233930969131</v>
      </c>
    </row>
    <row r="200" spans="1:6" ht="11.25">
      <c r="A200" s="16">
        <f>'raw data'!A200</f>
        <v>0</v>
      </c>
      <c r="B200" s="15">
        <f>'raw data'!B200</f>
        <v>0</v>
      </c>
      <c r="C200" s="15" t="str">
        <f>'raw data'!C200</f>
        <v>bir1-1</v>
      </c>
      <c r="D200" s="81">
        <f>'raw data'!D200</f>
        <v>38399.82865740741</v>
      </c>
      <c r="E200" s="15">
        <f>'raw data'!E200</f>
        <v>27461.355806360767</v>
      </c>
      <c r="F200" s="31">
        <f>'raw data'!F200</f>
        <v>2.973034649092048</v>
      </c>
    </row>
    <row r="201" spans="1:6" ht="11.25">
      <c r="A201" s="16">
        <f>'raw data'!A201</f>
        <v>0</v>
      </c>
      <c r="B201" s="15">
        <f>'raw data'!B201</f>
        <v>0</v>
      </c>
      <c r="C201" s="15" t="str">
        <f>'raw data'!C201</f>
        <v>drift-2</v>
      </c>
      <c r="D201" s="81">
        <f>'raw data'!D201</f>
        <v>38399.83561342592</v>
      </c>
      <c r="E201" s="15">
        <f>'raw data'!E201</f>
        <v>19428.73987488539</v>
      </c>
      <c r="F201" s="31">
        <f>'raw data'!F201</f>
        <v>1.8940156298666364</v>
      </c>
    </row>
    <row r="202" spans="1:6" ht="11.25">
      <c r="A202" s="16">
        <f>'raw data'!A202</f>
        <v>0</v>
      </c>
      <c r="B202" s="15">
        <f>'raw data'!B202</f>
        <v>0</v>
      </c>
      <c r="C202" s="15" t="str">
        <f>'raw data'!C202</f>
        <v>jp1-1</v>
      </c>
      <c r="D202" s="81">
        <f>'raw data'!D202</f>
        <v>38399.84258101852</v>
      </c>
      <c r="E202" s="15">
        <f>'raw data'!E202</f>
        <v>4578.592647137949</v>
      </c>
      <c r="F202" s="31">
        <f>'raw data'!F202</f>
        <v>2.852218270812866</v>
      </c>
    </row>
    <row r="203" spans="1:6" ht="11.25">
      <c r="A203" s="16">
        <f>'raw data'!A203</f>
        <v>0</v>
      </c>
      <c r="B203" s="15">
        <f>'raw data'!B203</f>
        <v>0</v>
      </c>
      <c r="C203" s="15" t="str">
        <f>'raw data'!C203</f>
        <v>182r1  43-52</v>
      </c>
      <c r="D203" s="81">
        <f>'raw data'!D203</f>
        <v>38399.84951388889</v>
      </c>
      <c r="E203" s="15">
        <f>'raw data'!E203</f>
        <v>38402.21477852276</v>
      </c>
      <c r="F203" s="31">
        <f>'raw data'!F203</f>
        <v>1.5134756411249208</v>
      </c>
    </row>
    <row r="204" spans="1:6" ht="11.25">
      <c r="A204" s="16">
        <f>'raw data'!A204</f>
        <v>0</v>
      </c>
      <c r="B204" s="15">
        <f>'raw data'!B204</f>
        <v>0</v>
      </c>
      <c r="C204" s="15" t="str">
        <f>'raw data'!C204</f>
        <v>drift-3</v>
      </c>
      <c r="D204" s="81">
        <f>'raw data'!D204</f>
        <v>38399.85648148148</v>
      </c>
      <c r="E204" s="15">
        <f>'raw data'!E204</f>
        <v>19514.587914301756</v>
      </c>
      <c r="F204" s="31">
        <f>'raw data'!F204</f>
        <v>1.379046356755034</v>
      </c>
    </row>
    <row r="205" spans="1:6" ht="11.25">
      <c r="A205" s="16">
        <f>'raw data'!A205</f>
        <v>0</v>
      </c>
      <c r="B205" s="15">
        <f>'raw data'!B205</f>
        <v>0</v>
      </c>
      <c r="C205" s="15" t="str">
        <f>'raw data'!C205</f>
        <v>194r2  50-60</v>
      </c>
      <c r="D205" s="81">
        <f>'raw data'!D205</f>
        <v>38399.8634375</v>
      </c>
      <c r="E205" s="15">
        <f>'raw data'!E205</f>
        <v>23576.209650560544</v>
      </c>
      <c r="F205" s="31">
        <f>'raw data'!F205</f>
        <v>1.0515541846925232</v>
      </c>
    </row>
    <row r="206" spans="1:6" ht="11.25">
      <c r="A206" s="16">
        <f>'raw data'!A206</f>
        <v>0</v>
      </c>
      <c r="B206" s="15">
        <f>'raw data'!B206</f>
        <v>0</v>
      </c>
      <c r="C206" s="15" t="str">
        <f>'raw data'!C206</f>
        <v>195r3  44-53</v>
      </c>
      <c r="D206" s="81">
        <f>'raw data'!D206</f>
        <v>38399.87038194444</v>
      </c>
      <c r="E206" s="15">
        <f>'raw data'!E206</f>
        <v>25864.05960236235</v>
      </c>
      <c r="F206" s="31">
        <f>'raw data'!F206</f>
        <v>3.3413184611511775</v>
      </c>
    </row>
    <row r="207" spans="1:6" ht="11.25">
      <c r="A207" s="16">
        <f>'raw data'!A207</f>
        <v>0</v>
      </c>
      <c r="B207" s="15">
        <f>'raw data'!B207</f>
        <v>0</v>
      </c>
      <c r="C207" s="15" t="str">
        <f>'raw data'!C207</f>
        <v>196r3  55-62</v>
      </c>
      <c r="D207" s="81">
        <f>'raw data'!D207</f>
        <v>38399.87732638889</v>
      </c>
      <c r="E207" s="15">
        <f>'raw data'!E207</f>
        <v>30039.589696192204</v>
      </c>
      <c r="F207" s="31">
        <f>'raw data'!F207</f>
        <v>2.4230778808159825</v>
      </c>
    </row>
    <row r="208" spans="1:6" ht="11.25">
      <c r="A208" s="16">
        <f>'raw data'!A208</f>
        <v>0</v>
      </c>
      <c r="B208" s="15">
        <f>'raw data'!B208</f>
        <v>0</v>
      </c>
      <c r="C208" s="15" t="str">
        <f>'raw data'!C208</f>
        <v>ja3-1</v>
      </c>
      <c r="D208" s="81">
        <f>'raw data'!D208</f>
        <v>38399.88427083333</v>
      </c>
      <c r="E208" s="15">
        <f>'raw data'!E208</f>
        <v>12951.456993302374</v>
      </c>
      <c r="F208" s="31">
        <f>'raw data'!F208</f>
        <v>3.5970551787784313</v>
      </c>
    </row>
    <row r="209" spans="1:6" ht="11.25">
      <c r="A209" s="16">
        <f>'raw data'!A209</f>
        <v>0</v>
      </c>
      <c r="B209" s="15">
        <f>'raw data'!B209</f>
        <v>0</v>
      </c>
      <c r="C209" s="15" t="str">
        <f>'raw data'!C209</f>
        <v>drift-4</v>
      </c>
      <c r="D209" s="81">
        <f>'raw data'!D209</f>
        <v>38399.891226851854</v>
      </c>
      <c r="E209" s="15">
        <f>'raw data'!E209</f>
        <v>19667.937222430886</v>
      </c>
      <c r="F209" s="31">
        <f>'raw data'!F209</f>
        <v>1.6711099156430764</v>
      </c>
    </row>
    <row r="210" spans="1:6" ht="11.25">
      <c r="A210" s="16">
        <f>'raw data'!A210</f>
        <v>0</v>
      </c>
      <c r="B210" s="15">
        <f>'raw data'!B210</f>
        <v>0</v>
      </c>
      <c r="C210" s="15" t="str">
        <f>'raw data'!C210</f>
        <v>dts1-1</v>
      </c>
      <c r="D210" s="81">
        <f>'raw data'!D210</f>
        <v>38399.89818287037</v>
      </c>
      <c r="E210" s="15">
        <f>'raw data'!E210</f>
        <v>2193.3270711185746</v>
      </c>
      <c r="F210" s="31">
        <f>'raw data'!F210</f>
        <v>2.689308778881517</v>
      </c>
    </row>
    <row r="211" spans="1:9" ht="11.25">
      <c r="A211" s="16">
        <f>'raw data'!A211</f>
        <v>0</v>
      </c>
      <c r="B211" s="15">
        <f>'raw data'!B211</f>
        <v>0</v>
      </c>
      <c r="C211" s="15" t="str">
        <f>'raw data'!C211</f>
        <v>198r1  62-72</v>
      </c>
      <c r="D211" s="81">
        <f>'raw data'!D211</f>
        <v>38399.90513888889</v>
      </c>
      <c r="E211" s="15">
        <f>'raw data'!E211</f>
        <v>27108.69719851099</v>
      </c>
      <c r="F211" s="31">
        <f>'raw data'!F211</f>
        <v>0.4404944657607034</v>
      </c>
      <c r="I211" s="88"/>
    </row>
    <row r="212" spans="1:9" ht="11.25">
      <c r="A212" s="16">
        <f>'raw data'!A212</f>
        <v>0</v>
      </c>
      <c r="B212" s="15">
        <f>'raw data'!B212</f>
        <v>0</v>
      </c>
      <c r="C212" s="15" t="str">
        <f>'raw data'!C212</f>
        <v>199r3  55-68</v>
      </c>
      <c r="D212" s="81">
        <f>'raw data'!D212</f>
        <v>38399.912083333336</v>
      </c>
      <c r="E212" s="15">
        <f>'raw data'!E212</f>
        <v>29677.434401012124</v>
      </c>
      <c r="F212" s="31">
        <f>'raw data'!F212</f>
        <v>1.7938251634764228</v>
      </c>
      <c r="I212" s="88"/>
    </row>
    <row r="213" spans="1:9" ht="11.25">
      <c r="A213" s="16">
        <f>'raw data'!A213</f>
        <v>0</v>
      </c>
      <c r="B213" s="15">
        <f>'raw data'!B213</f>
        <v>0</v>
      </c>
      <c r="C213" s="15" t="str">
        <f>'raw data'!C213</f>
        <v>200r2  40-50</v>
      </c>
      <c r="D213" s="81">
        <f>'raw data'!D213</f>
        <v>38399.919016203705</v>
      </c>
      <c r="E213" s="15">
        <f>'raw data'!E213</f>
        <v>24797.605551244636</v>
      </c>
      <c r="F213" s="31">
        <f>'raw data'!F213</f>
        <v>2.3957692594404114</v>
      </c>
      <c r="I213" s="88"/>
    </row>
    <row r="214" spans="1:9" ht="11.25">
      <c r="A214" s="16">
        <f>'raw data'!A214</f>
        <v>0</v>
      </c>
      <c r="B214" s="15">
        <f>'raw data'!B214</f>
        <v>0</v>
      </c>
      <c r="C214" s="15" t="str">
        <f>'raw data'!C214</f>
        <v>drift-5</v>
      </c>
      <c r="D214" s="81">
        <f>'raw data'!D214</f>
        <v>38399.92596064815</v>
      </c>
      <c r="E214" s="15">
        <f>'raw data'!E214</f>
        <v>19599.556652403946</v>
      </c>
      <c r="F214" s="31">
        <f>'raw data'!F214</f>
        <v>1.892291959255461</v>
      </c>
      <c r="I214" s="88"/>
    </row>
    <row r="215" spans="1:9" ht="11.25">
      <c r="A215" s="16">
        <f>'raw data'!A215</f>
        <v>0</v>
      </c>
      <c r="B215" s="15">
        <f>'raw data'!B215</f>
        <v>0</v>
      </c>
      <c r="C215" s="15" t="str">
        <f>'raw data'!C215</f>
        <v>bir1-2</v>
      </c>
      <c r="D215" s="81">
        <f>'raw data'!D215</f>
        <v>38399.932916666665</v>
      </c>
      <c r="E215" s="15">
        <f>'raw data'!E215</f>
        <v>27511.689700025334</v>
      </c>
      <c r="F215" s="31">
        <f>'raw data'!F215</f>
        <v>1.7810775565693502</v>
      </c>
      <c r="I215" s="88"/>
    </row>
    <row r="216" spans="1:9" ht="11.25">
      <c r="A216" s="16">
        <f>'raw data'!A216</f>
        <v>0</v>
      </c>
      <c r="B216" s="15">
        <f>'raw data'!B216</f>
        <v>0</v>
      </c>
      <c r="C216" s="15" t="str">
        <f>'raw data'!C216</f>
        <v>202r1  44-56</v>
      </c>
      <c r="D216" s="81">
        <f>'raw data'!D216</f>
        <v>38399.93986111111</v>
      </c>
      <c r="E216" s="15">
        <f>'raw data'!E216</f>
        <v>31533.470923844143</v>
      </c>
      <c r="F216" s="31">
        <f>'raw data'!F216</f>
        <v>0.5012647478373102</v>
      </c>
      <c r="I216" s="88"/>
    </row>
    <row r="217" spans="1:9" ht="11.25">
      <c r="A217" s="16">
        <f>'raw data'!A217</f>
        <v>0</v>
      </c>
      <c r="B217" s="15">
        <f>'raw data'!B217</f>
        <v>0</v>
      </c>
      <c r="C217" s="15" t="str">
        <f>'raw data'!C217</f>
        <v>203r1  83-92</v>
      </c>
      <c r="D217" s="81">
        <f>'raw data'!D217</f>
        <v>38399.94681712963</v>
      </c>
      <c r="E217" s="15">
        <f>'raw data'!E217</f>
        <v>22700.82661062594</v>
      </c>
      <c r="F217" s="31">
        <f>'raw data'!F217</f>
        <v>0.9782403631206509</v>
      </c>
      <c r="I217" s="88"/>
    </row>
    <row r="218" spans="1:9" ht="11.25">
      <c r="A218" s="16">
        <f>'raw data'!A218</f>
        <v>0</v>
      </c>
      <c r="B218" s="15">
        <f>'raw data'!B218</f>
        <v>0</v>
      </c>
      <c r="C218" s="15" t="str">
        <f>'raw data'!C218</f>
        <v>jb3-1</v>
      </c>
      <c r="D218" s="81">
        <f>'raw data'!D218</f>
        <v>38399.95376157408</v>
      </c>
      <c r="E218" s="15">
        <f>'raw data'!E218</f>
        <v>21100.905826931925</v>
      </c>
      <c r="F218" s="31">
        <f>'raw data'!F218</f>
        <v>2.497188695789292</v>
      </c>
      <c r="I218" s="88"/>
    </row>
    <row r="219" spans="1:9" ht="11.25">
      <c r="A219" s="16">
        <f>'raw data'!A219</f>
        <v>0</v>
      </c>
      <c r="B219" s="15">
        <f>'raw data'!B219</f>
        <v>0</v>
      </c>
      <c r="C219" s="15" t="str">
        <f>'raw data'!C219</f>
        <v>drift-6</v>
      </c>
      <c r="D219" s="81">
        <f>'raw data'!D219</f>
        <v>38399.960694444446</v>
      </c>
      <c r="E219" s="15">
        <f>'raw data'!E219</f>
        <v>19609.91774000655</v>
      </c>
      <c r="F219" s="31">
        <f>'raw data'!F219</f>
        <v>1.8753825150402526</v>
      </c>
      <c r="I219" s="88"/>
    </row>
    <row r="220" spans="1:9" ht="11.25">
      <c r="A220" s="16">
        <f>'raw data'!A220</f>
        <v>0</v>
      </c>
      <c r="B220" s="15">
        <f>'raw data'!B220</f>
        <v>0</v>
      </c>
      <c r="C220" s="15" t="str">
        <f>'raw data'!C220</f>
        <v>204r4  15-26</v>
      </c>
      <c r="D220" s="81">
        <f>'raw data'!D220</f>
        <v>38399.96763888889</v>
      </c>
      <c r="E220" s="178">
        <v>18947.055</v>
      </c>
      <c r="F220" s="178">
        <v>2.2056577064296277</v>
      </c>
      <c r="I220" s="88"/>
    </row>
    <row r="221" spans="1:9" ht="11.25">
      <c r="A221" s="16">
        <f>'raw data'!A221</f>
        <v>0</v>
      </c>
      <c r="B221" s="15">
        <f>'raw data'!B221</f>
        <v>0</v>
      </c>
      <c r="C221" s="15" t="str">
        <f>'raw data'!C221</f>
        <v>jp1-2</v>
      </c>
      <c r="D221" s="81">
        <f>'raw data'!D221</f>
        <v>38399.97456018518</v>
      </c>
      <c r="E221" s="179">
        <v>4532.94</v>
      </c>
      <c r="F221" s="179">
        <v>2.1932611822523485</v>
      </c>
      <c r="I221" s="88"/>
    </row>
    <row r="222" spans="1:9" ht="11.25">
      <c r="A222" s="16">
        <f>'raw data'!A222</f>
        <v>0</v>
      </c>
      <c r="B222" s="15">
        <f>'raw data'!B222</f>
        <v>0</v>
      </c>
      <c r="C222" s="15" t="str">
        <f>'raw data'!C222</f>
        <v>205r2  91-101</v>
      </c>
      <c r="D222" s="81">
        <f>'raw data'!D222</f>
        <v>38399.98150462963</v>
      </c>
      <c r="E222" s="15">
        <f>'raw data'!E222</f>
        <v>24488.743149553935</v>
      </c>
      <c r="F222" s="31">
        <f>'raw data'!F222</f>
        <v>3.401725615427521</v>
      </c>
      <c r="I222" s="88"/>
    </row>
    <row r="223" spans="1:9" ht="11.25">
      <c r="A223" s="16">
        <f>'raw data'!A223</f>
        <v>0</v>
      </c>
      <c r="B223" s="15">
        <f>'raw data'!B223</f>
        <v>0</v>
      </c>
      <c r="C223" s="15" t="str">
        <f>'raw data'!C223</f>
        <v>209r2  85-90</v>
      </c>
      <c r="D223" s="81">
        <f>'raw data'!D223</f>
        <v>38399.98844907407</v>
      </c>
      <c r="E223" s="15">
        <f>'raw data'!E223</f>
        <v>26254.18581464108</v>
      </c>
      <c r="F223" s="31">
        <f>'raw data'!F223</f>
        <v>0.655811841483269</v>
      </c>
      <c r="I223" s="88"/>
    </row>
    <row r="224" spans="1:9" ht="11.25">
      <c r="A224" s="16">
        <f>'raw data'!A224</f>
        <v>0</v>
      </c>
      <c r="B224" s="15">
        <f>'raw data'!B224</f>
        <v>0</v>
      </c>
      <c r="C224" s="15" t="str">
        <f>'raw data'!C224</f>
        <v>drift-7</v>
      </c>
      <c r="D224" s="81">
        <f>'raw data'!D224</f>
        <v>38399.99538194444</v>
      </c>
      <c r="E224" s="15">
        <f>'raw data'!E224</f>
        <v>19150.904244105634</v>
      </c>
      <c r="F224" s="31">
        <f>'raw data'!F224</f>
        <v>2.6128034359828614</v>
      </c>
      <c r="I224" s="88"/>
    </row>
    <row r="225" spans="1:9" ht="11.25">
      <c r="A225" s="16">
        <f>'raw data'!A225</f>
        <v>0</v>
      </c>
      <c r="B225" s="15">
        <f>'raw data'!B225</f>
        <v>0</v>
      </c>
      <c r="C225" s="15" t="str">
        <f>'raw data'!C225</f>
        <v>ja3-2</v>
      </c>
      <c r="D225" s="81">
        <f>'raw data'!D225</f>
        <v>38400.00232638889</v>
      </c>
      <c r="E225" s="15">
        <f>'raw data'!E225</f>
        <v>12888.551589719287</v>
      </c>
      <c r="F225" s="31">
        <f>'raw data'!F225</f>
        <v>3.9344474820520485</v>
      </c>
      <c r="I225" s="88"/>
    </row>
    <row r="226" spans="1:9" ht="11.25">
      <c r="A226" s="16">
        <f>'raw data'!A226</f>
        <v>0</v>
      </c>
      <c r="B226" s="15">
        <f>'raw data'!B226</f>
        <v>0</v>
      </c>
      <c r="C226" s="15" t="str">
        <f>'raw data'!C226</f>
        <v>blank-2</v>
      </c>
      <c r="D226" s="81">
        <f>'raw data'!D226</f>
        <v>38400.00927083333</v>
      </c>
      <c r="E226" s="15">
        <f>'raw data'!E226</f>
        <v>244.24536158380258</v>
      </c>
      <c r="F226" s="31">
        <f>'raw data'!F226</f>
        <v>80.8152219323497</v>
      </c>
      <c r="I226" s="88"/>
    </row>
    <row r="227" spans="1:9" ht="11.25">
      <c r="A227" s="16">
        <f>'raw data'!A227</f>
        <v>0</v>
      </c>
      <c r="B227" s="15">
        <f>'raw data'!B227</f>
        <v>0</v>
      </c>
      <c r="C227" s="15" t="str">
        <f>'raw data'!C227</f>
        <v>dts1-2</v>
      </c>
      <c r="D227" s="81">
        <f>'raw data'!D227</f>
        <v>38400.016180555554</v>
      </c>
      <c r="E227" s="178">
        <v>2082.59</v>
      </c>
      <c r="F227" s="178">
        <v>2.8167607914770483</v>
      </c>
      <c r="I227" s="88"/>
    </row>
    <row r="228" spans="1:9" ht="11.25">
      <c r="A228" s="16">
        <f>'raw data'!A228</f>
        <v>0</v>
      </c>
      <c r="B228" s="15">
        <f>'raw data'!B228</f>
        <v>0</v>
      </c>
      <c r="C228" s="15" t="str">
        <f>'raw data'!C228</f>
        <v>jb3-2</v>
      </c>
      <c r="D228" s="81">
        <f>'raw data'!D228</f>
        <v>38400.02309027778</v>
      </c>
      <c r="E228" s="15">
        <f>'raw data'!E228</f>
        <v>20964.37155895134</v>
      </c>
      <c r="F228" s="31">
        <f>'raw data'!F228</f>
        <v>2.118718429842569</v>
      </c>
      <c r="I228" s="88"/>
    </row>
    <row r="229" spans="1:9" ht="11.25">
      <c r="A229" s="16">
        <f>'raw data'!A229</f>
        <v>0</v>
      </c>
      <c r="B229" s="15">
        <f>'raw data'!B229</f>
        <v>0</v>
      </c>
      <c r="C229" s="15" t="str">
        <f>'raw data'!C229</f>
        <v>drift-8</v>
      </c>
      <c r="D229" s="81">
        <f>'raw data'!D229</f>
        <v>38400.030023148145</v>
      </c>
      <c r="E229" s="15">
        <f>'raw data'!E229</f>
        <v>18986.14213730015</v>
      </c>
      <c r="F229" s="31">
        <f>'raw data'!F229</f>
        <v>3.818019844747143</v>
      </c>
      <c r="I229" s="88"/>
    </row>
    <row r="230" spans="1:9" ht="11.25">
      <c r="A230" s="16">
        <f>'raw data'!A230</f>
        <v>0</v>
      </c>
      <c r="B230" s="15">
        <f>'raw data'!B230</f>
        <v>0</v>
      </c>
      <c r="C230" s="15">
        <f>'raw data'!C230</f>
        <v>0</v>
      </c>
      <c r="D230" s="81">
        <f>'raw data'!D230</f>
        <v>0</v>
      </c>
      <c r="E230" s="15">
        <f>'raw data'!E230</f>
        <v>0</v>
      </c>
      <c r="F230" s="31">
        <f>'raw data'!F230</f>
        <v>0</v>
      </c>
      <c r="I230" s="88"/>
    </row>
    <row r="231" spans="1:9" ht="11.25">
      <c r="A231" s="16">
        <f>'raw data'!A231</f>
        <v>0</v>
      </c>
      <c r="B231" s="15">
        <f>'raw data'!B231</f>
        <v>0</v>
      </c>
      <c r="C231" s="15">
        <f>'raw data'!C231</f>
        <v>0</v>
      </c>
      <c r="D231" s="81">
        <f>'raw data'!D231</f>
        <v>0</v>
      </c>
      <c r="E231" s="15">
        <f>'raw data'!E231</f>
        <v>799516.3286641873</v>
      </c>
      <c r="F231" s="31">
        <f>'raw data'!F231</f>
        <v>1.2012702463737104</v>
      </c>
      <c r="I231" s="88"/>
    </row>
    <row r="232" spans="1:9" ht="11.25">
      <c r="A232" s="16">
        <f>'raw data'!A232</f>
        <v>0</v>
      </c>
      <c r="B232" s="15">
        <f>'raw data'!B232</f>
        <v>0</v>
      </c>
      <c r="C232" s="15">
        <f>'raw data'!C232</f>
        <v>0</v>
      </c>
      <c r="D232" s="81">
        <f>'raw data'!D232</f>
        <v>0</v>
      </c>
      <c r="E232" s="15">
        <f>'raw data'!E232</f>
        <v>289836.0295037815</v>
      </c>
      <c r="F232" s="31">
        <f>'raw data'!F232</f>
        <v>0</v>
      </c>
      <c r="I232" s="88"/>
    </row>
    <row r="233" spans="1:9" ht="11.25">
      <c r="A233" s="16">
        <f>'raw data'!A233</f>
        <v>0</v>
      </c>
      <c r="B233" s="15">
        <f>'raw data'!B233</f>
        <v>0</v>
      </c>
      <c r="C233" s="15">
        <f>'raw data'!C233</f>
        <v>0</v>
      </c>
      <c r="D233" s="81">
        <f>'raw data'!D233</f>
        <v>0</v>
      </c>
      <c r="E233" s="15">
        <f>'raw data'!E233</f>
        <v>36.251420904440145</v>
      </c>
      <c r="F233" s="31" t="str">
        <f>'raw data'!F233</f>
        <v>%</v>
      </c>
      <c r="I233" s="88"/>
    </row>
    <row r="234" spans="1:9" ht="11.25">
      <c r="A234" s="16">
        <f>'raw data'!A234</f>
        <v>0</v>
      </c>
      <c r="B234" s="15">
        <f>'raw data'!B234</f>
        <v>0</v>
      </c>
      <c r="C234" s="15">
        <f>'raw data'!C234</f>
        <v>0</v>
      </c>
      <c r="D234" s="81">
        <f>'raw data'!D234</f>
        <v>0</v>
      </c>
      <c r="E234" s="15">
        <f>'raw data'!E234</f>
        <v>0</v>
      </c>
      <c r="F234" s="31">
        <f>'raw data'!F234</f>
        <v>0</v>
      </c>
      <c r="I234" s="88"/>
    </row>
    <row r="235" spans="1:6" ht="11.25">
      <c r="A235" s="16">
        <f>'raw data'!A235</f>
        <v>0</v>
      </c>
      <c r="B235" s="15">
        <f>'raw data'!B235</f>
        <v>0</v>
      </c>
      <c r="C235" s="15">
        <f>'raw data'!C235</f>
        <v>0</v>
      </c>
      <c r="D235" s="81">
        <f>'raw data'!D235</f>
        <v>0</v>
      </c>
      <c r="E235" s="15">
        <f>'raw data'!E235</f>
        <v>0</v>
      </c>
      <c r="F235" s="31">
        <f>'raw data'!F235</f>
        <v>0</v>
      </c>
    </row>
    <row r="236" spans="1:6" ht="11.25">
      <c r="A236" s="16">
        <f>'raw data'!A236</f>
        <v>0</v>
      </c>
      <c r="B236" s="15">
        <f>'raw data'!B236</f>
        <v>0</v>
      </c>
      <c r="C236" s="15" t="str">
        <f>'raw data'!C236</f>
        <v>Sample_Name</v>
      </c>
      <c r="D236" s="81" t="str">
        <f>'raw data'!D236</f>
        <v>DateTime_Measured</v>
      </c>
      <c r="E236" s="15" t="str">
        <f>'raw data'!E236</f>
        <v>Net_Intensity</v>
      </c>
      <c r="F236" s="31" t="str">
        <f>'raw data'!F236</f>
        <v>RSD(%)</v>
      </c>
    </row>
    <row r="237" spans="1:6" ht="11.25">
      <c r="A237" s="16" t="str">
        <f>'raw data'!A237</f>
        <v>Sr 407.771</v>
      </c>
      <c r="B237" s="15">
        <f>'raw data'!B237</f>
        <v>0</v>
      </c>
      <c r="C237" s="15" t="str">
        <f>'raw data'!C237</f>
        <v>drift-1</v>
      </c>
      <c r="D237" s="81">
        <f>'raw data'!D237</f>
        <v>38399.81565972222</v>
      </c>
      <c r="E237" s="15">
        <f>'raw data'!E237</f>
        <v>4531715.472245862</v>
      </c>
      <c r="F237" s="31">
        <f>'raw data'!F237</f>
        <v>1.3628680272190048</v>
      </c>
    </row>
    <row r="238" spans="1:6" ht="11.25">
      <c r="A238" s="16">
        <f>'raw data'!A238</f>
        <v>0</v>
      </c>
      <c r="B238" s="15">
        <f>'raw data'!B238</f>
        <v>0</v>
      </c>
      <c r="C238" s="15" t="str">
        <f>'raw data'!C238</f>
        <v>blank-1</v>
      </c>
      <c r="D238" s="81">
        <f>'raw data'!D238</f>
        <v>38399.822604166664</v>
      </c>
      <c r="E238" s="15">
        <f>'raw data'!E238</f>
        <v>6465.583312458462</v>
      </c>
      <c r="F238" s="31">
        <f>'raw data'!F238</f>
        <v>9.785721431589032</v>
      </c>
    </row>
    <row r="239" spans="1:6" ht="11.25">
      <c r="A239" s="16">
        <f>'raw data'!A239</f>
        <v>0</v>
      </c>
      <c r="B239" s="15">
        <f>'raw data'!B239</f>
        <v>0</v>
      </c>
      <c r="C239" s="15" t="str">
        <f>'raw data'!C239</f>
        <v>bir1-1</v>
      </c>
      <c r="D239" s="81">
        <f>'raw data'!D239</f>
        <v>38399.82957175926</v>
      </c>
      <c r="E239" s="15">
        <f>'raw data'!E239</f>
        <v>1231223.170935109</v>
      </c>
      <c r="F239" s="31">
        <f>'raw data'!F239</f>
        <v>0.5035101908091285</v>
      </c>
    </row>
    <row r="240" spans="1:6" ht="11.25">
      <c r="A240" s="16">
        <f>'raw data'!A240</f>
        <v>0</v>
      </c>
      <c r="B240" s="15">
        <f>'raw data'!B240</f>
        <v>0</v>
      </c>
      <c r="C240" s="15" t="str">
        <f>'raw data'!C240</f>
        <v>drift-2</v>
      </c>
      <c r="D240" s="81">
        <f>'raw data'!D240</f>
        <v>38399.83652777778</v>
      </c>
      <c r="E240" s="15">
        <f>'raw data'!E240</f>
        <v>4447957.111990203</v>
      </c>
      <c r="F240" s="31">
        <f>'raw data'!F240</f>
        <v>3.602537468401108</v>
      </c>
    </row>
    <row r="241" spans="1:6" ht="11.25">
      <c r="A241" s="16">
        <f>'raw data'!A241</f>
        <v>0</v>
      </c>
      <c r="B241" s="15">
        <f>'raw data'!B241</f>
        <v>0</v>
      </c>
      <c r="C241" s="15" t="str">
        <f>'raw data'!C241</f>
        <v>jp1-1</v>
      </c>
      <c r="D241" s="81">
        <f>'raw data'!D241</f>
        <v>38399.8434837963</v>
      </c>
      <c r="E241" s="178">
        <v>14417.525000000001</v>
      </c>
      <c r="F241" s="178">
        <v>5.61069314330697</v>
      </c>
    </row>
    <row r="242" spans="1:6" ht="11.25">
      <c r="A242" s="16">
        <f>'raw data'!A242</f>
        <v>0</v>
      </c>
      <c r="B242" s="15">
        <f>'raw data'!B242</f>
        <v>0</v>
      </c>
      <c r="C242" s="15" t="str">
        <f>'raw data'!C242</f>
        <v>182r1  43-52</v>
      </c>
      <c r="D242" s="81">
        <f>'raw data'!D242</f>
        <v>38399.85042824074</v>
      </c>
      <c r="E242" s="15">
        <f>'raw data'!E242</f>
        <v>978793.1490746504</v>
      </c>
      <c r="F242" s="31">
        <f>'raw data'!F242</f>
        <v>0.42698747477511517</v>
      </c>
    </row>
    <row r="243" spans="1:6" ht="11.25">
      <c r="A243" s="16">
        <f>'raw data'!A243</f>
        <v>0</v>
      </c>
      <c r="B243" s="15">
        <f>'raw data'!B243</f>
        <v>0</v>
      </c>
      <c r="C243" s="15" t="str">
        <f>'raw data'!C243</f>
        <v>drift-3</v>
      </c>
      <c r="D243" s="81">
        <f>'raw data'!D243</f>
        <v>38399.857395833336</v>
      </c>
      <c r="E243" s="15">
        <f>'raw data'!E243</f>
        <v>4434266.914626163</v>
      </c>
      <c r="F243" s="31">
        <f>'raw data'!F243</f>
        <v>3.5348846863816448</v>
      </c>
    </row>
    <row r="244" spans="1:6" ht="11.25">
      <c r="A244" s="16">
        <f>'raw data'!A244</f>
        <v>0</v>
      </c>
      <c r="B244" s="15">
        <f>'raw data'!B244</f>
        <v>0</v>
      </c>
      <c r="C244" s="15" t="str">
        <f>'raw data'!C244</f>
        <v>194r2  50-60</v>
      </c>
      <c r="D244" s="81">
        <f>'raw data'!D244</f>
        <v>38399.86435185185</v>
      </c>
      <c r="E244" s="15">
        <f>'raw data'!E244</f>
        <v>1040904.414765004</v>
      </c>
      <c r="F244" s="31">
        <f>'raw data'!F244</f>
        <v>1.2860249349667392</v>
      </c>
    </row>
    <row r="245" spans="1:6" ht="11.25">
      <c r="A245" s="16">
        <f>'raw data'!A245</f>
        <v>0</v>
      </c>
      <c r="B245" s="15">
        <f>'raw data'!B245</f>
        <v>0</v>
      </c>
      <c r="C245" s="15" t="str">
        <f>'raw data'!C245</f>
        <v>195r3  44-53</v>
      </c>
      <c r="D245" s="81">
        <f>'raw data'!D245</f>
        <v>38399.87128472222</v>
      </c>
      <c r="E245" s="15">
        <f>'raw data'!E245</f>
        <v>985626.8376612033</v>
      </c>
      <c r="F245" s="31">
        <f>'raw data'!F245</f>
        <v>1.4860393345783667</v>
      </c>
    </row>
    <row r="246" spans="1:6" ht="11.25">
      <c r="A246" s="16">
        <f>'raw data'!A246</f>
        <v>0</v>
      </c>
      <c r="B246" s="15">
        <f>'raw data'!B246</f>
        <v>0</v>
      </c>
      <c r="C246" s="15" t="str">
        <f>'raw data'!C246</f>
        <v>196r3  55-62</v>
      </c>
      <c r="D246" s="81">
        <f>'raw data'!D246</f>
        <v>38399.87824074074</v>
      </c>
      <c r="E246" s="15">
        <f>'raw data'!E246</f>
        <v>842237.5540506075</v>
      </c>
      <c r="F246" s="31">
        <f>'raw data'!F246</f>
        <v>0.5517601523641334</v>
      </c>
    </row>
    <row r="247" spans="1:6" ht="11.25">
      <c r="A247" s="16">
        <f>'raw data'!A247</f>
        <v>0</v>
      </c>
      <c r="B247" s="15">
        <f>'raw data'!B247</f>
        <v>0</v>
      </c>
      <c r="C247" s="15" t="str">
        <f>'raw data'!C247</f>
        <v>ja3-1</v>
      </c>
      <c r="D247" s="81">
        <f>'raw data'!D247</f>
        <v>38399.88518518519</v>
      </c>
      <c r="E247" s="15">
        <f>'raw data'!E247</f>
        <v>3245560.392593224</v>
      </c>
      <c r="F247" s="31">
        <f>'raw data'!F247</f>
        <v>2.6108169888612505</v>
      </c>
    </row>
    <row r="248" spans="1:6" ht="11.25">
      <c r="A248" s="16">
        <f>'raw data'!A248</f>
        <v>0</v>
      </c>
      <c r="B248" s="15">
        <f>'raw data'!B248</f>
        <v>0</v>
      </c>
      <c r="C248" s="15" t="str">
        <f>'raw data'!C248</f>
        <v>drift-4</v>
      </c>
      <c r="D248" s="81">
        <f>'raw data'!D248</f>
        <v>38399.8921412037</v>
      </c>
      <c r="E248" s="15">
        <f>'raw data'!E248</f>
        <v>4410218.802710495</v>
      </c>
      <c r="F248" s="31">
        <f>'raw data'!F248</f>
        <v>3.8951798383743155</v>
      </c>
    </row>
    <row r="249" spans="1:6" ht="11.25">
      <c r="A249" s="16">
        <f>'raw data'!A249</f>
        <v>0</v>
      </c>
      <c r="B249" s="15">
        <f>'raw data'!B249</f>
        <v>0</v>
      </c>
      <c r="C249" s="15" t="str">
        <f>'raw data'!C249</f>
        <v>dts1-1</v>
      </c>
      <c r="D249" s="81">
        <f>'raw data'!D249</f>
        <v>38399.899097222224</v>
      </c>
      <c r="E249" s="15">
        <f>'raw data'!E249</f>
        <v>10186.040928316315</v>
      </c>
      <c r="F249" s="31">
        <f>'raw data'!F249</f>
        <v>7.812074823061006</v>
      </c>
    </row>
    <row r="250" spans="1:6" ht="11.25">
      <c r="A250" s="16">
        <f>'raw data'!A250</f>
        <v>0</v>
      </c>
      <c r="B250" s="15">
        <f>'raw data'!B250</f>
        <v>0</v>
      </c>
      <c r="C250" s="15" t="str">
        <f>'raw data'!C250</f>
        <v>198r1  62-72</v>
      </c>
      <c r="D250" s="81">
        <f>'raw data'!D250</f>
        <v>38399.90604166667</v>
      </c>
      <c r="E250" s="15">
        <f>'raw data'!E250</f>
        <v>1000063.3162556414</v>
      </c>
      <c r="F250" s="31">
        <f>'raw data'!F250</f>
        <v>1.2261486414543517</v>
      </c>
    </row>
    <row r="251" spans="1:6" ht="11.25">
      <c r="A251" s="16">
        <f>'raw data'!A251</f>
        <v>0</v>
      </c>
      <c r="B251" s="15">
        <f>'raw data'!B251</f>
        <v>0</v>
      </c>
      <c r="C251" s="15" t="str">
        <f>'raw data'!C251</f>
        <v>199r3  55-68</v>
      </c>
      <c r="D251" s="81">
        <f>'raw data'!D251</f>
        <v>38399.912986111114</v>
      </c>
      <c r="E251" s="15">
        <f>'raw data'!E251</f>
        <v>943162.2103090227</v>
      </c>
      <c r="F251" s="31">
        <f>'raw data'!F251</f>
        <v>1.8233797339626172</v>
      </c>
    </row>
    <row r="252" spans="1:6" ht="11.25">
      <c r="A252" s="16">
        <f>'raw data'!A252</f>
        <v>0</v>
      </c>
      <c r="B252" s="15">
        <f>'raw data'!B252</f>
        <v>0</v>
      </c>
      <c r="C252" s="15" t="str">
        <f>'raw data'!C252</f>
        <v>200r2  40-50</v>
      </c>
      <c r="D252" s="81">
        <f>'raw data'!D252</f>
        <v>38399.91991898148</v>
      </c>
      <c r="E252" s="15">
        <f>'raw data'!E252</f>
        <v>1042586.187783907</v>
      </c>
      <c r="F252" s="31">
        <f>'raw data'!F252</f>
        <v>2.038992612087831</v>
      </c>
    </row>
    <row r="253" spans="1:6" ht="11.25">
      <c r="A253" s="16">
        <f>'raw data'!A253</f>
        <v>0</v>
      </c>
      <c r="B253" s="15">
        <f>'raw data'!B253</f>
        <v>0</v>
      </c>
      <c r="C253" s="15" t="str">
        <f>'raw data'!C253</f>
        <v>drift-5</v>
      </c>
      <c r="D253" s="81">
        <f>'raw data'!D253</f>
        <v>38399.926875</v>
      </c>
      <c r="E253" s="15">
        <f>'raw data'!E253</f>
        <v>4461151.771489477</v>
      </c>
      <c r="F253" s="31">
        <f>'raw data'!F253</f>
        <v>1.711748511851668</v>
      </c>
    </row>
    <row r="254" spans="1:6" ht="11.25">
      <c r="A254" s="16">
        <f>'raw data'!A254</f>
        <v>0</v>
      </c>
      <c r="B254" s="15">
        <f>'raw data'!B254</f>
        <v>0</v>
      </c>
      <c r="C254" s="15" t="str">
        <f>'raw data'!C254</f>
        <v>bir1-2</v>
      </c>
      <c r="D254" s="81">
        <f>'raw data'!D254</f>
        <v>38399.93383101852</v>
      </c>
      <c r="E254" s="15">
        <f>'raw data'!E254</f>
        <v>1235896.1521874352</v>
      </c>
      <c r="F254" s="31">
        <f>'raw data'!F254</f>
        <v>1.413164078585896</v>
      </c>
    </row>
    <row r="255" spans="1:6" ht="11.25">
      <c r="A255" s="16">
        <f>'raw data'!A255</f>
        <v>0</v>
      </c>
      <c r="B255" s="15">
        <f>'raw data'!B255</f>
        <v>0</v>
      </c>
      <c r="C255" s="15" t="str">
        <f>'raw data'!C255</f>
        <v>202r1  44-56</v>
      </c>
      <c r="D255" s="81">
        <f>'raw data'!D255</f>
        <v>38399.940775462965</v>
      </c>
      <c r="E255" s="15">
        <f>'raw data'!E255</f>
        <v>829199.4365533753</v>
      </c>
      <c r="F255" s="31">
        <f>'raw data'!F255</f>
        <v>1.174073284368849</v>
      </c>
    </row>
    <row r="256" spans="1:6" ht="11.25">
      <c r="A256" s="16">
        <f>'raw data'!A256</f>
        <v>0</v>
      </c>
      <c r="B256" s="15">
        <f>'raw data'!B256</f>
        <v>0</v>
      </c>
      <c r="C256" s="15" t="str">
        <f>'raw data'!C256</f>
        <v>203r1  83-92</v>
      </c>
      <c r="D256" s="81">
        <f>'raw data'!D256</f>
        <v>38399.94773148148</v>
      </c>
      <c r="E256" s="15">
        <f>'raw data'!E256</f>
        <v>1060191.7352904393</v>
      </c>
      <c r="F256" s="31">
        <f>'raw data'!F256</f>
        <v>0.2987095916106469</v>
      </c>
    </row>
    <row r="257" spans="1:6" ht="11.25">
      <c r="A257" s="16">
        <f>'raw data'!A257</f>
        <v>0</v>
      </c>
      <c r="B257" s="15">
        <f>'raw data'!B257</f>
        <v>0</v>
      </c>
      <c r="C257" s="15" t="str">
        <f>'raw data'!C257</f>
        <v>jb3-1</v>
      </c>
      <c r="D257" s="81">
        <f>'raw data'!D257</f>
        <v>38399.954664351855</v>
      </c>
      <c r="E257" s="15">
        <f>'raw data'!E257</f>
        <v>4618884.152599055</v>
      </c>
      <c r="F257" s="31">
        <f>'raw data'!F257</f>
        <v>1.56660489315705</v>
      </c>
    </row>
    <row r="258" spans="1:6" ht="11.25">
      <c r="A258" s="16">
        <f>'raw data'!A258</f>
        <v>0</v>
      </c>
      <c r="B258" s="15">
        <f>'raw data'!B258</f>
        <v>0</v>
      </c>
      <c r="C258" s="15" t="str">
        <f>'raw data'!C258</f>
        <v>drift-6</v>
      </c>
      <c r="D258" s="81">
        <f>'raw data'!D258</f>
        <v>38399.96162037037</v>
      </c>
      <c r="E258" s="15">
        <f>'raw data'!E258</f>
        <v>4425721.835733873</v>
      </c>
      <c r="F258" s="31">
        <f>'raw data'!F258</f>
        <v>1.5913772131776525</v>
      </c>
    </row>
    <row r="259" spans="1:6" ht="11.25">
      <c r="A259" s="16">
        <f>'raw data'!A259</f>
        <v>0</v>
      </c>
      <c r="B259" s="15">
        <f>'raw data'!B259</f>
        <v>0</v>
      </c>
      <c r="C259" s="15" t="str">
        <f>'raw data'!C259</f>
        <v>204r4  15-26</v>
      </c>
      <c r="D259" s="81">
        <f>'raw data'!D259</f>
        <v>38399.96854166667</v>
      </c>
      <c r="E259" s="15">
        <f>'raw data'!E259</f>
        <v>1114955.5645171672</v>
      </c>
      <c r="F259" s="31">
        <f>'raw data'!F259</f>
        <v>2.437340093594463</v>
      </c>
    </row>
    <row r="260" spans="1:6" ht="11.25">
      <c r="A260" s="16">
        <f>'raw data'!A260</f>
        <v>0</v>
      </c>
      <c r="B260" s="15">
        <f>'raw data'!B260</f>
        <v>0</v>
      </c>
      <c r="C260" s="15" t="str">
        <f>'raw data'!C260</f>
        <v>jp1-2</v>
      </c>
      <c r="D260" s="81">
        <f>'raw data'!D260</f>
        <v>38399.97547453704</v>
      </c>
      <c r="E260" s="15">
        <f>'raw data'!E260</f>
        <v>14102.310706872362</v>
      </c>
      <c r="F260" s="31">
        <f>'raw data'!F260</f>
        <v>0.5097703079363436</v>
      </c>
    </row>
    <row r="261" spans="1:6" ht="11.25">
      <c r="A261" s="16">
        <f>'raw data'!A261</f>
        <v>0</v>
      </c>
      <c r="B261" s="15">
        <f>'raw data'!B261</f>
        <v>0</v>
      </c>
      <c r="C261" s="15" t="str">
        <f>'raw data'!C261</f>
        <v>205r2  91-101</v>
      </c>
      <c r="D261" s="81">
        <f>'raw data'!D261</f>
        <v>38399.98241898148</v>
      </c>
      <c r="E261" s="15">
        <f>'raw data'!E261</f>
        <v>850149.4930694088</v>
      </c>
      <c r="F261" s="31">
        <f>'raw data'!F261</f>
        <v>1.296929209549936</v>
      </c>
    </row>
    <row r="262" spans="1:6" ht="11.25">
      <c r="A262" s="16">
        <f>'raw data'!A262</f>
        <v>0</v>
      </c>
      <c r="B262" s="15">
        <f>'raw data'!B262</f>
        <v>0</v>
      </c>
      <c r="C262" s="15" t="str">
        <f>'raw data'!C262</f>
        <v>209r2  85-90</v>
      </c>
      <c r="D262" s="81">
        <f>'raw data'!D262</f>
        <v>38399.98935185185</v>
      </c>
      <c r="E262" s="15">
        <f>'raw data'!E262</f>
        <v>962484.0576733643</v>
      </c>
      <c r="F262" s="31">
        <f>'raw data'!F262</f>
        <v>1.7568895898612351</v>
      </c>
    </row>
    <row r="263" spans="1:6" ht="11.25">
      <c r="A263" s="16">
        <f>'raw data'!A263</f>
        <v>0</v>
      </c>
      <c r="B263" s="15">
        <f>'raw data'!B263</f>
        <v>0</v>
      </c>
      <c r="C263" s="15" t="str">
        <f>'raw data'!C263</f>
        <v>drift-7</v>
      </c>
      <c r="D263" s="81">
        <f>'raw data'!D263</f>
        <v>38399.996296296296</v>
      </c>
      <c r="E263" s="15">
        <f>'raw data'!E263</f>
        <v>4391424.460648622</v>
      </c>
      <c r="F263" s="31">
        <f>'raw data'!F263</f>
        <v>1.582311278792203</v>
      </c>
    </row>
    <row r="264" spans="1:6" ht="11.25">
      <c r="A264" s="16">
        <f>'raw data'!A264</f>
        <v>0</v>
      </c>
      <c r="B264" s="15">
        <f>'raw data'!B264</f>
        <v>0</v>
      </c>
      <c r="C264" s="15" t="str">
        <f>'raw data'!C264</f>
        <v>ja3-2</v>
      </c>
      <c r="D264" s="81">
        <f>'raw data'!D264</f>
        <v>38400.00324074074</v>
      </c>
      <c r="E264" s="15">
        <f>'raw data'!E264</f>
        <v>3263166.585336953</v>
      </c>
      <c r="F264" s="31">
        <f>'raw data'!F264</f>
        <v>1.1807691325315897</v>
      </c>
    </row>
    <row r="265" spans="1:6" ht="11.25">
      <c r="A265" s="16">
        <f>'raw data'!A265</f>
        <v>0</v>
      </c>
      <c r="B265" s="15">
        <f>'raw data'!B265</f>
        <v>0</v>
      </c>
      <c r="C265" s="15" t="str">
        <f>'raw data'!C265</f>
        <v>blank-2</v>
      </c>
      <c r="D265" s="81">
        <f>'raw data'!D265</f>
        <v>38400.01016203704</v>
      </c>
      <c r="E265" s="15">
        <f>'raw data'!E265</f>
        <v>6224.493999816588</v>
      </c>
      <c r="F265" s="31">
        <f>'raw data'!F265</f>
        <v>4.525386745561496</v>
      </c>
    </row>
    <row r="266" spans="1:6" ht="11.25">
      <c r="A266" s="16">
        <f>'raw data'!A266</f>
        <v>0</v>
      </c>
      <c r="B266" s="15">
        <f>'raw data'!B266</f>
        <v>0</v>
      </c>
      <c r="C266" s="15" t="str">
        <f>'raw data'!C266</f>
        <v>dts1-2</v>
      </c>
      <c r="D266" s="81">
        <f>'raw data'!D266</f>
        <v>38400.01708333333</v>
      </c>
      <c r="E266" s="15">
        <f>'raw data'!E266</f>
        <v>10747.369281629848</v>
      </c>
      <c r="F266" s="31">
        <f>'raw data'!F266</f>
        <v>6.546142276162159</v>
      </c>
    </row>
    <row r="267" spans="1:6" ht="11.25">
      <c r="A267" s="16">
        <f>'raw data'!A267</f>
        <v>0</v>
      </c>
      <c r="B267" s="15">
        <f>'raw data'!B267</f>
        <v>0</v>
      </c>
      <c r="C267" s="15" t="str">
        <f>'raw data'!C267</f>
        <v>jb3-2</v>
      </c>
      <c r="D267" s="81">
        <f>'raw data'!D267</f>
        <v>38400.023993055554</v>
      </c>
      <c r="E267" s="15">
        <f>'raw data'!E267</f>
        <v>4638511.029969541</v>
      </c>
      <c r="F267" s="31">
        <f>'raw data'!F267</f>
        <v>1.7716448315615445</v>
      </c>
    </row>
    <row r="268" spans="1:6" ht="11.25">
      <c r="A268" s="16">
        <f>'raw data'!A268</f>
        <v>0</v>
      </c>
      <c r="B268" s="15">
        <f>'raw data'!B268</f>
        <v>0</v>
      </c>
      <c r="C268" s="15" t="str">
        <f>'raw data'!C268</f>
        <v>drift-8</v>
      </c>
      <c r="D268" s="81">
        <f>'raw data'!D268</f>
        <v>38400.0309375</v>
      </c>
      <c r="E268" s="15">
        <f>'raw data'!E268</f>
        <v>4394325.758405993</v>
      </c>
      <c r="F268" s="31">
        <f>'raw data'!F268</f>
        <v>0.5053167214214391</v>
      </c>
    </row>
    <row r="269" spans="1:6" ht="11.25">
      <c r="A269" s="16">
        <f>'raw data'!A269</f>
        <v>0</v>
      </c>
      <c r="B269" s="15">
        <f>'raw data'!B269</f>
        <v>0</v>
      </c>
      <c r="C269" s="15">
        <f>'raw data'!C269</f>
        <v>0</v>
      </c>
      <c r="D269" s="81">
        <f>'raw data'!D269</f>
        <v>0</v>
      </c>
      <c r="E269" s="15">
        <f>'raw data'!E269</f>
        <v>0</v>
      </c>
      <c r="F269" s="31">
        <f>'raw data'!F269</f>
        <v>0</v>
      </c>
    </row>
    <row r="270" spans="1:6" ht="11.25">
      <c r="A270" s="16">
        <f>'raw data'!A270</f>
        <v>0</v>
      </c>
      <c r="B270" s="15">
        <f>'raw data'!B270</f>
        <v>0</v>
      </c>
      <c r="C270" s="15">
        <f>'raw data'!C270</f>
        <v>0</v>
      </c>
      <c r="D270" s="81">
        <f>'raw data'!D270</f>
        <v>0</v>
      </c>
      <c r="E270" s="15">
        <f>'raw data'!E270</f>
        <v>372894.2400833543</v>
      </c>
      <c r="F270" s="31">
        <f>'raw data'!F270</f>
        <v>4.197330009396403</v>
      </c>
    </row>
    <row r="271" spans="1:6" ht="11.25">
      <c r="A271" s="16">
        <f>'raw data'!A271</f>
        <v>0</v>
      </c>
      <c r="B271" s="15">
        <f>'raw data'!B271</f>
        <v>0</v>
      </c>
      <c r="C271" s="15">
        <f>'raw data'!C271</f>
        <v>0</v>
      </c>
      <c r="D271" s="81">
        <f>'raw data'!D271</f>
        <v>0</v>
      </c>
      <c r="E271" s="15">
        <f>'raw data'!E271</f>
        <v>214168.7426531417</v>
      </c>
      <c r="F271" s="31">
        <f>'raw data'!F271</f>
        <v>0</v>
      </c>
    </row>
    <row r="272" spans="1:6" ht="11.25">
      <c r="A272" s="16">
        <f>'raw data'!A272</f>
        <v>0</v>
      </c>
      <c r="B272" s="15">
        <f>'raw data'!B272</f>
        <v>0</v>
      </c>
      <c r="C272" s="15">
        <f>'raw data'!C272</f>
        <v>0</v>
      </c>
      <c r="D272" s="81">
        <f>'raw data'!D272</f>
        <v>0</v>
      </c>
      <c r="E272" s="15">
        <f>'raw data'!E272</f>
        <v>57.43417828209625</v>
      </c>
      <c r="F272" s="31" t="str">
        <f>'raw data'!F272</f>
        <v>%</v>
      </c>
    </row>
    <row r="273" spans="1:6" ht="11.25">
      <c r="A273" s="16">
        <f>'raw data'!A273</f>
        <v>0</v>
      </c>
      <c r="B273" s="15">
        <f>'raw data'!B273</f>
        <v>0</v>
      </c>
      <c r="C273" s="15">
        <f>'raw data'!C273</f>
        <v>0</v>
      </c>
      <c r="D273" s="81">
        <f>'raw data'!D273</f>
        <v>0</v>
      </c>
      <c r="E273" s="15">
        <f>'raw data'!E273</f>
        <v>0</v>
      </c>
      <c r="F273" s="31">
        <f>'raw data'!F273</f>
        <v>0</v>
      </c>
    </row>
    <row r="274" spans="1:6" ht="11.25">
      <c r="A274" s="16">
        <f>'raw data'!A274</f>
        <v>0</v>
      </c>
      <c r="B274" s="15">
        <f>'raw data'!B274</f>
        <v>0</v>
      </c>
      <c r="C274" s="15">
        <f>'raw data'!C274</f>
        <v>0</v>
      </c>
      <c r="D274" s="81">
        <f>'raw data'!D274</f>
        <v>0</v>
      </c>
      <c r="E274" s="15">
        <f>'raw data'!E274</f>
        <v>0</v>
      </c>
      <c r="F274" s="31">
        <f>'raw data'!F274</f>
        <v>0</v>
      </c>
    </row>
    <row r="275" spans="1:6" ht="11.25">
      <c r="A275" s="16">
        <f>'raw data'!A275</f>
        <v>0</v>
      </c>
      <c r="B275" s="15">
        <f>'raw data'!B275</f>
        <v>0</v>
      </c>
      <c r="C275" s="15" t="str">
        <f>'raw data'!C275</f>
        <v>Sample_Name</v>
      </c>
      <c r="D275" s="81" t="str">
        <f>'raw data'!D275</f>
        <v>DateTime_Measured</v>
      </c>
      <c r="E275" s="15" t="str">
        <f>'raw data'!E275</f>
        <v>Net_Intensity</v>
      </c>
      <c r="F275" s="31" t="str">
        <f>'raw data'!F275</f>
        <v>RSD(%)</v>
      </c>
    </row>
    <row r="276" spans="1:6" ht="11.25">
      <c r="A276" s="16" t="str">
        <f>'raw data'!A276</f>
        <v>V 292.402</v>
      </c>
      <c r="B276" s="15">
        <f>'raw data'!B276</f>
        <v>0</v>
      </c>
      <c r="C276" s="15" t="str">
        <f>'raw data'!C276</f>
        <v>drift-1</v>
      </c>
      <c r="D276" s="81">
        <f>'raw data'!D276</f>
        <v>38399.813368055555</v>
      </c>
      <c r="E276" s="15">
        <f>'raw data'!E276</f>
        <v>26913.65655054347</v>
      </c>
      <c r="F276" s="31">
        <f>'raw data'!F276</f>
        <v>2.2320675028332833</v>
      </c>
    </row>
    <row r="277" spans="1:6" ht="11.25">
      <c r="A277" s="16">
        <f>'raw data'!A277</f>
        <v>0</v>
      </c>
      <c r="B277" s="15">
        <f>'raw data'!B277</f>
        <v>0</v>
      </c>
      <c r="C277" s="15" t="str">
        <f>'raw data'!C277</f>
        <v>blank-1</v>
      </c>
      <c r="D277" s="81">
        <f>'raw data'!D277</f>
        <v>38399.820335648146</v>
      </c>
      <c r="E277" s="15">
        <f>'raw data'!E277</f>
        <v>97.53276639497733</v>
      </c>
      <c r="F277" s="31">
        <f>'raw data'!F277</f>
        <v>243.63983229894117</v>
      </c>
    </row>
    <row r="278" spans="1:6" ht="11.25">
      <c r="A278" s="16">
        <f>'raw data'!A278</f>
        <v>0</v>
      </c>
      <c r="B278" s="15">
        <f>'raw data'!B278</f>
        <v>0</v>
      </c>
      <c r="C278" s="15" t="str">
        <f>'raw data'!C278</f>
        <v>bir1-1</v>
      </c>
      <c r="D278" s="81">
        <f>'raw data'!D278</f>
        <v>38399.82728009259</v>
      </c>
      <c r="E278" s="15">
        <f>'raw data'!E278</f>
        <v>27364.84871369323</v>
      </c>
      <c r="F278" s="31">
        <f>'raw data'!F278</f>
        <v>0.2512009944412181</v>
      </c>
    </row>
    <row r="279" spans="1:6" ht="11.25">
      <c r="A279" s="16">
        <f>'raw data'!A279</f>
        <v>0</v>
      </c>
      <c r="B279" s="15">
        <f>'raw data'!B279</f>
        <v>0</v>
      </c>
      <c r="C279" s="15" t="str">
        <f>'raw data'!C279</f>
        <v>drift-2</v>
      </c>
      <c r="D279" s="81">
        <f>'raw data'!D279</f>
        <v>38399.83423611111</v>
      </c>
      <c r="E279" s="15">
        <f>'raw data'!E279</f>
        <v>26698.554703139805</v>
      </c>
      <c r="F279" s="31">
        <f>'raw data'!F279</f>
        <v>0.9141251296274008</v>
      </c>
    </row>
    <row r="280" spans="1:6" ht="11.25">
      <c r="A280" s="16">
        <f>'raw data'!A280</f>
        <v>0</v>
      </c>
      <c r="B280" s="15">
        <f>'raw data'!B280</f>
        <v>0</v>
      </c>
      <c r="C280" s="15" t="str">
        <f>'raw data'!C280</f>
        <v>jp1-1</v>
      </c>
      <c r="D280" s="81">
        <f>'raw data'!D280</f>
        <v>38399.841203703705</v>
      </c>
      <c r="E280" s="178">
        <v>2281.615</v>
      </c>
      <c r="F280" s="178">
        <v>4.0639157884659065</v>
      </c>
    </row>
    <row r="281" spans="1:6" ht="11.25">
      <c r="A281" s="16">
        <f>'raw data'!A281</f>
        <v>0</v>
      </c>
      <c r="B281" s="15">
        <f>'raw data'!B281</f>
        <v>0</v>
      </c>
      <c r="C281" s="15" t="str">
        <f>'raw data'!C281</f>
        <v>182r1  43-52</v>
      </c>
      <c r="D281" s="81">
        <f>'raw data'!D281</f>
        <v>38399.84814814815</v>
      </c>
      <c r="E281" s="15">
        <f>'raw data'!E281</f>
        <v>51776.72711456341</v>
      </c>
      <c r="F281" s="31">
        <f>'raw data'!F281</f>
        <v>2.098698305842539</v>
      </c>
    </row>
    <row r="282" spans="1:6" ht="11.25">
      <c r="A282" s="16">
        <f>'raw data'!A282</f>
        <v>0</v>
      </c>
      <c r="B282" s="15">
        <f>'raw data'!B282</f>
        <v>0</v>
      </c>
      <c r="C282" s="15" t="str">
        <f>'raw data'!C282</f>
        <v>drift-3</v>
      </c>
      <c r="D282" s="81">
        <f>'raw data'!D282</f>
        <v>38399.855104166665</v>
      </c>
      <c r="E282" s="15">
        <f>'raw data'!E282</f>
        <v>26736.32844423694</v>
      </c>
      <c r="F282" s="31">
        <f>'raw data'!F282</f>
        <v>2.5064107541227765</v>
      </c>
    </row>
    <row r="283" spans="1:6" ht="11.25">
      <c r="A283" s="16">
        <f>'raw data'!A283</f>
        <v>0</v>
      </c>
      <c r="B283" s="15">
        <f>'raw data'!B283</f>
        <v>0</v>
      </c>
      <c r="C283" s="15" t="str">
        <f>'raw data'!C283</f>
        <v>194r2  50-60</v>
      </c>
      <c r="D283" s="81">
        <f>'raw data'!D283</f>
        <v>38399.86206018519</v>
      </c>
      <c r="E283" s="15">
        <f>'raw data'!E283</f>
        <v>16261.96285407981</v>
      </c>
      <c r="F283" s="31">
        <f>'raw data'!F283</f>
        <v>0.867979510445525</v>
      </c>
    </row>
    <row r="284" spans="1:6" ht="11.25">
      <c r="A284" s="16">
        <f>'raw data'!A284</f>
        <v>0</v>
      </c>
      <c r="B284" s="15">
        <f>'raw data'!B284</f>
        <v>0</v>
      </c>
      <c r="C284" s="15" t="str">
        <f>'raw data'!C284</f>
        <v>195r3  44-53</v>
      </c>
      <c r="D284" s="81">
        <f>'raw data'!D284</f>
        <v>38399.8690162037</v>
      </c>
      <c r="E284" s="178">
        <v>17219.25</v>
      </c>
      <c r="F284" s="178">
        <v>3.4137251459872022</v>
      </c>
    </row>
    <row r="285" spans="1:6" ht="11.25">
      <c r="A285" s="16">
        <f>'raw data'!A285</f>
        <v>0</v>
      </c>
      <c r="B285" s="15">
        <f>'raw data'!B285</f>
        <v>0</v>
      </c>
      <c r="C285" s="15" t="str">
        <f>'raw data'!C285</f>
        <v>196r3  55-62</v>
      </c>
      <c r="D285" s="81">
        <f>'raw data'!D285</f>
        <v>38399.87594907408</v>
      </c>
      <c r="E285" s="15">
        <f>'raw data'!E285</f>
        <v>18284.416450785684</v>
      </c>
      <c r="F285" s="31">
        <f>'raw data'!F285</f>
        <v>0.6569289438746712</v>
      </c>
    </row>
    <row r="286" spans="1:6" ht="11.25">
      <c r="A286" s="16">
        <f>'raw data'!A286</f>
        <v>0</v>
      </c>
      <c r="B286" s="15">
        <f>'raw data'!B286</f>
        <v>0</v>
      </c>
      <c r="C286" s="15" t="str">
        <f>'raw data'!C286</f>
        <v>ja3-1</v>
      </c>
      <c r="D286" s="81">
        <f>'raw data'!D286</f>
        <v>38399.88290509259</v>
      </c>
      <c r="E286" s="15">
        <f>'raw data'!E286</f>
        <v>14415.926862889703</v>
      </c>
      <c r="F286" s="31">
        <f>'raw data'!F286</f>
        <v>0.8625409389606928</v>
      </c>
    </row>
    <row r="287" spans="1:6" ht="11.25">
      <c r="A287" s="16">
        <f>'raw data'!A287</f>
        <v>0</v>
      </c>
      <c r="B287" s="15">
        <f>'raw data'!B287</f>
        <v>0</v>
      </c>
      <c r="C287" s="15" t="str">
        <f>'raw data'!C287</f>
        <v>drift-4</v>
      </c>
      <c r="D287" s="81">
        <f>'raw data'!D287</f>
        <v>38399.88984953704</v>
      </c>
      <c r="E287" s="15">
        <f>'raw data'!E287</f>
        <v>27428.88352102846</v>
      </c>
      <c r="F287" s="31">
        <f>'raw data'!F287</f>
        <v>1.3972659931238007</v>
      </c>
    </row>
    <row r="288" spans="1:6" ht="11.25">
      <c r="A288" s="16">
        <f>'raw data'!A288</f>
        <v>0</v>
      </c>
      <c r="B288" s="15">
        <f>'raw data'!B288</f>
        <v>0</v>
      </c>
      <c r="C288" s="15" t="str">
        <f>'raw data'!C288</f>
        <v>dts1-1</v>
      </c>
      <c r="D288" s="81">
        <f>'raw data'!D288</f>
        <v>38399.89681712963</v>
      </c>
      <c r="E288" s="178">
        <v>1137.225</v>
      </c>
      <c r="F288" s="178">
        <v>3.2898520339060084</v>
      </c>
    </row>
    <row r="289" spans="1:6" ht="11.25">
      <c r="A289" s="16">
        <f>'raw data'!A289</f>
        <v>0</v>
      </c>
      <c r="B289" s="15">
        <f>'raw data'!B289</f>
        <v>0</v>
      </c>
      <c r="C289" s="15" t="str">
        <f>'raw data'!C289</f>
        <v>198r1  62-72</v>
      </c>
      <c r="D289" s="81">
        <f>'raw data'!D289</f>
        <v>38399.903761574074</v>
      </c>
      <c r="E289" s="15">
        <f>'raw data'!E289</f>
        <v>17202.44090545932</v>
      </c>
      <c r="F289" s="31">
        <f>'raw data'!F289</f>
        <v>1.0686701634181526</v>
      </c>
    </row>
    <row r="290" spans="1:6" ht="11.25">
      <c r="A290" s="16">
        <f>'raw data'!A290</f>
        <v>0</v>
      </c>
      <c r="B290" s="15">
        <f>'raw data'!B290</f>
        <v>0</v>
      </c>
      <c r="C290" s="15" t="str">
        <f>'raw data'!C290</f>
        <v>199r3  55-68</v>
      </c>
      <c r="D290" s="81">
        <f>'raw data'!D290</f>
        <v>38399.91070601852</v>
      </c>
      <c r="E290" s="15">
        <f>'raw data'!E290</f>
        <v>18250.16148957975</v>
      </c>
      <c r="F290" s="31">
        <f>'raw data'!F290</f>
        <v>1.2135154982949035</v>
      </c>
    </row>
    <row r="291" spans="1:6" ht="11.25">
      <c r="A291" s="16">
        <f>'raw data'!A291</f>
        <v>0</v>
      </c>
      <c r="B291" s="15">
        <f>'raw data'!B291</f>
        <v>0</v>
      </c>
      <c r="C291" s="15" t="str">
        <f>'raw data'!C291</f>
        <v>200r2  40-50</v>
      </c>
      <c r="D291" s="81">
        <f>'raw data'!D291</f>
        <v>38399.917650462965</v>
      </c>
      <c r="E291" s="15">
        <f>'raw data'!E291</f>
        <v>15361.477985926569</v>
      </c>
      <c r="F291" s="31">
        <f>'raw data'!F291</f>
        <v>1.9984877685629419</v>
      </c>
    </row>
    <row r="292" spans="1:6" ht="11.25">
      <c r="A292" s="16">
        <f>'raw data'!A292</f>
        <v>0</v>
      </c>
      <c r="B292" s="15">
        <f>'raw data'!B292</f>
        <v>0</v>
      </c>
      <c r="C292" s="15" t="str">
        <f>'raw data'!C292</f>
        <v>drift-5</v>
      </c>
      <c r="D292" s="81">
        <f>'raw data'!D292</f>
        <v>38399.92458333333</v>
      </c>
      <c r="E292" s="15">
        <f>'raw data'!E292</f>
        <v>27154.39948738825</v>
      </c>
      <c r="F292" s="31">
        <f>'raw data'!F292</f>
        <v>1.0004830342714885</v>
      </c>
    </row>
    <row r="293" spans="1:6" ht="11.25">
      <c r="A293" s="16">
        <f>'raw data'!A293</f>
        <v>0</v>
      </c>
      <c r="B293" s="15">
        <f>'raw data'!B293</f>
        <v>0</v>
      </c>
      <c r="C293" s="15" t="str">
        <f>'raw data'!C293</f>
        <v>bir1-2</v>
      </c>
      <c r="D293" s="81">
        <f>'raw data'!D293</f>
        <v>38399.931539351855</v>
      </c>
      <c r="E293" s="15">
        <f>'raw data'!E293</f>
        <v>27582.878195125562</v>
      </c>
      <c r="F293" s="31">
        <f>'raw data'!F293</f>
        <v>4.296625990100308</v>
      </c>
    </row>
    <row r="294" spans="1:6" ht="11.25">
      <c r="A294" s="16">
        <f>'raw data'!A294</f>
        <v>0</v>
      </c>
      <c r="B294" s="15">
        <f>'raw data'!B294</f>
        <v>0</v>
      </c>
      <c r="C294" s="15" t="str">
        <f>'raw data'!C294</f>
        <v>202r1  44-56</v>
      </c>
      <c r="D294" s="81">
        <f>'raw data'!D294</f>
        <v>38399.93848379629</v>
      </c>
      <c r="E294" s="15">
        <f>'raw data'!E294</f>
        <v>18166.438604806044</v>
      </c>
      <c r="F294" s="31">
        <f>'raw data'!F294</f>
        <v>1.0557698775974935</v>
      </c>
    </row>
    <row r="295" spans="1:6" ht="11.25">
      <c r="A295" s="16">
        <f>'raw data'!A295</f>
        <v>0</v>
      </c>
      <c r="B295" s="15">
        <f>'raw data'!B295</f>
        <v>0</v>
      </c>
      <c r="C295" s="15" t="str">
        <f>'raw data'!C295</f>
        <v>203r1  83-92</v>
      </c>
      <c r="D295" s="81">
        <f>'raw data'!D295</f>
        <v>38399.945439814815</v>
      </c>
      <c r="E295" s="15">
        <f>'raw data'!E295</f>
        <v>14031.178969290688</v>
      </c>
      <c r="F295" s="31">
        <f>'raw data'!F295</f>
        <v>1.321936322018569</v>
      </c>
    </row>
    <row r="296" spans="1:6" ht="11.25">
      <c r="A296" s="16">
        <f>'raw data'!A296</f>
        <v>0</v>
      </c>
      <c r="B296" s="15">
        <f>'raw data'!B296</f>
        <v>0</v>
      </c>
      <c r="C296" s="15" t="str">
        <f>'raw data'!C296</f>
        <v>jb3-1</v>
      </c>
      <c r="D296" s="81">
        <f>'raw data'!D296</f>
        <v>38399.95238425926</v>
      </c>
      <c r="E296" s="178">
        <v>32794.575</v>
      </c>
      <c r="F296" s="178">
        <v>3.1854608432092935</v>
      </c>
    </row>
    <row r="297" spans="1:6" ht="11.25">
      <c r="A297" s="16">
        <f>'raw data'!A297</f>
        <v>0</v>
      </c>
      <c r="B297" s="15">
        <f>'raw data'!B297</f>
        <v>0</v>
      </c>
      <c r="C297" s="15" t="str">
        <f>'raw data'!C297</f>
        <v>drift-6</v>
      </c>
      <c r="D297" s="81">
        <f>'raw data'!D297</f>
        <v>38399.959328703706</v>
      </c>
      <c r="E297" s="15">
        <f>'raw data'!E297</f>
        <v>27599.356726932594</v>
      </c>
      <c r="F297" s="31">
        <f>'raw data'!F297</f>
        <v>0.369896461329323</v>
      </c>
    </row>
    <row r="298" spans="1:6" ht="11.25">
      <c r="A298" s="16">
        <f>'raw data'!A298</f>
        <v>0</v>
      </c>
      <c r="B298" s="15">
        <f>'raw data'!B298</f>
        <v>0</v>
      </c>
      <c r="C298" s="15" t="str">
        <f>'raw data'!C298</f>
        <v>204r4  15-26</v>
      </c>
      <c r="D298" s="81">
        <f>'raw data'!D298</f>
        <v>38399.966261574074</v>
      </c>
      <c r="E298" s="15">
        <f>'raw data'!E298</f>
        <v>12544.611302007099</v>
      </c>
      <c r="F298" s="31">
        <f>'raw data'!F298</f>
        <v>1.6503056259588869</v>
      </c>
    </row>
    <row r="299" spans="1:6" ht="11.25">
      <c r="A299" s="16">
        <f>'raw data'!A299</f>
        <v>0</v>
      </c>
      <c r="B299" s="15">
        <f>'raw data'!B299</f>
        <v>0</v>
      </c>
      <c r="C299" s="15" t="str">
        <f>'raw data'!C299</f>
        <v>jp1-2</v>
      </c>
      <c r="D299" s="81">
        <f>'raw data'!D299</f>
        <v>38399.97319444444</v>
      </c>
      <c r="E299" s="15">
        <f>'raw data'!E299</f>
        <v>2155.24020447167</v>
      </c>
      <c r="F299" s="31">
        <f>'raw data'!F299</f>
        <v>8.79663753524264</v>
      </c>
    </row>
    <row r="300" spans="1:6" ht="11.25">
      <c r="A300" s="16">
        <f>'raw data'!A300</f>
        <v>0</v>
      </c>
      <c r="B300" s="15">
        <f>'raw data'!B300</f>
        <v>0</v>
      </c>
      <c r="C300" s="15" t="str">
        <f>'raw data'!C300</f>
        <v>205r2  91-101</v>
      </c>
      <c r="D300" s="81">
        <f>'raw data'!D300</f>
        <v>38399.98012731481</v>
      </c>
      <c r="E300" s="15">
        <f>'raw data'!E300</f>
        <v>14861.846373306047</v>
      </c>
      <c r="F300" s="31">
        <f>'raw data'!F300</f>
        <v>1.0281710739453591</v>
      </c>
    </row>
    <row r="301" spans="1:6" ht="11.25">
      <c r="A301" s="16">
        <f>'raw data'!A301</f>
        <v>0</v>
      </c>
      <c r="B301" s="15">
        <f>'raw data'!B301</f>
        <v>0</v>
      </c>
      <c r="C301" s="15" t="str">
        <f>'raw data'!C301</f>
        <v>209r2  85-90</v>
      </c>
      <c r="D301" s="81">
        <f>'raw data'!D301</f>
        <v>38399.98707175926</v>
      </c>
      <c r="E301" s="15">
        <f>'raw data'!E301</f>
        <v>16374.772514709912</v>
      </c>
      <c r="F301" s="31">
        <f>'raw data'!F301</f>
        <v>1.023691209562904</v>
      </c>
    </row>
    <row r="302" spans="1:6" ht="11.25">
      <c r="A302" s="16">
        <f>'raw data'!A302</f>
        <v>0</v>
      </c>
      <c r="B302" s="15">
        <f>'raw data'!B302</f>
        <v>0</v>
      </c>
      <c r="C302" s="15" t="str">
        <f>'raw data'!C302</f>
        <v>drift-7</v>
      </c>
      <c r="D302" s="81">
        <f>'raw data'!D302</f>
        <v>38399.9940162037</v>
      </c>
      <c r="E302" s="15">
        <f>'raw data'!E302</f>
        <v>27196.393513071012</v>
      </c>
      <c r="F302" s="31">
        <f>'raw data'!F302</f>
        <v>1.1598556381710734</v>
      </c>
    </row>
    <row r="303" spans="1:6" ht="11.25">
      <c r="A303" s="16">
        <f>'raw data'!A303</f>
        <v>0</v>
      </c>
      <c r="B303" s="15">
        <f>'raw data'!B303</f>
        <v>0</v>
      </c>
      <c r="C303" s="15" t="str">
        <f>'raw data'!C303</f>
        <v>ja3-2</v>
      </c>
      <c r="D303" s="81">
        <f>'raw data'!D303</f>
        <v>38400.00096064815</v>
      </c>
      <c r="E303" s="15">
        <f>'raw data'!E303</f>
        <v>14206.412433310368</v>
      </c>
      <c r="F303" s="31">
        <f>'raw data'!F303</f>
        <v>3.911548353520102</v>
      </c>
    </row>
    <row r="304" spans="1:6" ht="11.25">
      <c r="A304" s="16">
        <f>'raw data'!A304</f>
        <v>0</v>
      </c>
      <c r="B304" s="15">
        <f>'raw data'!B304</f>
        <v>0</v>
      </c>
      <c r="C304" s="15" t="str">
        <f>'raw data'!C304</f>
        <v>blank-2</v>
      </c>
      <c r="D304" s="81">
        <f>'raw data'!D304</f>
        <v>38400.007893518516</v>
      </c>
      <c r="E304" s="15">
        <f>'raw data'!E304</f>
        <v>-73.34315163623305</v>
      </c>
      <c r="F304" s="31">
        <f>'raw data'!F304</f>
        <v>0</v>
      </c>
    </row>
    <row r="305" spans="1:6" ht="11.25">
      <c r="A305" s="16">
        <f>'raw data'!A305</f>
        <v>0</v>
      </c>
      <c r="B305" s="15">
        <f>'raw data'!B305</f>
        <v>0</v>
      </c>
      <c r="C305" s="15" t="str">
        <f>'raw data'!C305</f>
        <v>dts1-2</v>
      </c>
      <c r="D305" s="81">
        <f>'raw data'!D305</f>
        <v>38400.01480324074</v>
      </c>
      <c r="E305" s="15">
        <f>'raw data'!E305</f>
        <v>647.1231905538509</v>
      </c>
      <c r="F305" s="31">
        <f>'raw data'!F305</f>
        <v>26.62230162559566</v>
      </c>
    </row>
    <row r="306" spans="1:6" ht="11.25">
      <c r="A306" s="16">
        <f>'raw data'!A306</f>
        <v>0</v>
      </c>
      <c r="B306" s="15">
        <f>'raw data'!B306</f>
        <v>0</v>
      </c>
      <c r="C306" s="15" t="str">
        <f>'raw data'!C306</f>
        <v>jb3-2</v>
      </c>
      <c r="D306" s="81">
        <f>'raw data'!D306</f>
        <v>38400.02172453704</v>
      </c>
      <c r="E306" s="15">
        <f>'raw data'!E306</f>
        <v>32799.00993927257</v>
      </c>
      <c r="F306" s="31">
        <f>'raw data'!F306</f>
        <v>1.3011115879059663</v>
      </c>
    </row>
    <row r="307" spans="1:6" ht="11.25">
      <c r="A307" s="16">
        <f>'raw data'!A307</f>
        <v>0</v>
      </c>
      <c r="B307" s="15">
        <f>'raw data'!B307</f>
        <v>0</v>
      </c>
      <c r="C307" s="15" t="str">
        <f>'raw data'!C307</f>
        <v>drift-8</v>
      </c>
      <c r="D307" s="81">
        <f>'raw data'!D307</f>
        <v>38400.028657407405</v>
      </c>
      <c r="E307" s="15">
        <f>'raw data'!E307</f>
        <v>27048.176137382725</v>
      </c>
      <c r="F307" s="31">
        <f>'raw data'!F307</f>
        <v>2.919681999964949</v>
      </c>
    </row>
    <row r="308" spans="1:6" ht="11.25">
      <c r="A308" s="16">
        <f>'raw data'!A308</f>
        <v>0</v>
      </c>
      <c r="B308" s="15">
        <f>'raw data'!B308</f>
        <v>0</v>
      </c>
      <c r="C308" s="15">
        <f>'raw data'!C308</f>
        <v>0</v>
      </c>
      <c r="D308" s="81">
        <f>'raw data'!D308</f>
        <v>0</v>
      </c>
      <c r="E308" s="15">
        <f>'raw data'!E308</f>
        <v>0</v>
      </c>
      <c r="F308" s="31">
        <f>'raw data'!F308</f>
        <v>0</v>
      </c>
    </row>
    <row r="309" spans="1:6" ht="11.25">
      <c r="A309" s="16">
        <f>'raw data'!A309</f>
        <v>0</v>
      </c>
      <c r="B309" s="15">
        <f>'raw data'!B309</f>
        <v>0</v>
      </c>
      <c r="C309" s="15">
        <f>'raw data'!C309</f>
        <v>0</v>
      </c>
      <c r="D309" s="81">
        <f>'raw data'!D309</f>
        <v>0</v>
      </c>
      <c r="E309" s="15">
        <f>'raw data'!E309</f>
        <v>33205.144570077995</v>
      </c>
      <c r="F309" s="31">
        <f>'raw data'!F309</f>
        <v>9.724306704331468</v>
      </c>
    </row>
    <row r="310" spans="1:6" ht="11.25">
      <c r="A310" s="16">
        <f>'raw data'!A310</f>
        <v>0</v>
      </c>
      <c r="B310" s="15">
        <f>'raw data'!B310</f>
        <v>0</v>
      </c>
      <c r="C310" s="15">
        <f>'raw data'!C310</f>
        <v>0</v>
      </c>
      <c r="D310" s="81">
        <f>'raw data'!D310</f>
        <v>0</v>
      </c>
      <c r="E310" s="15">
        <f>'raw data'!E310</f>
        <v>17255.02377855467</v>
      </c>
      <c r="F310" s="31">
        <f>'raw data'!F310</f>
        <v>0</v>
      </c>
    </row>
    <row r="311" spans="1:6" ht="11.25">
      <c r="A311" s="16">
        <f>'raw data'!A311</f>
        <v>0</v>
      </c>
      <c r="B311" s="15">
        <f>'raw data'!B311</f>
        <v>0</v>
      </c>
      <c r="C311" s="15">
        <f>'raw data'!C311</f>
        <v>0</v>
      </c>
      <c r="D311" s="81">
        <f>'raw data'!D311</f>
        <v>0</v>
      </c>
      <c r="E311" s="15">
        <f>'raw data'!E311</f>
        <v>51.96491086535916</v>
      </c>
      <c r="F311" s="31" t="str">
        <f>'raw data'!F311</f>
        <v>%</v>
      </c>
    </row>
    <row r="312" spans="1:6" ht="11.25">
      <c r="A312" s="16">
        <f>'raw data'!A312</f>
        <v>0</v>
      </c>
      <c r="B312" s="15">
        <f>'raw data'!B312</f>
        <v>0</v>
      </c>
      <c r="C312" s="15">
        <f>'raw data'!C312</f>
        <v>0</v>
      </c>
      <c r="D312" s="81">
        <f>'raw data'!D312</f>
        <v>0</v>
      </c>
      <c r="E312" s="15">
        <f>'raw data'!E312</f>
        <v>0</v>
      </c>
      <c r="F312" s="31">
        <f>'raw data'!F312</f>
        <v>0</v>
      </c>
    </row>
    <row r="313" spans="1:6" ht="11.25">
      <c r="A313" s="16">
        <f>'raw data'!A313</f>
        <v>0</v>
      </c>
      <c r="B313" s="15">
        <f>'raw data'!B313</f>
        <v>0</v>
      </c>
      <c r="C313" s="15">
        <f>'raw data'!C313</f>
        <v>0</v>
      </c>
      <c r="D313" s="81">
        <f>'raw data'!D313</f>
        <v>0</v>
      </c>
      <c r="E313" s="15">
        <f>'raw data'!E313</f>
        <v>0</v>
      </c>
      <c r="F313" s="31">
        <f>'raw data'!F313</f>
        <v>0</v>
      </c>
    </row>
    <row r="314" spans="1:6" ht="11.25">
      <c r="A314" s="16">
        <f>'raw data'!A314</f>
        <v>0</v>
      </c>
      <c r="B314" s="15">
        <f>'raw data'!B314</f>
        <v>0</v>
      </c>
      <c r="C314" s="15" t="str">
        <f>'raw data'!C314</f>
        <v>Sample_Name</v>
      </c>
      <c r="D314" s="81" t="str">
        <f>'raw data'!D314</f>
        <v>DateTime_Measured</v>
      </c>
      <c r="E314" s="15" t="str">
        <f>'raw data'!E314</f>
        <v>Net_Intensity</v>
      </c>
      <c r="F314" s="31" t="str">
        <f>'raw data'!F314</f>
        <v>RSD(%)</v>
      </c>
    </row>
    <row r="315" spans="1:6" ht="11.25">
      <c r="A315" s="16" t="str">
        <f>'raw data'!A315</f>
        <v>Y 371.029</v>
      </c>
      <c r="B315" s="15">
        <f>'raw data'!B315</f>
        <v>0</v>
      </c>
      <c r="C315" s="15" t="str">
        <f>'raw data'!C315</f>
        <v>drift-1</v>
      </c>
      <c r="D315" s="81">
        <f>'raw data'!D315</f>
        <v>38399.81519675926</v>
      </c>
      <c r="E315" s="15">
        <f>'raw data'!E315</f>
        <v>12105.844967527864</v>
      </c>
      <c r="F315" s="31">
        <f>'raw data'!F315</f>
        <v>1.6143704166569324</v>
      </c>
    </row>
    <row r="316" spans="1:6" ht="11.25">
      <c r="A316" s="16">
        <f>'raw data'!A316</f>
        <v>0</v>
      </c>
      <c r="B316" s="15">
        <f>'raw data'!B316</f>
        <v>0</v>
      </c>
      <c r="C316" s="15" t="str">
        <f>'raw data'!C316</f>
        <v>blank-1</v>
      </c>
      <c r="D316" s="81">
        <f>'raw data'!D316</f>
        <v>38399.8221412037</v>
      </c>
      <c r="E316" s="15">
        <f>'raw data'!E316</f>
        <v>-292.39604288236706</v>
      </c>
      <c r="F316" s="31">
        <f>'raw data'!F316</f>
        <v>0</v>
      </c>
    </row>
    <row r="317" spans="1:6" ht="11.25">
      <c r="A317" s="16">
        <f>'raw data'!A317</f>
        <v>0</v>
      </c>
      <c r="B317" s="15">
        <f>'raw data'!B317</f>
        <v>0</v>
      </c>
      <c r="C317" s="15" t="str">
        <f>'raw data'!C317</f>
        <v>bir1-1</v>
      </c>
      <c r="D317" s="81">
        <f>'raw data'!D317</f>
        <v>38399.829097222224</v>
      </c>
      <c r="E317" s="15">
        <f>'raw data'!E317</f>
        <v>7194.484817240946</v>
      </c>
      <c r="F317" s="31">
        <f>'raw data'!F317</f>
        <v>3.0323175350860208</v>
      </c>
    </row>
    <row r="318" spans="1:6" ht="11.25">
      <c r="A318" s="16">
        <f>'raw data'!A318</f>
        <v>0</v>
      </c>
      <c r="B318" s="15">
        <f>'raw data'!B318</f>
        <v>0</v>
      </c>
      <c r="C318" s="15" t="str">
        <f>'raw data'!C318</f>
        <v>drift-2</v>
      </c>
      <c r="D318" s="81">
        <f>'raw data'!D318</f>
        <v>38399.836064814815</v>
      </c>
      <c r="E318" s="15">
        <f>'raw data'!E318</f>
        <v>12232.188088677523</v>
      </c>
      <c r="F318" s="31">
        <f>'raw data'!F318</f>
        <v>2.9960079201612144</v>
      </c>
    </row>
    <row r="319" spans="1:6" ht="11.25">
      <c r="A319" s="16">
        <f>'raw data'!A319</f>
        <v>0</v>
      </c>
      <c r="B319" s="15">
        <f>'raw data'!B319</f>
        <v>0</v>
      </c>
      <c r="C319" s="15" t="str">
        <f>'raw data'!C319</f>
        <v>jp1-1</v>
      </c>
      <c r="D319" s="81">
        <f>'raw data'!D319</f>
        <v>38399.84302083333</v>
      </c>
      <c r="E319" s="15">
        <f>'raw data'!E319</f>
        <v>-367.6943740271363</v>
      </c>
      <c r="F319" s="31">
        <f>'raw data'!F319</f>
        <v>0</v>
      </c>
    </row>
    <row r="320" spans="1:6" ht="11.25">
      <c r="A320" s="16">
        <f>'raw data'!A320</f>
        <v>0</v>
      </c>
      <c r="B320" s="15">
        <f>'raw data'!B320</f>
        <v>0</v>
      </c>
      <c r="C320" s="15" t="str">
        <f>'raw data'!C320</f>
        <v>182r1  43-52</v>
      </c>
      <c r="D320" s="81">
        <f>'raw data'!D320</f>
        <v>38399.849953703706</v>
      </c>
      <c r="E320" s="15">
        <f>'raw data'!E320</f>
        <v>13454.684880949477</v>
      </c>
      <c r="F320" s="31">
        <f>'raw data'!F320</f>
        <v>0.13304644704718954</v>
      </c>
    </row>
    <row r="321" spans="1:6" ht="11.25">
      <c r="A321" s="16">
        <f>'raw data'!A321</f>
        <v>0</v>
      </c>
      <c r="B321" s="15">
        <f>'raw data'!B321</f>
        <v>0</v>
      </c>
      <c r="C321" s="15" t="str">
        <f>'raw data'!C321</f>
        <v>drift-3</v>
      </c>
      <c r="D321" s="81">
        <f>'raw data'!D321</f>
        <v>38399.85693287037</v>
      </c>
      <c r="E321" s="15">
        <f>'raw data'!E321</f>
        <v>11932.077364518198</v>
      </c>
      <c r="F321" s="31">
        <f>'raw data'!F321</f>
        <v>1.9988169028198146</v>
      </c>
    </row>
    <row r="322" spans="1:6" ht="11.25">
      <c r="A322" s="16">
        <f>'raw data'!A322</f>
        <v>0</v>
      </c>
      <c r="B322" s="15">
        <f>'raw data'!B322</f>
        <v>0</v>
      </c>
      <c r="C322" s="15" t="str">
        <f>'raw data'!C322</f>
        <v>194r2  50-60</v>
      </c>
      <c r="D322" s="81">
        <f>'raw data'!D322</f>
        <v>38399.86387731481</v>
      </c>
      <c r="E322" s="15">
        <f>'raw data'!E322</f>
        <v>4926.740342295868</v>
      </c>
      <c r="F322" s="31">
        <f>'raw data'!F322</f>
        <v>1.5697581334407702</v>
      </c>
    </row>
    <row r="323" spans="1:6" ht="11.25">
      <c r="A323" s="16">
        <f>'raw data'!A323</f>
        <v>0</v>
      </c>
      <c r="B323" s="15">
        <f>'raw data'!B323</f>
        <v>0</v>
      </c>
      <c r="C323" s="15" t="str">
        <f>'raw data'!C323</f>
        <v>195r3  44-53</v>
      </c>
      <c r="D323" s="81">
        <f>'raw data'!D323</f>
        <v>38399.87082175926</v>
      </c>
      <c r="E323" s="178">
        <v>5541.115</v>
      </c>
      <c r="F323" s="178">
        <v>0.12697286509629194</v>
      </c>
    </row>
    <row r="324" spans="1:6" ht="11.25">
      <c r="A324" s="16">
        <f>'raw data'!A324</f>
        <v>0</v>
      </c>
      <c r="B324" s="15">
        <f>'raw data'!B324</f>
        <v>0</v>
      </c>
      <c r="C324" s="15" t="str">
        <f>'raw data'!C324</f>
        <v>196r3  55-62</v>
      </c>
      <c r="D324" s="81">
        <f>'raw data'!D324</f>
        <v>38399.8777662037</v>
      </c>
      <c r="E324" s="15">
        <f>'raw data'!E324</f>
        <v>6052.476637624409</v>
      </c>
      <c r="F324" s="31">
        <f>'raw data'!F324</f>
        <v>3.855914073336811</v>
      </c>
    </row>
    <row r="325" spans="1:6" ht="11.25">
      <c r="A325" s="16">
        <f>'raw data'!A325</f>
        <v>0</v>
      </c>
      <c r="B325" s="15">
        <f>'raw data'!B325</f>
        <v>0</v>
      </c>
      <c r="C325" s="15" t="str">
        <f>'raw data'!C325</f>
        <v>ja3-1</v>
      </c>
      <c r="D325" s="81">
        <f>'raw data'!D325</f>
        <v>38399.884722222225</v>
      </c>
      <c r="E325" s="15">
        <f>'raw data'!E325</f>
        <v>9018.927364335714</v>
      </c>
      <c r="F325" s="31">
        <f>'raw data'!F325</f>
        <v>4.066710020774987</v>
      </c>
    </row>
    <row r="326" spans="1:6" ht="11.25">
      <c r="A326" s="16">
        <f>'raw data'!A326</f>
        <v>0</v>
      </c>
      <c r="B326" s="15">
        <f>'raw data'!B326</f>
        <v>0</v>
      </c>
      <c r="C326" s="15" t="str">
        <f>'raw data'!C326</f>
        <v>drift-4</v>
      </c>
      <c r="D326" s="81">
        <f>'raw data'!D326</f>
        <v>38399.89167824074</v>
      </c>
      <c r="E326" s="15">
        <f>'raw data'!E326</f>
        <v>11973.459385488595</v>
      </c>
      <c r="F326" s="31">
        <f>'raw data'!F326</f>
        <v>1.0308856359617373</v>
      </c>
    </row>
    <row r="327" spans="1:6" ht="11.25">
      <c r="A327" s="16">
        <f>'raw data'!A327</f>
        <v>0</v>
      </c>
      <c r="B327" s="15">
        <f>'raw data'!B327</f>
        <v>0</v>
      </c>
      <c r="C327" s="15" t="str">
        <f>'raw data'!C327</f>
        <v>dts1-1</v>
      </c>
      <c r="D327" s="81">
        <f>'raw data'!D327</f>
        <v>38399.898622685185</v>
      </c>
      <c r="E327" s="15">
        <f>'raw data'!E327</f>
        <v>-71.8854136064575</v>
      </c>
      <c r="F327" s="31">
        <f>'raw data'!F327</f>
        <v>0</v>
      </c>
    </row>
    <row r="328" spans="1:6" ht="11.25">
      <c r="A328" s="16">
        <f>'raw data'!A328</f>
        <v>0</v>
      </c>
      <c r="B328" s="15">
        <f>'raw data'!B328</f>
        <v>0</v>
      </c>
      <c r="C328" s="15" t="str">
        <f>'raw data'!C328</f>
        <v>198r1  62-72</v>
      </c>
      <c r="D328" s="81">
        <f>'raw data'!D328</f>
        <v>38399.90557870371</v>
      </c>
      <c r="E328" s="15">
        <f>'raw data'!E328</f>
        <v>5399.699962137366</v>
      </c>
      <c r="F328" s="31">
        <f>'raw data'!F328</f>
        <v>3.890686635115104</v>
      </c>
    </row>
    <row r="329" spans="1:6" ht="11.25">
      <c r="A329" s="16">
        <f>'raw data'!A329</f>
        <v>0</v>
      </c>
      <c r="B329" s="15">
        <f>'raw data'!B329</f>
        <v>0</v>
      </c>
      <c r="C329" s="15" t="str">
        <f>'raw data'!C329</f>
        <v>199r3  55-68</v>
      </c>
      <c r="D329" s="81">
        <f>'raw data'!D329</f>
        <v>38399.912523148145</v>
      </c>
      <c r="E329" s="15">
        <f>'raw data'!E329</f>
        <v>5811.801415702337</v>
      </c>
      <c r="F329" s="31">
        <f>'raw data'!F329</f>
        <v>2.5543954991306284</v>
      </c>
    </row>
    <row r="330" spans="1:6" ht="11.25">
      <c r="A330" s="16">
        <f>'raw data'!A330</f>
        <v>0</v>
      </c>
      <c r="B330" s="15">
        <f>'raw data'!B330</f>
        <v>0</v>
      </c>
      <c r="C330" s="15" t="str">
        <f>'raw data'!C330</f>
        <v>200r2  40-50</v>
      </c>
      <c r="D330" s="81">
        <f>'raw data'!D330</f>
        <v>38399.91945601852</v>
      </c>
      <c r="E330" s="15">
        <f>'raw data'!E330</f>
        <v>4961.8417844549285</v>
      </c>
      <c r="F330" s="31">
        <f>'raw data'!F330</f>
        <v>3.4460335836609657</v>
      </c>
    </row>
    <row r="331" spans="1:6" ht="11.25">
      <c r="A331" s="16">
        <f>'raw data'!A331</f>
        <v>0</v>
      </c>
      <c r="B331" s="15">
        <f>'raw data'!B331</f>
        <v>0</v>
      </c>
      <c r="C331" s="15" t="str">
        <f>'raw data'!C331</f>
        <v>drift-5</v>
      </c>
      <c r="D331" s="81">
        <f>'raw data'!D331</f>
        <v>38399.926400462966</v>
      </c>
      <c r="E331" s="15">
        <f>'raw data'!E331</f>
        <v>11712.427527434018</v>
      </c>
      <c r="F331" s="31">
        <f>'raw data'!F331</f>
        <v>2.7323275542214764</v>
      </c>
    </row>
    <row r="332" spans="1:6" ht="11.25">
      <c r="A332" s="16">
        <f>'raw data'!A332</f>
        <v>0</v>
      </c>
      <c r="B332" s="15">
        <f>'raw data'!B332</f>
        <v>0</v>
      </c>
      <c r="C332" s="15" t="str">
        <f>'raw data'!C332</f>
        <v>bir1-2</v>
      </c>
      <c r="D332" s="81">
        <f>'raw data'!D332</f>
        <v>38399.93335648148</v>
      </c>
      <c r="E332" s="178">
        <v>7116.395</v>
      </c>
      <c r="F332" s="178">
        <v>2.0362471822958517</v>
      </c>
    </row>
    <row r="333" spans="1:6" ht="11.25">
      <c r="A333" s="16">
        <f>'raw data'!A333</f>
        <v>0</v>
      </c>
      <c r="B333" s="15">
        <f>'raw data'!B333</f>
        <v>0</v>
      </c>
      <c r="C333" s="15" t="str">
        <f>'raw data'!C333</f>
        <v>202r1  44-56</v>
      </c>
      <c r="D333" s="81">
        <f>'raw data'!D333</f>
        <v>38399.9403125</v>
      </c>
      <c r="E333" s="15">
        <f>'raw data'!E333</f>
        <v>5178.87627078976</v>
      </c>
      <c r="F333" s="31">
        <f>'raw data'!F333</f>
        <v>2.845791162181647</v>
      </c>
    </row>
    <row r="334" spans="1:6" ht="11.25">
      <c r="A334" s="16">
        <f>'raw data'!A334</f>
        <v>0</v>
      </c>
      <c r="B334" s="15">
        <f>'raw data'!B334</f>
        <v>0</v>
      </c>
      <c r="C334" s="15" t="str">
        <f>'raw data'!C334</f>
        <v>203r1  83-92</v>
      </c>
      <c r="D334" s="81">
        <f>'raw data'!D334</f>
        <v>38399.94725694445</v>
      </c>
      <c r="E334" s="15">
        <f>'raw data'!E334</f>
        <v>4126.211224141509</v>
      </c>
      <c r="F334" s="31">
        <f>'raw data'!F334</f>
        <v>5.2158823516720085</v>
      </c>
    </row>
    <row r="335" spans="1:6" ht="11.25">
      <c r="A335" s="16">
        <f>'raw data'!A335</f>
        <v>0</v>
      </c>
      <c r="B335" s="15">
        <f>'raw data'!B335</f>
        <v>0</v>
      </c>
      <c r="C335" s="15" t="str">
        <f>'raw data'!C335</f>
        <v>jb3-1</v>
      </c>
      <c r="D335" s="81">
        <f>'raw data'!D335</f>
        <v>38399.954201388886</v>
      </c>
      <c r="E335" s="15">
        <f>'raw data'!E335</f>
        <v>12158.878361756237</v>
      </c>
      <c r="F335" s="31">
        <f>'raw data'!F335</f>
        <v>1.5995364425793013</v>
      </c>
    </row>
    <row r="336" spans="1:6" ht="11.25">
      <c r="A336" s="16">
        <f>'raw data'!A336</f>
        <v>0</v>
      </c>
      <c r="B336" s="15">
        <f>'raw data'!B336</f>
        <v>0</v>
      </c>
      <c r="C336" s="15" t="str">
        <f>'raw data'!C336</f>
        <v>drift-6</v>
      </c>
      <c r="D336" s="81">
        <f>'raw data'!D336</f>
        <v>38399.96114583333</v>
      </c>
      <c r="E336" s="15">
        <f>'raw data'!E336</f>
        <v>12082.912648285292</v>
      </c>
      <c r="F336" s="31">
        <f>'raw data'!F336</f>
        <v>3.7903680067790395</v>
      </c>
    </row>
    <row r="337" spans="1:6" ht="11.25">
      <c r="A337" s="16">
        <f>'raw data'!A337</f>
        <v>0</v>
      </c>
      <c r="B337" s="15">
        <f>'raw data'!B337</f>
        <v>0</v>
      </c>
      <c r="C337" s="15" t="str">
        <f>'raw data'!C337</f>
        <v>204r4  15-26</v>
      </c>
      <c r="D337" s="81">
        <f>'raw data'!D337</f>
        <v>38399.96807870371</v>
      </c>
      <c r="E337" s="178">
        <v>3502.99</v>
      </c>
      <c r="F337" s="178">
        <v>8.211182345683692</v>
      </c>
    </row>
    <row r="338" spans="1:6" ht="11.25">
      <c r="A338" s="16">
        <f>'raw data'!A338</f>
        <v>0</v>
      </c>
      <c r="B338" s="15">
        <f>'raw data'!B338</f>
        <v>0</v>
      </c>
      <c r="C338" s="15" t="str">
        <f>'raw data'!C338</f>
        <v>jp1-2</v>
      </c>
      <c r="D338" s="81">
        <f>'raw data'!D338</f>
        <v>38399.975011574075</v>
      </c>
      <c r="E338" s="15">
        <f>'raw data'!E338</f>
        <v>278.4432895559085</v>
      </c>
      <c r="F338" s="31">
        <f>'raw data'!F338</f>
        <v>154.18926441101087</v>
      </c>
    </row>
    <row r="339" spans="1:6" ht="11.25">
      <c r="A339" s="16">
        <f>'raw data'!A339</f>
        <v>0</v>
      </c>
      <c r="B339" s="15">
        <f>'raw data'!B339</f>
        <v>0</v>
      </c>
      <c r="C339" s="15" t="str">
        <f>'raw data'!C339</f>
        <v>205r2  91-101</v>
      </c>
      <c r="D339" s="81">
        <f>'raw data'!D339</f>
        <v>38399.981944444444</v>
      </c>
      <c r="E339" s="15">
        <f>'raw data'!E339</f>
        <v>5399.6678607041285</v>
      </c>
      <c r="F339" s="31">
        <f>'raw data'!F339</f>
        <v>3.454781209904366</v>
      </c>
    </row>
    <row r="340" spans="1:6" ht="11.25">
      <c r="A340" s="16">
        <f>'raw data'!A340</f>
        <v>0</v>
      </c>
      <c r="B340" s="15">
        <f>'raw data'!B340</f>
        <v>0</v>
      </c>
      <c r="C340" s="15" t="str">
        <f>'raw data'!C340</f>
        <v>209r2  85-90</v>
      </c>
      <c r="D340" s="81">
        <f>'raw data'!D340</f>
        <v>38399.98888888889</v>
      </c>
      <c r="E340" s="15">
        <f>'raw data'!E340</f>
        <v>4980.4095898306305</v>
      </c>
      <c r="F340" s="31">
        <f>'raw data'!F340</f>
        <v>3.078098839262635</v>
      </c>
    </row>
    <row r="341" spans="1:6" ht="11.25">
      <c r="A341" s="16">
        <f>'raw data'!A341</f>
        <v>0</v>
      </c>
      <c r="B341" s="15">
        <f>'raw data'!B341</f>
        <v>0</v>
      </c>
      <c r="C341" s="15" t="str">
        <f>'raw data'!C341</f>
        <v>drift-7</v>
      </c>
      <c r="D341" s="81">
        <f>'raw data'!D341</f>
        <v>38399.995833333334</v>
      </c>
      <c r="E341" s="15">
        <f>'raw data'!E341</f>
        <v>12291.27095096249</v>
      </c>
      <c r="F341" s="31">
        <f>'raw data'!F341</f>
        <v>0.49394281896290226</v>
      </c>
    </row>
    <row r="342" spans="1:6" ht="11.25">
      <c r="A342" s="16">
        <f>'raw data'!A342</f>
        <v>0</v>
      </c>
      <c r="B342" s="15">
        <f>'raw data'!B342</f>
        <v>0</v>
      </c>
      <c r="C342" s="15" t="str">
        <f>'raw data'!C342</f>
        <v>ja3-2</v>
      </c>
      <c r="D342" s="81">
        <f>'raw data'!D342</f>
        <v>38400.00277777778</v>
      </c>
      <c r="E342" s="178">
        <v>8391.575</v>
      </c>
      <c r="F342" s="178">
        <v>3.4693972826068817</v>
      </c>
    </row>
    <row r="343" spans="1:6" ht="11.25">
      <c r="A343" s="16">
        <f>'raw data'!A343</f>
        <v>0</v>
      </c>
      <c r="B343" s="15">
        <f>'raw data'!B343</f>
        <v>0</v>
      </c>
      <c r="C343" s="15" t="str">
        <f>'raw data'!C343</f>
        <v>blank-2</v>
      </c>
      <c r="D343" s="81">
        <f>'raw data'!D343</f>
        <v>38400.00969907407</v>
      </c>
      <c r="E343" s="15">
        <f>'raw data'!E343</f>
        <v>-146.33016208597607</v>
      </c>
      <c r="F343" s="31">
        <f>'raw data'!F343</f>
        <v>0</v>
      </c>
    </row>
    <row r="344" spans="1:6" ht="11.25">
      <c r="A344" s="16">
        <f>'raw data'!A344</f>
        <v>0</v>
      </c>
      <c r="B344" s="15">
        <f>'raw data'!B344</f>
        <v>0</v>
      </c>
      <c r="C344" s="15" t="str">
        <f>'raw data'!C344</f>
        <v>dts1-2</v>
      </c>
      <c r="D344" s="81">
        <f>'raw data'!D344</f>
        <v>38400.01662037037</v>
      </c>
      <c r="E344" s="15">
        <f>'raw data'!E344</f>
        <v>139.6111514611174</v>
      </c>
      <c r="F344" s="31">
        <f>'raw data'!F344</f>
        <v>35.88130387119089</v>
      </c>
    </row>
    <row r="345" spans="1:6" ht="11.25">
      <c r="A345" s="16">
        <f>'raw data'!A345</f>
        <v>0</v>
      </c>
      <c r="B345" s="15">
        <f>'raw data'!B345</f>
        <v>0</v>
      </c>
      <c r="C345" s="15" t="str">
        <f>'raw data'!C345</f>
        <v>jb3-2</v>
      </c>
      <c r="D345" s="81">
        <f>'raw data'!D345</f>
        <v>38400.02354166667</v>
      </c>
      <c r="E345" s="15">
        <f>'raw data'!E345</f>
        <v>12134.035588486753</v>
      </c>
      <c r="F345" s="31">
        <f>'raw data'!F345</f>
        <v>2.5650971068022117</v>
      </c>
    </row>
    <row r="346" spans="1:6" ht="11.25">
      <c r="A346" s="16">
        <f>'raw data'!A346</f>
        <v>0</v>
      </c>
      <c r="B346" s="15">
        <f>'raw data'!B346</f>
        <v>0</v>
      </c>
      <c r="C346" s="15" t="str">
        <f>'raw data'!C346</f>
        <v>drift-8</v>
      </c>
      <c r="D346" s="81">
        <f>'raw data'!D346</f>
        <v>38400.03047453704</v>
      </c>
      <c r="E346" s="15">
        <f>'raw data'!E346</f>
        <v>11757.267699984659</v>
      </c>
      <c r="F346" s="31">
        <f>'raw data'!F346</f>
        <v>1.0845343359301938</v>
      </c>
    </row>
    <row r="347" spans="1:6" ht="11.25">
      <c r="A347" s="16">
        <f>'raw data'!A347</f>
        <v>0</v>
      </c>
      <c r="B347" s="15">
        <f>'raw data'!B347</f>
        <v>0</v>
      </c>
      <c r="C347" s="15">
        <f>'raw data'!C347</f>
        <v>0</v>
      </c>
      <c r="D347" s="81">
        <f>'raw data'!D347</f>
        <v>0</v>
      </c>
      <c r="E347" s="88">
        <v>1.367748959924569</v>
      </c>
      <c r="F347" s="31">
        <f>'raw data'!F347</f>
        <v>0</v>
      </c>
    </row>
    <row r="348" spans="1:6" ht="11.25">
      <c r="A348" s="16">
        <f>'raw data'!A348</f>
        <v>0</v>
      </c>
      <c r="B348" s="15">
        <f>'raw data'!B348</f>
        <v>0</v>
      </c>
      <c r="C348" s="15">
        <f>'raw data'!C348</f>
        <v>0</v>
      </c>
      <c r="D348" s="81">
        <f>'raw data'!D348</f>
        <v>0</v>
      </c>
      <c r="E348" s="15">
        <f>'raw data'!E348</f>
        <v>8248752.655806404</v>
      </c>
      <c r="F348" s="31">
        <f>'raw data'!F348</f>
        <v>1.4746595224973407</v>
      </c>
    </row>
    <row r="349" spans="1:6" ht="11.25">
      <c r="A349" s="16">
        <f>'raw data'!A349</f>
        <v>0</v>
      </c>
      <c r="B349" s="15">
        <f>'raw data'!B349</f>
        <v>0</v>
      </c>
      <c r="C349" s="15">
        <f>'raw data'!C349</f>
        <v>0</v>
      </c>
      <c r="D349" s="81">
        <f>'raw data'!D349</f>
        <v>0</v>
      </c>
      <c r="E349" s="15">
        <f>'raw data'!E349</f>
        <v>2292620.002757567</v>
      </c>
      <c r="F349" s="31">
        <f>'raw data'!F349</f>
        <v>0</v>
      </c>
    </row>
    <row r="350" spans="1:6" ht="11.25">
      <c r="A350" s="16">
        <f>'raw data'!A350</f>
        <v>0</v>
      </c>
      <c r="B350" s="15">
        <f>'raw data'!B350</f>
        <v>0</v>
      </c>
      <c r="C350" s="15">
        <f>'raw data'!C350</f>
        <v>0</v>
      </c>
      <c r="D350" s="81">
        <f>'raw data'!D350</f>
        <v>0</v>
      </c>
      <c r="E350" s="15">
        <f>'raw data'!E350</f>
        <v>27.793535561328323</v>
      </c>
      <c r="F350" s="31" t="str">
        <f>'raw data'!F350</f>
        <v>%</v>
      </c>
    </row>
    <row r="351" spans="1:6" ht="11.25">
      <c r="A351" s="16">
        <f>'raw data'!A351</f>
        <v>0</v>
      </c>
      <c r="B351" s="15">
        <f>'raw data'!B351</f>
        <v>0</v>
      </c>
      <c r="C351" s="15">
        <f>'raw data'!C351</f>
        <v>0</v>
      </c>
      <c r="D351" s="81">
        <f>'raw data'!D351</f>
        <v>0</v>
      </c>
      <c r="E351" s="15">
        <f>'raw data'!E351</f>
        <v>0</v>
      </c>
      <c r="F351" s="31">
        <f>'raw data'!F351</f>
        <v>0</v>
      </c>
    </row>
    <row r="352" spans="1:6" ht="11.25">
      <c r="A352" s="16">
        <f>'raw data'!A352</f>
        <v>0</v>
      </c>
      <c r="B352" s="15">
        <f>'raw data'!B352</f>
        <v>0</v>
      </c>
      <c r="C352" s="15">
        <f>'raw data'!C352</f>
        <v>0</v>
      </c>
      <c r="D352" s="81">
        <f>'raw data'!D352</f>
        <v>0</v>
      </c>
      <c r="E352" s="15">
        <f>'raw data'!E352</f>
        <v>0</v>
      </c>
      <c r="F352" s="31">
        <f>'raw data'!F352</f>
        <v>0</v>
      </c>
    </row>
    <row r="353" spans="1:6" ht="11.25">
      <c r="A353" s="16">
        <f>'raw data'!A353</f>
        <v>0</v>
      </c>
      <c r="B353" s="15">
        <f>'raw data'!B353</f>
        <v>0</v>
      </c>
      <c r="C353" s="15" t="str">
        <f>'raw data'!C353</f>
        <v>Sample_Name</v>
      </c>
      <c r="D353" s="81" t="str">
        <f>'raw data'!D353</f>
        <v>DateTime_Measured</v>
      </c>
      <c r="E353" s="15" t="str">
        <f>'raw data'!E353</f>
        <v>Net_Intensity</v>
      </c>
      <c r="F353" s="31" t="str">
        <f>'raw data'!F353</f>
        <v>RSD(%)</v>
      </c>
    </row>
    <row r="354" spans="1:6" ht="11.25">
      <c r="A354" s="16" t="str">
        <f>'raw data'!A354</f>
        <v>Zr 343.823</v>
      </c>
      <c r="B354" s="15">
        <f>'raw data'!B354</f>
        <v>0</v>
      </c>
      <c r="C354" s="15" t="str">
        <f>'raw data'!C354</f>
        <v>drift-1</v>
      </c>
      <c r="D354" s="81">
        <f>'raw data'!D354</f>
        <v>38399.81431712963</v>
      </c>
      <c r="E354" s="15">
        <f>'raw data'!E354</f>
        <v>20605.891086954132</v>
      </c>
      <c r="F354" s="31">
        <f>'raw data'!F354</f>
        <v>0.28801207720274874</v>
      </c>
    </row>
    <row r="355" spans="1:6" ht="11.25">
      <c r="A355" s="16">
        <f>'raw data'!A355</f>
        <v>0</v>
      </c>
      <c r="B355" s="15">
        <f>'raw data'!B355</f>
        <v>0</v>
      </c>
      <c r="C355" s="15" t="str">
        <f>'raw data'!C355</f>
        <v>blank-1</v>
      </c>
      <c r="D355" s="81">
        <f>'raw data'!D355</f>
        <v>38399.82127314815</v>
      </c>
      <c r="E355" s="15">
        <f>'raw data'!E355</f>
        <v>875.2772140958782</v>
      </c>
      <c r="F355" s="31">
        <f>'raw data'!F355</f>
        <v>13.714470493221127</v>
      </c>
    </row>
    <row r="356" spans="1:6" ht="11.25">
      <c r="A356" s="16">
        <f>'raw data'!A356</f>
        <v>0</v>
      </c>
      <c r="B356" s="15">
        <f>'raw data'!B356</f>
        <v>0</v>
      </c>
      <c r="C356" s="15" t="str">
        <f>'raw data'!C356</f>
        <v>bir1-1</v>
      </c>
      <c r="D356" s="81">
        <f>'raw data'!D356</f>
        <v>38399.82822916667</v>
      </c>
      <c r="E356" s="180">
        <v>2613.62</v>
      </c>
      <c r="F356" s="181"/>
    </row>
    <row r="357" spans="1:6" ht="11.25">
      <c r="A357" s="16">
        <f>'raw data'!A357</f>
        <v>0</v>
      </c>
      <c r="B357" s="15">
        <f>'raw data'!B357</f>
        <v>0</v>
      </c>
      <c r="C357" s="15" t="str">
        <f>'raw data'!C357</f>
        <v>drift-2</v>
      </c>
      <c r="D357" s="81">
        <f>'raw data'!D357</f>
        <v>38399.835185185184</v>
      </c>
      <c r="E357" s="15">
        <f>'raw data'!E357</f>
        <v>20654.396561649897</v>
      </c>
      <c r="F357" s="31">
        <f>'raw data'!F357</f>
        <v>1.7575067666404218</v>
      </c>
    </row>
    <row r="358" spans="1:6" ht="11.25">
      <c r="A358" s="16">
        <f>'raw data'!A358</f>
        <v>0</v>
      </c>
      <c r="B358" s="15">
        <f>'raw data'!B358</f>
        <v>0</v>
      </c>
      <c r="C358" s="15" t="str">
        <f>'raw data'!C358</f>
        <v>jp1-1</v>
      </c>
      <c r="D358" s="81">
        <f>'raw data'!D358</f>
        <v>38399.842141203706</v>
      </c>
      <c r="E358" s="15">
        <f>'raw data'!E358</f>
        <v>1825.2859044941129</v>
      </c>
      <c r="F358" s="31">
        <f>'raw data'!F358</f>
        <v>2.6238617299492444</v>
      </c>
    </row>
    <row r="359" spans="1:6" ht="11.25">
      <c r="A359" s="16">
        <f>'raw data'!A359</f>
        <v>0</v>
      </c>
      <c r="B359" s="15">
        <f>'raw data'!B359</f>
        <v>0</v>
      </c>
      <c r="C359" s="15" t="str">
        <f>'raw data'!C359</f>
        <v>182r1  43-52</v>
      </c>
      <c r="D359" s="81">
        <f>'raw data'!D359</f>
        <v>38399.84908564815</v>
      </c>
      <c r="E359" s="15">
        <f>'raw data'!E359</f>
        <v>8896.255659962831</v>
      </c>
      <c r="F359" s="31">
        <f>'raw data'!F359</f>
        <v>2.885551585320272</v>
      </c>
    </row>
    <row r="360" spans="1:6" ht="11.25">
      <c r="A360" s="16">
        <f>'raw data'!A360</f>
        <v>0</v>
      </c>
      <c r="B360" s="15">
        <f>'raw data'!B360</f>
        <v>0</v>
      </c>
      <c r="C360" s="15" t="str">
        <f>'raw data'!C360</f>
        <v>drift-3</v>
      </c>
      <c r="D360" s="81">
        <f>'raw data'!D360</f>
        <v>38399.856041666666</v>
      </c>
      <c r="E360" s="15">
        <f>'raw data'!E360</f>
        <v>20279.66904148802</v>
      </c>
      <c r="F360" s="31">
        <f>'raw data'!F360</f>
        <v>0.49787710780269046</v>
      </c>
    </row>
    <row r="361" spans="1:6" ht="11.25">
      <c r="A361" s="16">
        <f>'raw data'!A361</f>
        <v>0</v>
      </c>
      <c r="B361" s="15">
        <f>'raw data'!B361</f>
        <v>0</v>
      </c>
      <c r="C361" s="15" t="str">
        <f>'raw data'!C361</f>
        <v>194r2  50-60</v>
      </c>
      <c r="D361" s="81">
        <f>'raw data'!D361</f>
        <v>38399.86299768519</v>
      </c>
      <c r="E361" s="178">
        <v>1381.345</v>
      </c>
      <c r="F361" s="178">
        <v>2.6193785038000246</v>
      </c>
    </row>
    <row r="362" spans="1:6" ht="11.25">
      <c r="A362" s="16">
        <f>'raw data'!A362</f>
        <v>0</v>
      </c>
      <c r="B362" s="15">
        <f>'raw data'!B362</f>
        <v>0</v>
      </c>
      <c r="C362" s="15" t="str">
        <f>'raw data'!C362</f>
        <v>195r3  44-53</v>
      </c>
      <c r="D362" s="81">
        <f>'raw data'!D362</f>
        <v>38399.8699537037</v>
      </c>
      <c r="E362" s="15">
        <f>'raw data'!E362</f>
        <v>2139.761884398834</v>
      </c>
      <c r="F362" s="31">
        <f>'raw data'!F362</f>
        <v>8.632753770562173</v>
      </c>
    </row>
    <row r="363" spans="1:6" ht="11.25">
      <c r="A363" s="16">
        <f>'raw data'!A363</f>
        <v>0</v>
      </c>
      <c r="B363" s="15">
        <f>'raw data'!B363</f>
        <v>0</v>
      </c>
      <c r="C363" s="15" t="str">
        <f>'raw data'!C363</f>
        <v>196r3  55-62</v>
      </c>
      <c r="D363" s="81">
        <f>'raw data'!D363</f>
        <v>38399.87689814815</v>
      </c>
      <c r="E363" s="15">
        <f>'raw data'!E363</f>
        <v>2271.1903833623346</v>
      </c>
      <c r="F363" s="31">
        <f>'raw data'!F363</f>
        <v>5.87845334913784</v>
      </c>
    </row>
    <row r="364" spans="1:6" ht="11.25">
      <c r="A364" s="16">
        <f>'raw data'!A364</f>
        <v>0</v>
      </c>
      <c r="B364" s="15">
        <f>'raw data'!B364</f>
        <v>0</v>
      </c>
      <c r="C364" s="15" t="str">
        <f>'raw data'!C364</f>
        <v>ja3-1</v>
      </c>
      <c r="D364" s="81">
        <f>'raw data'!D364</f>
        <v>38399.88384259259</v>
      </c>
      <c r="E364" s="15">
        <f>'raw data'!E364</f>
        <v>13448.329597862123</v>
      </c>
      <c r="F364" s="31">
        <f>'raw data'!F364</f>
        <v>3.2012428575210987</v>
      </c>
    </row>
    <row r="365" spans="1:6" ht="11.25">
      <c r="A365" s="16">
        <f>'raw data'!A365</f>
        <v>0</v>
      </c>
      <c r="B365" s="15">
        <f>'raw data'!B365</f>
        <v>0</v>
      </c>
      <c r="C365" s="15" t="str">
        <f>'raw data'!C365</f>
        <v>drift-4</v>
      </c>
      <c r="D365" s="81">
        <f>'raw data'!D365</f>
        <v>38399.89079861111</v>
      </c>
      <c r="E365" s="15">
        <f>'raw data'!E365</f>
        <v>20992.48744448936</v>
      </c>
      <c r="F365" s="31">
        <f>'raw data'!F365</f>
        <v>0.4025291257840948</v>
      </c>
    </row>
    <row r="366" spans="1:6" ht="11.25">
      <c r="A366" s="16">
        <f>'raw data'!A366</f>
        <v>0</v>
      </c>
      <c r="B366" s="15">
        <f>'raw data'!B366</f>
        <v>0</v>
      </c>
      <c r="C366" s="15" t="str">
        <f>'raw data'!C366</f>
        <v>dts1-1</v>
      </c>
      <c r="D366" s="81">
        <f>'raw data'!D366</f>
        <v>38399.89775462963</v>
      </c>
      <c r="E366" s="15">
        <f>'raw data'!E366</f>
        <v>824.9015993673737</v>
      </c>
      <c r="F366" s="31">
        <f>'raw data'!F366</f>
        <v>19.352342114550236</v>
      </c>
    </row>
    <row r="367" spans="1:6" ht="11.25">
      <c r="A367" s="16">
        <f>'raw data'!A367</f>
        <v>0</v>
      </c>
      <c r="B367" s="15">
        <f>'raw data'!B367</f>
        <v>0</v>
      </c>
      <c r="C367" s="15" t="str">
        <f>'raw data'!C367</f>
        <v>198r1  62-72</v>
      </c>
      <c r="D367" s="81">
        <f>'raw data'!D367</f>
        <v>38399.904699074075</v>
      </c>
      <c r="E367" s="15">
        <f>'raw data'!E367</f>
        <v>1683.7087378505335</v>
      </c>
      <c r="F367" s="31">
        <f>'raw data'!F367</f>
        <v>8.808956943327155</v>
      </c>
    </row>
    <row r="368" spans="1:6" ht="11.25">
      <c r="A368" s="16">
        <f>'raw data'!A368</f>
        <v>0</v>
      </c>
      <c r="B368" s="15">
        <f>'raw data'!B368</f>
        <v>0</v>
      </c>
      <c r="C368" s="15" t="str">
        <f>'raw data'!C368</f>
        <v>199r3  55-68</v>
      </c>
      <c r="D368" s="81">
        <f>'raw data'!D368</f>
        <v>38399.91165509259</v>
      </c>
      <c r="E368" s="15">
        <f>'raw data'!E368</f>
        <v>1897.8505048349305</v>
      </c>
      <c r="F368" s="31">
        <f>'raw data'!F368</f>
        <v>9.226252647493151</v>
      </c>
    </row>
    <row r="369" spans="1:6" ht="11.25">
      <c r="A369" s="16">
        <f>'raw data'!A369</f>
        <v>0</v>
      </c>
      <c r="B369" s="15">
        <f>'raw data'!B369</f>
        <v>0</v>
      </c>
      <c r="C369" s="15" t="str">
        <f>'raw data'!C369</f>
        <v>200r2  40-50</v>
      </c>
      <c r="D369" s="81">
        <f>'raw data'!D369</f>
        <v>38399.918587962966</v>
      </c>
      <c r="E369" s="15">
        <f>'raw data'!E369</f>
        <v>2095.0599319348403</v>
      </c>
      <c r="F369" s="31">
        <f>'raw data'!F369</f>
        <v>0.4101202355247571</v>
      </c>
    </row>
    <row r="370" spans="1:6" ht="11.25">
      <c r="A370" s="16">
        <f>'raw data'!A370</f>
        <v>0</v>
      </c>
      <c r="B370" s="15">
        <f>'raw data'!B370</f>
        <v>0</v>
      </c>
      <c r="C370" s="15" t="str">
        <f>'raw data'!C370</f>
        <v>drift-5</v>
      </c>
      <c r="D370" s="81">
        <f>'raw data'!D370</f>
        <v>38399.925520833334</v>
      </c>
      <c r="E370" s="15">
        <f>'raw data'!E370</f>
        <v>20447.388536338414</v>
      </c>
      <c r="F370" s="31">
        <f>'raw data'!F370</f>
        <v>2.382489612898327</v>
      </c>
    </row>
    <row r="371" spans="1:6" ht="11.25">
      <c r="A371" s="16">
        <f>'raw data'!A371</f>
        <v>0</v>
      </c>
      <c r="B371" s="15">
        <f>'raw data'!B371</f>
        <v>0</v>
      </c>
      <c r="C371" s="15" t="str">
        <f>'raw data'!C371</f>
        <v>bir1-2</v>
      </c>
      <c r="D371" s="81">
        <f>'raw data'!D371</f>
        <v>38399.932488425926</v>
      </c>
      <c r="E371" s="15">
        <f>'raw data'!E371</f>
        <v>2769.140926775134</v>
      </c>
      <c r="F371" s="31">
        <f>'raw data'!F371</f>
        <v>4.162187488838328</v>
      </c>
    </row>
    <row r="372" spans="1:6" ht="11.25">
      <c r="A372" s="16">
        <f>'raw data'!A372</f>
        <v>0</v>
      </c>
      <c r="B372" s="15">
        <f>'raw data'!B372</f>
        <v>0</v>
      </c>
      <c r="C372" s="15" t="str">
        <f>'raw data'!C372</f>
        <v>202r1  44-56</v>
      </c>
      <c r="D372" s="81">
        <f>'raw data'!D372</f>
        <v>38399.93943287037</v>
      </c>
      <c r="E372" s="15">
        <f>'raw data'!E372</f>
        <v>1818.4447509720244</v>
      </c>
      <c r="F372" s="31">
        <f>'raw data'!F372</f>
        <v>6.2676265977547025</v>
      </c>
    </row>
    <row r="373" spans="1:6" ht="11.25">
      <c r="A373" s="16">
        <f>'raw data'!A373</f>
        <v>0</v>
      </c>
      <c r="B373" s="15">
        <f>'raw data'!B373</f>
        <v>0</v>
      </c>
      <c r="C373" s="15" t="str">
        <f>'raw data'!C373</f>
        <v>203r1  83-92</v>
      </c>
      <c r="D373" s="81">
        <f>'raw data'!D373</f>
        <v>38399.946377314816</v>
      </c>
      <c r="E373" s="178">
        <v>1196.45</v>
      </c>
      <c r="F373" s="178">
        <v>10.200729694746762</v>
      </c>
    </row>
    <row r="374" spans="1:6" ht="11.25">
      <c r="A374" s="16">
        <f>'raw data'!A374</f>
        <v>0</v>
      </c>
      <c r="B374" s="15">
        <f>'raw data'!B374</f>
        <v>0</v>
      </c>
      <c r="C374" s="15" t="str">
        <f>'raw data'!C374</f>
        <v>jb3-1</v>
      </c>
      <c r="D374" s="81">
        <f>'raw data'!D374</f>
        <v>38399.95333333333</v>
      </c>
      <c r="E374" s="15">
        <f>'raw data'!E374</f>
        <v>11042.916751868039</v>
      </c>
      <c r="F374" s="31">
        <f>'raw data'!F374</f>
        <v>1.0847698378086097</v>
      </c>
    </row>
    <row r="375" spans="1:6" ht="11.25">
      <c r="A375" s="16">
        <f>'raw data'!A375</f>
        <v>0</v>
      </c>
      <c r="B375" s="15">
        <f>'raw data'!B375</f>
        <v>0</v>
      </c>
      <c r="C375" s="15" t="str">
        <f>'raw data'!C375</f>
        <v>drift-6</v>
      </c>
      <c r="D375" s="81">
        <f>'raw data'!D375</f>
        <v>38399.96026620371</v>
      </c>
      <c r="E375" s="15">
        <f>'raw data'!E375</f>
        <v>20652.401843219723</v>
      </c>
      <c r="F375" s="31">
        <f>'raw data'!F375</f>
        <v>2.0344958278251477</v>
      </c>
    </row>
    <row r="376" spans="1:6" ht="11.25">
      <c r="A376" s="16">
        <f>'raw data'!A376</f>
        <v>0</v>
      </c>
      <c r="B376" s="15">
        <f>'raw data'!B376</f>
        <v>0</v>
      </c>
      <c r="C376" s="15" t="str">
        <f>'raw data'!C376</f>
        <v>204r4  15-26</v>
      </c>
      <c r="D376" s="81">
        <f>'raw data'!D376</f>
        <v>38399.967210648145</v>
      </c>
      <c r="E376" s="178">
        <v>1344.945</v>
      </c>
      <c r="F376" s="178">
        <v>6.352654745790519</v>
      </c>
    </row>
    <row r="377" spans="1:6" ht="11.25">
      <c r="A377" s="16">
        <f>'raw data'!A377</f>
        <v>0</v>
      </c>
      <c r="B377" s="15">
        <f>'raw data'!B377</f>
        <v>0</v>
      </c>
      <c r="C377" s="15" t="str">
        <f>'raw data'!C377</f>
        <v>jp1-2</v>
      </c>
      <c r="D377" s="81">
        <f>'raw data'!D377</f>
        <v>38399.974131944444</v>
      </c>
      <c r="E377" s="15">
        <f>'raw data'!E377</f>
        <v>1249.7124541863736</v>
      </c>
      <c r="F377" s="31">
        <f>'raw data'!F377</f>
        <v>5.117287027325408</v>
      </c>
    </row>
    <row r="378" spans="1:6" ht="11.25">
      <c r="A378" s="16">
        <f>'raw data'!A378</f>
        <v>0</v>
      </c>
      <c r="B378" s="15">
        <f>'raw data'!B378</f>
        <v>0</v>
      </c>
      <c r="C378" s="15" t="str">
        <f>'raw data'!C378</f>
        <v>205r2  91-101</v>
      </c>
      <c r="D378" s="81">
        <f>'raw data'!D378</f>
        <v>38399.98106481481</v>
      </c>
      <c r="E378" s="15">
        <f>'raw data'!E378</f>
        <v>4248.236229726118</v>
      </c>
      <c r="F378" s="31">
        <f>'raw data'!F378</f>
        <v>3.590455692641689</v>
      </c>
    </row>
    <row r="379" spans="1:6" ht="11.25">
      <c r="A379" s="16">
        <f>'raw data'!A379</f>
        <v>0</v>
      </c>
      <c r="B379" s="15">
        <f>'raw data'!B379</f>
        <v>0</v>
      </c>
      <c r="C379" s="15" t="str">
        <f>'raw data'!C379</f>
        <v>209r2  85-90</v>
      </c>
      <c r="D379" s="81">
        <f>'raw data'!D379</f>
        <v>38399.988020833334</v>
      </c>
      <c r="E379" s="178">
        <v>1944.4</v>
      </c>
      <c r="F379" s="178">
        <v>1.9339610483179535</v>
      </c>
    </row>
    <row r="380" spans="1:6" ht="11.25">
      <c r="A380" s="16">
        <f>'raw data'!A380</f>
        <v>0</v>
      </c>
      <c r="B380" s="15">
        <f>'raw data'!B380</f>
        <v>0</v>
      </c>
      <c r="C380" s="15" t="str">
        <f>'raw data'!C380</f>
        <v>drift-7</v>
      </c>
      <c r="D380" s="81">
        <f>'raw data'!D380</f>
        <v>38399.9949537037</v>
      </c>
      <c r="E380" s="15">
        <f>'raw data'!E380</f>
        <v>20469.365383434804</v>
      </c>
      <c r="F380" s="31">
        <f>'raw data'!F380</f>
        <v>1.7687982370459023</v>
      </c>
    </row>
    <row r="381" spans="1:6" ht="11.25">
      <c r="A381" s="16">
        <f>'raw data'!A381</f>
        <v>0</v>
      </c>
      <c r="B381" s="15">
        <f>'raw data'!B381</f>
        <v>0</v>
      </c>
      <c r="C381" s="15" t="str">
        <f>'raw data'!C381</f>
        <v>ja3-2</v>
      </c>
      <c r="D381" s="81">
        <f>'raw data'!D381</f>
        <v>38400.00189814815</v>
      </c>
      <c r="E381" s="15">
        <f>'raw data'!E381</f>
        <v>13695.613638215797</v>
      </c>
      <c r="F381" s="31">
        <f>'raw data'!F381</f>
        <v>2.8871232086911913</v>
      </c>
    </row>
    <row r="382" spans="1:6" ht="11.25">
      <c r="A382" s="16">
        <f>'raw data'!A382</f>
        <v>0</v>
      </c>
      <c r="B382" s="15">
        <f>'raw data'!B382</f>
        <v>0</v>
      </c>
      <c r="C382" s="15" t="str">
        <f>'raw data'!C382</f>
        <v>blank-2</v>
      </c>
      <c r="D382" s="81">
        <f>'raw data'!D382</f>
        <v>38400.00883101852</v>
      </c>
      <c r="E382" s="15">
        <f>'raw data'!E382</f>
        <v>721.3523328472583</v>
      </c>
      <c r="F382" s="31">
        <f>'raw data'!F382</f>
        <v>23.516063678250724</v>
      </c>
    </row>
    <row r="383" spans="1:6" ht="11.25">
      <c r="A383" s="16">
        <f>'raw data'!A383</f>
        <v>0</v>
      </c>
      <c r="B383" s="15">
        <f>'raw data'!B383</f>
        <v>0</v>
      </c>
      <c r="C383" s="15" t="str">
        <f>'raw data'!C383</f>
        <v>dts1-2</v>
      </c>
      <c r="D383" s="81">
        <f>'raw data'!D383</f>
        <v>38400.015752314815</v>
      </c>
      <c r="E383" s="15">
        <f>'raw data'!E383</f>
        <v>528.9724630541873</v>
      </c>
      <c r="F383" s="31">
        <f>'raw data'!F383</f>
        <v>38.90011071489455</v>
      </c>
    </row>
    <row r="384" spans="1:6" ht="11.25">
      <c r="A384" s="16">
        <f>'raw data'!A384</f>
        <v>0</v>
      </c>
      <c r="B384" s="15">
        <f>'raw data'!B384</f>
        <v>0</v>
      </c>
      <c r="C384" s="15" t="str">
        <f>'raw data'!C384</f>
        <v>jb3-2</v>
      </c>
      <c r="D384" s="81">
        <f>'raw data'!D384</f>
        <v>38400.02266203704</v>
      </c>
      <c r="E384" s="15">
        <f>'raw data'!E384</f>
        <v>11737.045185099203</v>
      </c>
      <c r="F384" s="31">
        <f>'raw data'!F384</f>
        <v>3.328855531623793</v>
      </c>
    </row>
    <row r="385" spans="1:6" ht="11.25">
      <c r="A385" s="16">
        <f>'raw data'!A385</f>
        <v>0</v>
      </c>
      <c r="B385" s="15">
        <f>'raw data'!B385</f>
        <v>0</v>
      </c>
      <c r="C385" s="15" t="str">
        <f>'raw data'!C385</f>
        <v>drift-8</v>
      </c>
      <c r="D385" s="81">
        <f>'raw data'!D385</f>
        <v>38400.029594907406</v>
      </c>
      <c r="E385" s="15">
        <f>'raw data'!E385</f>
        <v>20631.16622370378</v>
      </c>
      <c r="F385" s="31">
        <f>'raw data'!F385</f>
        <v>1.5140449661525368</v>
      </c>
    </row>
    <row r="386" spans="1:6" ht="11.25">
      <c r="A386" s="16">
        <f>'raw data'!A386</f>
        <v>0</v>
      </c>
      <c r="B386" s="15">
        <f>'raw data'!B386</f>
        <v>0</v>
      </c>
      <c r="C386" s="15">
        <f>'raw data'!C386</f>
        <v>0</v>
      </c>
      <c r="D386" s="81">
        <f>'raw data'!D386</f>
        <v>0</v>
      </c>
      <c r="E386" s="15">
        <f>'raw data'!E386</f>
        <v>0</v>
      </c>
      <c r="F386" s="31">
        <f>'raw data'!F386</f>
        <v>0</v>
      </c>
    </row>
    <row r="387" spans="1:6" ht="11.25">
      <c r="A387" s="16">
        <f>'raw data'!A387</f>
        <v>0</v>
      </c>
      <c r="B387" s="15">
        <f>'raw data'!B387</f>
        <v>0</v>
      </c>
      <c r="C387" s="15">
        <f>'raw data'!C387</f>
        <v>0</v>
      </c>
      <c r="D387" s="81">
        <f>'raw data'!D387</f>
        <v>0</v>
      </c>
      <c r="E387" s="15">
        <f>'raw data'!E387</f>
        <v>536354.9761818757</v>
      </c>
      <c r="F387" s="31">
        <f>'raw data'!F387</f>
        <v>9.20134838009247</v>
      </c>
    </row>
    <row r="388" spans="1:6" ht="11.25">
      <c r="A388" s="16">
        <f>'raw data'!A388</f>
        <v>0</v>
      </c>
      <c r="B388" s="15">
        <f>'raw data'!B388</f>
        <v>0</v>
      </c>
      <c r="C388" s="15">
        <f>'raw data'!C388</f>
        <v>0</v>
      </c>
      <c r="D388" s="81">
        <f>'raw data'!D388</f>
        <v>0</v>
      </c>
      <c r="E388" s="15">
        <f>'raw data'!E388</f>
        <v>439585.2786585167</v>
      </c>
      <c r="F388" s="31">
        <f>'raw data'!F388</f>
        <v>0</v>
      </c>
    </row>
    <row r="389" spans="1:6" ht="11.25">
      <c r="A389" s="16">
        <f>'raw data'!A389</f>
        <v>0</v>
      </c>
      <c r="B389" s="15">
        <f>'raw data'!B389</f>
        <v>0</v>
      </c>
      <c r="C389" s="15">
        <f>'raw data'!C389</f>
        <v>0</v>
      </c>
      <c r="D389" s="81">
        <f>'raw data'!D389</f>
        <v>0</v>
      </c>
      <c r="E389" s="15">
        <f>'raw data'!E389</f>
        <v>81.95790067760184</v>
      </c>
      <c r="F389" s="31" t="str">
        <f>'raw data'!F389</f>
        <v>%</v>
      </c>
    </row>
    <row r="390" spans="1:6" ht="11.25">
      <c r="A390" s="16">
        <f>'raw data'!A390</f>
        <v>0</v>
      </c>
      <c r="B390" s="15">
        <f>'raw data'!B390</f>
        <v>0</v>
      </c>
      <c r="C390" s="15">
        <f>'raw data'!C390</f>
        <v>0</v>
      </c>
      <c r="D390" s="81">
        <f>'raw data'!D390</f>
        <v>0</v>
      </c>
      <c r="E390" s="15">
        <f>'raw data'!E390</f>
        <v>0</v>
      </c>
      <c r="F390" s="31">
        <f>'raw data'!F390</f>
        <v>0</v>
      </c>
    </row>
    <row r="391" spans="1:6" ht="11.25">
      <c r="A391" s="16">
        <f>'raw data'!A391</f>
        <v>0</v>
      </c>
      <c r="B391" s="15">
        <f>'raw data'!B391</f>
        <v>0</v>
      </c>
      <c r="C391" s="15">
        <f>'raw data'!C391</f>
        <v>0</v>
      </c>
      <c r="D391" s="81">
        <f>'raw data'!D391</f>
        <v>0</v>
      </c>
      <c r="E391" s="15">
        <f>'raw data'!E391</f>
        <v>0</v>
      </c>
      <c r="F391" s="31">
        <f>'raw data'!F391</f>
        <v>0</v>
      </c>
    </row>
    <row r="392" spans="1:6" ht="11.25">
      <c r="A392" s="16">
        <f>'raw data'!A392</f>
        <v>0</v>
      </c>
      <c r="B392" s="15">
        <f>'raw data'!B392</f>
        <v>0</v>
      </c>
      <c r="C392" s="15">
        <f>'raw data'!C392</f>
        <v>0</v>
      </c>
      <c r="D392" s="81">
        <f>'raw data'!D392</f>
        <v>0</v>
      </c>
      <c r="E392" s="15">
        <f>'raw data'!E392</f>
        <v>0</v>
      </c>
      <c r="F392" s="31">
        <f>'raw data'!F392</f>
        <v>0</v>
      </c>
    </row>
    <row r="393" spans="1:6" ht="11.25">
      <c r="A393" s="16" t="str">
        <f>'raw data'!A393</f>
        <v>Print Date: 06-12-2004</v>
      </c>
      <c r="B393" s="15">
        <f>'raw data'!B393</f>
        <v>0</v>
      </c>
      <c r="C393" s="15">
        <f>'raw data'!C393</f>
        <v>0</v>
      </c>
      <c r="D393" s="81">
        <f>'raw data'!D393</f>
        <v>0</v>
      </c>
      <c r="E393" s="15">
        <f>'raw data'!E393</f>
        <v>0</v>
      </c>
      <c r="F393" s="31">
        <f>'raw data'!F393</f>
        <v>0</v>
      </c>
    </row>
    <row r="394" spans="1:6" ht="11.25">
      <c r="A394" s="16"/>
      <c r="B394" s="15"/>
      <c r="C394" s="15"/>
      <c r="D394" s="81"/>
      <c r="E394" s="15"/>
      <c r="F394" s="31"/>
    </row>
    <row r="395" spans="1:6" ht="11.25">
      <c r="A395" s="16"/>
      <c r="B395" s="15"/>
      <c r="C395" s="15"/>
      <c r="D395" s="81"/>
      <c r="E395" s="15"/>
      <c r="F395" s="31"/>
    </row>
    <row r="396" spans="1:6" ht="11.25">
      <c r="A396" s="16"/>
      <c r="B396" s="15"/>
      <c r="C396" s="15"/>
      <c r="D396" s="81"/>
      <c r="E396" s="15"/>
      <c r="F396" s="31"/>
    </row>
    <row r="397" spans="1:6" ht="11.25">
      <c r="A397" s="16"/>
      <c r="B397" s="15"/>
      <c r="C397" s="15"/>
      <c r="D397" s="81"/>
      <c r="E397" s="15"/>
      <c r="F397" s="31"/>
    </row>
    <row r="398" spans="1:6" ht="11.25">
      <c r="A398" s="16"/>
      <c r="B398" s="15"/>
      <c r="C398" s="15"/>
      <c r="D398" s="81"/>
      <c r="E398" s="15"/>
      <c r="F398" s="31"/>
    </row>
    <row r="399" spans="1:6" ht="11.25">
      <c r="A399" s="16"/>
      <c r="B399" s="15"/>
      <c r="C399" s="15"/>
      <c r="D399" s="81"/>
      <c r="E399" s="15"/>
      <c r="F399" s="31"/>
    </row>
    <row r="400" spans="1:6" ht="11.25">
      <c r="A400" s="16"/>
      <c r="B400" s="15"/>
      <c r="C400" s="15"/>
      <c r="D400" s="81"/>
      <c r="E400" s="15"/>
      <c r="F400" s="31"/>
    </row>
    <row r="401" spans="1:6" ht="11.25">
      <c r="A401" s="16"/>
      <c r="B401" s="15"/>
      <c r="C401" s="15"/>
      <c r="D401" s="81"/>
      <c r="E401" s="15"/>
      <c r="F401" s="31"/>
    </row>
    <row r="402" spans="1:6" ht="11.25">
      <c r="A402" s="16"/>
      <c r="B402" s="15"/>
      <c r="C402" s="15"/>
      <c r="D402" s="81"/>
      <c r="E402" s="15"/>
      <c r="F402" s="31"/>
    </row>
    <row r="403" spans="1:6" ht="11.25">
      <c r="A403" s="16"/>
      <c r="B403" s="15"/>
      <c r="C403" s="15"/>
      <c r="D403" s="81"/>
      <c r="E403" s="15"/>
      <c r="F403" s="31"/>
    </row>
    <row r="404" spans="1:6" ht="11.25">
      <c r="A404" s="16"/>
      <c r="B404" s="15"/>
      <c r="C404" s="15"/>
      <c r="D404" s="81"/>
      <c r="E404" s="15"/>
      <c r="F404" s="31"/>
    </row>
    <row r="405" spans="1:6" ht="11.25">
      <c r="A405" s="16"/>
      <c r="B405" s="15"/>
      <c r="C405" s="15"/>
      <c r="D405" s="81"/>
      <c r="E405" s="15"/>
      <c r="F405" s="31"/>
    </row>
    <row r="406" spans="1:6" ht="11.25">
      <c r="A406" s="16"/>
      <c r="B406" s="15"/>
      <c r="C406" s="15"/>
      <c r="D406" s="81"/>
      <c r="E406" s="15"/>
      <c r="F406" s="31"/>
    </row>
    <row r="407" spans="1:6" ht="11.25">
      <c r="A407" s="16"/>
      <c r="B407" s="15"/>
      <c r="C407" s="15"/>
      <c r="D407" s="81"/>
      <c r="E407" s="15"/>
      <c r="F407" s="31"/>
    </row>
    <row r="408" spans="1:6" ht="11.25">
      <c r="A408" s="16"/>
      <c r="B408" s="15"/>
      <c r="C408" s="15"/>
      <c r="D408" s="81"/>
      <c r="E408" s="15"/>
      <c r="F408" s="31"/>
    </row>
    <row r="409" spans="1:6" ht="11.25">
      <c r="A409" s="16"/>
      <c r="B409" s="15"/>
      <c r="C409" s="15"/>
      <c r="D409" s="81"/>
      <c r="E409" s="15"/>
      <c r="F409" s="31"/>
    </row>
    <row r="410" spans="1:6" ht="11.25">
      <c r="A410" s="16"/>
      <c r="B410" s="15"/>
      <c r="C410" s="15"/>
      <c r="D410" s="81"/>
      <c r="E410" s="15"/>
      <c r="F410" s="31"/>
    </row>
    <row r="411" spans="1:6" ht="11.25">
      <c r="A411" s="16"/>
      <c r="B411" s="15"/>
      <c r="C411" s="15"/>
      <c r="D411" s="81"/>
      <c r="E411" s="15"/>
      <c r="F411" s="31"/>
    </row>
    <row r="412" spans="1:6" ht="11.25">
      <c r="A412" s="16"/>
      <c r="B412" s="15"/>
      <c r="C412" s="15"/>
      <c r="D412" s="81"/>
      <c r="E412" s="15"/>
      <c r="F412" s="31"/>
    </row>
    <row r="413" spans="1:6" ht="11.25">
      <c r="A413" s="16"/>
      <c r="B413" s="15"/>
      <c r="C413" s="15"/>
      <c r="D413" s="81"/>
      <c r="E413" s="15"/>
      <c r="F413" s="31"/>
    </row>
    <row r="414" spans="1:6" ht="11.25">
      <c r="A414" s="16"/>
      <c r="B414" s="15"/>
      <c r="C414" s="15"/>
      <c r="D414" s="81"/>
      <c r="E414" s="15"/>
      <c r="F414" s="31"/>
    </row>
    <row r="415" spans="1:6" ht="11.25">
      <c r="A415" s="16"/>
      <c r="B415" s="15"/>
      <c r="C415" s="15"/>
      <c r="D415" s="81"/>
      <c r="E415" s="15"/>
      <c r="F415" s="31"/>
    </row>
    <row r="416" spans="1:6" ht="11.25">
      <c r="A416" s="16"/>
      <c r="B416" s="15"/>
      <c r="C416" s="15"/>
      <c r="D416" s="81"/>
      <c r="E416" s="15"/>
      <c r="F416" s="31"/>
    </row>
    <row r="417" spans="1:6" ht="11.25">
      <c r="A417" s="16"/>
      <c r="B417" s="15"/>
      <c r="C417" s="15"/>
      <c r="D417" s="81"/>
      <c r="E417" s="15"/>
      <c r="F417" s="31"/>
    </row>
    <row r="418" spans="1:6" ht="11.25">
      <c r="A418" s="16"/>
      <c r="B418" s="15"/>
      <c r="C418" s="15"/>
      <c r="D418" s="81"/>
      <c r="E418" s="15"/>
      <c r="F418" s="31"/>
    </row>
    <row r="419" spans="1:6" ht="11.25">
      <c r="A419" s="16"/>
      <c r="B419" s="15"/>
      <c r="C419" s="15"/>
      <c r="D419" s="81"/>
      <c r="E419" s="15"/>
      <c r="F419" s="31"/>
    </row>
    <row r="420" spans="1:6" ht="11.25">
      <c r="A420" s="16"/>
      <c r="B420" s="15"/>
      <c r="C420" s="15"/>
      <c r="D420" s="81"/>
      <c r="E420" s="15"/>
      <c r="F420" s="31"/>
    </row>
    <row r="421" spans="1:6" ht="11.25">
      <c r="A421" s="16"/>
      <c r="B421" s="15"/>
      <c r="C421" s="15"/>
      <c r="D421" s="81"/>
      <c r="E421" s="15"/>
      <c r="F421" s="31"/>
    </row>
    <row r="422" spans="1:6" ht="11.25">
      <c r="A422" s="16"/>
      <c r="B422" s="15"/>
      <c r="C422" s="15"/>
      <c r="D422" s="81"/>
      <c r="E422" s="15"/>
      <c r="F422" s="31"/>
    </row>
    <row r="423" spans="1:6" ht="11.25">
      <c r="A423" s="16"/>
      <c r="B423" s="15"/>
      <c r="C423" s="15"/>
      <c r="D423" s="81"/>
      <c r="E423" s="15"/>
      <c r="F423" s="31"/>
    </row>
    <row r="424" spans="1:6" ht="11.25">
      <c r="A424" s="16"/>
      <c r="B424" s="15"/>
      <c r="C424" s="15"/>
      <c r="D424" s="81"/>
      <c r="E424" s="15"/>
      <c r="F424" s="31"/>
    </row>
    <row r="425" spans="1:6" ht="11.25">
      <c r="A425" s="16"/>
      <c r="B425" s="15"/>
      <c r="C425" s="15"/>
      <c r="D425" s="81"/>
      <c r="E425" s="15"/>
      <c r="F425" s="31"/>
    </row>
    <row r="426" spans="1:6" ht="11.25">
      <c r="A426" s="16"/>
      <c r="B426" s="15"/>
      <c r="C426" s="15"/>
      <c r="D426" s="81"/>
      <c r="E426" s="15"/>
      <c r="F426" s="31"/>
    </row>
    <row r="427" spans="1:6" ht="11.25">
      <c r="A427" s="16"/>
      <c r="B427" s="15"/>
      <c r="C427" s="15"/>
      <c r="D427" s="81"/>
      <c r="E427" s="15"/>
      <c r="F427" s="31"/>
    </row>
    <row r="428" spans="1:6" ht="11.25">
      <c r="A428" s="16"/>
      <c r="B428" s="15"/>
      <c r="C428" s="15"/>
      <c r="D428" s="81"/>
      <c r="E428" s="15"/>
      <c r="F428" s="31"/>
    </row>
    <row r="429" spans="1:6" ht="11.25">
      <c r="A429" s="16"/>
      <c r="B429" s="15"/>
      <c r="C429" s="15"/>
      <c r="D429" s="81"/>
      <c r="E429" s="15"/>
      <c r="F429" s="31"/>
    </row>
    <row r="430" spans="1:6" ht="11.25">
      <c r="A430" s="16"/>
      <c r="B430" s="15"/>
      <c r="C430" s="15"/>
      <c r="D430" s="81"/>
      <c r="E430" s="15"/>
      <c r="F430" s="31"/>
    </row>
    <row r="431" spans="1:6" ht="11.25">
      <c r="A431" s="16"/>
      <c r="B431" s="15"/>
      <c r="C431" s="15"/>
      <c r="D431" s="81"/>
      <c r="E431" s="15"/>
      <c r="F431" s="31"/>
    </row>
    <row r="432" spans="1:8" s="110" customFormat="1" ht="15">
      <c r="A432" s="16"/>
      <c r="B432" s="15"/>
      <c r="C432" s="15"/>
      <c r="D432" s="81"/>
      <c r="E432" s="15"/>
      <c r="F432" s="31"/>
      <c r="H432" s="111"/>
    </row>
    <row r="433" spans="1:6" ht="11.25">
      <c r="A433" s="16"/>
      <c r="B433" s="15"/>
      <c r="C433" s="15"/>
      <c r="D433" s="81"/>
      <c r="E433" s="15"/>
      <c r="F433" s="31"/>
    </row>
    <row r="434" spans="1:8" s="110" customFormat="1" ht="15">
      <c r="A434" s="16"/>
      <c r="B434" s="15"/>
      <c r="C434" s="15"/>
      <c r="D434" s="81"/>
      <c r="E434" s="15"/>
      <c r="F434" s="31"/>
      <c r="H434" s="111"/>
    </row>
    <row r="435" spans="1:6" ht="11.25">
      <c r="A435" s="16"/>
      <c r="B435" s="15"/>
      <c r="C435" s="15"/>
      <c r="D435" s="81"/>
      <c r="E435" s="15"/>
      <c r="F435" s="31"/>
    </row>
    <row r="436" spans="1:6" ht="11.25">
      <c r="A436" s="16"/>
      <c r="B436" s="15"/>
      <c r="C436" s="15"/>
      <c r="D436" s="81"/>
      <c r="E436" s="15"/>
      <c r="F436" s="31"/>
    </row>
    <row r="437" spans="1:6" ht="11.25">
      <c r="A437" s="16"/>
      <c r="B437" s="15"/>
      <c r="C437" s="15"/>
      <c r="D437" s="81"/>
      <c r="E437" s="15"/>
      <c r="F437" s="31"/>
    </row>
    <row r="438" spans="1:6" ht="11.25">
      <c r="A438" s="16"/>
      <c r="B438" s="15"/>
      <c r="C438" s="15"/>
      <c r="D438" s="81"/>
      <c r="E438" s="15"/>
      <c r="F438" s="31"/>
    </row>
    <row r="439" spans="1:6" ht="11.25">
      <c r="A439" s="16"/>
      <c r="B439" s="15"/>
      <c r="C439" s="15"/>
      <c r="D439" s="81"/>
      <c r="E439" s="15"/>
      <c r="F439" s="31"/>
    </row>
    <row r="440" spans="1:6" ht="11.25">
      <c r="A440" s="16"/>
      <c r="B440" s="15"/>
      <c r="C440" s="15"/>
      <c r="D440" s="81"/>
      <c r="E440" s="15"/>
      <c r="F440" s="31"/>
    </row>
    <row r="441" spans="1:6" ht="11.25">
      <c r="A441" s="16"/>
      <c r="B441" s="15"/>
      <c r="C441" s="15"/>
      <c r="D441" s="81"/>
      <c r="E441" s="15"/>
      <c r="F441" s="31"/>
    </row>
    <row r="442" spans="1:6" ht="11.25">
      <c r="A442" s="16"/>
      <c r="B442" s="15"/>
      <c r="C442" s="15"/>
      <c r="D442" s="81"/>
      <c r="E442" s="15"/>
      <c r="F442" s="31"/>
    </row>
    <row r="443" spans="1:6" ht="11.25">
      <c r="A443" s="16"/>
      <c r="B443" s="15"/>
      <c r="C443" s="15"/>
      <c r="D443" s="81"/>
      <c r="E443" s="15"/>
      <c r="F443" s="31"/>
    </row>
    <row r="444" spans="1:6" ht="11.25">
      <c r="A444" s="16"/>
      <c r="B444" s="15"/>
      <c r="C444" s="15"/>
      <c r="D444" s="81"/>
      <c r="E444" s="15"/>
      <c r="F444" s="31"/>
    </row>
    <row r="445" spans="1:6" ht="11.25">
      <c r="A445" s="16"/>
      <c r="B445" s="15"/>
      <c r="C445" s="15"/>
      <c r="D445" s="81"/>
      <c r="E445" s="15"/>
      <c r="F445" s="31"/>
    </row>
    <row r="446" spans="1:6" ht="11.25">
      <c r="A446" s="16"/>
      <c r="B446" s="15"/>
      <c r="C446" s="15"/>
      <c r="D446" s="81"/>
      <c r="E446" s="15"/>
      <c r="F446" s="31"/>
    </row>
    <row r="447" spans="1:6" ht="11.25">
      <c r="A447" s="16"/>
      <c r="B447" s="15"/>
      <c r="C447" s="15"/>
      <c r="D447" s="81"/>
      <c r="E447" s="15"/>
      <c r="F447" s="31"/>
    </row>
    <row r="448" spans="1:6" ht="11.25">
      <c r="A448" s="16"/>
      <c r="B448" s="15"/>
      <c r="C448" s="15"/>
      <c r="D448" s="81"/>
      <c r="E448" s="15"/>
      <c r="F448" s="31"/>
    </row>
    <row r="449" spans="1:6" ht="11.25">
      <c r="A449" s="16"/>
      <c r="B449" s="15"/>
      <c r="C449" s="15"/>
      <c r="D449" s="81"/>
      <c r="E449" s="15"/>
      <c r="F449" s="31"/>
    </row>
    <row r="450" spans="1:6" ht="11.25">
      <c r="A450" s="16"/>
      <c r="B450" s="15"/>
      <c r="C450" s="15"/>
      <c r="D450" s="81"/>
      <c r="E450" s="15"/>
      <c r="F450" s="31"/>
    </row>
    <row r="451" spans="1:6" ht="11.25">
      <c r="A451" s="16"/>
      <c r="B451" s="15"/>
      <c r="C451" s="15"/>
      <c r="D451" s="81"/>
      <c r="E451" s="15"/>
      <c r="F451" s="31"/>
    </row>
    <row r="452" spans="1:6" ht="11.25">
      <c r="A452" s="16"/>
      <c r="B452" s="15"/>
      <c r="C452" s="15"/>
      <c r="D452" s="81"/>
      <c r="E452" s="15"/>
      <c r="F452" s="31"/>
    </row>
    <row r="453" spans="1:6" ht="11.25">
      <c r="A453" s="16"/>
      <c r="B453" s="15"/>
      <c r="C453" s="15"/>
      <c r="D453" s="81"/>
      <c r="E453" s="15"/>
      <c r="F453" s="31"/>
    </row>
    <row r="454" spans="1:6" ht="11.25">
      <c r="A454" s="16"/>
      <c r="B454" s="15"/>
      <c r="C454" s="15"/>
      <c r="D454" s="81"/>
      <c r="E454" s="15"/>
      <c r="F454" s="31"/>
    </row>
    <row r="455" spans="1:6" ht="11.25">
      <c r="A455" s="16"/>
      <c r="B455" s="15"/>
      <c r="C455" s="15"/>
      <c r="D455" s="81"/>
      <c r="E455" s="15"/>
      <c r="F455" s="31"/>
    </row>
    <row r="456" spans="1:6" ht="11.25">
      <c r="A456" s="16"/>
      <c r="B456" s="15"/>
      <c r="C456" s="15"/>
      <c r="D456" s="81"/>
      <c r="E456" s="15"/>
      <c r="F456" s="31"/>
    </row>
    <row r="457" spans="1:6" ht="11.25">
      <c r="A457" s="16"/>
      <c r="B457" s="15"/>
      <c r="C457" s="15"/>
      <c r="D457" s="81"/>
      <c r="E457" s="15"/>
      <c r="F457" s="31"/>
    </row>
    <row r="458" spans="1:6" ht="11.25">
      <c r="A458" s="16"/>
      <c r="B458" s="15"/>
      <c r="C458" s="15"/>
      <c r="D458" s="81"/>
      <c r="E458" s="15"/>
      <c r="F458" s="31"/>
    </row>
    <row r="459" spans="1:6" ht="11.25">
      <c r="A459" s="16"/>
      <c r="B459" s="15"/>
      <c r="C459" s="15"/>
      <c r="D459" s="81"/>
      <c r="E459" s="15"/>
      <c r="F459" s="31"/>
    </row>
    <row r="460" spans="1:6" ht="11.25">
      <c r="A460" s="16"/>
      <c r="B460" s="15"/>
      <c r="C460" s="15"/>
      <c r="D460" s="81"/>
      <c r="E460" s="15"/>
      <c r="F460" s="31"/>
    </row>
    <row r="461" spans="1:6" ht="11.25">
      <c r="A461" s="16"/>
      <c r="B461" s="15"/>
      <c r="C461" s="15"/>
      <c r="D461" s="81"/>
      <c r="E461" s="15"/>
      <c r="F461" s="31"/>
    </row>
    <row r="462" spans="1:6" ht="11.25">
      <c r="A462" s="16"/>
      <c r="B462" s="15"/>
      <c r="C462" s="15"/>
      <c r="D462" s="81"/>
      <c r="E462" s="15"/>
      <c r="F462" s="31"/>
    </row>
    <row r="463" spans="1:6" ht="11.25">
      <c r="A463" s="16"/>
      <c r="B463" s="15"/>
      <c r="C463" s="15"/>
      <c r="D463" s="81"/>
      <c r="E463" s="15"/>
      <c r="F463" s="31"/>
    </row>
    <row r="464" spans="1:6" ht="11.25">
      <c r="A464" s="16"/>
      <c r="B464" s="15"/>
      <c r="C464" s="15"/>
      <c r="D464" s="81"/>
      <c r="E464" s="15"/>
      <c r="F464" s="31"/>
    </row>
    <row r="465" spans="1:6" ht="11.25">
      <c r="A465" s="16"/>
      <c r="B465" s="15"/>
      <c r="C465" s="15"/>
      <c r="D465" s="81"/>
      <c r="E465" s="15"/>
      <c r="F465" s="31"/>
    </row>
    <row r="466" spans="1:6" ht="11.25">
      <c r="A466" s="16"/>
      <c r="B466" s="15"/>
      <c r="C466" s="15"/>
      <c r="D466" s="81"/>
      <c r="E466" s="15"/>
      <c r="F466" s="31"/>
    </row>
    <row r="467" spans="1:6" ht="11.25">
      <c r="A467" s="16"/>
      <c r="B467" s="15"/>
      <c r="C467" s="15"/>
      <c r="D467" s="81"/>
      <c r="E467" s="15"/>
      <c r="F467" s="31"/>
    </row>
    <row r="468" spans="1:6" ht="11.25">
      <c r="A468" s="16"/>
      <c r="B468" s="15"/>
      <c r="C468" s="15"/>
      <c r="D468" s="81"/>
      <c r="E468" s="15"/>
      <c r="F468" s="31"/>
    </row>
    <row r="469" spans="1:6" ht="11.25">
      <c r="A469" s="16"/>
      <c r="B469" s="15"/>
      <c r="C469" s="15"/>
      <c r="D469" s="81"/>
      <c r="E469" s="15"/>
      <c r="F469" s="31"/>
    </row>
    <row r="470" spans="1:6" ht="11.25">
      <c r="A470" s="16"/>
      <c r="B470" s="15"/>
      <c r="C470" s="15"/>
      <c r="D470" s="81"/>
      <c r="E470" s="15"/>
      <c r="F470" s="31"/>
    </row>
    <row r="471" spans="1:6" ht="11.25">
      <c r="A471" s="16"/>
      <c r="B471" s="15"/>
      <c r="C471" s="15"/>
      <c r="D471" s="81"/>
      <c r="E471" s="15"/>
      <c r="F471" s="31"/>
    </row>
    <row r="472" spans="1:6" ht="11.25">
      <c r="A472" s="16"/>
      <c r="B472" s="15"/>
      <c r="C472" s="15"/>
      <c r="D472" s="81"/>
      <c r="E472" s="15"/>
      <c r="F472" s="31"/>
    </row>
    <row r="473" spans="1:6" ht="11.25">
      <c r="A473" s="16"/>
      <c r="B473" s="15"/>
      <c r="C473" s="15"/>
      <c r="D473" s="81"/>
      <c r="E473" s="15"/>
      <c r="F473" s="31"/>
    </row>
    <row r="474" spans="1:6" ht="11.25">
      <c r="A474" s="16"/>
      <c r="B474" s="15"/>
      <c r="C474" s="15"/>
      <c r="D474" s="81"/>
      <c r="E474" s="15"/>
      <c r="F474" s="31"/>
    </row>
    <row r="475" spans="1:6" ht="11.25">
      <c r="A475" s="16"/>
      <c r="B475" s="15"/>
      <c r="C475" s="15"/>
      <c r="D475" s="81"/>
      <c r="E475" s="15"/>
      <c r="F475" s="31"/>
    </row>
    <row r="476" spans="1:6" ht="11.25">
      <c r="A476" s="16"/>
      <c r="B476" s="15"/>
      <c r="C476" s="15"/>
      <c r="D476" s="81"/>
      <c r="E476" s="15"/>
      <c r="F476" s="31"/>
    </row>
    <row r="477" spans="1:6" ht="11.25">
      <c r="A477" s="16"/>
      <c r="B477" s="15"/>
      <c r="C477" s="15"/>
      <c r="D477" s="81"/>
      <c r="E477" s="15"/>
      <c r="F477" s="31"/>
    </row>
    <row r="478" spans="1:6" ht="11.25">
      <c r="A478" s="16"/>
      <c r="B478" s="15"/>
      <c r="C478" s="15"/>
      <c r="D478" s="81"/>
      <c r="E478" s="15"/>
      <c r="F478" s="31"/>
    </row>
    <row r="479" spans="1:6" ht="11.25">
      <c r="A479" s="16"/>
      <c r="B479" s="15"/>
      <c r="C479" s="15"/>
      <c r="D479" s="81"/>
      <c r="E479" s="15"/>
      <c r="F479" s="31"/>
    </row>
    <row r="480" spans="1:6" ht="11.25">
      <c r="A480" s="16"/>
      <c r="B480" s="15"/>
      <c r="C480" s="15"/>
      <c r="D480" s="81"/>
      <c r="E480" s="15"/>
      <c r="F480" s="31"/>
    </row>
    <row r="481" spans="1:6" ht="11.25">
      <c r="A481" s="16"/>
      <c r="B481" s="15"/>
      <c r="C481" s="15"/>
      <c r="D481" s="81"/>
      <c r="E481" s="15"/>
      <c r="F481" s="31"/>
    </row>
    <row r="482" spans="1:6" ht="11.25">
      <c r="A482" s="16"/>
      <c r="B482" s="15"/>
      <c r="C482" s="15"/>
      <c r="D482" s="81"/>
      <c r="E482" s="15"/>
      <c r="F482" s="31"/>
    </row>
    <row r="483" spans="1:6" ht="11.25">
      <c r="A483" s="16"/>
      <c r="B483" s="15"/>
      <c r="C483" s="15"/>
      <c r="D483" s="81"/>
      <c r="E483" s="15"/>
      <c r="F483" s="31"/>
    </row>
    <row r="484" spans="1:6" ht="11.25">
      <c r="A484" s="16"/>
      <c r="B484" s="15"/>
      <c r="C484" s="15"/>
      <c r="D484" s="81"/>
      <c r="E484" s="15"/>
      <c r="F484" s="31"/>
    </row>
    <row r="485" spans="1:6" ht="11.25">
      <c r="A485" s="16"/>
      <c r="B485" s="15"/>
      <c r="C485" s="15"/>
      <c r="D485" s="81"/>
      <c r="E485" s="15"/>
      <c r="F485" s="31"/>
    </row>
    <row r="486" spans="1:6" ht="11.25">
      <c r="A486" s="16"/>
      <c r="B486" s="15"/>
      <c r="C486" s="15"/>
      <c r="D486" s="81"/>
      <c r="E486" s="15"/>
      <c r="F486" s="31"/>
    </row>
    <row r="487" spans="1:6" ht="11.25">
      <c r="A487" s="16"/>
      <c r="B487" s="15"/>
      <c r="C487" s="15"/>
      <c r="D487" s="81"/>
      <c r="E487" s="15"/>
      <c r="F487" s="31"/>
    </row>
    <row r="488" spans="1:6" ht="11.25">
      <c r="A488" s="16"/>
      <c r="B488" s="15"/>
      <c r="C488" s="15"/>
      <c r="D488" s="81"/>
      <c r="E488" s="15"/>
      <c r="F488" s="31"/>
    </row>
    <row r="489" spans="1:6" ht="11.25">
      <c r="A489" s="16"/>
      <c r="B489" s="15"/>
      <c r="C489" s="15"/>
      <c r="D489" s="81"/>
      <c r="E489" s="15"/>
      <c r="F489" s="31"/>
    </row>
    <row r="490" spans="1:6" ht="11.25">
      <c r="A490" s="16"/>
      <c r="B490" s="15"/>
      <c r="C490" s="15"/>
      <c r="D490" s="81"/>
      <c r="E490" s="15"/>
      <c r="F490" s="31"/>
    </row>
    <row r="491" spans="1:6" ht="11.25">
      <c r="A491" s="16"/>
      <c r="B491" s="15"/>
      <c r="C491" s="15"/>
      <c r="D491" s="81"/>
      <c r="E491" s="15"/>
      <c r="F491" s="31"/>
    </row>
    <row r="492" spans="1:6" ht="11.25">
      <c r="A492" s="16"/>
      <c r="B492" s="15"/>
      <c r="C492" s="15"/>
      <c r="D492" s="81"/>
      <c r="E492" s="15"/>
      <c r="F492" s="31"/>
    </row>
    <row r="493" spans="1:6" ht="11.25">
      <c r="A493" s="16"/>
      <c r="B493" s="15"/>
      <c r="C493" s="15"/>
      <c r="D493" s="81"/>
      <c r="E493" s="15"/>
      <c r="F493" s="31"/>
    </row>
    <row r="494" spans="1:6" ht="11.25">
      <c r="A494" s="16"/>
      <c r="B494" s="15"/>
      <c r="C494" s="15"/>
      <c r="D494" s="81"/>
      <c r="E494" s="15"/>
      <c r="F494" s="31"/>
    </row>
    <row r="495" spans="1:6" ht="11.25">
      <c r="A495" s="16"/>
      <c r="B495" s="15"/>
      <c r="C495" s="15"/>
      <c r="D495" s="81"/>
      <c r="E495" s="15"/>
      <c r="F495" s="31"/>
    </row>
    <row r="496" spans="1:6" ht="11.25">
      <c r="A496" s="16"/>
      <c r="B496" s="15"/>
      <c r="C496" s="15"/>
      <c r="D496" s="81"/>
      <c r="E496" s="15"/>
      <c r="F496" s="31"/>
    </row>
    <row r="497" spans="1:6" ht="11.25">
      <c r="A497" s="16"/>
      <c r="B497" s="15"/>
      <c r="C497" s="15"/>
      <c r="D497" s="81"/>
      <c r="E497" s="15"/>
      <c r="F497" s="31"/>
    </row>
    <row r="498" spans="1:6" ht="11.25">
      <c r="A498" s="16"/>
      <c r="B498" s="15"/>
      <c r="C498" s="15"/>
      <c r="D498" s="81"/>
      <c r="E498" s="15"/>
      <c r="F498" s="31"/>
    </row>
    <row r="499" spans="1:6" ht="11.25">
      <c r="A499" s="16"/>
      <c r="B499" s="15"/>
      <c r="C499" s="15"/>
      <c r="D499" s="81"/>
      <c r="E499" s="15"/>
      <c r="F499" s="31"/>
    </row>
    <row r="500" spans="1:6" ht="11.25">
      <c r="A500" s="16"/>
      <c r="B500" s="15"/>
      <c r="C500" s="15"/>
      <c r="D500" s="81"/>
      <c r="E500" s="15"/>
      <c r="F500" s="31"/>
    </row>
    <row r="501" spans="1:6" ht="11.25">
      <c r="A501" s="16"/>
      <c r="B501" s="15"/>
      <c r="C501" s="15"/>
      <c r="D501" s="81"/>
      <c r="E501" s="15"/>
      <c r="F501" s="31"/>
    </row>
    <row r="502" spans="1:6" ht="11.25">
      <c r="A502" s="16"/>
      <c r="B502" s="15"/>
      <c r="C502" s="15"/>
      <c r="D502" s="81"/>
      <c r="E502" s="15"/>
      <c r="F502" s="31"/>
    </row>
    <row r="503" spans="1:6" ht="11.25">
      <c r="A503" s="16"/>
      <c r="B503" s="15"/>
      <c r="C503" s="15"/>
      <c r="D503" s="81"/>
      <c r="E503" s="15"/>
      <c r="F503" s="31"/>
    </row>
    <row r="504" spans="1:6" ht="11.25">
      <c r="A504" s="16"/>
      <c r="B504" s="15"/>
      <c r="C504" s="15"/>
      <c r="D504" s="81"/>
      <c r="E504" s="15"/>
      <c r="F504" s="31"/>
    </row>
    <row r="505" spans="1:6" ht="11.25">
      <c r="A505" s="16"/>
      <c r="B505" s="15"/>
      <c r="C505" s="15"/>
      <c r="D505" s="81"/>
      <c r="E505" s="15"/>
      <c r="F505" s="31"/>
    </row>
    <row r="506" spans="1:6" ht="11.25">
      <c r="A506" s="16"/>
      <c r="B506" s="15"/>
      <c r="C506" s="15"/>
      <c r="D506" s="81"/>
      <c r="E506" s="15"/>
      <c r="F506" s="31"/>
    </row>
    <row r="507" spans="1:6" ht="11.25">
      <c r="A507" s="16"/>
      <c r="B507" s="15"/>
      <c r="C507" s="15"/>
      <c r="D507" s="81"/>
      <c r="E507" s="15"/>
      <c r="F507" s="31"/>
    </row>
    <row r="508" spans="1:6" ht="11.25">
      <c r="A508" s="16"/>
      <c r="B508" s="15"/>
      <c r="C508" s="15"/>
      <c r="D508" s="81"/>
      <c r="E508" s="15"/>
      <c r="F508" s="31"/>
    </row>
    <row r="509" spans="1:6" ht="11.25">
      <c r="A509" s="16"/>
      <c r="B509" s="15"/>
      <c r="C509" s="15"/>
      <c r="D509" s="81"/>
      <c r="E509" s="15"/>
      <c r="F509" s="31"/>
    </row>
    <row r="510" spans="1:6" ht="11.25">
      <c r="A510" s="16"/>
      <c r="B510" s="15"/>
      <c r="C510" s="15"/>
      <c r="D510" s="81"/>
      <c r="E510" s="15"/>
      <c r="F510" s="31"/>
    </row>
    <row r="511" spans="1:6" ht="11.25">
      <c r="A511" s="16"/>
      <c r="B511" s="15"/>
      <c r="C511" s="15"/>
      <c r="D511" s="81"/>
      <c r="E511" s="15"/>
      <c r="F511" s="31"/>
    </row>
    <row r="512" spans="1:6" ht="11.25">
      <c r="A512" s="16"/>
      <c r="B512" s="15"/>
      <c r="C512" s="15"/>
      <c r="D512" s="81"/>
      <c r="E512" s="15"/>
      <c r="F512" s="31"/>
    </row>
    <row r="513" spans="1:6" ht="11.25">
      <c r="A513" s="16"/>
      <c r="B513" s="15"/>
      <c r="C513" s="15"/>
      <c r="D513" s="81"/>
      <c r="E513" s="15"/>
      <c r="F513" s="31"/>
    </row>
    <row r="514" spans="1:6" ht="11.25">
      <c r="A514" s="16"/>
      <c r="B514" s="15"/>
      <c r="C514" s="15"/>
      <c r="D514" s="81"/>
      <c r="E514" s="15"/>
      <c r="F514" s="31"/>
    </row>
    <row r="515" spans="1:6" ht="11.25">
      <c r="A515" s="16"/>
      <c r="B515" s="15"/>
      <c r="C515" s="15"/>
      <c r="D515" s="81"/>
      <c r="E515" s="15"/>
      <c r="F515" s="31"/>
    </row>
    <row r="516" spans="1:6" ht="11.25">
      <c r="A516" s="16"/>
      <c r="B516" s="15"/>
      <c r="C516" s="15"/>
      <c r="D516" s="81"/>
      <c r="E516" s="15"/>
      <c r="F516" s="31"/>
    </row>
    <row r="517" spans="1:6" ht="11.25">
      <c r="A517" s="16"/>
      <c r="B517" s="15"/>
      <c r="C517" s="15"/>
      <c r="D517" s="81"/>
      <c r="E517" s="15"/>
      <c r="F517" s="31"/>
    </row>
    <row r="518" spans="1:6" ht="11.25">
      <c r="A518" s="16"/>
      <c r="B518" s="15"/>
      <c r="C518" s="15"/>
      <c r="D518" s="81"/>
      <c r="E518" s="15"/>
      <c r="F518" s="31"/>
    </row>
    <row r="519" spans="1:6" ht="11.25">
      <c r="A519" s="16"/>
      <c r="B519" s="15"/>
      <c r="C519" s="15"/>
      <c r="D519" s="81"/>
      <c r="E519" s="15"/>
      <c r="F519" s="31"/>
    </row>
    <row r="520" spans="1:6" ht="11.25">
      <c r="A520" s="16"/>
      <c r="B520" s="15"/>
      <c r="C520" s="15"/>
      <c r="D520" s="81"/>
      <c r="E520" s="15"/>
      <c r="F520" s="31"/>
    </row>
    <row r="521" spans="1:6" ht="11.25">
      <c r="A521" s="16"/>
      <c r="B521" s="15"/>
      <c r="C521" s="15"/>
      <c r="D521" s="81"/>
      <c r="E521" s="15"/>
      <c r="F521" s="31"/>
    </row>
    <row r="522" spans="1:6" ht="11.25">
      <c r="A522" s="16"/>
      <c r="B522" s="15"/>
      <c r="C522" s="15"/>
      <c r="D522" s="81"/>
      <c r="E522" s="15"/>
      <c r="F522" s="31"/>
    </row>
    <row r="523" spans="1:6" ht="11.25">
      <c r="A523" s="16"/>
      <c r="B523" s="15"/>
      <c r="C523" s="15"/>
      <c r="D523" s="81"/>
      <c r="E523" s="15"/>
      <c r="F523" s="31"/>
    </row>
    <row r="524" spans="1:6" ht="11.25">
      <c r="A524" s="16"/>
      <c r="B524" s="15"/>
      <c r="C524" s="15"/>
      <c r="D524" s="81"/>
      <c r="E524" s="15"/>
      <c r="F524" s="31"/>
    </row>
    <row r="525" spans="1:6" ht="11.25">
      <c r="A525" s="16"/>
      <c r="B525" s="15"/>
      <c r="C525" s="15"/>
      <c r="D525" s="81"/>
      <c r="E525" s="15"/>
      <c r="F525" s="31"/>
    </row>
    <row r="526" spans="1:6" ht="11.25">
      <c r="A526" s="16"/>
      <c r="B526" s="15"/>
      <c r="C526" s="15"/>
      <c r="D526" s="81"/>
      <c r="E526" s="15"/>
      <c r="F526" s="31"/>
    </row>
    <row r="527" spans="1:6" ht="11.25">
      <c r="A527" s="16"/>
      <c r="B527" s="15"/>
      <c r="C527" s="15"/>
      <c r="D527" s="81"/>
      <c r="E527" s="15"/>
      <c r="F527" s="31"/>
    </row>
    <row r="528" spans="1:6" ht="11.25">
      <c r="A528" s="16"/>
      <c r="B528" s="15"/>
      <c r="C528" s="15"/>
      <c r="D528" s="81"/>
      <c r="E528" s="15"/>
      <c r="F528" s="31"/>
    </row>
    <row r="529" spans="1:6" ht="11.25">
      <c r="A529" s="16"/>
      <c r="B529" s="15"/>
      <c r="C529" s="15"/>
      <c r="D529" s="81"/>
      <c r="E529" s="15"/>
      <c r="F529" s="31"/>
    </row>
    <row r="530" spans="1:6" ht="11.25">
      <c r="A530" s="16"/>
      <c r="B530" s="15"/>
      <c r="C530" s="15"/>
      <c r="D530" s="81"/>
      <c r="E530" s="15"/>
      <c r="F530" s="31"/>
    </row>
    <row r="531" spans="1:6" ht="11.25">
      <c r="A531" s="16"/>
      <c r="B531" s="15"/>
      <c r="C531" s="15"/>
      <c r="D531" s="81"/>
      <c r="E531" s="15"/>
      <c r="F531" s="31"/>
    </row>
    <row r="532" spans="1:6" ht="11.25">
      <c r="A532" s="16"/>
      <c r="B532" s="15"/>
      <c r="C532" s="15"/>
      <c r="D532" s="81"/>
      <c r="E532" s="15"/>
      <c r="F532" s="31"/>
    </row>
    <row r="533" spans="1:6" ht="11.25">
      <c r="A533" s="16"/>
      <c r="B533" s="15"/>
      <c r="C533" s="15"/>
      <c r="D533" s="81"/>
      <c r="E533" s="15"/>
      <c r="F533" s="31"/>
    </row>
    <row r="534" spans="1:6" ht="11.25">
      <c r="A534" s="16"/>
      <c r="B534" s="15"/>
      <c r="C534" s="15"/>
      <c r="D534" s="81"/>
      <c r="E534" s="15"/>
      <c r="F534" s="31"/>
    </row>
    <row r="535" spans="1:6" ht="11.25">
      <c r="A535" s="16"/>
      <c r="B535" s="15"/>
      <c r="C535" s="15"/>
      <c r="D535" s="81"/>
      <c r="E535" s="15"/>
      <c r="F535" s="31"/>
    </row>
    <row r="536" spans="1:6" ht="11.25">
      <c r="A536" s="16"/>
      <c r="B536" s="15"/>
      <c r="C536" s="15"/>
      <c r="D536" s="81"/>
      <c r="E536" s="15"/>
      <c r="F536" s="31"/>
    </row>
    <row r="537" spans="1:6" ht="11.25">
      <c r="A537" s="16"/>
      <c r="B537" s="15"/>
      <c r="C537" s="15"/>
      <c r="D537" s="81"/>
      <c r="E537" s="15"/>
      <c r="F537" s="31"/>
    </row>
    <row r="538" spans="1:6" ht="11.25">
      <c r="A538" s="16"/>
      <c r="B538" s="15"/>
      <c r="C538" s="15"/>
      <c r="D538" s="81"/>
      <c r="E538" s="15"/>
      <c r="F538" s="31"/>
    </row>
    <row r="539" spans="1:6" ht="11.25">
      <c r="A539" s="16"/>
      <c r="B539" s="15"/>
      <c r="C539" s="15"/>
      <c r="D539" s="81"/>
      <c r="E539" s="15"/>
      <c r="F539" s="31"/>
    </row>
    <row r="540" spans="1:6" ht="11.25">
      <c r="A540" s="16"/>
      <c r="B540" s="15"/>
      <c r="C540" s="15"/>
      <c r="D540" s="81"/>
      <c r="E540" s="15"/>
      <c r="F540" s="31"/>
    </row>
    <row r="541" spans="1:6" ht="11.25">
      <c r="A541" s="16"/>
      <c r="B541" s="15"/>
      <c r="C541" s="15"/>
      <c r="D541" s="81"/>
      <c r="E541" s="15"/>
      <c r="F541" s="31"/>
    </row>
    <row r="542" spans="1:6" ht="11.25">
      <c r="A542" s="16"/>
      <c r="B542" s="15"/>
      <c r="C542" s="15"/>
      <c r="D542" s="81"/>
      <c r="E542" s="15"/>
      <c r="F542" s="31"/>
    </row>
    <row r="543" spans="1:6" ht="11.25">
      <c r="A543" s="16"/>
      <c r="B543" s="15"/>
      <c r="C543" s="15"/>
      <c r="D543" s="81"/>
      <c r="E543" s="15"/>
      <c r="F543" s="31"/>
    </row>
    <row r="544" spans="1:6" ht="11.25">
      <c r="A544" s="16"/>
      <c r="B544" s="15"/>
      <c r="C544" s="15"/>
      <c r="D544" s="81"/>
      <c r="E544" s="15"/>
      <c r="F544" s="31"/>
    </row>
    <row r="545" spans="1:6" ht="11.25">
      <c r="A545" s="16"/>
      <c r="B545" s="15"/>
      <c r="C545" s="15"/>
      <c r="D545" s="81"/>
      <c r="E545" s="15"/>
      <c r="F545" s="31"/>
    </row>
    <row r="546" spans="1:6" ht="11.25">
      <c r="A546" s="16"/>
      <c r="B546" s="15"/>
      <c r="C546" s="15"/>
      <c r="D546" s="81"/>
      <c r="E546" s="15"/>
      <c r="F546" s="31"/>
    </row>
    <row r="547" spans="1:6" ht="11.25">
      <c r="A547" s="16"/>
      <c r="B547" s="15"/>
      <c r="C547" s="15"/>
      <c r="D547" s="81"/>
      <c r="E547" s="15"/>
      <c r="F547" s="31"/>
    </row>
    <row r="548" spans="1:6" ht="11.25">
      <c r="A548" s="16"/>
      <c r="B548" s="15"/>
      <c r="C548" s="15"/>
      <c r="D548" s="81"/>
      <c r="E548" s="15"/>
      <c r="F548" s="31"/>
    </row>
    <row r="549" spans="1:6" ht="11.25">
      <c r="A549" s="16"/>
      <c r="B549" s="15"/>
      <c r="C549" s="15"/>
      <c r="D549" s="81"/>
      <c r="E549" s="15"/>
      <c r="F549" s="31"/>
    </row>
    <row r="550" spans="1:6" ht="11.25">
      <c r="A550" s="16"/>
      <c r="B550" s="15"/>
      <c r="C550" s="15"/>
      <c r="D550" s="81"/>
      <c r="E550" s="15"/>
      <c r="F550" s="31"/>
    </row>
    <row r="551" spans="1:6" ht="11.25">
      <c r="A551" s="16"/>
      <c r="B551" s="15"/>
      <c r="C551" s="15"/>
      <c r="D551" s="81"/>
      <c r="E551" s="15"/>
      <c r="F551" s="31"/>
    </row>
    <row r="552" spans="1:6" ht="11.25">
      <c r="A552" s="16"/>
      <c r="B552" s="15"/>
      <c r="C552" s="15"/>
      <c r="D552" s="81"/>
      <c r="E552" s="15"/>
      <c r="F552" s="31"/>
    </row>
    <row r="553" spans="1:6" ht="11.25">
      <c r="A553" s="16"/>
      <c r="B553" s="15"/>
      <c r="C553" s="15"/>
      <c r="D553" s="81"/>
      <c r="E553" s="15"/>
      <c r="F553" s="31"/>
    </row>
    <row r="554" spans="1:6" ht="11.25">
      <c r="A554" s="16"/>
      <c r="B554" s="15"/>
      <c r="C554" s="15"/>
      <c r="D554" s="81"/>
      <c r="E554" s="15"/>
      <c r="F554" s="31"/>
    </row>
    <row r="555" spans="1:6" ht="11.25">
      <c r="A555" s="16"/>
      <c r="B555" s="15"/>
      <c r="C555" s="15"/>
      <c r="D555" s="81"/>
      <c r="E555" s="15"/>
      <c r="F555" s="31"/>
    </row>
    <row r="556" spans="1:6" ht="11.25">
      <c r="A556" s="16"/>
      <c r="B556" s="15"/>
      <c r="C556" s="15"/>
      <c r="D556" s="81"/>
      <c r="E556" s="15"/>
      <c r="F556" s="31"/>
    </row>
    <row r="557" spans="1:6" ht="11.25">
      <c r="A557" s="16"/>
      <c r="B557" s="15"/>
      <c r="C557" s="15"/>
      <c r="D557" s="81"/>
      <c r="E557" s="15"/>
      <c r="F557" s="31"/>
    </row>
    <row r="558" spans="1:6" ht="11.25">
      <c r="A558" s="16"/>
      <c r="B558" s="15"/>
      <c r="C558" s="15"/>
      <c r="D558" s="81"/>
      <c r="E558" s="15"/>
      <c r="F558" s="31"/>
    </row>
    <row r="559" spans="1:6" ht="11.25">
      <c r="A559" s="16"/>
      <c r="B559" s="15"/>
      <c r="C559" s="15"/>
      <c r="D559" s="81"/>
      <c r="E559" s="15"/>
      <c r="F559" s="31"/>
    </row>
    <row r="560" spans="1:6" ht="11.25">
      <c r="A560" s="16"/>
      <c r="B560" s="15"/>
      <c r="C560" s="15"/>
      <c r="D560" s="81"/>
      <c r="E560" s="15"/>
      <c r="F560" s="31"/>
    </row>
    <row r="561" spans="1:6" ht="11.25">
      <c r="A561" s="16"/>
      <c r="B561" s="15"/>
      <c r="C561" s="15"/>
      <c r="D561" s="81"/>
      <c r="E561" s="15"/>
      <c r="F561" s="31"/>
    </row>
    <row r="562" spans="1:6" ht="11.25">
      <c r="A562" s="16"/>
      <c r="B562" s="15"/>
      <c r="C562" s="15"/>
      <c r="D562" s="81"/>
      <c r="E562" s="15"/>
      <c r="F562" s="31"/>
    </row>
    <row r="563" spans="1:6" ht="11.25">
      <c r="A563" s="16"/>
      <c r="B563" s="15"/>
      <c r="C563" s="15"/>
      <c r="D563" s="81"/>
      <c r="E563" s="15"/>
      <c r="F563" s="31"/>
    </row>
    <row r="564" spans="1:6" ht="11.25">
      <c r="A564" s="16"/>
      <c r="B564" s="15"/>
      <c r="C564" s="15"/>
      <c r="D564" s="81"/>
      <c r="E564" s="15"/>
      <c r="F564" s="31"/>
    </row>
    <row r="565" spans="1:6" ht="11.25">
      <c r="A565" s="16"/>
      <c r="B565" s="15"/>
      <c r="C565" s="15"/>
      <c r="D565" s="81"/>
      <c r="E565" s="15"/>
      <c r="F565" s="31"/>
    </row>
    <row r="566" spans="1:6" ht="11.25">
      <c r="A566" s="16"/>
      <c r="B566" s="15"/>
      <c r="C566" s="15"/>
      <c r="D566" s="81"/>
      <c r="E566" s="15"/>
      <c r="F566" s="31"/>
    </row>
    <row r="567" spans="1:6" ht="11.25">
      <c r="A567" s="16"/>
      <c r="B567" s="15"/>
      <c r="C567" s="15"/>
      <c r="D567" s="81"/>
      <c r="E567" s="15"/>
      <c r="F567" s="31"/>
    </row>
    <row r="568" spans="1:6" ht="11.25">
      <c r="A568" s="16"/>
      <c r="B568" s="15"/>
      <c r="C568" s="15"/>
      <c r="D568" s="81"/>
      <c r="E568" s="15"/>
      <c r="F568" s="31"/>
    </row>
    <row r="569" spans="1:6" ht="11.25">
      <c r="A569" s="16"/>
      <c r="B569" s="15"/>
      <c r="C569" s="15"/>
      <c r="D569" s="81"/>
      <c r="E569" s="15"/>
      <c r="F569" s="31"/>
    </row>
    <row r="570" spans="1:6" ht="11.25">
      <c r="A570" s="16"/>
      <c r="B570" s="15"/>
      <c r="C570" s="15"/>
      <c r="D570" s="81"/>
      <c r="E570" s="15"/>
      <c r="F570" s="31"/>
    </row>
    <row r="571" spans="1:6" ht="11.25">
      <c r="A571" s="16"/>
      <c r="B571" s="15"/>
      <c r="C571" s="15"/>
      <c r="D571" s="81"/>
      <c r="E571" s="15"/>
      <c r="F571" s="31"/>
    </row>
    <row r="572" spans="1:6" ht="11.25">
      <c r="A572" s="16"/>
      <c r="B572" s="15"/>
      <c r="C572" s="15"/>
      <c r="D572" s="81"/>
      <c r="E572" s="15"/>
      <c r="F572" s="31"/>
    </row>
    <row r="573" spans="1:6" ht="11.25">
      <c r="A573" s="16"/>
      <c r="B573" s="15"/>
      <c r="C573" s="15"/>
      <c r="D573" s="81"/>
      <c r="E573" s="15"/>
      <c r="F573" s="31"/>
    </row>
    <row r="574" spans="1:6" ht="11.25">
      <c r="A574" s="16"/>
      <c r="B574" s="15"/>
      <c r="C574" s="15"/>
      <c r="D574" s="81"/>
      <c r="E574" s="15"/>
      <c r="F574" s="31"/>
    </row>
    <row r="575" spans="1:6" ht="11.25">
      <c r="A575" s="16"/>
      <c r="B575" s="15"/>
      <c r="C575" s="15"/>
      <c r="D575" s="81"/>
      <c r="E575" s="15"/>
      <c r="F575" s="31"/>
    </row>
    <row r="576" spans="1:6" ht="11.25">
      <c r="A576" s="16"/>
      <c r="B576" s="15"/>
      <c r="C576" s="15"/>
      <c r="D576" s="81"/>
      <c r="E576" s="15"/>
      <c r="F576" s="31"/>
    </row>
    <row r="577" spans="1:6" ht="11.25">
      <c r="A577" s="16"/>
      <c r="B577" s="15"/>
      <c r="C577" s="15"/>
      <c r="D577" s="81"/>
      <c r="E577" s="15"/>
      <c r="F577" s="31"/>
    </row>
    <row r="578" spans="1:6" ht="11.25">
      <c r="A578" s="16"/>
      <c r="B578" s="15"/>
      <c r="C578" s="15"/>
      <c r="D578" s="81"/>
      <c r="E578" s="15"/>
      <c r="F578" s="31"/>
    </row>
    <row r="579" spans="1:6" ht="11.25">
      <c r="A579" s="16"/>
      <c r="B579" s="15"/>
      <c r="C579" s="15"/>
      <c r="D579" s="81"/>
      <c r="E579" s="15"/>
      <c r="F579" s="31"/>
    </row>
    <row r="580" spans="1:6" ht="11.25">
      <c r="A580" s="16"/>
      <c r="B580" s="15"/>
      <c r="C580" s="15"/>
      <c r="D580" s="81"/>
      <c r="E580" s="15"/>
      <c r="F580" s="31"/>
    </row>
    <row r="581" spans="1:6" ht="11.25">
      <c r="A581" s="16"/>
      <c r="B581" s="15"/>
      <c r="C581" s="15"/>
      <c r="D581" s="81"/>
      <c r="E581" s="15"/>
      <c r="F581" s="31"/>
    </row>
    <row r="582" spans="1:6" ht="11.25">
      <c r="A582" s="16"/>
      <c r="B582" s="15"/>
      <c r="C582" s="15"/>
      <c r="D582" s="81"/>
      <c r="E582" s="15"/>
      <c r="F582" s="31"/>
    </row>
    <row r="583" spans="1:6" ht="11.25">
      <c r="A583" s="16"/>
      <c r="B583" s="15"/>
      <c r="C583" s="15"/>
      <c r="D583" s="81"/>
      <c r="E583" s="15"/>
      <c r="F583" s="31"/>
    </row>
    <row r="584" spans="1:6" ht="11.25">
      <c r="A584" s="16"/>
      <c r="B584" s="15"/>
      <c r="C584" s="15"/>
      <c r="D584" s="81"/>
      <c r="E584" s="15"/>
      <c r="F584" s="31"/>
    </row>
    <row r="585" spans="1:6" ht="11.25">
      <c r="A585" s="16"/>
      <c r="B585" s="15"/>
      <c r="C585" s="15"/>
      <c r="D585" s="81"/>
      <c r="E585" s="15"/>
      <c r="F585" s="31"/>
    </row>
    <row r="586" spans="1:6" ht="11.25">
      <c r="A586" s="16"/>
      <c r="B586" s="15"/>
      <c r="C586" s="15"/>
      <c r="D586" s="81"/>
      <c r="E586" s="15"/>
      <c r="F586" s="31"/>
    </row>
    <row r="587" spans="1:6" ht="11.25">
      <c r="A587" s="16"/>
      <c r="B587" s="15"/>
      <c r="C587" s="15"/>
      <c r="D587" s="81"/>
      <c r="E587" s="15"/>
      <c r="F587" s="31"/>
    </row>
    <row r="588" spans="1:6" ht="11.25">
      <c r="A588" s="16"/>
      <c r="B588" s="15"/>
      <c r="C588" s="15"/>
      <c r="D588" s="81"/>
      <c r="E588" s="15"/>
      <c r="F588" s="31"/>
    </row>
    <row r="589" spans="1:6" ht="11.25">
      <c r="A589" s="16"/>
      <c r="B589" s="15"/>
      <c r="C589" s="15"/>
      <c r="D589" s="81"/>
      <c r="E589" s="15"/>
      <c r="F589" s="31"/>
    </row>
    <row r="590" spans="1:6" ht="11.25">
      <c r="A590" s="16"/>
      <c r="B590" s="15"/>
      <c r="C590" s="15"/>
      <c r="D590" s="81"/>
      <c r="E590" s="15"/>
      <c r="F590" s="31"/>
    </row>
    <row r="591" spans="1:6" ht="11.25">
      <c r="A591" s="16"/>
      <c r="B591" s="15"/>
      <c r="C591" s="15"/>
      <c r="D591" s="81"/>
      <c r="E591" s="15"/>
      <c r="F591" s="31"/>
    </row>
    <row r="592" spans="1:6" ht="11.25">
      <c r="A592" s="16"/>
      <c r="B592" s="15"/>
      <c r="C592" s="15"/>
      <c r="D592" s="81"/>
      <c r="E592" s="15"/>
      <c r="F592" s="31"/>
    </row>
    <row r="593" spans="1:6" ht="11.25">
      <c r="A593" s="16"/>
      <c r="B593" s="15"/>
      <c r="C593" s="15"/>
      <c r="D593" s="81"/>
      <c r="E593" s="15"/>
      <c r="F593" s="31"/>
    </row>
    <row r="594" spans="1:6" ht="11.25">
      <c r="A594" s="16"/>
      <c r="B594" s="15"/>
      <c r="C594" s="15"/>
      <c r="D594" s="81"/>
      <c r="E594" s="15"/>
      <c r="F594" s="31"/>
    </row>
    <row r="595" spans="1:6" ht="11.25">
      <c r="A595" s="16"/>
      <c r="B595" s="15"/>
      <c r="C595" s="15"/>
      <c r="D595" s="81"/>
      <c r="E595" s="15"/>
      <c r="F595" s="31"/>
    </row>
    <row r="596" spans="1:6" ht="11.25">
      <c r="A596" s="16"/>
      <c r="B596" s="15"/>
      <c r="C596" s="15"/>
      <c r="D596" s="81"/>
      <c r="E596" s="15"/>
      <c r="F596" s="31"/>
    </row>
    <row r="597" spans="1:6" ht="11.25">
      <c r="A597" s="16"/>
      <c r="B597" s="15"/>
      <c r="C597" s="15"/>
      <c r="D597" s="81"/>
      <c r="E597" s="15"/>
      <c r="F597" s="31"/>
    </row>
    <row r="598" spans="1:6" ht="11.25">
      <c r="A598" s="16"/>
      <c r="B598" s="15"/>
      <c r="C598" s="15"/>
      <c r="D598" s="81"/>
      <c r="E598" s="15"/>
      <c r="F598" s="31"/>
    </row>
    <row r="599" spans="1:6" ht="11.25">
      <c r="A599" s="16"/>
      <c r="B599" s="15"/>
      <c r="C599" s="15"/>
      <c r="D599" s="81"/>
      <c r="E599" s="15"/>
      <c r="F599" s="31"/>
    </row>
    <row r="600" spans="1:6" ht="11.25">
      <c r="A600" s="16"/>
      <c r="B600" s="15"/>
      <c r="C600" s="15"/>
      <c r="D600" s="81"/>
      <c r="E600" s="15"/>
      <c r="F600" s="31"/>
    </row>
    <row r="601" spans="1:6" ht="11.25">
      <c r="A601" s="16"/>
      <c r="B601" s="15"/>
      <c r="C601" s="15"/>
      <c r="D601" s="81"/>
      <c r="E601" s="15"/>
      <c r="F601" s="31"/>
    </row>
    <row r="602" spans="1:6" ht="11.25">
      <c r="A602" s="16"/>
      <c r="B602" s="15"/>
      <c r="C602" s="15"/>
      <c r="D602" s="81"/>
      <c r="E602" s="15"/>
      <c r="F602" s="31"/>
    </row>
    <row r="603" spans="1:6" ht="11.25">
      <c r="A603" s="16"/>
      <c r="B603" s="15"/>
      <c r="C603" s="15"/>
      <c r="D603" s="81"/>
      <c r="E603" s="15"/>
      <c r="F603" s="31"/>
    </row>
    <row r="604" spans="1:6" ht="11.25">
      <c r="A604" s="16"/>
      <c r="B604" s="15"/>
      <c r="C604" s="15"/>
      <c r="D604" s="81"/>
      <c r="E604" s="15"/>
      <c r="F604" s="31"/>
    </row>
    <row r="605" spans="1:6" ht="11.25">
      <c r="A605" s="16"/>
      <c r="B605" s="15"/>
      <c r="C605" s="15"/>
      <c r="D605" s="81"/>
      <c r="E605" s="15"/>
      <c r="F605" s="31"/>
    </row>
    <row r="606" spans="1:6" ht="11.25">
      <c r="A606" s="16"/>
      <c r="B606" s="15"/>
      <c r="C606" s="15"/>
      <c r="D606" s="81"/>
      <c r="E606" s="15"/>
      <c r="F606" s="31"/>
    </row>
    <row r="607" spans="1:6" ht="11.25">
      <c r="A607" s="16"/>
      <c r="B607" s="15"/>
      <c r="C607" s="15"/>
      <c r="D607" s="81"/>
      <c r="E607" s="15"/>
      <c r="F607" s="31"/>
    </row>
    <row r="608" spans="1:6" ht="11.25">
      <c r="A608" s="16"/>
      <c r="B608" s="15"/>
      <c r="C608" s="15"/>
      <c r="D608" s="81"/>
      <c r="E608" s="15"/>
      <c r="F608" s="31"/>
    </row>
    <row r="609" spans="1:6" ht="11.25">
      <c r="A609" s="16"/>
      <c r="B609" s="15"/>
      <c r="C609" s="15"/>
      <c r="D609" s="81"/>
      <c r="E609" s="15"/>
      <c r="F609" s="31"/>
    </row>
    <row r="610" spans="1:6" ht="11.25">
      <c r="A610" s="16"/>
      <c r="B610" s="15"/>
      <c r="C610" s="15"/>
      <c r="D610" s="81"/>
      <c r="E610" s="15"/>
      <c r="F610" s="31"/>
    </row>
    <row r="611" spans="1:6" ht="11.25">
      <c r="A611" s="16"/>
      <c r="B611" s="15"/>
      <c r="C611" s="15"/>
      <c r="D611" s="81"/>
      <c r="E611" s="15"/>
      <c r="F611" s="31"/>
    </row>
    <row r="612" spans="1:6" ht="11.25">
      <c r="A612" s="16"/>
      <c r="B612" s="15"/>
      <c r="C612" s="15"/>
      <c r="D612" s="81"/>
      <c r="E612" s="15"/>
      <c r="F612" s="31"/>
    </row>
    <row r="613" spans="1:6" ht="11.25">
      <c r="A613" s="16"/>
      <c r="B613" s="15"/>
      <c r="C613" s="15"/>
      <c r="D613" s="81"/>
      <c r="E613" s="15"/>
      <c r="F613" s="31"/>
    </row>
    <row r="614" spans="1:6" ht="11.25">
      <c r="A614" s="16"/>
      <c r="B614" s="15"/>
      <c r="C614" s="15"/>
      <c r="D614" s="81"/>
      <c r="E614" s="15"/>
      <c r="F614" s="31"/>
    </row>
    <row r="615" spans="1:6" ht="11.25">
      <c r="A615" s="16"/>
      <c r="B615" s="15"/>
      <c r="C615" s="15"/>
      <c r="D615" s="81"/>
      <c r="E615" s="15"/>
      <c r="F615" s="31"/>
    </row>
    <row r="616" spans="1:6" ht="11.25">
      <c r="A616" s="16"/>
      <c r="B616" s="15"/>
      <c r="C616" s="15"/>
      <c r="D616" s="81"/>
      <c r="E616" s="15"/>
      <c r="F616" s="31"/>
    </row>
    <row r="617" spans="1:6" ht="11.25">
      <c r="A617" s="16"/>
      <c r="B617" s="15"/>
      <c r="C617" s="15"/>
      <c r="D617" s="81"/>
      <c r="E617" s="15"/>
      <c r="F617" s="31"/>
    </row>
    <row r="618" spans="1:6" ht="11.25">
      <c r="A618" s="16"/>
      <c r="B618" s="15"/>
      <c r="C618" s="15"/>
      <c r="D618" s="81"/>
      <c r="E618" s="15"/>
      <c r="F618" s="31"/>
    </row>
    <row r="619" spans="1:6" ht="11.25">
      <c r="A619" s="16"/>
      <c r="B619" s="15"/>
      <c r="C619" s="15"/>
      <c r="D619" s="81"/>
      <c r="E619" s="15"/>
      <c r="F619" s="31"/>
    </row>
    <row r="620" spans="1:6" ht="11.25">
      <c r="A620" s="16"/>
      <c r="B620" s="15"/>
      <c r="C620" s="15"/>
      <c r="D620" s="81"/>
      <c r="E620" s="15"/>
      <c r="F620" s="31"/>
    </row>
    <row r="621" spans="1:6" ht="11.25">
      <c r="A621" s="16"/>
      <c r="B621" s="15"/>
      <c r="C621" s="15"/>
      <c r="D621" s="81"/>
      <c r="E621" s="15"/>
      <c r="F621" s="31"/>
    </row>
    <row r="622" spans="1:6" ht="11.25">
      <c r="A622" s="16"/>
      <c r="B622" s="15"/>
      <c r="C622" s="15"/>
      <c r="D622" s="81"/>
      <c r="E622" s="15"/>
      <c r="F622" s="31"/>
    </row>
    <row r="623" spans="1:6" ht="11.25">
      <c r="A623" s="16"/>
      <c r="B623" s="15"/>
      <c r="C623" s="15"/>
      <c r="D623" s="81"/>
      <c r="E623" s="15"/>
      <c r="F623" s="31"/>
    </row>
    <row r="624" spans="1:6" ht="11.25">
      <c r="A624" s="16"/>
      <c r="B624" s="15"/>
      <c r="C624" s="15"/>
      <c r="D624" s="81"/>
      <c r="E624" s="15"/>
      <c r="F624" s="31"/>
    </row>
    <row r="625" spans="1:6" ht="11.25">
      <c r="A625" s="16"/>
      <c r="B625" s="15"/>
      <c r="C625" s="15"/>
      <c r="D625" s="81"/>
      <c r="E625" s="15"/>
      <c r="F625" s="31"/>
    </row>
    <row r="626" spans="1:6" ht="11.25">
      <c r="A626" s="16"/>
      <c r="B626" s="15"/>
      <c r="C626" s="15"/>
      <c r="D626" s="81"/>
      <c r="E626" s="15"/>
      <c r="F626" s="31"/>
    </row>
    <row r="627" spans="1:6" ht="11.25">
      <c r="A627" s="16"/>
      <c r="B627" s="15"/>
      <c r="C627" s="15"/>
      <c r="D627" s="81"/>
      <c r="E627" s="15"/>
      <c r="F627" s="31"/>
    </row>
    <row r="628" spans="1:6" ht="11.25">
      <c r="A628" s="16"/>
      <c r="B628" s="15"/>
      <c r="C628" s="15"/>
      <c r="D628" s="81"/>
      <c r="E628" s="15"/>
      <c r="F628" s="31"/>
    </row>
    <row r="629" spans="1:6" ht="11.25">
      <c r="A629" s="16"/>
      <c r="B629" s="15"/>
      <c r="C629" s="15"/>
      <c r="D629" s="81"/>
      <c r="E629" s="15"/>
      <c r="F629" s="31"/>
    </row>
    <row r="630" spans="1:6" ht="11.25">
      <c r="A630" s="16"/>
      <c r="B630" s="15"/>
      <c r="C630" s="15"/>
      <c r="D630" s="81"/>
      <c r="E630" s="15"/>
      <c r="F630" s="31"/>
    </row>
    <row r="631" spans="1:6" ht="11.25">
      <c r="A631" s="16"/>
      <c r="B631" s="15"/>
      <c r="C631" s="15"/>
      <c r="D631" s="81"/>
      <c r="E631" s="15"/>
      <c r="F631" s="31"/>
    </row>
    <row r="632" spans="1:6" ht="11.25">
      <c r="A632" s="16"/>
      <c r="B632" s="15"/>
      <c r="C632" s="15"/>
      <c r="D632" s="81"/>
      <c r="E632" s="15"/>
      <c r="F632" s="31"/>
    </row>
    <row r="633" spans="1:6" ht="11.25">
      <c r="A633" s="16"/>
      <c r="B633" s="15"/>
      <c r="C633" s="15"/>
      <c r="D633" s="81"/>
      <c r="E633" s="15"/>
      <c r="F633" s="31"/>
    </row>
    <row r="634" spans="1:6" ht="11.25">
      <c r="A634" s="16"/>
      <c r="B634" s="15"/>
      <c r="C634" s="15"/>
      <c r="D634" s="81"/>
      <c r="E634" s="15"/>
      <c r="F634" s="31"/>
    </row>
    <row r="635" spans="1:6" ht="11.25">
      <c r="A635" s="16"/>
      <c r="B635" s="15"/>
      <c r="C635" s="15"/>
      <c r="D635" s="81"/>
      <c r="E635" s="15"/>
      <c r="F635" s="31"/>
    </row>
    <row r="636" spans="1:6" ht="11.25">
      <c r="A636" s="16"/>
      <c r="B636" s="15"/>
      <c r="C636" s="15"/>
      <c r="D636" s="81"/>
      <c r="E636" s="15"/>
      <c r="F636" s="31"/>
    </row>
    <row r="637" spans="1:6" ht="11.25">
      <c r="A637" s="16"/>
      <c r="B637" s="15"/>
      <c r="C637" s="15"/>
      <c r="D637" s="81"/>
      <c r="E637" s="15"/>
      <c r="F637" s="31"/>
    </row>
    <row r="638" spans="1:6" ht="11.25">
      <c r="A638" s="16"/>
      <c r="B638" s="15"/>
      <c r="C638" s="15"/>
      <c r="D638" s="81"/>
      <c r="E638" s="15"/>
      <c r="F638" s="31"/>
    </row>
    <row r="639" spans="1:6" ht="11.25">
      <c r="A639" s="16"/>
      <c r="B639" s="15"/>
      <c r="C639" s="15"/>
      <c r="D639" s="81"/>
      <c r="E639" s="15"/>
      <c r="F639" s="31"/>
    </row>
    <row r="640" spans="1:6" ht="11.25">
      <c r="A640" s="16"/>
      <c r="B640" s="15"/>
      <c r="C640" s="15"/>
      <c r="D640" s="81"/>
      <c r="E640" s="15"/>
      <c r="F640" s="31"/>
    </row>
    <row r="641" spans="1:6" ht="11.25">
      <c r="A641" s="16"/>
      <c r="B641" s="15"/>
      <c r="C641" s="15"/>
      <c r="D641" s="81"/>
      <c r="E641" s="15"/>
      <c r="F641" s="31"/>
    </row>
    <row r="642" spans="1:6" ht="11.25">
      <c r="A642" s="16"/>
      <c r="B642" s="15"/>
      <c r="C642" s="15"/>
      <c r="D642" s="81"/>
      <c r="E642" s="15"/>
      <c r="F642" s="31"/>
    </row>
    <row r="643" spans="1:6" ht="11.25">
      <c r="A643" s="16"/>
      <c r="B643" s="15"/>
      <c r="C643" s="15"/>
      <c r="D643" s="81"/>
      <c r="E643" s="15"/>
      <c r="F643" s="31"/>
    </row>
    <row r="644" spans="1:6" ht="11.25">
      <c r="A644" s="16"/>
      <c r="B644" s="15"/>
      <c r="C644" s="15"/>
      <c r="D644" s="81"/>
      <c r="E644" s="15"/>
      <c r="F644" s="31"/>
    </row>
    <row r="645" spans="1:6" ht="11.25">
      <c r="A645" s="16"/>
      <c r="B645" s="15"/>
      <c r="C645" s="15"/>
      <c r="D645" s="81"/>
      <c r="E645" s="15"/>
      <c r="F645" s="31"/>
    </row>
    <row r="646" spans="1:6" ht="11.25">
      <c r="A646" s="16"/>
      <c r="B646" s="15"/>
      <c r="C646" s="15"/>
      <c r="D646" s="81"/>
      <c r="E646" s="15"/>
      <c r="F646" s="31"/>
    </row>
    <row r="647" spans="1:6" ht="11.25">
      <c r="A647" s="16"/>
      <c r="B647" s="15"/>
      <c r="C647" s="15"/>
      <c r="D647" s="81"/>
      <c r="E647" s="15"/>
      <c r="F647" s="31"/>
    </row>
    <row r="648" spans="1:6" ht="11.25">
      <c r="A648" s="16"/>
      <c r="B648" s="15"/>
      <c r="C648" s="15"/>
      <c r="D648" s="81"/>
      <c r="E648" s="15"/>
      <c r="F648" s="31"/>
    </row>
    <row r="649" spans="1:6" ht="11.25">
      <c r="A649" s="16"/>
      <c r="B649" s="15"/>
      <c r="C649" s="15"/>
      <c r="D649" s="81"/>
      <c r="E649" s="15"/>
      <c r="F649" s="31"/>
    </row>
    <row r="650" spans="1:6" ht="11.25">
      <c r="A650" s="16"/>
      <c r="B650" s="15"/>
      <c r="C650" s="15"/>
      <c r="D650" s="81"/>
      <c r="E650" s="15"/>
      <c r="F650" s="31"/>
    </row>
    <row r="651" spans="1:6" ht="11.25">
      <c r="A651" s="16"/>
      <c r="B651" s="15"/>
      <c r="C651" s="15"/>
      <c r="D651" s="81"/>
      <c r="E651" s="15"/>
      <c r="F651" s="31"/>
    </row>
    <row r="652" spans="1:6" ht="11.25">
      <c r="A652" s="16"/>
      <c r="B652" s="15"/>
      <c r="C652" s="15"/>
      <c r="D652" s="81"/>
      <c r="E652" s="15"/>
      <c r="F652" s="31"/>
    </row>
    <row r="653" spans="1:6" ht="11.25">
      <c r="A653" s="16"/>
      <c r="B653" s="15"/>
      <c r="C653" s="15"/>
      <c r="D653" s="81"/>
      <c r="E653" s="15"/>
      <c r="F653" s="31"/>
    </row>
    <row r="654" spans="1:6" ht="11.25">
      <c r="A654" s="16"/>
      <c r="B654" s="15"/>
      <c r="C654" s="15"/>
      <c r="D654" s="81"/>
      <c r="E654" s="15"/>
      <c r="F654" s="31"/>
    </row>
    <row r="655" spans="1:6" ht="11.25">
      <c r="A655" s="16"/>
      <c r="B655" s="15"/>
      <c r="C655" s="15"/>
      <c r="D655" s="81"/>
      <c r="E655" s="15"/>
      <c r="F655" s="31"/>
    </row>
    <row r="656" spans="1:6" ht="11.25">
      <c r="A656" s="16"/>
      <c r="B656" s="15"/>
      <c r="C656" s="15"/>
      <c r="D656" s="81"/>
      <c r="E656" s="15"/>
      <c r="F656" s="31"/>
    </row>
    <row r="657" spans="1:6" ht="11.25">
      <c r="A657" s="16"/>
      <c r="B657" s="15"/>
      <c r="C657" s="15"/>
      <c r="D657" s="81"/>
      <c r="E657" s="15"/>
      <c r="F657" s="31"/>
    </row>
    <row r="658" spans="1:6" ht="11.25">
      <c r="A658" s="16"/>
      <c r="B658" s="15"/>
      <c r="C658" s="15"/>
      <c r="D658" s="81"/>
      <c r="E658" s="15"/>
      <c r="F658" s="31"/>
    </row>
    <row r="659" spans="1:6" ht="11.25">
      <c r="A659" s="16"/>
      <c r="B659" s="15"/>
      <c r="C659" s="15"/>
      <c r="D659" s="81"/>
      <c r="E659" s="15"/>
      <c r="F659" s="31"/>
    </row>
    <row r="660" spans="1:6" ht="11.25">
      <c r="A660" s="16"/>
      <c r="B660" s="15"/>
      <c r="C660" s="15"/>
      <c r="D660" s="81"/>
      <c r="E660" s="15"/>
      <c r="F660" s="31"/>
    </row>
    <row r="661" spans="1:6" ht="11.25">
      <c r="A661" s="16"/>
      <c r="B661" s="15"/>
      <c r="C661" s="15"/>
      <c r="D661" s="81"/>
      <c r="E661" s="15"/>
      <c r="F661" s="31"/>
    </row>
    <row r="662" spans="1:6" ht="11.25">
      <c r="A662" s="16"/>
      <c r="B662" s="15"/>
      <c r="C662" s="15"/>
      <c r="D662" s="81"/>
      <c r="E662" s="15"/>
      <c r="F662" s="31"/>
    </row>
    <row r="663" spans="1:6" ht="11.25">
      <c r="A663" s="16"/>
      <c r="B663" s="15"/>
      <c r="C663" s="15"/>
      <c r="D663" s="81"/>
      <c r="E663" s="15"/>
      <c r="F663" s="31"/>
    </row>
    <row r="664" spans="1:6" ht="11.25">
      <c r="A664" s="16"/>
      <c r="B664" s="15"/>
      <c r="C664" s="15"/>
      <c r="D664" s="81"/>
      <c r="E664" s="15"/>
      <c r="F664" s="31"/>
    </row>
    <row r="665" spans="1:6" ht="11.25">
      <c r="A665" s="16"/>
      <c r="B665" s="15"/>
      <c r="C665" s="15"/>
      <c r="D665" s="81"/>
      <c r="E665" s="15"/>
      <c r="F665" s="31"/>
    </row>
    <row r="666" spans="1:6" ht="11.25">
      <c r="A666" s="16"/>
      <c r="B666" s="15"/>
      <c r="C666" s="15"/>
      <c r="D666" s="81"/>
      <c r="E666" s="15"/>
      <c r="F666" s="31"/>
    </row>
    <row r="667" spans="1:6" ht="11.25">
      <c r="A667" s="16"/>
      <c r="B667" s="15"/>
      <c r="C667" s="15"/>
      <c r="D667" s="81"/>
      <c r="E667" s="15"/>
      <c r="F667" s="31"/>
    </row>
    <row r="668" spans="1:6" ht="11.25">
      <c r="A668" s="16"/>
      <c r="B668" s="15"/>
      <c r="C668" s="15"/>
      <c r="D668" s="81"/>
      <c r="E668" s="15"/>
      <c r="F668" s="31"/>
    </row>
    <row r="669" spans="1:6" ht="11.25">
      <c r="A669" s="16"/>
      <c r="B669" s="15"/>
      <c r="C669" s="15"/>
      <c r="D669" s="81"/>
      <c r="E669" s="15"/>
      <c r="F669" s="31"/>
    </row>
    <row r="670" spans="1:6" ht="11.25">
      <c r="A670" s="16"/>
      <c r="B670" s="15"/>
      <c r="C670" s="15"/>
      <c r="D670" s="81"/>
      <c r="E670" s="15"/>
      <c r="F670" s="31"/>
    </row>
    <row r="671" spans="1:6" ht="11.25">
      <c r="A671" s="16"/>
      <c r="B671" s="15"/>
      <c r="C671" s="15"/>
      <c r="D671" s="81"/>
      <c r="E671" s="15"/>
      <c r="F671" s="31"/>
    </row>
    <row r="672" spans="1:6" ht="11.25">
      <c r="A672" s="16"/>
      <c r="B672" s="15"/>
      <c r="C672" s="15"/>
      <c r="D672" s="81"/>
      <c r="E672" s="15"/>
      <c r="F672" s="31"/>
    </row>
    <row r="673" spans="1:6" ht="11.25">
      <c r="A673" s="16"/>
      <c r="B673" s="15"/>
      <c r="C673" s="15"/>
      <c r="D673" s="81"/>
      <c r="E673" s="15"/>
      <c r="F673" s="31"/>
    </row>
    <row r="674" spans="1:6" ht="11.25">
      <c r="A674" s="16"/>
      <c r="B674" s="15"/>
      <c r="C674" s="15"/>
      <c r="D674" s="81"/>
      <c r="E674" s="15"/>
      <c r="F674" s="31"/>
    </row>
    <row r="675" spans="1:6" ht="11.25">
      <c r="A675" s="16"/>
      <c r="B675" s="15"/>
      <c r="C675" s="15"/>
      <c r="D675" s="81"/>
      <c r="E675" s="15"/>
      <c r="F675" s="31"/>
    </row>
    <row r="676" spans="1:6" ht="11.25">
      <c r="A676" s="16"/>
      <c r="B676" s="15"/>
      <c r="C676" s="15"/>
      <c r="D676" s="81"/>
      <c r="E676" s="15"/>
      <c r="F676" s="31"/>
    </row>
    <row r="677" spans="1:6" ht="11.25">
      <c r="A677" s="16"/>
      <c r="B677" s="15"/>
      <c r="C677" s="15"/>
      <c r="D677" s="81"/>
      <c r="E677" s="15"/>
      <c r="F677" s="31"/>
    </row>
    <row r="678" spans="1:6" ht="11.25">
      <c r="A678" s="16"/>
      <c r="B678" s="15"/>
      <c r="C678" s="15"/>
      <c r="D678" s="81"/>
      <c r="E678" s="15"/>
      <c r="F678" s="31"/>
    </row>
    <row r="679" spans="1:6" ht="11.25">
      <c r="A679" s="16"/>
      <c r="B679" s="15"/>
      <c r="C679" s="15"/>
      <c r="D679" s="81"/>
      <c r="E679" s="15"/>
      <c r="F679" s="31"/>
    </row>
    <row r="680" spans="1:6" ht="11.25">
      <c r="A680" s="16"/>
      <c r="B680" s="15"/>
      <c r="C680" s="15"/>
      <c r="D680" s="81"/>
      <c r="E680" s="15"/>
      <c r="F680" s="31"/>
    </row>
    <row r="681" spans="1:6" ht="11.25">
      <c r="A681" s="16"/>
      <c r="B681" s="15"/>
      <c r="C681" s="15"/>
      <c r="D681" s="81"/>
      <c r="E681" s="15"/>
      <c r="F681" s="31"/>
    </row>
    <row r="682" spans="1:6" ht="11.25">
      <c r="A682" s="16"/>
      <c r="B682" s="15"/>
      <c r="C682" s="15"/>
      <c r="D682" s="81"/>
      <c r="E682" s="15"/>
      <c r="F682" s="31"/>
    </row>
    <row r="683" spans="1:6" ht="11.25">
      <c r="A683" s="16"/>
      <c r="B683" s="15"/>
      <c r="C683" s="15"/>
      <c r="D683" s="81"/>
      <c r="E683" s="15"/>
      <c r="F683" s="31"/>
    </row>
    <row r="684" spans="1:6" ht="11.25">
      <c r="A684" s="16"/>
      <c r="B684" s="15"/>
      <c r="C684" s="15"/>
      <c r="D684" s="81"/>
      <c r="E684" s="15"/>
      <c r="F684" s="31"/>
    </row>
    <row r="685" spans="1:6" ht="11.25">
      <c r="A685" s="16"/>
      <c r="B685" s="15"/>
      <c r="C685" s="15"/>
      <c r="D685" s="81"/>
      <c r="E685" s="15"/>
      <c r="F685" s="31"/>
    </row>
    <row r="686" spans="1:6" ht="11.25">
      <c r="A686" s="16"/>
      <c r="B686" s="15"/>
      <c r="C686" s="15"/>
      <c r="D686" s="81"/>
      <c r="E686" s="15"/>
      <c r="F686" s="31"/>
    </row>
    <row r="687" spans="1:6" ht="11.25">
      <c r="A687" s="16"/>
      <c r="B687" s="15"/>
      <c r="C687" s="15"/>
      <c r="D687" s="81"/>
      <c r="E687" s="15"/>
      <c r="F687" s="31"/>
    </row>
    <row r="688" spans="1:6" ht="11.25">
      <c r="A688" s="16"/>
      <c r="B688" s="15"/>
      <c r="C688" s="15"/>
      <c r="D688" s="81"/>
      <c r="E688" s="15"/>
      <c r="F688" s="31"/>
    </row>
    <row r="689" spans="1:6" ht="11.25">
      <c r="A689" s="16"/>
      <c r="B689" s="15"/>
      <c r="C689" s="15"/>
      <c r="D689" s="81"/>
      <c r="E689" s="15"/>
      <c r="F689" s="31"/>
    </row>
    <row r="690" spans="1:6" ht="11.25">
      <c r="A690" s="16"/>
      <c r="B690" s="15"/>
      <c r="C690" s="15"/>
      <c r="D690" s="81"/>
      <c r="E690" s="15"/>
      <c r="F690" s="31"/>
    </row>
    <row r="691" spans="1:6" ht="11.25">
      <c r="A691" s="16"/>
      <c r="B691" s="15"/>
      <c r="C691" s="15"/>
      <c r="D691" s="81"/>
      <c r="E691" s="15"/>
      <c r="F691" s="31"/>
    </row>
    <row r="692" spans="1:6" ht="11.25">
      <c r="A692" s="16"/>
      <c r="B692" s="15"/>
      <c r="C692" s="15"/>
      <c r="D692" s="81"/>
      <c r="E692" s="15"/>
      <c r="F692" s="31"/>
    </row>
    <row r="693" spans="1:6" ht="11.25">
      <c r="A693" s="16"/>
      <c r="B693" s="15"/>
      <c r="C693" s="15"/>
      <c r="D693" s="81"/>
      <c r="E693" s="15"/>
      <c r="F693" s="31"/>
    </row>
    <row r="694" spans="1:6" ht="11.25">
      <c r="A694" s="16"/>
      <c r="B694" s="15"/>
      <c r="C694" s="15"/>
      <c r="D694" s="81"/>
      <c r="E694" s="15"/>
      <c r="F694" s="31"/>
    </row>
    <row r="695" spans="1:6" ht="11.25">
      <c r="A695" s="16"/>
      <c r="B695" s="15"/>
      <c r="C695" s="15"/>
      <c r="D695" s="81"/>
      <c r="E695" s="15"/>
      <c r="F695" s="31"/>
    </row>
    <row r="696" spans="1:6" ht="11.25">
      <c r="A696" s="16"/>
      <c r="B696" s="15"/>
      <c r="C696" s="15"/>
      <c r="D696" s="81"/>
      <c r="E696" s="15"/>
      <c r="F696" s="31"/>
    </row>
    <row r="697" spans="1:6" ht="11.25">
      <c r="A697" s="16"/>
      <c r="B697" s="15"/>
      <c r="C697" s="15"/>
      <c r="D697" s="81"/>
      <c r="E697" s="15"/>
      <c r="F697" s="31"/>
    </row>
    <row r="698" spans="1:6" ht="11.25">
      <c r="A698" s="16"/>
      <c r="B698" s="15"/>
      <c r="C698" s="15"/>
      <c r="D698" s="81"/>
      <c r="E698" s="15"/>
      <c r="F698" s="31"/>
    </row>
    <row r="699" spans="1:6" ht="11.25">
      <c r="A699" s="16"/>
      <c r="B699" s="15"/>
      <c r="C699" s="15"/>
      <c r="D699" s="81"/>
      <c r="E699" s="15"/>
      <c r="F699" s="31"/>
    </row>
    <row r="700" spans="1:6" ht="11.25">
      <c r="A700" s="16"/>
      <c r="B700" s="15"/>
      <c r="C700" s="15"/>
      <c r="D700" s="81"/>
      <c r="E700" s="15"/>
      <c r="F700" s="31"/>
    </row>
    <row r="701" spans="1:6" ht="11.25">
      <c r="A701" s="16"/>
      <c r="B701" s="15"/>
      <c r="C701" s="15"/>
      <c r="D701" s="81"/>
      <c r="E701" s="15"/>
      <c r="F701" s="31"/>
    </row>
    <row r="702" spans="1:6" ht="11.25">
      <c r="A702" s="16"/>
      <c r="B702" s="15"/>
      <c r="C702" s="15"/>
      <c r="D702" s="81"/>
      <c r="E702" s="15"/>
      <c r="F702" s="31"/>
    </row>
    <row r="703" spans="1:6" ht="11.25">
      <c r="A703" s="16"/>
      <c r="B703" s="15"/>
      <c r="C703" s="15"/>
      <c r="D703" s="81"/>
      <c r="E703" s="15"/>
      <c r="F703" s="31"/>
    </row>
    <row r="704" spans="1:6" ht="11.25">
      <c r="A704" s="16"/>
      <c r="B704" s="15"/>
      <c r="C704" s="15"/>
      <c r="D704" s="81"/>
      <c r="E704" s="15"/>
      <c r="F704" s="31"/>
    </row>
    <row r="705" spans="1:6" ht="11.25">
      <c r="A705" s="16"/>
      <c r="B705" s="15"/>
      <c r="C705" s="15"/>
      <c r="D705" s="81"/>
      <c r="E705" s="15"/>
      <c r="F705" s="31"/>
    </row>
    <row r="706" spans="1:6" ht="11.25">
      <c r="A706" s="16"/>
      <c r="B706" s="15"/>
      <c r="C706" s="15"/>
      <c r="D706" s="81"/>
      <c r="E706" s="15"/>
      <c r="F706" s="31"/>
    </row>
    <row r="707" spans="1:6" ht="11.25">
      <c r="A707" s="16"/>
      <c r="B707" s="15"/>
      <c r="C707" s="15"/>
      <c r="D707" s="81"/>
      <c r="E707" s="15"/>
      <c r="F707" s="31"/>
    </row>
    <row r="708" spans="1:6" ht="11.25">
      <c r="A708" s="16"/>
      <c r="B708" s="15"/>
      <c r="C708" s="15"/>
      <c r="D708" s="81"/>
      <c r="E708" s="15"/>
      <c r="F708" s="31"/>
    </row>
    <row r="709" spans="1:6" ht="11.25">
      <c r="A709" s="16"/>
      <c r="B709" s="15"/>
      <c r="C709" s="15"/>
      <c r="D709" s="81"/>
      <c r="E709" s="15"/>
      <c r="F709" s="31"/>
    </row>
    <row r="710" spans="1:6" ht="11.25">
      <c r="A710" s="16"/>
      <c r="B710" s="15"/>
      <c r="C710" s="15"/>
      <c r="D710" s="81"/>
      <c r="E710" s="15"/>
      <c r="F710" s="31"/>
    </row>
    <row r="711" spans="1:6" ht="11.25">
      <c r="A711" s="16"/>
      <c r="B711" s="15"/>
      <c r="C711" s="15"/>
      <c r="D711" s="81"/>
      <c r="E711" s="15"/>
      <c r="F711" s="31"/>
    </row>
    <row r="712" spans="1:6" ht="11.25">
      <c r="A712" s="16"/>
      <c r="B712" s="15"/>
      <c r="C712" s="15"/>
      <c r="D712" s="81"/>
      <c r="E712" s="15"/>
      <c r="F712" s="31"/>
    </row>
    <row r="713" spans="1:6" ht="11.25">
      <c r="A713" s="16"/>
      <c r="B713" s="15"/>
      <c r="C713" s="15"/>
      <c r="D713" s="81"/>
      <c r="E713" s="15"/>
      <c r="F713" s="31"/>
    </row>
    <row r="714" spans="1:6" ht="11.25">
      <c r="A714" s="16"/>
      <c r="B714" s="15"/>
      <c r="C714" s="15"/>
      <c r="D714" s="81"/>
      <c r="E714" s="15"/>
      <c r="F714" s="31"/>
    </row>
    <row r="715" spans="1:6" ht="11.25">
      <c r="A715" s="16"/>
      <c r="B715" s="15"/>
      <c r="C715" s="15"/>
      <c r="D715" s="81"/>
      <c r="E715" s="15"/>
      <c r="F715" s="31"/>
    </row>
    <row r="716" spans="1:6" ht="11.25">
      <c r="A716" s="16"/>
      <c r="B716" s="15"/>
      <c r="C716" s="15"/>
      <c r="D716" s="81"/>
      <c r="E716" s="15"/>
      <c r="F716" s="31"/>
    </row>
    <row r="717" spans="1:6" ht="11.25">
      <c r="A717" s="16"/>
      <c r="B717" s="15"/>
      <c r="C717" s="15"/>
      <c r="D717" s="81"/>
      <c r="E717" s="15"/>
      <c r="F717" s="31"/>
    </row>
    <row r="718" spans="1:6" ht="11.25">
      <c r="A718" s="16"/>
      <c r="B718" s="15"/>
      <c r="C718" s="15"/>
      <c r="D718" s="81"/>
      <c r="E718" s="15"/>
      <c r="F718" s="31"/>
    </row>
    <row r="719" spans="1:6" ht="11.25">
      <c r="A719" s="16"/>
      <c r="B719" s="15"/>
      <c r="C719" s="15"/>
      <c r="D719" s="81"/>
      <c r="E719" s="15"/>
      <c r="F719" s="31"/>
    </row>
    <row r="720" spans="1:6" ht="11.25">
      <c r="A720" s="16"/>
      <c r="B720" s="15"/>
      <c r="C720" s="15"/>
      <c r="D720" s="81"/>
      <c r="E720" s="15"/>
      <c r="F720" s="31"/>
    </row>
    <row r="721" spans="1:6" ht="11.25">
      <c r="A721" s="16"/>
      <c r="B721" s="15"/>
      <c r="C721" s="15"/>
      <c r="D721" s="81"/>
      <c r="E721" s="15"/>
      <c r="F721" s="31"/>
    </row>
    <row r="722" spans="1:6" ht="11.25">
      <c r="A722" s="16"/>
      <c r="B722" s="15"/>
      <c r="C722" s="15"/>
      <c r="D722" s="81"/>
      <c r="E722" s="15"/>
      <c r="F722" s="31"/>
    </row>
    <row r="723" spans="1:6" ht="11.25">
      <c r="A723" s="16"/>
      <c r="B723" s="15"/>
      <c r="C723" s="15"/>
      <c r="D723" s="81"/>
      <c r="E723" s="15"/>
      <c r="F723" s="31"/>
    </row>
    <row r="724" spans="1:6" ht="11.25">
      <c r="A724" s="16"/>
      <c r="B724" s="15"/>
      <c r="C724" s="15"/>
      <c r="D724" s="81"/>
      <c r="E724" s="15"/>
      <c r="F724" s="31"/>
    </row>
    <row r="725" spans="1:6" ht="11.25">
      <c r="A725" s="16"/>
      <c r="B725" s="15"/>
      <c r="C725" s="15"/>
      <c r="D725" s="81"/>
      <c r="E725" s="15"/>
      <c r="F725" s="31"/>
    </row>
    <row r="726" spans="1:6" ht="11.25">
      <c r="A726" s="16"/>
      <c r="B726" s="15"/>
      <c r="C726" s="15"/>
      <c r="D726" s="81"/>
      <c r="E726" s="15"/>
      <c r="F726" s="31"/>
    </row>
    <row r="727" spans="1:6" ht="11.25">
      <c r="A727" s="16"/>
      <c r="B727" s="15"/>
      <c r="C727" s="15"/>
      <c r="D727" s="81"/>
      <c r="E727" s="15"/>
      <c r="F727" s="31"/>
    </row>
    <row r="728" spans="1:6" ht="11.25">
      <c r="A728" s="16"/>
      <c r="B728" s="15"/>
      <c r="C728" s="15"/>
      <c r="D728" s="81"/>
      <c r="E728" s="15"/>
      <c r="F728" s="31"/>
    </row>
    <row r="729" spans="1:6" ht="11.25">
      <c r="A729" s="16"/>
      <c r="B729" s="15"/>
      <c r="C729" s="15"/>
      <c r="D729" s="81"/>
      <c r="E729" s="15"/>
      <c r="F729" s="31"/>
    </row>
    <row r="730" spans="1:6" ht="11.25">
      <c r="A730" s="16"/>
      <c r="B730" s="15"/>
      <c r="C730" s="15"/>
      <c r="D730" s="81"/>
      <c r="E730" s="15"/>
      <c r="F730" s="31"/>
    </row>
    <row r="731" spans="1:6" ht="11.25">
      <c r="A731" s="16"/>
      <c r="B731" s="15"/>
      <c r="C731" s="15"/>
      <c r="D731" s="81"/>
      <c r="E731" s="15"/>
      <c r="F731" s="31"/>
    </row>
    <row r="732" spans="1:6" ht="11.25">
      <c r="A732" s="16"/>
      <c r="B732" s="15"/>
      <c r="C732" s="15"/>
      <c r="D732" s="81"/>
      <c r="E732" s="15"/>
      <c r="F732" s="31"/>
    </row>
    <row r="733" spans="1:6" ht="11.25">
      <c r="A733" s="16"/>
      <c r="B733" s="15"/>
      <c r="C733" s="15"/>
      <c r="D733" s="81"/>
      <c r="E733" s="15"/>
      <c r="F733" s="31"/>
    </row>
    <row r="734" spans="1:6" ht="11.25">
      <c r="A734" s="16"/>
      <c r="B734" s="15"/>
      <c r="C734" s="15"/>
      <c r="D734" s="81"/>
      <c r="E734" s="15"/>
      <c r="F734" s="31"/>
    </row>
    <row r="735" spans="1:6" ht="11.25">
      <c r="A735" s="16"/>
      <c r="B735" s="15"/>
      <c r="C735" s="15"/>
      <c r="D735" s="81"/>
      <c r="E735" s="15"/>
      <c r="F735" s="31"/>
    </row>
    <row r="736" spans="1:6" ht="11.25">
      <c r="A736" s="16"/>
      <c r="B736" s="15"/>
      <c r="C736" s="15"/>
      <c r="D736" s="81"/>
      <c r="E736" s="15"/>
      <c r="F736" s="31"/>
    </row>
    <row r="737" spans="1:6" ht="11.25">
      <c r="A737" s="16"/>
      <c r="B737" s="15"/>
      <c r="C737" s="15"/>
      <c r="D737" s="81"/>
      <c r="E737" s="15"/>
      <c r="F737" s="31"/>
    </row>
    <row r="738" spans="1:6" ht="11.25">
      <c r="A738" s="16"/>
      <c r="B738" s="15"/>
      <c r="C738" s="15"/>
      <c r="D738" s="81"/>
      <c r="E738" s="15"/>
      <c r="F738" s="31"/>
    </row>
    <row r="739" spans="1:6" ht="11.25">
      <c r="A739" s="16"/>
      <c r="B739" s="15"/>
      <c r="C739" s="15"/>
      <c r="D739" s="81"/>
      <c r="E739" s="15"/>
      <c r="F739" s="31"/>
    </row>
    <row r="740" spans="1:6" ht="11.25">
      <c r="A740" s="16"/>
      <c r="B740" s="15"/>
      <c r="C740" s="15"/>
      <c r="D740" s="81"/>
      <c r="E740" s="15"/>
      <c r="F740" s="31"/>
    </row>
    <row r="741" spans="1:6" ht="11.25">
      <c r="A741" s="16"/>
      <c r="B741" s="15"/>
      <c r="C741" s="15"/>
      <c r="D741" s="81"/>
      <c r="E741" s="15"/>
      <c r="F741" s="31"/>
    </row>
    <row r="742" spans="1:6" ht="11.25">
      <c r="A742" s="16"/>
      <c r="B742" s="15"/>
      <c r="C742" s="15"/>
      <c r="D742" s="81"/>
      <c r="E742" s="15"/>
      <c r="F742" s="31"/>
    </row>
    <row r="743" spans="1:6" ht="11.25">
      <c r="A743" s="16"/>
      <c r="B743" s="15"/>
      <c r="C743" s="15"/>
      <c r="D743" s="81"/>
      <c r="E743" s="15"/>
      <c r="F743" s="31"/>
    </row>
    <row r="744" spans="1:6" ht="11.25">
      <c r="A744" s="16"/>
      <c r="B744" s="15"/>
      <c r="C744" s="15"/>
      <c r="D744" s="81"/>
      <c r="E744" s="15"/>
      <c r="F744" s="31"/>
    </row>
    <row r="745" spans="1:6" ht="11.25">
      <c r="A745" s="16"/>
      <c r="B745" s="15"/>
      <c r="C745" s="15"/>
      <c r="D745" s="81"/>
      <c r="E745" s="15"/>
      <c r="F745" s="31"/>
    </row>
    <row r="746" spans="1:6" ht="11.25">
      <c r="A746" s="16"/>
      <c r="B746" s="15"/>
      <c r="C746" s="15"/>
      <c r="D746" s="81"/>
      <c r="E746" s="15"/>
      <c r="F746" s="31"/>
    </row>
    <row r="747" spans="1:6" ht="11.25">
      <c r="A747" s="16"/>
      <c r="B747" s="15"/>
      <c r="C747" s="15"/>
      <c r="D747" s="81"/>
      <c r="E747" s="15"/>
      <c r="F747" s="31"/>
    </row>
    <row r="748" spans="1:6" ht="11.25">
      <c r="A748" s="16"/>
      <c r="B748" s="15"/>
      <c r="C748" s="15"/>
      <c r="D748" s="81"/>
      <c r="E748" s="15"/>
      <c r="F748" s="31"/>
    </row>
    <row r="749" spans="1:6" ht="11.25">
      <c r="A749" s="16"/>
      <c r="B749" s="15"/>
      <c r="C749" s="15"/>
      <c r="D749" s="81"/>
      <c r="E749" s="15"/>
      <c r="F749" s="31"/>
    </row>
    <row r="750" spans="1:6" ht="11.25">
      <c r="A750" s="16"/>
      <c r="B750" s="15"/>
      <c r="C750" s="15"/>
      <c r="D750" s="81"/>
      <c r="E750" s="15"/>
      <c r="F750" s="31"/>
    </row>
    <row r="751" spans="1:6" ht="11.25">
      <c r="A751" s="16"/>
      <c r="B751" s="15"/>
      <c r="C751" s="15"/>
      <c r="D751" s="81"/>
      <c r="E751" s="15"/>
      <c r="F751" s="31"/>
    </row>
    <row r="752" spans="1:6" ht="11.25">
      <c r="A752" s="16"/>
      <c r="B752" s="15"/>
      <c r="C752" s="15"/>
      <c r="D752" s="81"/>
      <c r="E752" s="15"/>
      <c r="F752" s="31"/>
    </row>
    <row r="753" spans="1:6" ht="11.25">
      <c r="A753" s="16"/>
      <c r="B753" s="15"/>
      <c r="C753" s="15"/>
      <c r="D753" s="81"/>
      <c r="E753" s="15"/>
      <c r="F753" s="31"/>
    </row>
    <row r="754" spans="1:6" ht="11.25">
      <c r="A754" s="16"/>
      <c r="B754" s="15"/>
      <c r="C754" s="15"/>
      <c r="D754" s="81"/>
      <c r="E754" s="15"/>
      <c r="F754" s="31"/>
    </row>
    <row r="755" spans="1:6" ht="11.25">
      <c r="A755" s="16"/>
      <c r="B755" s="15"/>
      <c r="C755" s="15"/>
      <c r="D755" s="81"/>
      <c r="E755" s="15"/>
      <c r="F755" s="31"/>
    </row>
    <row r="756" spans="1:6" ht="11.25">
      <c r="A756" s="16"/>
      <c r="B756" s="15"/>
      <c r="C756" s="15"/>
      <c r="D756" s="81"/>
      <c r="E756" s="15"/>
      <c r="F756" s="31"/>
    </row>
    <row r="757" spans="1:6" ht="11.25">
      <c r="A757" s="16"/>
      <c r="B757" s="15"/>
      <c r="C757" s="15"/>
      <c r="D757" s="81"/>
      <c r="E757" s="15"/>
      <c r="F757" s="31"/>
    </row>
    <row r="758" spans="1:6" ht="11.25">
      <c r="A758" s="16"/>
      <c r="B758" s="15"/>
      <c r="C758" s="15"/>
      <c r="D758" s="81"/>
      <c r="E758" s="15"/>
      <c r="F758" s="31"/>
    </row>
    <row r="759" spans="1:6" ht="11.25">
      <c r="A759" s="16"/>
      <c r="B759" s="15"/>
      <c r="C759" s="15"/>
      <c r="D759" s="81"/>
      <c r="E759" s="15"/>
      <c r="F759" s="31"/>
    </row>
    <row r="760" spans="1:6" ht="11.25">
      <c r="A760" s="16"/>
      <c r="B760" s="15"/>
      <c r="C760" s="15"/>
      <c r="D760" s="81"/>
      <c r="E760" s="15"/>
      <c r="F760" s="31"/>
    </row>
    <row r="761" spans="1:6" ht="11.25">
      <c r="A761" s="16"/>
      <c r="B761" s="15"/>
      <c r="C761" s="15"/>
      <c r="D761" s="81"/>
      <c r="E761" s="15"/>
      <c r="F761" s="31"/>
    </row>
    <row r="762" spans="1:6" ht="11.25">
      <c r="A762" s="16"/>
      <c r="B762" s="15"/>
      <c r="C762" s="15"/>
      <c r="D762" s="81"/>
      <c r="E762" s="15"/>
      <c r="F762" s="31"/>
    </row>
    <row r="763" spans="1:6" ht="11.25">
      <c r="A763" s="16"/>
      <c r="B763" s="15"/>
      <c r="C763" s="15"/>
      <c r="D763" s="81"/>
      <c r="E763" s="15"/>
      <c r="F763" s="31"/>
    </row>
    <row r="764" spans="1:6" ht="11.25">
      <c r="A764" s="16"/>
      <c r="B764" s="15"/>
      <c r="C764" s="15"/>
      <c r="D764" s="81"/>
      <c r="E764" s="15"/>
      <c r="F764" s="31"/>
    </row>
    <row r="765" spans="1:6" ht="11.25">
      <c r="A765" s="16"/>
      <c r="B765" s="15"/>
      <c r="C765" s="15"/>
      <c r="D765" s="81"/>
      <c r="E765" s="15"/>
      <c r="F765" s="31"/>
    </row>
    <row r="766" spans="1:6" ht="11.25">
      <c r="A766" s="16"/>
      <c r="B766" s="15"/>
      <c r="C766" s="15"/>
      <c r="D766" s="81"/>
      <c r="E766" s="15"/>
      <c r="F766" s="31"/>
    </row>
    <row r="767" spans="1:6" ht="11.25">
      <c r="A767" s="16"/>
      <c r="B767" s="15"/>
      <c r="C767" s="15"/>
      <c r="D767" s="81"/>
      <c r="E767" s="15"/>
      <c r="F767" s="31"/>
    </row>
    <row r="768" spans="1:6" ht="11.25">
      <c r="A768" s="16"/>
      <c r="B768" s="15"/>
      <c r="C768" s="15"/>
      <c r="D768" s="81"/>
      <c r="E768" s="15"/>
      <c r="F768" s="31"/>
    </row>
    <row r="769" spans="1:6" ht="11.25">
      <c r="A769" s="16"/>
      <c r="B769" s="15"/>
      <c r="C769" s="15"/>
      <c r="D769" s="81"/>
      <c r="E769" s="15"/>
      <c r="F769" s="31"/>
    </row>
    <row r="770" spans="1:6" ht="11.25">
      <c r="A770" s="16"/>
      <c r="B770" s="15"/>
      <c r="C770" s="15"/>
      <c r="D770" s="81"/>
      <c r="E770" s="15"/>
      <c r="F770" s="31"/>
    </row>
    <row r="771" spans="1:6" ht="11.25">
      <c r="A771" s="16"/>
      <c r="B771" s="15"/>
      <c r="C771" s="15"/>
      <c r="D771" s="81"/>
      <c r="E771" s="15"/>
      <c r="F771" s="31"/>
    </row>
    <row r="772" spans="1:6" ht="11.25">
      <c r="A772" s="16"/>
      <c r="B772" s="15"/>
      <c r="C772" s="15"/>
      <c r="D772" s="81"/>
      <c r="E772" s="15"/>
      <c r="F772" s="31"/>
    </row>
    <row r="773" spans="1:6" ht="11.25">
      <c r="A773" s="16"/>
      <c r="B773" s="15"/>
      <c r="C773" s="15"/>
      <c r="D773" s="81"/>
      <c r="E773" s="15"/>
      <c r="F773" s="31"/>
    </row>
    <row r="774" spans="1:6" ht="11.25">
      <c r="A774" s="16"/>
      <c r="B774" s="15"/>
      <c r="C774" s="15"/>
      <c r="D774" s="81"/>
      <c r="E774" s="15"/>
      <c r="F774" s="31"/>
    </row>
    <row r="775" spans="1:6" ht="11.25">
      <c r="A775" s="16"/>
      <c r="B775" s="15"/>
      <c r="C775" s="15"/>
      <c r="D775" s="81"/>
      <c r="E775" s="15"/>
      <c r="F775" s="31"/>
    </row>
    <row r="776" spans="1:6" ht="11.25">
      <c r="A776" s="16"/>
      <c r="B776" s="15"/>
      <c r="C776" s="15"/>
      <c r="D776" s="81"/>
      <c r="E776" s="15"/>
      <c r="F776" s="31"/>
    </row>
    <row r="777" spans="1:6" ht="11.25">
      <c r="A777" s="16"/>
      <c r="B777" s="15"/>
      <c r="C777" s="15"/>
      <c r="D777" s="81"/>
      <c r="E777" s="15"/>
      <c r="F777" s="31"/>
    </row>
    <row r="778" spans="1:6" ht="11.25">
      <c r="A778" s="16"/>
      <c r="B778" s="15"/>
      <c r="C778" s="15"/>
      <c r="D778" s="81"/>
      <c r="E778" s="15"/>
      <c r="F778" s="31"/>
    </row>
    <row r="779" spans="1:6" ht="11.25">
      <c r="A779" s="16"/>
      <c r="B779" s="15"/>
      <c r="C779" s="15"/>
      <c r="D779" s="81"/>
      <c r="E779" s="15"/>
      <c r="F779" s="31"/>
    </row>
    <row r="780" spans="1:6" ht="11.25">
      <c r="A780" s="16"/>
      <c r="B780" s="15"/>
      <c r="C780" s="15"/>
      <c r="D780" s="81"/>
      <c r="E780" s="15"/>
      <c r="F780" s="31"/>
    </row>
    <row r="781" spans="1:6" ht="11.25">
      <c r="A781" s="16"/>
      <c r="B781" s="15"/>
      <c r="C781" s="15"/>
      <c r="D781" s="81"/>
      <c r="E781" s="15"/>
      <c r="F781" s="31"/>
    </row>
    <row r="782" spans="1:6" ht="11.25">
      <c r="A782" s="16"/>
      <c r="B782" s="15"/>
      <c r="C782" s="15"/>
      <c r="D782" s="81"/>
      <c r="E782" s="15"/>
      <c r="F782" s="31"/>
    </row>
    <row r="783" spans="1:6" ht="11.25">
      <c r="A783" s="16"/>
      <c r="B783" s="15"/>
      <c r="C783" s="15"/>
      <c r="D783" s="81"/>
      <c r="E783" s="15"/>
      <c r="F783" s="31"/>
    </row>
    <row r="784" spans="1:6" ht="11.25">
      <c r="A784" s="16"/>
      <c r="B784" s="15"/>
      <c r="C784" s="15"/>
      <c r="D784" s="81"/>
      <c r="E784" s="15"/>
      <c r="F784" s="31"/>
    </row>
    <row r="785" spans="1:6" ht="11.25">
      <c r="A785" s="16"/>
      <c r="B785" s="15"/>
      <c r="C785" s="15"/>
      <c r="D785" s="81"/>
      <c r="E785" s="15"/>
      <c r="F785" s="31"/>
    </row>
    <row r="786" spans="1:6" ht="11.25">
      <c r="A786" s="16"/>
      <c r="B786" s="15"/>
      <c r="C786" s="15"/>
      <c r="D786" s="81"/>
      <c r="E786" s="15"/>
      <c r="F786" s="31"/>
    </row>
    <row r="787" spans="1:6" ht="11.25">
      <c r="A787" s="16"/>
      <c r="B787" s="15"/>
      <c r="C787" s="15"/>
      <c r="D787" s="81"/>
      <c r="E787" s="15"/>
      <c r="F787" s="31"/>
    </row>
    <row r="788" spans="1:6" ht="11.25">
      <c r="A788" s="16"/>
      <c r="B788" s="15"/>
      <c r="C788" s="15"/>
      <c r="D788" s="81"/>
      <c r="E788" s="15"/>
      <c r="F788" s="31"/>
    </row>
    <row r="789" spans="1:6" ht="11.25">
      <c r="A789" s="16"/>
      <c r="B789" s="15"/>
      <c r="C789" s="15"/>
      <c r="D789" s="81"/>
      <c r="E789" s="15"/>
      <c r="F789" s="31"/>
    </row>
    <row r="790" spans="1:6" ht="11.25">
      <c r="A790" s="16"/>
      <c r="B790" s="15"/>
      <c r="C790" s="15"/>
      <c r="D790" s="81"/>
      <c r="E790" s="15"/>
      <c r="F790" s="31"/>
    </row>
    <row r="791" spans="1:6" ht="11.25">
      <c r="A791" s="16"/>
      <c r="B791" s="15"/>
      <c r="C791" s="15"/>
      <c r="D791" s="81"/>
      <c r="E791" s="15"/>
      <c r="F791" s="31"/>
    </row>
    <row r="792" spans="1:6" ht="11.25">
      <c r="A792" s="16"/>
      <c r="B792" s="15"/>
      <c r="C792" s="15"/>
      <c r="D792" s="81"/>
      <c r="E792" s="15"/>
      <c r="F792" s="31"/>
    </row>
    <row r="793" spans="1:6" ht="11.25">
      <c r="A793" s="16"/>
      <c r="B793" s="15"/>
      <c r="C793" s="15"/>
      <c r="D793" s="81"/>
      <c r="E793" s="15"/>
      <c r="F793" s="31"/>
    </row>
    <row r="794" spans="1:6" ht="11.25">
      <c r="A794" s="16"/>
      <c r="B794" s="15"/>
      <c r="C794" s="15"/>
      <c r="D794" s="81"/>
      <c r="E794" s="15"/>
      <c r="F794" s="31"/>
    </row>
    <row r="795" spans="1:6" ht="11.25">
      <c r="A795" s="16"/>
      <c r="B795" s="15"/>
      <c r="C795" s="15"/>
      <c r="D795" s="81"/>
      <c r="E795" s="15"/>
      <c r="F795" s="31"/>
    </row>
    <row r="796" spans="1:6" ht="11.25">
      <c r="A796" s="16"/>
      <c r="B796" s="15"/>
      <c r="C796" s="15"/>
      <c r="D796" s="81"/>
      <c r="E796" s="15"/>
      <c r="F796" s="31"/>
    </row>
    <row r="797" spans="1:6" ht="11.25">
      <c r="A797" s="16"/>
      <c r="B797" s="15"/>
      <c r="C797" s="15"/>
      <c r="D797" s="81"/>
      <c r="E797" s="15"/>
      <c r="F797" s="31"/>
    </row>
    <row r="798" spans="1:6" ht="11.25">
      <c r="A798" s="16"/>
      <c r="B798" s="15"/>
      <c r="C798" s="15"/>
      <c r="D798" s="81"/>
      <c r="E798" s="15"/>
      <c r="F798" s="31"/>
    </row>
    <row r="799" spans="1:6" ht="11.25">
      <c r="A799" s="16"/>
      <c r="B799" s="15"/>
      <c r="C799" s="15"/>
      <c r="D799" s="81"/>
      <c r="E799" s="15"/>
      <c r="F799" s="31"/>
    </row>
    <row r="800" spans="1:6" ht="11.25">
      <c r="A800" s="16"/>
      <c r="B800" s="15"/>
      <c r="C800" s="15"/>
      <c r="D800" s="81"/>
      <c r="E800" s="15"/>
      <c r="F800" s="31"/>
    </row>
    <row r="801" spans="1:6" ht="11.25">
      <c r="A801" s="16"/>
      <c r="B801" s="15"/>
      <c r="C801" s="15"/>
      <c r="D801" s="81"/>
      <c r="E801" s="15"/>
      <c r="F801" s="31"/>
    </row>
    <row r="802" spans="1:6" ht="11.25">
      <c r="A802" s="16"/>
      <c r="B802" s="15"/>
      <c r="C802" s="15"/>
      <c r="D802" s="81"/>
      <c r="E802" s="15"/>
      <c r="F802" s="31"/>
    </row>
    <row r="803" spans="1:6" ht="11.25">
      <c r="A803" s="16"/>
      <c r="B803" s="15"/>
      <c r="C803" s="15"/>
      <c r="D803" s="81"/>
      <c r="E803" s="15"/>
      <c r="F803" s="31"/>
    </row>
    <row r="804" spans="1:6" ht="11.25">
      <c r="A804" s="16"/>
      <c r="B804" s="15"/>
      <c r="C804" s="15"/>
      <c r="D804" s="81"/>
      <c r="E804" s="15"/>
      <c r="F804" s="31"/>
    </row>
    <row r="805" spans="1:6" ht="11.25">
      <c r="A805" s="16"/>
      <c r="B805" s="15"/>
      <c r="C805" s="15"/>
      <c r="D805" s="81"/>
      <c r="E805" s="15"/>
      <c r="F805" s="31"/>
    </row>
    <row r="806" spans="1:6" ht="11.25">
      <c r="A806" s="16"/>
      <c r="B806" s="15"/>
      <c r="C806" s="15"/>
      <c r="D806" s="81"/>
      <c r="E806" s="15"/>
      <c r="F806" s="31"/>
    </row>
    <row r="807" spans="1:6" ht="11.25">
      <c r="A807" s="16"/>
      <c r="B807" s="15"/>
      <c r="C807" s="15"/>
      <c r="D807" s="81"/>
      <c r="E807" s="15"/>
      <c r="F807" s="31"/>
    </row>
    <row r="808" spans="1:6" ht="11.25">
      <c r="A808" s="16"/>
      <c r="B808" s="15"/>
      <c r="C808" s="15"/>
      <c r="D808" s="81"/>
      <c r="E808" s="15"/>
      <c r="F808" s="31"/>
    </row>
    <row r="809" spans="1:6" ht="11.25">
      <c r="A809" s="16"/>
      <c r="B809" s="15"/>
      <c r="C809" s="15"/>
      <c r="D809" s="81"/>
      <c r="E809" s="15"/>
      <c r="F809" s="31"/>
    </row>
    <row r="810" spans="1:6" ht="11.25">
      <c r="A810" s="16"/>
      <c r="B810" s="15"/>
      <c r="C810" s="15"/>
      <c r="D810" s="81"/>
      <c r="E810" s="15"/>
      <c r="F810" s="31"/>
    </row>
    <row r="811" spans="1:6" ht="11.25">
      <c r="A811" s="16"/>
      <c r="B811" s="15"/>
      <c r="C811" s="15"/>
      <c r="D811" s="81"/>
      <c r="E811" s="15"/>
      <c r="F811" s="31"/>
    </row>
    <row r="812" spans="1:6" ht="11.25">
      <c r="A812" s="16"/>
      <c r="B812" s="15"/>
      <c r="C812" s="15"/>
      <c r="D812" s="81"/>
      <c r="E812" s="15"/>
      <c r="F812" s="31"/>
    </row>
    <row r="813" spans="1:6" ht="11.25">
      <c r="A813" s="16"/>
      <c r="B813" s="15"/>
      <c r="C813" s="15"/>
      <c r="D813" s="81"/>
      <c r="E813" s="15"/>
      <c r="F813" s="31"/>
    </row>
    <row r="814" spans="1:6" ht="11.25">
      <c r="A814" s="16"/>
      <c r="B814" s="15"/>
      <c r="C814" s="15"/>
      <c r="D814" s="81"/>
      <c r="E814" s="15"/>
      <c r="F814" s="31"/>
    </row>
    <row r="815" spans="1:6" ht="11.25">
      <c r="A815" s="16"/>
      <c r="B815" s="15"/>
      <c r="C815" s="15"/>
      <c r="D815" s="81"/>
      <c r="E815" s="15"/>
      <c r="F815" s="31"/>
    </row>
    <row r="816" spans="1:6" ht="11.25">
      <c r="A816" s="16"/>
      <c r="B816" s="15"/>
      <c r="C816" s="15"/>
      <c r="D816" s="81"/>
      <c r="E816" s="15"/>
      <c r="F816" s="31"/>
    </row>
    <row r="817" spans="1:6" ht="11.25">
      <c r="A817" s="16"/>
      <c r="B817" s="15"/>
      <c r="C817" s="15"/>
      <c r="D817" s="81"/>
      <c r="E817" s="15"/>
      <c r="F817" s="31"/>
    </row>
    <row r="818" spans="1:6" ht="11.25">
      <c r="A818" s="16"/>
      <c r="B818" s="15"/>
      <c r="C818" s="15"/>
      <c r="D818" s="81"/>
      <c r="E818" s="15"/>
      <c r="F818" s="31"/>
    </row>
    <row r="819" spans="1:6" ht="11.25">
      <c r="A819" s="16"/>
      <c r="B819" s="15"/>
      <c r="C819" s="15"/>
      <c r="D819" s="81"/>
      <c r="E819" s="15"/>
      <c r="F819" s="31"/>
    </row>
    <row r="820" spans="1:6" ht="11.25">
      <c r="A820" s="16"/>
      <c r="B820" s="15"/>
      <c r="C820" s="15"/>
      <c r="D820" s="81"/>
      <c r="E820" s="15"/>
      <c r="F820" s="31"/>
    </row>
    <row r="821" spans="1:6" ht="11.25">
      <c r="A821" s="16"/>
      <c r="B821" s="15"/>
      <c r="C821" s="15"/>
      <c r="D821" s="81"/>
      <c r="E821" s="15"/>
      <c r="F821" s="31"/>
    </row>
    <row r="822" spans="1:6" ht="11.25">
      <c r="A822" s="16"/>
      <c r="B822" s="15"/>
      <c r="C822" s="15"/>
      <c r="D822" s="81"/>
      <c r="E822" s="15"/>
      <c r="F822" s="31"/>
    </row>
    <row r="823" spans="1:6" ht="11.25">
      <c r="A823" s="16"/>
      <c r="B823" s="15"/>
      <c r="C823" s="15"/>
      <c r="D823" s="81"/>
      <c r="E823" s="15"/>
      <c r="F823" s="31"/>
    </row>
    <row r="824" spans="1:6" ht="11.25">
      <c r="A824" s="16"/>
      <c r="B824" s="15"/>
      <c r="C824" s="15"/>
      <c r="D824" s="81"/>
      <c r="E824" s="15"/>
      <c r="F824" s="31"/>
    </row>
    <row r="825" spans="1:6" ht="11.25">
      <c r="A825" s="16"/>
      <c r="B825" s="15"/>
      <c r="C825" s="15"/>
      <c r="D825" s="81"/>
      <c r="E825" s="15"/>
      <c r="F825" s="31"/>
    </row>
    <row r="826" spans="1:6" ht="11.25">
      <c r="A826" s="16"/>
      <c r="B826" s="15"/>
      <c r="C826" s="15"/>
      <c r="D826" s="81"/>
      <c r="E826" s="15"/>
      <c r="F826" s="31"/>
    </row>
    <row r="827" spans="1:6" ht="11.25">
      <c r="A827" s="16"/>
      <c r="B827" s="15"/>
      <c r="C827" s="15"/>
      <c r="D827" s="81"/>
      <c r="E827" s="15"/>
      <c r="F827" s="31"/>
    </row>
    <row r="828" spans="1:6" ht="11.25">
      <c r="A828" s="16"/>
      <c r="B828" s="15"/>
      <c r="C828" s="15"/>
      <c r="D828" s="81"/>
      <c r="E828" s="15"/>
      <c r="F828" s="31"/>
    </row>
    <row r="829" spans="1:6" ht="11.25">
      <c r="A829" s="16"/>
      <c r="B829" s="15"/>
      <c r="C829" s="15"/>
      <c r="D829" s="81"/>
      <c r="E829" s="15"/>
      <c r="F829" s="31"/>
    </row>
    <row r="830" spans="1:6" ht="11.25">
      <c r="A830" s="16"/>
      <c r="B830" s="15"/>
      <c r="C830" s="15"/>
      <c r="D830" s="81"/>
      <c r="E830" s="15"/>
      <c r="F830" s="31"/>
    </row>
    <row r="831" spans="1:6" ht="11.25">
      <c r="A831" s="16"/>
      <c r="B831" s="15"/>
      <c r="C831" s="15"/>
      <c r="D831" s="81"/>
      <c r="E831" s="15"/>
      <c r="F831" s="31"/>
    </row>
    <row r="832" spans="1:6" ht="11.25">
      <c r="A832" s="16"/>
      <c r="B832" s="15"/>
      <c r="C832" s="15"/>
      <c r="D832" s="81"/>
      <c r="E832" s="15"/>
      <c r="F832" s="31"/>
    </row>
    <row r="833" spans="1:6" ht="11.25">
      <c r="A833" s="16"/>
      <c r="B833" s="15"/>
      <c r="C833" s="15"/>
      <c r="D833" s="81"/>
      <c r="E833" s="15"/>
      <c r="F833" s="31"/>
    </row>
    <row r="834" spans="1:6" ht="11.25">
      <c r="A834" s="16"/>
      <c r="B834" s="15"/>
      <c r="C834" s="15"/>
      <c r="D834" s="81"/>
      <c r="E834" s="15"/>
      <c r="F834" s="31"/>
    </row>
    <row r="835" spans="1:6" ht="11.25">
      <c r="A835" s="16"/>
      <c r="B835" s="15"/>
      <c r="C835" s="15"/>
      <c r="D835" s="81"/>
      <c r="E835" s="15"/>
      <c r="F835" s="31"/>
    </row>
    <row r="836" spans="1:6" ht="11.25">
      <c r="A836" s="16"/>
      <c r="B836" s="15"/>
      <c r="C836" s="15"/>
      <c r="D836" s="81"/>
      <c r="E836" s="15"/>
      <c r="F836" s="31"/>
    </row>
    <row r="837" spans="1:6" ht="11.25">
      <c r="A837" s="16"/>
      <c r="B837" s="15"/>
      <c r="C837" s="15"/>
      <c r="D837" s="81"/>
      <c r="E837" s="15"/>
      <c r="F837" s="31"/>
    </row>
    <row r="838" spans="1:6" ht="11.25">
      <c r="A838" s="16"/>
      <c r="B838" s="15"/>
      <c r="C838" s="15"/>
      <c r="D838" s="81"/>
      <c r="E838" s="15"/>
      <c r="F838" s="31"/>
    </row>
    <row r="839" spans="1:6" ht="11.25">
      <c r="A839" s="16"/>
      <c r="B839" s="15"/>
      <c r="C839" s="15"/>
      <c r="D839" s="81"/>
      <c r="E839" s="15"/>
      <c r="F839" s="31"/>
    </row>
    <row r="840" spans="1:6" ht="11.25">
      <c r="A840" s="16"/>
      <c r="B840" s="15"/>
      <c r="C840" s="15"/>
      <c r="D840" s="81"/>
      <c r="E840" s="15"/>
      <c r="F840" s="31"/>
    </row>
    <row r="841" spans="1:6" ht="11.25">
      <c r="A841" s="16"/>
      <c r="B841" s="15"/>
      <c r="C841" s="15"/>
      <c r="D841" s="81"/>
      <c r="E841" s="15"/>
      <c r="F841" s="31"/>
    </row>
    <row r="842" spans="1:6" ht="11.25">
      <c r="A842" s="16"/>
      <c r="B842" s="15"/>
      <c r="C842" s="15"/>
      <c r="D842" s="81"/>
      <c r="E842" s="15"/>
      <c r="F842" s="31"/>
    </row>
    <row r="843" spans="1:6" ht="11.25">
      <c r="A843" s="16"/>
      <c r="B843" s="15"/>
      <c r="C843" s="15"/>
      <c r="D843" s="81"/>
      <c r="E843" s="15"/>
      <c r="F843" s="31"/>
    </row>
    <row r="844" spans="1:6" ht="11.25">
      <c r="A844" s="16"/>
      <c r="B844" s="15"/>
      <c r="C844" s="15"/>
      <c r="D844" s="81"/>
      <c r="E844" s="15"/>
      <c r="F844" s="31"/>
    </row>
    <row r="845" spans="1:6" ht="11.25">
      <c r="A845" s="16"/>
      <c r="B845" s="15"/>
      <c r="C845" s="15"/>
      <c r="D845" s="81"/>
      <c r="E845" s="15"/>
      <c r="F845" s="31"/>
    </row>
    <row r="846" spans="1:6" ht="11.25">
      <c r="A846" s="16"/>
      <c r="B846" s="15"/>
      <c r="C846" s="15"/>
      <c r="D846" s="81"/>
      <c r="E846" s="15"/>
      <c r="F846" s="31"/>
    </row>
    <row r="847" spans="1:6" ht="11.25">
      <c r="A847" s="16"/>
      <c r="B847" s="15"/>
      <c r="C847" s="15"/>
      <c r="D847" s="81"/>
      <c r="E847" s="15"/>
      <c r="F847" s="31"/>
    </row>
    <row r="848" spans="1:6" ht="11.25">
      <c r="A848" s="16"/>
      <c r="B848" s="15"/>
      <c r="C848" s="15"/>
      <c r="D848" s="81"/>
      <c r="E848" s="15"/>
      <c r="F848" s="31"/>
    </row>
    <row r="849" spans="1:6" ht="11.25">
      <c r="A849" s="16"/>
      <c r="B849" s="15"/>
      <c r="C849" s="15"/>
      <c r="D849" s="81"/>
      <c r="E849" s="15"/>
      <c r="F849" s="31"/>
    </row>
    <row r="850" spans="1:6" ht="11.25">
      <c r="A850" s="16"/>
      <c r="B850" s="15"/>
      <c r="C850" s="15"/>
      <c r="D850" s="81"/>
      <c r="E850" s="15"/>
      <c r="F850" s="31"/>
    </row>
    <row r="851" spans="1:6" ht="11.25">
      <c r="A851" s="16"/>
      <c r="B851" s="15"/>
      <c r="C851" s="15"/>
      <c r="D851" s="81"/>
      <c r="E851" s="15"/>
      <c r="F851" s="31"/>
    </row>
    <row r="852" spans="1:6" ht="11.25">
      <c r="A852" s="16"/>
      <c r="B852" s="15"/>
      <c r="C852" s="15"/>
      <c r="D852" s="81"/>
      <c r="E852" s="15"/>
      <c r="F852" s="31"/>
    </row>
    <row r="853" spans="1:6" ht="11.25">
      <c r="A853" s="16"/>
      <c r="B853" s="15"/>
      <c r="C853" s="15"/>
      <c r="D853" s="81"/>
      <c r="E853" s="15"/>
      <c r="F853" s="31"/>
    </row>
    <row r="854" spans="1:6" ht="11.25">
      <c r="A854" s="16"/>
      <c r="B854" s="15"/>
      <c r="C854" s="15"/>
      <c r="D854" s="81"/>
      <c r="E854" s="15"/>
      <c r="F854" s="31"/>
    </row>
    <row r="855" spans="1:6" ht="11.25">
      <c r="A855" s="16"/>
      <c r="B855" s="15"/>
      <c r="C855" s="15"/>
      <c r="D855" s="81"/>
      <c r="E855" s="15"/>
      <c r="F855" s="31"/>
    </row>
    <row r="856" spans="1:6" ht="11.25">
      <c r="A856" s="16"/>
      <c r="B856" s="15"/>
      <c r="C856" s="15"/>
      <c r="D856" s="81"/>
      <c r="E856" s="15"/>
      <c r="F856" s="31"/>
    </row>
    <row r="857" spans="1:6" ht="11.25">
      <c r="A857" s="16"/>
      <c r="B857" s="15"/>
      <c r="C857" s="15"/>
      <c r="D857" s="81"/>
      <c r="E857" s="15"/>
      <c r="F857" s="31"/>
    </row>
    <row r="858" spans="1:6" ht="11.25">
      <c r="A858" s="16"/>
      <c r="B858" s="15"/>
      <c r="C858" s="15"/>
      <c r="D858" s="81"/>
      <c r="E858" s="15"/>
      <c r="F858" s="31"/>
    </row>
    <row r="859" spans="1:6" ht="11.25">
      <c r="A859" s="16"/>
      <c r="B859" s="15"/>
      <c r="C859" s="15"/>
      <c r="D859" s="81"/>
      <c r="E859" s="15"/>
      <c r="F859" s="31"/>
    </row>
    <row r="860" spans="1:6" ht="11.25">
      <c r="A860" s="16"/>
      <c r="B860" s="15"/>
      <c r="C860" s="15"/>
      <c r="D860" s="81"/>
      <c r="E860" s="15"/>
      <c r="F860" s="31"/>
    </row>
    <row r="861" spans="1:6" ht="11.25">
      <c r="A861" s="16"/>
      <c r="B861" s="15"/>
      <c r="C861" s="15"/>
      <c r="D861" s="81"/>
      <c r="E861" s="15"/>
      <c r="F861" s="31"/>
    </row>
    <row r="862" spans="1:6" ht="11.25">
      <c r="A862" s="16"/>
      <c r="B862" s="15"/>
      <c r="C862" s="15"/>
      <c r="D862" s="81"/>
      <c r="E862" s="15"/>
      <c r="F862" s="31"/>
    </row>
    <row r="863" spans="1:6" ht="11.25">
      <c r="A863" s="16"/>
      <c r="B863" s="15"/>
      <c r="C863" s="15"/>
      <c r="D863" s="81"/>
      <c r="E863" s="15"/>
      <c r="F863" s="31"/>
    </row>
    <row r="864" spans="1:6" ht="11.25">
      <c r="A864" s="16"/>
      <c r="B864" s="15"/>
      <c r="C864" s="15"/>
      <c r="D864" s="81"/>
      <c r="E864" s="15"/>
      <c r="F864" s="31"/>
    </row>
    <row r="865" spans="1:6" ht="11.25">
      <c r="A865" s="16"/>
      <c r="B865" s="15"/>
      <c r="C865" s="15"/>
      <c r="D865" s="81"/>
      <c r="E865" s="15"/>
      <c r="F865" s="31"/>
    </row>
    <row r="866" spans="1:6" ht="11.25">
      <c r="A866" s="16"/>
      <c r="B866" s="15"/>
      <c r="C866" s="15"/>
      <c r="D866" s="81"/>
      <c r="E866" s="15"/>
      <c r="F866" s="31"/>
    </row>
    <row r="867" spans="1:6" ht="11.25">
      <c r="A867" s="16"/>
      <c r="B867" s="15"/>
      <c r="C867" s="15"/>
      <c r="D867" s="81"/>
      <c r="E867" s="15"/>
      <c r="F867" s="31"/>
    </row>
    <row r="868" spans="1:6" ht="11.25">
      <c r="A868" s="16"/>
      <c r="B868" s="15"/>
      <c r="C868" s="15"/>
      <c r="D868" s="81"/>
      <c r="E868" s="15"/>
      <c r="F868" s="31"/>
    </row>
    <row r="869" spans="1:6" ht="11.25">
      <c r="A869" s="16"/>
      <c r="B869" s="15"/>
      <c r="C869" s="15"/>
      <c r="D869" s="81"/>
      <c r="E869" s="15"/>
      <c r="F869" s="31"/>
    </row>
    <row r="870" spans="1:6" ht="11.25">
      <c r="A870" s="16"/>
      <c r="B870" s="15"/>
      <c r="C870" s="15"/>
      <c r="D870" s="81"/>
      <c r="E870" s="15"/>
      <c r="F870" s="31"/>
    </row>
    <row r="871" spans="1:6" ht="11.25">
      <c r="A871" s="16"/>
      <c r="B871" s="15"/>
      <c r="C871" s="15"/>
      <c r="D871" s="81"/>
      <c r="E871" s="15"/>
      <c r="F871" s="31"/>
    </row>
    <row r="872" spans="1:6" ht="11.25">
      <c r="A872" s="16"/>
      <c r="B872" s="15"/>
      <c r="C872" s="15"/>
      <c r="D872" s="81"/>
      <c r="E872" s="15"/>
      <c r="F872" s="31"/>
    </row>
    <row r="873" spans="1:6" ht="11.25">
      <c r="A873" s="16"/>
      <c r="B873" s="15"/>
      <c r="C873" s="15"/>
      <c r="D873" s="81"/>
      <c r="E873" s="15"/>
      <c r="F873" s="31"/>
    </row>
    <row r="874" spans="1:6" ht="11.25">
      <c r="A874" s="16"/>
      <c r="B874" s="15"/>
      <c r="C874" s="15"/>
      <c r="D874" s="81"/>
      <c r="E874" s="15"/>
      <c r="F874" s="31"/>
    </row>
    <row r="875" spans="1:6" ht="11.25">
      <c r="A875" s="16"/>
      <c r="B875" s="15"/>
      <c r="C875" s="15"/>
      <c r="D875" s="81"/>
      <c r="E875" s="15"/>
      <c r="F875" s="31"/>
    </row>
    <row r="876" spans="1:6" ht="11.25">
      <c r="A876" s="16"/>
      <c r="B876" s="15"/>
      <c r="C876" s="15"/>
      <c r="D876" s="81"/>
      <c r="E876" s="15"/>
      <c r="F876" s="31"/>
    </row>
    <row r="877" spans="1:6" ht="11.25">
      <c r="A877" s="16"/>
      <c r="B877" s="15"/>
      <c r="C877" s="15"/>
      <c r="D877" s="81"/>
      <c r="E877" s="15"/>
      <c r="F877" s="31"/>
    </row>
    <row r="878" spans="1:6" ht="11.25">
      <c r="A878" s="16"/>
      <c r="B878" s="15"/>
      <c r="C878" s="15"/>
      <c r="D878" s="81"/>
      <c r="E878" s="15"/>
      <c r="F878" s="31"/>
    </row>
    <row r="879" spans="1:6" ht="11.25">
      <c r="A879" s="16"/>
      <c r="B879" s="15"/>
      <c r="C879" s="15"/>
      <c r="D879" s="81"/>
      <c r="E879" s="15"/>
      <c r="F879" s="31"/>
    </row>
    <row r="880" spans="1:6" ht="11.25">
      <c r="A880" s="16"/>
      <c r="B880" s="15"/>
      <c r="C880" s="15"/>
      <c r="D880" s="81"/>
      <c r="E880" s="15"/>
      <c r="F880" s="31"/>
    </row>
    <row r="881" spans="1:6" ht="11.25">
      <c r="A881" s="16"/>
      <c r="B881" s="15"/>
      <c r="C881" s="15"/>
      <c r="D881" s="81"/>
      <c r="E881" s="15"/>
      <c r="F881" s="31"/>
    </row>
    <row r="882" spans="1:6" ht="11.25">
      <c r="A882" s="16"/>
      <c r="B882" s="15"/>
      <c r="C882" s="15"/>
      <c r="D882" s="81"/>
      <c r="E882" s="15"/>
      <c r="F882" s="31"/>
    </row>
    <row r="883" spans="1:6" ht="11.25">
      <c r="A883" s="16"/>
      <c r="B883" s="15"/>
      <c r="C883" s="15"/>
      <c r="D883" s="81"/>
      <c r="E883" s="15"/>
      <c r="F883" s="31"/>
    </row>
    <row r="884" spans="1:6" ht="11.25">
      <c r="A884" s="16"/>
      <c r="B884" s="15"/>
      <c r="C884" s="15"/>
      <c r="D884" s="81"/>
      <c r="E884" s="15"/>
      <c r="F884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7"/>
  <sheetViews>
    <sheetView workbookViewId="0" topLeftCell="A1">
      <pane xSplit="2" topLeftCell="C1" activePane="topRight" state="frozen"/>
      <selection pane="topLeft" activeCell="A1" sqref="A1"/>
      <selection pane="topRight" activeCell="L5" sqref="L5"/>
    </sheetView>
  </sheetViews>
  <sheetFormatPr defaultColWidth="11.421875" defaultRowHeight="12.75"/>
  <cols>
    <col min="1" max="1" width="3.140625" style="23" customWidth="1"/>
    <col min="2" max="2" width="18.00390625" style="1" bestFit="1" customWidth="1"/>
    <col min="3" max="3" width="14.28125" style="1" customWidth="1"/>
    <col min="4" max="4" width="11.421875" style="1" customWidth="1"/>
    <col min="5" max="5" width="11.7109375" style="1" customWidth="1"/>
    <col min="6" max="6" width="10.421875" style="1" customWidth="1"/>
    <col min="7" max="7" width="8.140625" style="1" customWidth="1"/>
    <col min="8" max="8" width="7.7109375" style="1" customWidth="1"/>
    <col min="9" max="9" width="10.57421875" style="1" customWidth="1"/>
    <col min="10" max="11" width="9.140625" style="1" customWidth="1"/>
    <col min="12" max="12" width="7.7109375" style="1" customWidth="1"/>
    <col min="13" max="19" width="9.140625" style="1" customWidth="1"/>
    <col min="20" max="20" width="9.8515625" style="1" bestFit="1" customWidth="1"/>
    <col min="21" max="16384" width="9.140625" style="1" customWidth="1"/>
  </cols>
  <sheetData>
    <row r="1" spans="1:22" s="18" customFormat="1" ht="11.25">
      <c r="A1" s="23"/>
      <c r="B1" s="17" t="s">
        <v>472</v>
      </c>
      <c r="C1" s="174" t="s">
        <v>510</v>
      </c>
      <c r="D1" s="174" t="s">
        <v>492</v>
      </c>
      <c r="E1" s="174" t="s">
        <v>487</v>
      </c>
      <c r="F1" s="174" t="s">
        <v>489</v>
      </c>
      <c r="G1" s="174" t="s">
        <v>491</v>
      </c>
      <c r="H1" s="174" t="s">
        <v>488</v>
      </c>
      <c r="I1" s="174" t="s">
        <v>485</v>
      </c>
      <c r="J1" s="174" t="s">
        <v>490</v>
      </c>
      <c r="K1" s="174" t="s">
        <v>486</v>
      </c>
      <c r="L1" s="174" t="s">
        <v>509</v>
      </c>
      <c r="O1" s="18" t="s">
        <v>492</v>
      </c>
      <c r="P1" s="18" t="s">
        <v>485</v>
      </c>
      <c r="Q1" s="18" t="s">
        <v>486</v>
      </c>
      <c r="R1" s="18" t="s">
        <v>510</v>
      </c>
      <c r="S1" s="18" t="s">
        <v>509</v>
      </c>
      <c r="T1" s="18" t="s">
        <v>380</v>
      </c>
      <c r="U1" s="18" t="s">
        <v>488</v>
      </c>
      <c r="V1" s="18" t="s">
        <v>540</v>
      </c>
    </row>
    <row r="2" spans="1:22" s="20" customFormat="1" ht="11.25">
      <c r="A2" s="24"/>
      <c r="B2" s="20" t="str">
        <f>'recalc raw'!C1</f>
        <v>Sample</v>
      </c>
      <c r="C2" s="20" t="str">
        <f>'recalc raw'!A315</f>
        <v>Y 371.029</v>
      </c>
      <c r="D2" s="20" t="str">
        <f>'recalc raw'!A3</f>
        <v>Ba 455.403</v>
      </c>
      <c r="E2" s="20" t="str">
        <f>'recalc raw'!A81</f>
        <v>Cr 267.716</v>
      </c>
      <c r="F2" s="20" t="str">
        <f>'recalc raw'!A159</f>
        <v>Ni 231.604</v>
      </c>
      <c r="G2" s="20" t="str">
        <f>'recalc raw'!A198</f>
        <v>Sc 361.384</v>
      </c>
      <c r="H2" s="20" t="str">
        <f>'recalc raw'!A42</f>
        <v>Co 228.616</v>
      </c>
      <c r="I2" s="20" t="str">
        <f>'recalc raw'!A237</f>
        <v>Sr 407.771</v>
      </c>
      <c r="J2" s="20" t="str">
        <f>'recalc raw'!A120</f>
        <v>Cu 324.754</v>
      </c>
      <c r="K2" s="20" t="str">
        <f>'recalc raw'!$A$276</f>
        <v>V 292.402</v>
      </c>
      <c r="L2" s="20" t="str">
        <f>'recalc raw'!A354</f>
        <v>Zr 343.823</v>
      </c>
      <c r="M2" s="20">
        <f>'recalc raw'!A524</f>
        <v>0</v>
      </c>
      <c r="N2" s="20">
        <f>'recalc raw'!A610</f>
        <v>0</v>
      </c>
      <c r="O2" s="20">
        <f>'recalc raw'!A438</f>
        <v>0</v>
      </c>
      <c r="P2" s="20">
        <f>'recalc raw'!A696</f>
        <v>0</v>
      </c>
      <c r="Q2" s="20">
        <f>'recalc raw'!A739</f>
        <v>0</v>
      </c>
      <c r="R2" s="20">
        <f>'recalc raw'!A782</f>
        <v>0</v>
      </c>
      <c r="S2" s="20">
        <f>'recalc raw'!A825</f>
        <v>0</v>
      </c>
      <c r="T2" s="20" t="str">
        <f>'recalc raw'!A276</f>
        <v>V 292.402</v>
      </c>
      <c r="U2" s="20">
        <f>'recalc raw'!A481</f>
        <v>0</v>
      </c>
      <c r="V2" s="20">
        <f>'recalc raw'!A567</f>
        <v>0</v>
      </c>
    </row>
    <row r="4" spans="1:22" s="7" customFormat="1" ht="11.25">
      <c r="A4" s="25">
        <v>1</v>
      </c>
      <c r="B4" s="1" t="str">
        <f>'recalc raw'!$C3</f>
        <v>drift-1</v>
      </c>
      <c r="C4" s="7">
        <f>'recalc raw'!E315</f>
        <v>12105.844967527864</v>
      </c>
      <c r="D4" s="7">
        <f>'recalc raw'!E3</f>
        <v>371925.7344806213</v>
      </c>
      <c r="E4" s="7">
        <f>'recalc raw'!E81</f>
        <v>43378.71250471427</v>
      </c>
      <c r="F4" s="7">
        <f>'recalc raw'!E159</f>
        <v>30102.0581645604</v>
      </c>
      <c r="G4" s="7">
        <f>'recalc raw'!E198</f>
        <v>20093.43896153432</v>
      </c>
      <c r="H4" s="7">
        <f>'recalc raw'!E42</f>
        <v>26568.275308307177</v>
      </c>
      <c r="I4" s="7">
        <f>'recalc raw'!E237</f>
        <v>4531715.472245862</v>
      </c>
      <c r="J4" s="7">
        <f>'recalc raw'!E120</f>
        <v>12865.193649285391</v>
      </c>
      <c r="K4" s="7">
        <f>'recalc raw'!E276</f>
        <v>26913.65655054347</v>
      </c>
      <c r="L4" s="7">
        <f>'recalc raw'!E354</f>
        <v>20605.891086954132</v>
      </c>
      <c r="M4" s="7">
        <f>'recalc raw'!E524</f>
        <v>0</v>
      </c>
      <c r="N4" s="7">
        <f>'recalc raw'!E610</f>
        <v>0</v>
      </c>
      <c r="O4" s="7">
        <f>'recalc raw'!E438</f>
        <v>0</v>
      </c>
      <c r="P4" s="7">
        <f>'recalc raw'!E696</f>
        <v>0</v>
      </c>
      <c r="Q4" s="7">
        <f>'recalc raw'!E739</f>
        <v>0</v>
      </c>
      <c r="R4" s="7">
        <f>'recalc raw'!E782</f>
        <v>0</v>
      </c>
      <c r="S4" s="7">
        <f>'recalc raw'!E825</f>
        <v>0</v>
      </c>
      <c r="T4" s="7">
        <f>'recalc raw'!E276</f>
        <v>26913.65655054347</v>
      </c>
      <c r="U4" s="7">
        <f>'recalc raw'!E481</f>
        <v>0</v>
      </c>
      <c r="V4" s="7">
        <f>'recalc raw'!E567</f>
        <v>0</v>
      </c>
    </row>
    <row r="5" spans="1:22" s="7" customFormat="1" ht="11.25">
      <c r="A5" s="25">
        <f>A4+1</f>
        <v>2</v>
      </c>
      <c r="B5" s="1" t="str">
        <f>'recalc raw'!$C4</f>
        <v>blank-1</v>
      </c>
      <c r="C5" s="7">
        <f>'recalc raw'!E316</f>
        <v>-292.39604288236706</v>
      </c>
      <c r="D5" s="7">
        <f>'recalc raw'!E4</f>
        <v>3204.1659996971603</v>
      </c>
      <c r="E5" s="7">
        <f>'recalc raw'!E82</f>
        <v>357.8383734899233</v>
      </c>
      <c r="F5" s="7">
        <f>'recalc raw'!E160</f>
        <v>-185.62286890064664</v>
      </c>
      <c r="G5" s="7">
        <f>'recalc raw'!E199</f>
        <v>65.7276507899933</v>
      </c>
      <c r="H5" s="7">
        <f>'recalc raw'!E43</f>
        <v>-87.43327263268</v>
      </c>
      <c r="I5" s="7">
        <f>'recalc raw'!E238</f>
        <v>6465.583312458462</v>
      </c>
      <c r="J5" s="7">
        <f>'recalc raw'!E121</f>
        <v>2324.209859484812</v>
      </c>
      <c r="K5" s="7">
        <f>'recalc raw'!E277</f>
        <v>97.53276639497733</v>
      </c>
      <c r="L5" s="7">
        <f>'recalc raw'!E355</f>
        <v>875.2772140958782</v>
      </c>
      <c r="M5" s="7">
        <f>'recalc raw'!E525</f>
        <v>0</v>
      </c>
      <c r="N5" s="7">
        <f>'recalc raw'!E611</f>
        <v>0</v>
      </c>
      <c r="O5" s="7">
        <f>'recalc raw'!E439</f>
        <v>0</v>
      </c>
      <c r="P5" s="7">
        <f>'recalc raw'!E697</f>
        <v>0</v>
      </c>
      <c r="Q5" s="7">
        <f>'recalc raw'!E740</f>
        <v>0</v>
      </c>
      <c r="R5" s="7">
        <f>'recalc raw'!E783</f>
        <v>0</v>
      </c>
      <c r="S5" s="7">
        <f>'recalc raw'!E826</f>
        <v>0</v>
      </c>
      <c r="T5" s="7">
        <f>'recalc raw'!E277</f>
        <v>97.53276639497733</v>
      </c>
      <c r="U5" s="7">
        <f>'recalc raw'!E482</f>
        <v>0</v>
      </c>
      <c r="V5" s="7">
        <f>'recalc raw'!E568</f>
        <v>0</v>
      </c>
    </row>
    <row r="6" spans="1:22" s="7" customFormat="1" ht="11.25">
      <c r="A6" s="25">
        <f aca="true" t="shared" si="0" ref="A6:A24">A5+1</f>
        <v>3</v>
      </c>
      <c r="B6" s="1" t="str">
        <f>'recalc raw'!$C5</f>
        <v>bir1-1</v>
      </c>
      <c r="C6" s="7">
        <f>'recalc raw'!E317</f>
        <v>7194.484817240946</v>
      </c>
      <c r="D6" s="7">
        <f>'recalc raw'!E5</f>
        <v>21554.374321224153</v>
      </c>
      <c r="E6" s="7">
        <f>'recalc raw'!E83</f>
        <v>8647.41350063493</v>
      </c>
      <c r="F6" s="7">
        <f>'recalc raw'!E161</f>
        <v>7090.515320541369</v>
      </c>
      <c r="G6" s="7">
        <f>'recalc raw'!E200</f>
        <v>27461.355806360767</v>
      </c>
      <c r="H6" s="7">
        <f>'recalc raw'!E44</f>
        <v>5930.244460674352</v>
      </c>
      <c r="I6" s="7">
        <f>'recalc raw'!E239</f>
        <v>1231223.170935109</v>
      </c>
      <c r="J6" s="7">
        <f>'recalc raw'!E122</f>
        <v>12065.280245081132</v>
      </c>
      <c r="K6" s="7">
        <f>'recalc raw'!E278</f>
        <v>27364.84871369323</v>
      </c>
      <c r="L6" s="7">
        <f>'recalc raw'!E356</f>
        <v>2613.62</v>
      </c>
      <c r="M6" s="7">
        <f>'recalc raw'!E526</f>
        <v>0</v>
      </c>
      <c r="N6" s="7">
        <f>'recalc raw'!E612</f>
        <v>0</v>
      </c>
      <c r="O6" s="7">
        <f>'recalc raw'!E440</f>
        <v>0</v>
      </c>
      <c r="P6" s="7">
        <f>'recalc raw'!E698</f>
        <v>0</v>
      </c>
      <c r="Q6" s="7">
        <f>'recalc raw'!E741</f>
        <v>0</v>
      </c>
      <c r="R6" s="7">
        <f>'recalc raw'!E784</f>
        <v>0</v>
      </c>
      <c r="S6" s="7">
        <f>'recalc raw'!E827</f>
        <v>0</v>
      </c>
      <c r="T6" s="7">
        <f>'recalc raw'!E278</f>
        <v>27364.84871369323</v>
      </c>
      <c r="U6" s="7">
        <f>'recalc raw'!E483</f>
        <v>0</v>
      </c>
      <c r="V6" s="7">
        <f>'recalc raw'!E569</f>
        <v>0</v>
      </c>
    </row>
    <row r="7" spans="1:22" s="7" customFormat="1" ht="11.25">
      <c r="A7" s="25">
        <f t="shared" si="0"/>
        <v>4</v>
      </c>
      <c r="B7" s="1" t="str">
        <f>'recalc raw'!$C6</f>
        <v>drift-2</v>
      </c>
      <c r="C7" s="7">
        <f>'recalc raw'!E318</f>
        <v>12232.188088677523</v>
      </c>
      <c r="D7" s="7">
        <f>'recalc raw'!E6</f>
        <v>373282.30027761013</v>
      </c>
      <c r="E7" s="7">
        <f>'recalc raw'!E84</f>
        <v>42996.8380753491</v>
      </c>
      <c r="F7" s="7">
        <f>'recalc raw'!E162</f>
        <v>30000</v>
      </c>
      <c r="G7" s="7">
        <f>'recalc raw'!E201</f>
        <v>19428.73987488539</v>
      </c>
      <c r="H7" s="7">
        <f>'recalc raw'!E45</f>
        <v>26491.924919820874</v>
      </c>
      <c r="I7" s="7">
        <f>'recalc raw'!E240</f>
        <v>4447957.111990203</v>
      </c>
      <c r="J7" s="7">
        <f>'recalc raw'!E123</f>
        <v>13069.063144292359</v>
      </c>
      <c r="K7" s="7">
        <f>'recalc raw'!E279</f>
        <v>26698.554703139805</v>
      </c>
      <c r="L7" s="7">
        <f>'recalc raw'!E357</f>
        <v>20654.396561649897</v>
      </c>
      <c r="M7" s="7">
        <f>'recalc raw'!E527</f>
        <v>0</v>
      </c>
      <c r="N7" s="7">
        <f>'recalc raw'!E613</f>
        <v>0</v>
      </c>
      <c r="O7" s="7">
        <f>'recalc raw'!E441</f>
        <v>0</v>
      </c>
      <c r="P7" s="7">
        <f>'recalc raw'!E699</f>
        <v>0</v>
      </c>
      <c r="Q7" s="7">
        <f>'recalc raw'!E742</f>
        <v>0</v>
      </c>
      <c r="R7" s="7">
        <f>'recalc raw'!E785</f>
        <v>0</v>
      </c>
      <c r="S7" s="7">
        <f>'recalc raw'!E828</f>
        <v>0</v>
      </c>
      <c r="T7" s="7">
        <f>'recalc raw'!E279</f>
        <v>26698.554703139805</v>
      </c>
      <c r="U7" s="7">
        <f>'recalc raw'!E484</f>
        <v>0</v>
      </c>
      <c r="V7" s="7">
        <f>'recalc raw'!E570</f>
        <v>0</v>
      </c>
    </row>
    <row r="8" spans="1:22" s="7" customFormat="1" ht="11.25">
      <c r="A8" s="25">
        <f t="shared" si="0"/>
        <v>5</v>
      </c>
      <c r="B8" s="1" t="str">
        <f>'recalc raw'!$C7</f>
        <v>jp1-1</v>
      </c>
      <c r="C8" s="7">
        <f>'recalc raw'!E319</f>
        <v>-367.6943740271363</v>
      </c>
      <c r="D8" s="7">
        <f>'recalc raw'!E7</f>
        <v>30801.69408250964</v>
      </c>
      <c r="E8" s="7">
        <f>'recalc raw'!E85</f>
        <v>62846.81079630863</v>
      </c>
      <c r="F8" s="7">
        <f>'recalc raw'!E163</f>
        <v>103615.23472778803</v>
      </c>
      <c r="G8" s="7">
        <f>'recalc raw'!E202</f>
        <v>4578.592647137949</v>
      </c>
      <c r="H8" s="7">
        <f>'recalc raw'!E46</f>
        <v>11193.668220401772</v>
      </c>
      <c r="I8" s="7">
        <f>'recalc raw'!E241</f>
        <v>14417.525000000001</v>
      </c>
      <c r="J8" s="7">
        <f>'recalc raw'!E124</f>
        <v>2044.2147146424513</v>
      </c>
      <c r="K8" s="7">
        <f>'recalc raw'!E280</f>
        <v>2281.615</v>
      </c>
      <c r="L8" s="7">
        <f>'recalc raw'!E358</f>
        <v>1825.2859044941129</v>
      </c>
      <c r="M8" s="7">
        <f>'recalc raw'!E528</f>
        <v>0</v>
      </c>
      <c r="N8" s="7">
        <f>'recalc raw'!E614</f>
        <v>0</v>
      </c>
      <c r="O8" s="7">
        <f>'recalc raw'!E442</f>
        <v>0</v>
      </c>
      <c r="P8" s="7">
        <f>'recalc raw'!E700</f>
        <v>0</v>
      </c>
      <c r="Q8" s="7">
        <f>'recalc raw'!E743</f>
        <v>0</v>
      </c>
      <c r="R8" s="7">
        <f>'recalc raw'!E786</f>
        <v>0</v>
      </c>
      <c r="S8" s="7">
        <f>'recalc raw'!E829</f>
        <v>0</v>
      </c>
      <c r="T8" s="7">
        <f>'recalc raw'!E280</f>
        <v>2281.615</v>
      </c>
      <c r="U8" s="7">
        <f>'recalc raw'!E485</f>
        <v>0</v>
      </c>
      <c r="V8" s="7">
        <f>'recalc raw'!E571</f>
        <v>0</v>
      </c>
    </row>
    <row r="9" spans="1:22" s="7" customFormat="1" ht="11.25">
      <c r="A9" s="25">
        <f t="shared" si="0"/>
        <v>6</v>
      </c>
      <c r="B9" s="1" t="str">
        <f>'recalc raw'!$C8</f>
        <v>182r1  43-52</v>
      </c>
      <c r="C9" s="7">
        <f>'recalc raw'!E320</f>
        <v>13454.684880949477</v>
      </c>
      <c r="D9" s="7">
        <f>'recalc raw'!E8</f>
        <v>15097.199897733768</v>
      </c>
      <c r="E9" s="7">
        <f>'recalc raw'!E86</f>
        <v>2495.7245662087134</v>
      </c>
      <c r="F9" s="7">
        <f>'recalc raw'!E164</f>
        <v>4412.110806651882</v>
      </c>
      <c r="G9" s="7">
        <f>'recalc raw'!E203</f>
        <v>38402.21477852276</v>
      </c>
      <c r="H9" s="7">
        <f>'recalc raw'!E47</f>
        <v>12811.956716889308</v>
      </c>
      <c r="I9" s="7">
        <f>'recalc raw'!E242</f>
        <v>978793.1490746504</v>
      </c>
      <c r="J9" s="7">
        <f>'recalc raw'!E125</f>
        <v>8587.454155261184</v>
      </c>
      <c r="K9" s="7">
        <f>'recalc raw'!E281</f>
        <v>51776.72711456341</v>
      </c>
      <c r="L9" s="7">
        <f>'recalc raw'!E359</f>
        <v>8896.255659962831</v>
      </c>
      <c r="M9" s="7">
        <f>'recalc raw'!E529</f>
        <v>0</v>
      </c>
      <c r="N9" s="7">
        <f>'recalc raw'!E615</f>
        <v>0</v>
      </c>
      <c r="O9" s="7">
        <f>'recalc raw'!E443</f>
        <v>0</v>
      </c>
      <c r="P9" s="7">
        <f>'recalc raw'!E701</f>
        <v>0</v>
      </c>
      <c r="Q9" s="7">
        <f>'recalc raw'!E744</f>
        <v>0</v>
      </c>
      <c r="R9" s="7">
        <f>'recalc raw'!E787</f>
        <v>0</v>
      </c>
      <c r="S9" s="7">
        <f>'recalc raw'!E830</f>
        <v>0</v>
      </c>
      <c r="T9" s="7">
        <f>'recalc raw'!E281</f>
        <v>51776.72711456341</v>
      </c>
      <c r="U9" s="7">
        <f>'recalc raw'!E486</f>
        <v>0</v>
      </c>
      <c r="V9" s="7">
        <f>'recalc raw'!E572</f>
        <v>0</v>
      </c>
    </row>
    <row r="10" spans="1:22" s="7" customFormat="1" ht="11.25">
      <c r="A10" s="25">
        <f t="shared" si="0"/>
        <v>7</v>
      </c>
      <c r="B10" s="1" t="str">
        <f>'recalc raw'!$C9</f>
        <v>drift-3</v>
      </c>
      <c r="C10" s="7">
        <f>'recalc raw'!E321</f>
        <v>11932.077364518198</v>
      </c>
      <c r="D10" s="7">
        <f>'recalc raw'!E9</f>
        <v>370261.5198545789</v>
      </c>
      <c r="E10" s="7">
        <f>'recalc raw'!E87</f>
        <v>44077.83677370397</v>
      </c>
      <c r="F10" s="7">
        <f>'recalc raw'!E165</f>
        <v>30500</v>
      </c>
      <c r="G10" s="7">
        <f>'recalc raw'!E204</f>
        <v>19514.587914301756</v>
      </c>
      <c r="H10" s="7">
        <f>'recalc raw'!E48</f>
        <v>26517.061589426725</v>
      </c>
      <c r="I10" s="7">
        <f>'recalc raw'!E243</f>
        <v>4434266.914626163</v>
      </c>
      <c r="J10" s="7">
        <f>'recalc raw'!E126</f>
        <v>12841.411855529304</v>
      </c>
      <c r="K10" s="7">
        <f>'recalc raw'!E282</f>
        <v>26736.32844423694</v>
      </c>
      <c r="L10" s="7">
        <f>'recalc raw'!E360</f>
        <v>20279.66904148802</v>
      </c>
      <c r="M10" s="7">
        <f>'recalc raw'!E530</f>
        <v>0</v>
      </c>
      <c r="N10" s="7">
        <f>'recalc raw'!E616</f>
        <v>0</v>
      </c>
      <c r="O10" s="7">
        <f>'recalc raw'!E444</f>
        <v>0</v>
      </c>
      <c r="P10" s="7">
        <f>'recalc raw'!E702</f>
        <v>0</v>
      </c>
      <c r="Q10" s="7">
        <f>'recalc raw'!E745</f>
        <v>0</v>
      </c>
      <c r="R10" s="7">
        <f>'recalc raw'!E788</f>
        <v>0</v>
      </c>
      <c r="S10" s="7">
        <f>'recalc raw'!E831</f>
        <v>0</v>
      </c>
      <c r="T10" s="7">
        <f>'recalc raw'!E282</f>
        <v>26736.32844423694</v>
      </c>
      <c r="U10" s="7">
        <f>'recalc raw'!E487</f>
        <v>0</v>
      </c>
      <c r="V10" s="7">
        <f>'recalc raw'!E573</f>
        <v>0</v>
      </c>
    </row>
    <row r="11" spans="1:22" s="7" customFormat="1" ht="11.25">
      <c r="A11" s="25">
        <f t="shared" si="0"/>
        <v>8</v>
      </c>
      <c r="B11" s="1" t="str">
        <f>'recalc raw'!$C10</f>
        <v>194r2  50-60</v>
      </c>
      <c r="C11" s="7">
        <f>'recalc raw'!E322</f>
        <v>4926.740342295868</v>
      </c>
      <c r="D11" s="7">
        <f>'recalc raw'!E10</f>
        <v>11326.320025368255</v>
      </c>
      <c r="E11" s="7">
        <f>'recalc raw'!E88</f>
        <v>4657.84945574083</v>
      </c>
      <c r="F11" s="7">
        <f>'recalc raw'!E166</f>
        <v>4841.998220113833</v>
      </c>
      <c r="G11" s="7">
        <f>'recalc raw'!E205</f>
        <v>23576.209650560544</v>
      </c>
      <c r="H11" s="7">
        <f>'recalc raw'!E49</f>
        <v>4041.290120012858</v>
      </c>
      <c r="I11" s="7">
        <f>'recalc raw'!E242</f>
        <v>978793.1490746504</v>
      </c>
      <c r="J11" s="7">
        <f>'recalc raw'!E127</f>
        <v>7397.388782600811</v>
      </c>
      <c r="K11" s="7">
        <f>'recalc raw'!E283</f>
        <v>16261.96285407981</v>
      </c>
      <c r="L11" s="7">
        <f>'recalc raw'!E361</f>
        <v>1381.345</v>
      </c>
      <c r="M11" s="7">
        <f>'recalc raw'!E531</f>
        <v>0</v>
      </c>
      <c r="N11" s="7">
        <f>'recalc raw'!E617</f>
        <v>0</v>
      </c>
      <c r="O11" s="7">
        <f>'recalc raw'!E445</f>
        <v>0</v>
      </c>
      <c r="P11" s="7">
        <f>'recalc raw'!E703</f>
        <v>0</v>
      </c>
      <c r="Q11" s="7">
        <f>'recalc raw'!E746</f>
        <v>0</v>
      </c>
      <c r="R11" s="7">
        <f>'recalc raw'!E789</f>
        <v>0</v>
      </c>
      <c r="S11" s="7">
        <f>'recalc raw'!E832</f>
        <v>0</v>
      </c>
      <c r="T11" s="7">
        <f>'recalc raw'!E283</f>
        <v>16261.96285407981</v>
      </c>
      <c r="U11" s="7">
        <f>'recalc raw'!E488</f>
        <v>0</v>
      </c>
      <c r="V11" s="7">
        <f>'recalc raw'!E574</f>
        <v>0</v>
      </c>
    </row>
    <row r="12" spans="1:22" s="7" customFormat="1" ht="11.25">
      <c r="A12" s="25">
        <f t="shared" si="0"/>
        <v>9</v>
      </c>
      <c r="B12" s="1" t="str">
        <f>'recalc raw'!$C11</f>
        <v>195r3  44-53</v>
      </c>
      <c r="C12" s="7">
        <f>'recalc raw'!E323</f>
        <v>5541.115</v>
      </c>
      <c r="D12" s="7">
        <f>'recalc raw'!E11</f>
        <v>11059.295</v>
      </c>
      <c r="E12" s="7">
        <f>'recalc raw'!E89</f>
        <v>7446.948723540628</v>
      </c>
      <c r="F12" s="7">
        <f>'recalc raw'!E167</f>
        <v>6627.960431101864</v>
      </c>
      <c r="G12" s="7">
        <f>'recalc raw'!E206</f>
        <v>25864.05960236235</v>
      </c>
      <c r="H12" s="7">
        <f>'recalc raw'!E50</f>
        <v>4790.584667274756</v>
      </c>
      <c r="I12" s="7">
        <f>'recalc raw'!E245</f>
        <v>985626.8376612033</v>
      </c>
      <c r="J12" s="7">
        <f>'recalc raw'!E128</f>
        <v>9322.972251834875</v>
      </c>
      <c r="K12" s="7">
        <f>'recalc raw'!E284</f>
        <v>17219.25</v>
      </c>
      <c r="L12" s="7">
        <f>'recalc raw'!E362</f>
        <v>2139.761884398834</v>
      </c>
      <c r="M12" s="7">
        <f>'recalc raw'!E532</f>
        <v>0</v>
      </c>
      <c r="N12" s="7">
        <f>'recalc raw'!E618</f>
        <v>0</v>
      </c>
      <c r="O12" s="7">
        <f>'recalc raw'!E446</f>
        <v>0</v>
      </c>
      <c r="P12" s="7">
        <f>'recalc raw'!E704</f>
        <v>0</v>
      </c>
      <c r="Q12" s="7">
        <f>'recalc raw'!E747</f>
        <v>0</v>
      </c>
      <c r="R12" s="7">
        <f>'recalc raw'!E790</f>
        <v>0</v>
      </c>
      <c r="S12" s="7">
        <f>'recalc raw'!E833</f>
        <v>0</v>
      </c>
      <c r="T12" s="7">
        <f>'recalc raw'!E284</f>
        <v>17219.25</v>
      </c>
      <c r="U12" s="7">
        <f>'recalc raw'!E489</f>
        <v>0</v>
      </c>
      <c r="V12" s="7">
        <f>'recalc raw'!E575</f>
        <v>0</v>
      </c>
    </row>
    <row r="13" spans="1:22" s="7" customFormat="1" ht="11.25">
      <c r="A13" s="25">
        <f t="shared" si="0"/>
        <v>10</v>
      </c>
      <c r="B13" s="1" t="str">
        <f>'recalc raw'!$C12</f>
        <v>196r3  55-62</v>
      </c>
      <c r="C13" s="7">
        <f>'recalc raw'!E324</f>
        <v>6052.476637624409</v>
      </c>
      <c r="D13" s="7">
        <f>'recalc raw'!E12</f>
        <v>10197.845</v>
      </c>
      <c r="E13" s="7">
        <f>'recalc raw'!E90</f>
        <v>13107.68560624333</v>
      </c>
      <c r="F13" s="7">
        <f>'recalc raw'!E168</f>
        <v>6098.14233705603</v>
      </c>
      <c r="G13" s="7">
        <f>'recalc raw'!E207</f>
        <v>30039.589696192204</v>
      </c>
      <c r="H13" s="7">
        <f>'recalc raw'!E51</f>
        <v>3811.8862360353114</v>
      </c>
      <c r="I13" s="7">
        <f>'recalc raw'!E246</f>
        <v>842237.5540506075</v>
      </c>
      <c r="J13" s="7">
        <f>'recalc raw'!E129</f>
        <v>7660.358417971165</v>
      </c>
      <c r="K13" s="7">
        <f>'recalc raw'!E285</f>
        <v>18284.416450785684</v>
      </c>
      <c r="L13" s="7">
        <f>'recalc raw'!E363</f>
        <v>2271.1903833623346</v>
      </c>
      <c r="M13" s="7">
        <f>'recalc raw'!E533</f>
        <v>0</v>
      </c>
      <c r="N13" s="7">
        <f>'recalc raw'!E619</f>
        <v>0</v>
      </c>
      <c r="O13" s="7">
        <f>'recalc raw'!E447</f>
        <v>0</v>
      </c>
      <c r="P13" s="7">
        <f>'recalc raw'!E705</f>
        <v>0</v>
      </c>
      <c r="Q13" s="7">
        <f>'recalc raw'!E748</f>
        <v>0</v>
      </c>
      <c r="R13" s="7">
        <f>'recalc raw'!E791</f>
        <v>0</v>
      </c>
      <c r="S13" s="7">
        <f>'recalc raw'!E834</f>
        <v>0</v>
      </c>
      <c r="T13" s="7">
        <f>'recalc raw'!E285</f>
        <v>18284.416450785684</v>
      </c>
      <c r="U13" s="7">
        <f>'recalc raw'!E490</f>
        <v>0</v>
      </c>
      <c r="V13" s="7">
        <f>'recalc raw'!E576</f>
        <v>0</v>
      </c>
    </row>
    <row r="14" spans="1:22" s="7" customFormat="1" ht="11.25">
      <c r="A14" s="25">
        <f t="shared" si="0"/>
        <v>11</v>
      </c>
      <c r="B14" s="1" t="str">
        <f>'recalc raw'!$C13</f>
        <v>ja3-1</v>
      </c>
      <c r="C14" s="7">
        <f>'recalc raw'!E325</f>
        <v>9018.927364335714</v>
      </c>
      <c r="D14" s="7">
        <f>'recalc raw'!E13</f>
        <v>890374.5900629769</v>
      </c>
      <c r="E14" s="7">
        <f>'recalc raw'!E91</f>
        <v>1761.805</v>
      </c>
      <c r="F14" s="7">
        <f>'recalc raw'!E169</f>
        <v>1334.15</v>
      </c>
      <c r="G14" s="7">
        <f>'recalc raw'!E208</f>
        <v>12951.456993302374</v>
      </c>
      <c r="H14" s="7">
        <f>'recalc raw'!E52</f>
        <v>2274.21194088203</v>
      </c>
      <c r="I14" s="7">
        <f>'recalc raw'!E247</f>
        <v>3245560.392593224</v>
      </c>
      <c r="J14" s="7">
        <f>'recalc raw'!E130</f>
        <v>5383.209505293592</v>
      </c>
      <c r="K14" s="7">
        <f>'recalc raw'!E286</f>
        <v>14415.926862889703</v>
      </c>
      <c r="L14" s="7">
        <f>'recalc raw'!E364</f>
        <v>13448.329597862123</v>
      </c>
      <c r="M14" s="7">
        <f>'recalc raw'!E534</f>
        <v>0</v>
      </c>
      <c r="N14" s="7">
        <f>'recalc raw'!E620</f>
        <v>0</v>
      </c>
      <c r="O14" s="7">
        <f>'recalc raw'!E448</f>
        <v>0</v>
      </c>
      <c r="P14" s="7">
        <f>'recalc raw'!E706</f>
        <v>0</v>
      </c>
      <c r="Q14" s="7">
        <f>'recalc raw'!E749</f>
        <v>0</v>
      </c>
      <c r="R14" s="7">
        <f>'recalc raw'!E792</f>
        <v>0</v>
      </c>
      <c r="S14" s="7">
        <f>'recalc raw'!E835</f>
        <v>0</v>
      </c>
      <c r="T14" s="7">
        <f>'recalc raw'!E286</f>
        <v>14415.926862889703</v>
      </c>
      <c r="U14" s="7">
        <f>'recalc raw'!E491</f>
        <v>0</v>
      </c>
      <c r="V14" s="7">
        <f>'recalc raw'!E577</f>
        <v>0</v>
      </c>
    </row>
    <row r="15" spans="1:22" s="7" customFormat="1" ht="11.25">
      <c r="A15" s="25">
        <f t="shared" si="0"/>
        <v>12</v>
      </c>
      <c r="B15" s="1" t="str">
        <f>'recalc raw'!$C14</f>
        <v>drift-4</v>
      </c>
      <c r="C15" s="7">
        <f>'recalc raw'!E326</f>
        <v>11973.459385488595</v>
      </c>
      <c r="D15" s="7">
        <f>'recalc raw'!E14</f>
        <v>371549.258220266</v>
      </c>
      <c r="E15" s="7">
        <f>'recalc raw'!E92</f>
        <v>43601.16373385874</v>
      </c>
      <c r="F15" s="7">
        <f>'recalc raw'!E170</f>
        <v>30637.452559976984</v>
      </c>
      <c r="G15" s="7">
        <f>'recalc raw'!E209</f>
        <v>19667.937222430886</v>
      </c>
      <c r="H15" s="7">
        <f>'recalc raw'!E53</f>
        <v>27067.529997103775</v>
      </c>
      <c r="I15" s="7">
        <f>'recalc raw'!E248</f>
        <v>4410218.802710495</v>
      </c>
      <c r="J15" s="7">
        <f>'recalc raw'!E131</f>
        <v>13100</v>
      </c>
      <c r="K15" s="7">
        <f>'recalc raw'!E287</f>
        <v>27428.88352102846</v>
      </c>
      <c r="L15" s="7">
        <f>'recalc raw'!E365</f>
        <v>20992.48744448936</v>
      </c>
      <c r="M15" s="7">
        <f>'recalc raw'!E535</f>
        <v>0</v>
      </c>
      <c r="N15" s="7">
        <f>'recalc raw'!E621</f>
        <v>0</v>
      </c>
      <c r="O15" s="7">
        <f>'recalc raw'!E449</f>
        <v>0</v>
      </c>
      <c r="P15" s="7">
        <f>'recalc raw'!E707</f>
        <v>0</v>
      </c>
      <c r="Q15" s="7">
        <f>'recalc raw'!E750</f>
        <v>0</v>
      </c>
      <c r="R15" s="7">
        <f>'recalc raw'!E793</f>
        <v>0</v>
      </c>
      <c r="S15" s="7">
        <f>'recalc raw'!E836</f>
        <v>0</v>
      </c>
      <c r="T15" s="7">
        <f>'recalc raw'!E287</f>
        <v>27428.88352102846</v>
      </c>
      <c r="U15" s="7">
        <f>'recalc raw'!E492</f>
        <v>0</v>
      </c>
      <c r="V15" s="7">
        <f>'recalc raw'!E578</f>
        <v>0</v>
      </c>
    </row>
    <row r="16" spans="1:22" s="7" customFormat="1" ht="11.25">
      <c r="A16" s="25">
        <f t="shared" si="0"/>
        <v>13</v>
      </c>
      <c r="B16" s="1" t="str">
        <f>'recalc raw'!$C15</f>
        <v>dts1-1</v>
      </c>
      <c r="C16" s="7">
        <f>'recalc raw'!E327</f>
        <v>-71.8854136064575</v>
      </c>
      <c r="D16" s="7">
        <f>'recalc raw'!E15</f>
        <v>5802.57</v>
      </c>
      <c r="E16" s="7">
        <f>'recalc raw'!E93</f>
        <v>85441.91386205344</v>
      </c>
      <c r="F16" s="7">
        <f>'recalc raw'!E171</f>
        <v>104843.82096182389</v>
      </c>
      <c r="G16" s="7">
        <f>'recalc raw'!E210</f>
        <v>2193.3270711185746</v>
      </c>
      <c r="H16" s="7">
        <f>'recalc raw'!E54</f>
        <v>13139.522684816828</v>
      </c>
      <c r="I16" s="7">
        <f>'recalc raw'!E249</f>
        <v>10186.040928316315</v>
      </c>
      <c r="J16" s="7">
        <f>'recalc raw'!E132</f>
        <v>2160.4279925387323</v>
      </c>
      <c r="K16" s="7">
        <f>'recalc raw'!E288</f>
        <v>1137.225</v>
      </c>
      <c r="L16" s="7">
        <f>'recalc raw'!E366</f>
        <v>824.9015993673737</v>
      </c>
      <c r="M16" s="7">
        <f>'recalc raw'!E536</f>
        <v>0</v>
      </c>
      <c r="N16" s="7">
        <f>'recalc raw'!E622</f>
        <v>0</v>
      </c>
      <c r="O16" s="7">
        <f>'recalc raw'!E450</f>
        <v>0</v>
      </c>
      <c r="P16" s="7">
        <f>'recalc raw'!E708</f>
        <v>0</v>
      </c>
      <c r="Q16" s="7">
        <f>'recalc raw'!E751</f>
        <v>0</v>
      </c>
      <c r="R16" s="7">
        <f>'recalc raw'!E794</f>
        <v>0</v>
      </c>
      <c r="S16" s="7">
        <f>'recalc raw'!E837</f>
        <v>0</v>
      </c>
      <c r="T16" s="7">
        <f>'recalc raw'!E288</f>
        <v>1137.225</v>
      </c>
      <c r="U16" s="7">
        <f>'recalc raw'!E493</f>
        <v>0</v>
      </c>
      <c r="V16" s="7">
        <f>'recalc raw'!E579</f>
        <v>0</v>
      </c>
    </row>
    <row r="17" spans="1:22" s="7" customFormat="1" ht="11.25">
      <c r="A17" s="25">
        <f t="shared" si="0"/>
        <v>14</v>
      </c>
      <c r="B17" s="1" t="str">
        <f>'recalc raw'!$C16</f>
        <v>198r1  62-72</v>
      </c>
      <c r="C17" s="7">
        <f>'recalc raw'!E328</f>
        <v>5399.699962137366</v>
      </c>
      <c r="D17" s="7">
        <f>'recalc raw'!E16</f>
        <v>9530.790370961493</v>
      </c>
      <c r="E17" s="7">
        <f>'recalc raw'!E94</f>
        <v>8894.64264384328</v>
      </c>
      <c r="F17" s="7">
        <f>'recalc raw'!E172</f>
        <v>5024.287157684968</v>
      </c>
      <c r="G17" s="7">
        <f>'recalc raw'!E211</f>
        <v>27108.69719851099</v>
      </c>
      <c r="H17" s="7">
        <f>'recalc raw'!E55</f>
        <v>3236.375</v>
      </c>
      <c r="I17" s="7">
        <f>'recalc raw'!E250</f>
        <v>1000063.3162556414</v>
      </c>
      <c r="J17" s="7">
        <f>'recalc raw'!E133</f>
        <v>6874.139149853493</v>
      </c>
      <c r="K17" s="7">
        <f>'recalc raw'!E289</f>
        <v>17202.44090545932</v>
      </c>
      <c r="L17" s="7">
        <f>'recalc raw'!E367</f>
        <v>1683.7087378505335</v>
      </c>
      <c r="M17" s="7">
        <f>'recalc raw'!E537</f>
        <v>0</v>
      </c>
      <c r="N17" s="7">
        <f>'recalc raw'!E623</f>
        <v>0</v>
      </c>
      <c r="O17" s="7">
        <f>'recalc raw'!E451</f>
        <v>0</v>
      </c>
      <c r="P17" s="7">
        <f>'recalc raw'!E709</f>
        <v>0</v>
      </c>
      <c r="Q17" s="7">
        <f>'recalc raw'!E752</f>
        <v>0</v>
      </c>
      <c r="R17" s="7">
        <f>'recalc raw'!E795</f>
        <v>0</v>
      </c>
      <c r="S17" s="7">
        <f>'recalc raw'!E838</f>
        <v>0</v>
      </c>
      <c r="T17" s="7">
        <f>'recalc raw'!E289</f>
        <v>17202.44090545932</v>
      </c>
      <c r="U17" s="7">
        <f>'recalc raw'!E494</f>
        <v>0</v>
      </c>
      <c r="V17" s="7">
        <f>'recalc raw'!E580</f>
        <v>0</v>
      </c>
    </row>
    <row r="18" spans="1:22" s="7" customFormat="1" ht="11.25">
      <c r="A18" s="25">
        <f t="shared" si="0"/>
        <v>15</v>
      </c>
      <c r="B18" s="1" t="str">
        <f>'recalc raw'!$C17</f>
        <v>199r3  55-68</v>
      </c>
      <c r="C18" s="7">
        <f>'recalc raw'!E329</f>
        <v>5811.801415702337</v>
      </c>
      <c r="D18" s="7">
        <f>'recalc raw'!E17</f>
        <v>9634.590436850407</v>
      </c>
      <c r="E18" s="7">
        <f>'recalc raw'!E95</f>
        <v>8982.156655619252</v>
      </c>
      <c r="F18" s="7">
        <f>'recalc raw'!E173</f>
        <v>6175.8474443474815</v>
      </c>
      <c r="G18" s="7">
        <f>'recalc raw'!E212</f>
        <v>29677.434401012124</v>
      </c>
      <c r="H18" s="7">
        <f>'recalc raw'!E56</f>
        <v>3955.273684468528</v>
      </c>
      <c r="I18" s="7">
        <f>'recalc raw'!E251</f>
        <v>943162.2103090227</v>
      </c>
      <c r="J18" s="7">
        <f>'recalc raw'!E134</f>
        <v>9938.951629560304</v>
      </c>
      <c r="K18" s="7">
        <f>'recalc raw'!E290</f>
        <v>18250.16148957975</v>
      </c>
      <c r="L18" s="7">
        <f>'recalc raw'!E368</f>
        <v>1897.8505048349305</v>
      </c>
      <c r="M18" s="7">
        <f>'recalc raw'!E538</f>
        <v>0</v>
      </c>
      <c r="N18" s="7">
        <f>'recalc raw'!E624</f>
        <v>0</v>
      </c>
      <c r="O18" s="7">
        <f>'recalc raw'!E452</f>
        <v>0</v>
      </c>
      <c r="P18" s="7">
        <f>'recalc raw'!E710</f>
        <v>0</v>
      </c>
      <c r="Q18" s="7">
        <f>'recalc raw'!E753</f>
        <v>0</v>
      </c>
      <c r="R18" s="7">
        <f>'recalc raw'!E796</f>
        <v>0</v>
      </c>
      <c r="S18" s="7">
        <f>'recalc raw'!E839</f>
        <v>0</v>
      </c>
      <c r="T18" s="7">
        <f>'recalc raw'!E290</f>
        <v>18250.16148957975</v>
      </c>
      <c r="U18" s="7">
        <f>'recalc raw'!E495</f>
        <v>0</v>
      </c>
      <c r="V18" s="7">
        <f>'recalc raw'!E581</f>
        <v>0</v>
      </c>
    </row>
    <row r="19" spans="1:22" s="7" customFormat="1" ht="11.25">
      <c r="A19" s="25">
        <f t="shared" si="0"/>
        <v>16</v>
      </c>
      <c r="B19" s="1" t="str">
        <f>'recalc raw'!$C18</f>
        <v>200r2  40-50</v>
      </c>
      <c r="C19" s="7">
        <f>'recalc raw'!E330</f>
        <v>4961.8417844549285</v>
      </c>
      <c r="D19" s="7">
        <f>'recalc raw'!E18</f>
        <v>9904.4302187428</v>
      </c>
      <c r="E19" s="7">
        <f>'recalc raw'!E96</f>
        <v>8350.59129182428</v>
      </c>
      <c r="F19" s="7">
        <f>'recalc raw'!E174</f>
        <v>6501.251395603547</v>
      </c>
      <c r="G19" s="7">
        <f>'recalc raw'!E213</f>
        <v>24797.605551244636</v>
      </c>
      <c r="H19" s="7">
        <f>'recalc raw'!E57</f>
        <v>4148.191717864702</v>
      </c>
      <c r="I19" s="7">
        <f>'recalc raw'!E252</f>
        <v>1042586.187783907</v>
      </c>
      <c r="J19" s="7">
        <f>'recalc raw'!E135</f>
        <v>9712.142195708233</v>
      </c>
      <c r="K19" s="7">
        <f>'recalc raw'!E291</f>
        <v>15361.477985926569</v>
      </c>
      <c r="L19" s="7">
        <f>'recalc raw'!E369</f>
        <v>2095.0599319348403</v>
      </c>
      <c r="M19" s="7">
        <f>'recalc raw'!E539</f>
        <v>0</v>
      </c>
      <c r="N19" s="7">
        <f>'recalc raw'!E625</f>
        <v>0</v>
      </c>
      <c r="O19" s="7">
        <f>'recalc raw'!E453</f>
        <v>0</v>
      </c>
      <c r="P19" s="7">
        <f>'recalc raw'!E711</f>
        <v>0</v>
      </c>
      <c r="Q19" s="7">
        <f>'recalc raw'!E754</f>
        <v>0</v>
      </c>
      <c r="R19" s="7">
        <f>'recalc raw'!E797</f>
        <v>0</v>
      </c>
      <c r="S19" s="7">
        <f>'recalc raw'!E840</f>
        <v>0</v>
      </c>
      <c r="T19" s="7">
        <f>'recalc raw'!E291</f>
        <v>15361.477985926569</v>
      </c>
      <c r="U19" s="7">
        <f>'recalc raw'!E496</f>
        <v>0</v>
      </c>
      <c r="V19" s="7">
        <f>'recalc raw'!E582</f>
        <v>0</v>
      </c>
    </row>
    <row r="20" spans="1:22" s="7" customFormat="1" ht="11.25">
      <c r="A20" s="25">
        <f t="shared" si="0"/>
        <v>17</v>
      </c>
      <c r="B20" s="1" t="str">
        <f>'recalc raw'!$C19</f>
        <v>drift-5</v>
      </c>
      <c r="C20" s="7">
        <f>'recalc raw'!E331</f>
        <v>11712.427527434018</v>
      </c>
      <c r="D20" s="7">
        <f>'recalc raw'!E19</f>
        <v>370996.48830491444</v>
      </c>
      <c r="E20" s="7">
        <f>'recalc raw'!E97</f>
        <v>44899.936408210684</v>
      </c>
      <c r="F20" s="7">
        <f>'recalc raw'!E175</f>
        <v>31119.22917335391</v>
      </c>
      <c r="G20" s="7">
        <f>'recalc raw'!E214</f>
        <v>19599.556652403946</v>
      </c>
      <c r="H20" s="7">
        <f>'recalc raw'!E58</f>
        <v>27036.800940324698</v>
      </c>
      <c r="I20" s="7">
        <f>'recalc raw'!E253</f>
        <v>4461151.771489477</v>
      </c>
      <c r="J20" s="7">
        <f>'recalc raw'!E136</f>
        <v>12815.332922952857</v>
      </c>
      <c r="K20" s="7">
        <f>'recalc raw'!E292</f>
        <v>27154.39948738825</v>
      </c>
      <c r="L20" s="7">
        <f>'recalc raw'!E370</f>
        <v>20447.388536338414</v>
      </c>
      <c r="M20" s="7">
        <f>'recalc raw'!E540</f>
        <v>0</v>
      </c>
      <c r="N20" s="7">
        <f>'recalc raw'!E626</f>
        <v>0</v>
      </c>
      <c r="O20" s="7">
        <f>'recalc raw'!E454</f>
        <v>0</v>
      </c>
      <c r="P20" s="7">
        <f>'recalc raw'!E712</f>
        <v>0</v>
      </c>
      <c r="Q20" s="7">
        <f>'recalc raw'!E755</f>
        <v>0</v>
      </c>
      <c r="R20" s="7">
        <f>'recalc raw'!E798</f>
        <v>0</v>
      </c>
      <c r="S20" s="7">
        <f>'recalc raw'!E841</f>
        <v>0</v>
      </c>
      <c r="T20" s="7">
        <f>'recalc raw'!E292</f>
        <v>27154.39948738825</v>
      </c>
      <c r="U20" s="7">
        <f>'recalc raw'!E497</f>
        <v>0</v>
      </c>
      <c r="V20" s="7">
        <f>'recalc raw'!E583</f>
        <v>0</v>
      </c>
    </row>
    <row r="21" spans="1:22" s="7" customFormat="1" ht="11.25">
      <c r="A21" s="25">
        <f t="shared" si="0"/>
        <v>18</v>
      </c>
      <c r="B21" s="1" t="str">
        <f>'recalc raw'!$C20</f>
        <v>bir1-2</v>
      </c>
      <c r="C21" s="7">
        <f>'recalc raw'!E332</f>
        <v>7116.395</v>
      </c>
      <c r="D21" s="7">
        <f>'recalc raw'!E20</f>
        <v>21149.5154528008</v>
      </c>
      <c r="E21" s="7">
        <f>'recalc raw'!E98</f>
        <v>8572.51593855033</v>
      </c>
      <c r="F21" s="7">
        <f>'recalc raw'!E176</f>
        <v>7668.698900344511</v>
      </c>
      <c r="G21" s="7">
        <f>'recalc raw'!E215</f>
        <v>27511.689700025334</v>
      </c>
      <c r="H21" s="7">
        <f>'recalc raw'!E59</f>
        <v>5674.129085403005</v>
      </c>
      <c r="I21" s="7">
        <f>'recalc raw'!E254</f>
        <v>1235896.1521874352</v>
      </c>
      <c r="J21" s="7">
        <f>'recalc raw'!E137</f>
        <v>12932.25932336699</v>
      </c>
      <c r="K21" s="7">
        <f>'recalc raw'!E293</f>
        <v>27582.878195125562</v>
      </c>
      <c r="L21" s="7">
        <f>'recalc raw'!E371</f>
        <v>2769.140926775134</v>
      </c>
      <c r="M21" s="7">
        <f>'recalc raw'!E541</f>
        <v>0</v>
      </c>
      <c r="N21" s="7">
        <f>'recalc raw'!E627</f>
        <v>0</v>
      </c>
      <c r="O21" s="7">
        <f>'recalc raw'!E455</f>
        <v>0</v>
      </c>
      <c r="P21" s="7">
        <f>'recalc raw'!E713</f>
        <v>0</v>
      </c>
      <c r="Q21" s="7">
        <f>'recalc raw'!E756</f>
        <v>0</v>
      </c>
      <c r="R21" s="7">
        <f>'recalc raw'!E799</f>
        <v>0</v>
      </c>
      <c r="S21" s="7">
        <f>'recalc raw'!E842</f>
        <v>0</v>
      </c>
      <c r="T21" s="7">
        <f>'recalc raw'!E293</f>
        <v>27582.878195125562</v>
      </c>
      <c r="U21" s="7">
        <f>'recalc raw'!E498</f>
        <v>0</v>
      </c>
      <c r="V21" s="7">
        <f>'recalc raw'!E584</f>
        <v>0</v>
      </c>
    </row>
    <row r="22" spans="1:22" s="7" customFormat="1" ht="11.25">
      <c r="A22" s="25">
        <f t="shared" si="0"/>
        <v>19</v>
      </c>
      <c r="B22" s="1" t="str">
        <f>'recalc raw'!$C21</f>
        <v>202r1  44-56</v>
      </c>
      <c r="C22" s="7">
        <f>'recalc raw'!E333</f>
        <v>5178.87627078976</v>
      </c>
      <c r="D22" s="7">
        <f>'recalc raw'!E21</f>
        <v>8467.784648179082</v>
      </c>
      <c r="E22" s="7">
        <f>'recalc raw'!E99</f>
        <v>12258.44662507654</v>
      </c>
      <c r="F22" s="7">
        <f>'recalc raw'!E177</f>
        <v>6047.4423248016055</v>
      </c>
      <c r="G22" s="7">
        <f>'recalc raw'!E216</f>
        <v>31533.470923844143</v>
      </c>
      <c r="H22" s="7">
        <f>'recalc raw'!E60</f>
        <v>3883.95</v>
      </c>
      <c r="I22" s="7">
        <f>'recalc raw'!E255</f>
        <v>829199.4365533753</v>
      </c>
      <c r="J22" s="7">
        <f>'recalc raw'!E138</f>
        <v>6767.647808586887</v>
      </c>
      <c r="K22" s="7">
        <f>'recalc raw'!E294</f>
        <v>18166.438604806044</v>
      </c>
      <c r="L22" s="7">
        <f>'recalc raw'!E372</f>
        <v>1818.4447509720244</v>
      </c>
      <c r="M22" s="7">
        <f>'recalc raw'!E542</f>
        <v>0</v>
      </c>
      <c r="N22" s="7">
        <f>'recalc raw'!E628</f>
        <v>0</v>
      </c>
      <c r="O22" s="7">
        <f>'recalc raw'!E456</f>
        <v>0</v>
      </c>
      <c r="P22" s="7">
        <f>'recalc raw'!E714</f>
        <v>0</v>
      </c>
      <c r="Q22" s="7">
        <f>'recalc raw'!E757</f>
        <v>0</v>
      </c>
      <c r="R22" s="7">
        <f>'recalc raw'!E800</f>
        <v>0</v>
      </c>
      <c r="S22" s="7">
        <f>'recalc raw'!E843</f>
        <v>0</v>
      </c>
      <c r="T22" s="7">
        <f>'recalc raw'!E294</f>
        <v>18166.438604806044</v>
      </c>
      <c r="U22" s="7">
        <f>'recalc raw'!E499</f>
        <v>0</v>
      </c>
      <c r="V22" s="7">
        <f>'recalc raw'!E585</f>
        <v>0</v>
      </c>
    </row>
    <row r="23" spans="1:22" s="7" customFormat="1" ht="11.25">
      <c r="A23" s="25">
        <f t="shared" si="0"/>
        <v>20</v>
      </c>
      <c r="B23" s="1" t="str">
        <f>'recalc raw'!$C22</f>
        <v>203r1  83-92</v>
      </c>
      <c r="C23" s="7">
        <f>'recalc raw'!E334</f>
        <v>4126.211224141509</v>
      </c>
      <c r="D23" s="7">
        <f>'recalc raw'!E22</f>
        <v>9622.629510034887</v>
      </c>
      <c r="E23" s="7">
        <f>'recalc raw'!E100</f>
        <v>7356.520091661098</v>
      </c>
      <c r="F23" s="7">
        <f>'recalc raw'!E178</f>
        <v>7663.013434736571</v>
      </c>
      <c r="G23" s="7">
        <f>'recalc raw'!E217</f>
        <v>22700.82661062594</v>
      </c>
      <c r="H23" s="7">
        <f>'recalc raw'!E61</f>
        <v>4491.16</v>
      </c>
      <c r="I23" s="7">
        <f>'recalc raw'!E256</f>
        <v>1060191.7352904393</v>
      </c>
      <c r="J23" s="7">
        <f>'recalc raw'!E139</f>
        <v>9428.106924651554</v>
      </c>
      <c r="K23" s="7">
        <f>'recalc raw'!E295</f>
        <v>14031.178969290688</v>
      </c>
      <c r="L23" s="7">
        <f>'recalc raw'!E373</f>
        <v>1196.45</v>
      </c>
      <c r="M23" s="7">
        <f>'recalc raw'!E543</f>
        <v>0</v>
      </c>
      <c r="N23" s="7">
        <f>'recalc raw'!E629</f>
        <v>0</v>
      </c>
      <c r="O23" s="7">
        <f>'recalc raw'!E457</f>
        <v>0</v>
      </c>
      <c r="P23" s="7">
        <f>'recalc raw'!E715</f>
        <v>0</v>
      </c>
      <c r="Q23" s="7">
        <f>'recalc raw'!E758</f>
        <v>0</v>
      </c>
      <c r="R23" s="7">
        <f>'recalc raw'!E801</f>
        <v>0</v>
      </c>
      <c r="S23" s="7">
        <f>'recalc raw'!E844</f>
        <v>0</v>
      </c>
      <c r="T23" s="7">
        <f>'recalc raw'!E295</f>
        <v>14031.178969290688</v>
      </c>
      <c r="U23" s="7">
        <f>'recalc raw'!E500</f>
        <v>0</v>
      </c>
      <c r="V23" s="7">
        <f>'recalc raw'!E586</f>
        <v>0</v>
      </c>
    </row>
    <row r="24" spans="1:22" s="7" customFormat="1" ht="11.25">
      <c r="A24" s="25">
        <f t="shared" si="0"/>
        <v>21</v>
      </c>
      <c r="B24" s="1" t="str">
        <f>'recalc raw'!$C23</f>
        <v>jb3-1</v>
      </c>
      <c r="C24" s="7">
        <f>'recalc raw'!E335</f>
        <v>12158.878361756237</v>
      </c>
      <c r="D24" s="7">
        <f>'recalc raw'!E23</f>
        <v>664582.4053119763</v>
      </c>
      <c r="E24" s="7">
        <f>'recalc raw'!E101</f>
        <v>1617.4099184758236</v>
      </c>
      <c r="F24" s="7">
        <f>'recalc raw'!E179</f>
        <v>1681.0534345511653</v>
      </c>
      <c r="G24" s="7">
        <f>'recalc raw'!E218</f>
        <v>21100.905826931925</v>
      </c>
      <c r="H24" s="7">
        <f>'recalc raw'!E62</f>
        <v>4374.374290268015</v>
      </c>
      <c r="I24" s="7">
        <f>'recalc raw'!E257</f>
        <v>4618884.152599055</v>
      </c>
      <c r="J24" s="7">
        <f>'recalc raw'!E140</f>
        <v>19453.248687076506</v>
      </c>
      <c r="K24" s="7">
        <f>'recalc raw'!E296</f>
        <v>32794.575</v>
      </c>
      <c r="L24" s="7">
        <f>'recalc raw'!E374</f>
        <v>11042.916751868039</v>
      </c>
      <c r="M24" s="7">
        <f>'recalc raw'!E544</f>
        <v>0</v>
      </c>
      <c r="N24" s="7">
        <f>'recalc raw'!E630</f>
        <v>0</v>
      </c>
      <c r="O24" s="7">
        <f>'recalc raw'!E458</f>
        <v>0</v>
      </c>
      <c r="P24" s="7">
        <f>'recalc raw'!E716</f>
        <v>0</v>
      </c>
      <c r="Q24" s="7">
        <f>'recalc raw'!E759</f>
        <v>0</v>
      </c>
      <c r="R24" s="7">
        <f>'recalc raw'!E802</f>
        <v>0</v>
      </c>
      <c r="S24" s="7">
        <f>'recalc raw'!E845</f>
        <v>0</v>
      </c>
      <c r="T24" s="7">
        <f>'recalc raw'!E296</f>
        <v>32794.575</v>
      </c>
      <c r="U24" s="7">
        <f>'recalc raw'!E501</f>
        <v>0</v>
      </c>
      <c r="V24" s="7">
        <f>'recalc raw'!E587</f>
        <v>0</v>
      </c>
    </row>
    <row r="25" spans="1:22" s="7" customFormat="1" ht="11.25">
      <c r="A25" s="25">
        <f>A24+1</f>
        <v>22</v>
      </c>
      <c r="B25" s="1" t="str">
        <f>'recalc raw'!$C24</f>
        <v>drift-6</v>
      </c>
      <c r="C25" s="7">
        <f>'recalc raw'!E336</f>
        <v>12082.912648285292</v>
      </c>
      <c r="D25" s="7">
        <f>'recalc raw'!E24</f>
        <v>365691.7577168109</v>
      </c>
      <c r="E25" s="7">
        <f>'recalc raw'!E102</f>
        <v>44256.08228222412</v>
      </c>
      <c r="F25" s="7">
        <f>'recalc raw'!E180</f>
        <v>32309.130856513697</v>
      </c>
      <c r="G25" s="7">
        <f>'recalc raw'!E219</f>
        <v>19609.91774000655</v>
      </c>
      <c r="H25" s="7">
        <f>'recalc raw'!E63</f>
        <v>27724.908727244867</v>
      </c>
      <c r="I25" s="7">
        <f>'recalc raw'!E258</f>
        <v>4425721.835733873</v>
      </c>
      <c r="J25" s="7">
        <f>'recalc raw'!E141</f>
        <v>13236.212397799709</v>
      </c>
      <c r="K25" s="7">
        <f>'recalc raw'!E297</f>
        <v>27599.356726932594</v>
      </c>
      <c r="L25" s="7">
        <f>'recalc raw'!E375</f>
        <v>20652.401843219723</v>
      </c>
      <c r="M25" s="7">
        <f>'recalc raw'!E545</f>
        <v>0</v>
      </c>
      <c r="N25" s="7">
        <f>'recalc raw'!E631</f>
        <v>0</v>
      </c>
      <c r="O25" s="7">
        <f>'recalc raw'!E459</f>
        <v>0</v>
      </c>
      <c r="P25" s="7">
        <f>'recalc raw'!E717</f>
        <v>0</v>
      </c>
      <c r="Q25" s="7">
        <f>'recalc raw'!E760</f>
        <v>0</v>
      </c>
      <c r="R25" s="7">
        <f>'recalc raw'!E803</f>
        <v>0</v>
      </c>
      <c r="S25" s="7">
        <f>'recalc raw'!E846</f>
        <v>0</v>
      </c>
      <c r="T25" s="7">
        <f>'recalc raw'!E297</f>
        <v>27599.356726932594</v>
      </c>
      <c r="U25" s="7">
        <f>'recalc raw'!E502</f>
        <v>0</v>
      </c>
      <c r="V25" s="7">
        <f>'recalc raw'!E588</f>
        <v>0</v>
      </c>
    </row>
    <row r="26" spans="1:22" s="7" customFormat="1" ht="11.25">
      <c r="A26" s="25">
        <f>A25+1</f>
        <v>23</v>
      </c>
      <c r="B26" s="1" t="str">
        <f>'recalc raw'!$C25</f>
        <v>204r4  15-26</v>
      </c>
      <c r="C26" s="7">
        <f>'recalc raw'!E337</f>
        <v>3502.99</v>
      </c>
      <c r="D26" s="7">
        <f>'recalc raw'!E25</f>
        <v>11263.48702930295</v>
      </c>
      <c r="E26" s="7">
        <f>'recalc raw'!E103</f>
        <v>3844.5079942337325</v>
      </c>
      <c r="F26" s="7">
        <f>'recalc raw'!E181</f>
        <v>4657.906755070698</v>
      </c>
      <c r="G26" s="7">
        <f>'recalc raw'!E220</f>
        <v>18947.055</v>
      </c>
      <c r="H26" s="7">
        <f>'recalc raw'!E64</f>
        <v>3814.1169477908475</v>
      </c>
      <c r="I26" s="7">
        <f>'recalc raw'!E259</f>
        <v>1114955.5645171672</v>
      </c>
      <c r="J26" s="7">
        <f>'recalc raw'!E142</f>
        <v>6710.9448303769705</v>
      </c>
      <c r="K26" s="7">
        <f>'recalc raw'!E298</f>
        <v>12544.611302007099</v>
      </c>
      <c r="L26" s="7">
        <f>'recalc raw'!E376</f>
        <v>1344.945</v>
      </c>
      <c r="M26" s="7">
        <f>'recalc raw'!E546</f>
        <v>0</v>
      </c>
      <c r="N26" s="7">
        <f>'recalc raw'!E632</f>
        <v>0</v>
      </c>
      <c r="O26" s="7">
        <f>'recalc raw'!E460</f>
        <v>0</v>
      </c>
      <c r="P26" s="7">
        <f>'recalc raw'!E718</f>
        <v>0</v>
      </c>
      <c r="Q26" s="7">
        <f>'recalc raw'!E761</f>
        <v>0</v>
      </c>
      <c r="R26" s="7">
        <f>'recalc raw'!E804</f>
        <v>0</v>
      </c>
      <c r="S26" s="7">
        <f>'recalc raw'!E847</f>
        <v>0</v>
      </c>
      <c r="T26" s="7">
        <f>'recalc raw'!E298</f>
        <v>12544.611302007099</v>
      </c>
      <c r="U26" s="7">
        <f>'recalc raw'!E503</f>
        <v>0</v>
      </c>
      <c r="V26" s="7">
        <f>'recalc raw'!E589</f>
        <v>0</v>
      </c>
    </row>
    <row r="27" spans="1:22" s="7" customFormat="1" ht="11.25">
      <c r="A27" s="25">
        <f>A26+1</f>
        <v>24</v>
      </c>
      <c r="B27" s="1" t="str">
        <f>'recalc raw'!$C26</f>
        <v>jp1-2</v>
      </c>
      <c r="C27" s="7">
        <f>'recalc raw'!E338</f>
        <v>278.4432895559085</v>
      </c>
      <c r="D27" s="7">
        <f>'recalc raw'!E26</f>
        <v>30861.250177435173</v>
      </c>
      <c r="E27" s="7">
        <f>'recalc raw'!E104</f>
        <v>63400.10805562337</v>
      </c>
      <c r="F27" s="7">
        <f>'recalc raw'!E182</f>
        <v>110892.94405797399</v>
      </c>
      <c r="G27" s="7">
        <f>'recalc raw'!E221</f>
        <v>4532.94</v>
      </c>
      <c r="H27" s="7">
        <f>'recalc raw'!E65</f>
        <v>12164.631323508544</v>
      </c>
      <c r="I27" s="7">
        <f>'recalc raw'!E260</f>
        <v>14102.310706872362</v>
      </c>
      <c r="J27" s="7">
        <f>'recalc raw'!E143</f>
        <v>2025.0682788422048</v>
      </c>
      <c r="K27" s="7">
        <f>'recalc raw'!E299</f>
        <v>2155.24020447167</v>
      </c>
      <c r="L27" s="7">
        <f>'recalc raw'!E377</f>
        <v>1249.7124541863736</v>
      </c>
      <c r="M27" s="7">
        <f>'recalc raw'!E547</f>
        <v>0</v>
      </c>
      <c r="N27" s="7">
        <f>'recalc raw'!E633</f>
        <v>0</v>
      </c>
      <c r="O27" s="7">
        <f>'recalc raw'!E461</f>
        <v>0</v>
      </c>
      <c r="P27" s="7">
        <f>'recalc raw'!E719</f>
        <v>0</v>
      </c>
      <c r="Q27" s="7">
        <f>'recalc raw'!E762</f>
        <v>0</v>
      </c>
      <c r="R27" s="7">
        <f>'recalc raw'!E805</f>
        <v>0</v>
      </c>
      <c r="S27" s="7">
        <f>'recalc raw'!E848</f>
        <v>0</v>
      </c>
      <c r="T27" s="7">
        <f>'recalc raw'!E299</f>
        <v>2155.24020447167</v>
      </c>
      <c r="U27" s="7">
        <f>'recalc raw'!E504</f>
        <v>0</v>
      </c>
      <c r="V27" s="7">
        <f>'recalc raw'!E590</f>
        <v>0</v>
      </c>
    </row>
    <row r="28" spans="1:22" s="7" customFormat="1" ht="11.25">
      <c r="A28" s="25">
        <f aca="true" t="shared" si="1" ref="A28:A33">A27+1</f>
        <v>25</v>
      </c>
      <c r="B28" s="1" t="str">
        <f>'recalc raw'!$C27</f>
        <v>205r2  91-101</v>
      </c>
      <c r="C28" s="7">
        <f>'recalc raw'!E339</f>
        <v>5399.6678607041285</v>
      </c>
      <c r="D28" s="7">
        <f>'recalc raw'!E27</f>
        <v>8041.880058502966</v>
      </c>
      <c r="E28" s="7">
        <f>'recalc raw'!E105</f>
        <v>9542.055139986038</v>
      </c>
      <c r="F28" s="7">
        <f>'recalc raw'!E183</f>
        <v>10123.027782930409</v>
      </c>
      <c r="G28" s="7">
        <f>'recalc raw'!E222</f>
        <v>24488.743149553935</v>
      </c>
      <c r="H28" s="7">
        <f>'recalc raw'!E66</f>
        <v>5147.402729981665</v>
      </c>
      <c r="I28" s="7">
        <f>'recalc raw'!E261</f>
        <v>850149.4930694088</v>
      </c>
      <c r="J28" s="7">
        <f>'recalc raw'!E144</f>
        <v>8348.81790926266</v>
      </c>
      <c r="K28" s="7">
        <f>'recalc raw'!E300</f>
        <v>14861.846373306047</v>
      </c>
      <c r="L28" s="7">
        <f>'recalc raw'!E378</f>
        <v>4248.236229726118</v>
      </c>
      <c r="M28" s="7">
        <f>'recalc raw'!E548</f>
        <v>0</v>
      </c>
      <c r="N28" s="7">
        <f>'recalc raw'!E634</f>
        <v>0</v>
      </c>
      <c r="O28" s="7">
        <f>'recalc raw'!E462</f>
        <v>0</v>
      </c>
      <c r="P28" s="7">
        <f>'recalc raw'!E720</f>
        <v>0</v>
      </c>
      <c r="Q28" s="7">
        <f>'recalc raw'!E763</f>
        <v>0</v>
      </c>
      <c r="R28" s="7">
        <f>'recalc raw'!E806</f>
        <v>0</v>
      </c>
      <c r="S28" s="7">
        <f>'recalc raw'!E849</f>
        <v>0</v>
      </c>
      <c r="T28" s="7">
        <f>'recalc raw'!E300</f>
        <v>14861.846373306047</v>
      </c>
      <c r="U28" s="7">
        <f>'recalc raw'!E505</f>
        <v>0</v>
      </c>
      <c r="V28" s="7">
        <f>'recalc raw'!E591</f>
        <v>0</v>
      </c>
    </row>
    <row r="29" spans="1:22" s="7" customFormat="1" ht="11.25">
      <c r="A29" s="25">
        <f t="shared" si="1"/>
        <v>26</v>
      </c>
      <c r="B29" s="1" t="str">
        <f>'recalc raw'!$C28</f>
        <v>209r2  85-90</v>
      </c>
      <c r="C29" s="7">
        <f>'recalc raw'!E340</f>
        <v>4980.4095898306305</v>
      </c>
      <c r="D29" s="7">
        <f>'recalc raw'!E28</f>
        <v>9400.335</v>
      </c>
      <c r="E29" s="7">
        <f>'recalc raw'!E106</f>
        <v>11245.531749303147</v>
      </c>
      <c r="F29" s="7">
        <f>'recalc raw'!E184</f>
        <v>6777.225973064184</v>
      </c>
      <c r="G29" s="7">
        <f>'recalc raw'!E223</f>
        <v>26254.18581464108</v>
      </c>
      <c r="H29" s="7">
        <f>'recalc raw'!E67</f>
        <v>4110.691830471107</v>
      </c>
      <c r="I29" s="7">
        <f>'recalc raw'!E262</f>
        <v>962484.0576733643</v>
      </c>
      <c r="J29" s="7">
        <f>'recalc raw'!E145</f>
        <v>10625.77832446931</v>
      </c>
      <c r="K29" s="7">
        <f>'recalc raw'!E301</f>
        <v>16374.772514709912</v>
      </c>
      <c r="L29" s="7">
        <f>'recalc raw'!E379</f>
        <v>1944.4</v>
      </c>
      <c r="M29" s="7">
        <f>'recalc raw'!E549</f>
        <v>0</v>
      </c>
      <c r="N29" s="7">
        <f>'recalc raw'!E635</f>
        <v>0</v>
      </c>
      <c r="O29" s="7">
        <f>'recalc raw'!E463</f>
        <v>0</v>
      </c>
      <c r="P29" s="7">
        <f>'recalc raw'!E721</f>
        <v>0</v>
      </c>
      <c r="Q29" s="7">
        <f>'recalc raw'!E764</f>
        <v>0</v>
      </c>
      <c r="R29" s="7">
        <f>'recalc raw'!E807</f>
        <v>0</v>
      </c>
      <c r="S29" s="7">
        <f>'recalc raw'!E850</f>
        <v>0</v>
      </c>
      <c r="T29" s="7">
        <f>'recalc raw'!E301</f>
        <v>16374.772514709912</v>
      </c>
      <c r="U29" s="7">
        <f>'recalc raw'!E506</f>
        <v>0</v>
      </c>
      <c r="V29" s="7">
        <f>'recalc raw'!E592</f>
        <v>0</v>
      </c>
    </row>
    <row r="30" spans="1:22" s="7" customFormat="1" ht="11.25">
      <c r="A30" s="25">
        <f t="shared" si="1"/>
        <v>27</v>
      </c>
      <c r="B30" s="1" t="str">
        <f>'recalc raw'!$C29</f>
        <v>drift-7</v>
      </c>
      <c r="C30" s="7">
        <f>'recalc raw'!E341</f>
        <v>12291.27095096249</v>
      </c>
      <c r="D30" s="7">
        <f>'recalc raw'!E29</f>
        <v>370764.87349424063</v>
      </c>
      <c r="E30" s="7">
        <f>'recalc raw'!E107</f>
        <v>45256.844361238785</v>
      </c>
      <c r="F30" s="7">
        <f>'recalc raw'!E185</f>
        <v>32165.374501751805</v>
      </c>
      <c r="G30" s="7">
        <f>'recalc raw'!E224</f>
        <v>19150.904244105634</v>
      </c>
      <c r="H30" s="7">
        <f>'recalc raw'!E68</f>
        <v>28136.76140494164</v>
      </c>
      <c r="I30" s="7">
        <f>'recalc raw'!E263</f>
        <v>4391424.460648622</v>
      </c>
      <c r="J30" s="7">
        <f>'recalc raw'!E146</f>
        <v>12961.210723831475</v>
      </c>
      <c r="K30" s="7">
        <f>'recalc raw'!E302</f>
        <v>27196.393513071012</v>
      </c>
      <c r="L30" s="7">
        <f>'recalc raw'!E380</f>
        <v>20469.365383434804</v>
      </c>
      <c r="M30" s="7">
        <f>'recalc raw'!E550</f>
        <v>0</v>
      </c>
      <c r="N30" s="7">
        <f>'recalc raw'!E636</f>
        <v>0</v>
      </c>
      <c r="O30" s="7">
        <f>'recalc raw'!E464</f>
        <v>0</v>
      </c>
      <c r="P30" s="7">
        <f>'recalc raw'!E722</f>
        <v>0</v>
      </c>
      <c r="Q30" s="7">
        <f>'recalc raw'!E765</f>
        <v>0</v>
      </c>
      <c r="R30" s="7">
        <f>'recalc raw'!E808</f>
        <v>0</v>
      </c>
      <c r="S30" s="7">
        <f>'recalc raw'!E851</f>
        <v>0</v>
      </c>
      <c r="T30" s="7">
        <f>'recalc raw'!E302</f>
        <v>27196.393513071012</v>
      </c>
      <c r="U30" s="7">
        <f>'recalc raw'!E507</f>
        <v>0</v>
      </c>
      <c r="V30" s="7">
        <f>'recalc raw'!E593</f>
        <v>0</v>
      </c>
    </row>
    <row r="31" spans="1:22" s="7" customFormat="1" ht="11.25">
      <c r="A31" s="25">
        <f t="shared" si="1"/>
        <v>28</v>
      </c>
      <c r="B31" s="1" t="str">
        <f>'recalc raw'!$C30</f>
        <v>ja3-2</v>
      </c>
      <c r="C31" s="7">
        <f>'recalc raw'!E342</f>
        <v>8391.575</v>
      </c>
      <c r="D31" s="7">
        <f>'recalc raw'!E30</f>
        <v>903442.4649674098</v>
      </c>
      <c r="E31" s="7">
        <f>'recalc raw'!E108</f>
        <v>1803.3291159199528</v>
      </c>
      <c r="F31" s="7">
        <f>'recalc raw'!E186</f>
        <v>1556.3271334865456</v>
      </c>
      <c r="G31" s="7">
        <f>'recalc raw'!E225</f>
        <v>12888.551589719287</v>
      </c>
      <c r="H31" s="7">
        <f>'recalc raw'!E69</f>
        <v>2564.915</v>
      </c>
      <c r="I31" s="7">
        <f>'recalc raw'!E264</f>
        <v>3263166.585336953</v>
      </c>
      <c r="J31" s="7">
        <f>'recalc raw'!E147</f>
        <v>5151.878443080176</v>
      </c>
      <c r="K31" s="7">
        <f>'recalc raw'!E303</f>
        <v>14206.412433310368</v>
      </c>
      <c r="L31" s="7">
        <f>'recalc raw'!E381</f>
        <v>13695.613638215797</v>
      </c>
      <c r="M31" s="7">
        <f>'recalc raw'!E551</f>
        <v>0</v>
      </c>
      <c r="N31" s="7">
        <f>'recalc raw'!E637</f>
        <v>0</v>
      </c>
      <c r="O31" s="7">
        <f>'recalc raw'!E465</f>
        <v>0</v>
      </c>
      <c r="P31" s="7">
        <f>'recalc raw'!E723</f>
        <v>0</v>
      </c>
      <c r="Q31" s="7">
        <f>'recalc raw'!E766</f>
        <v>0</v>
      </c>
      <c r="R31" s="7">
        <f>'recalc raw'!E809</f>
        <v>0</v>
      </c>
      <c r="S31" s="7">
        <f>'recalc raw'!E852</f>
        <v>0</v>
      </c>
      <c r="T31" s="7">
        <f>'recalc raw'!E303</f>
        <v>14206.412433310368</v>
      </c>
      <c r="U31" s="7">
        <f>'recalc raw'!E508</f>
        <v>0</v>
      </c>
      <c r="V31" s="7">
        <f>'recalc raw'!E594</f>
        <v>0</v>
      </c>
    </row>
    <row r="32" spans="1:22" s="7" customFormat="1" ht="11.25">
      <c r="A32" s="25">
        <f t="shared" si="1"/>
        <v>29</v>
      </c>
      <c r="B32" s="1" t="str">
        <f>'recalc raw'!$C31</f>
        <v>blank-2</v>
      </c>
      <c r="C32" s="7">
        <f>'recalc raw'!E343</f>
        <v>-146.33016208597607</v>
      </c>
      <c r="D32" s="7">
        <f>'recalc raw'!E31</f>
        <v>3437.3549999999996</v>
      </c>
      <c r="E32" s="7">
        <f>'recalc raw'!E109</f>
        <v>362.83520229091346</v>
      </c>
      <c r="F32" s="7">
        <f>'recalc raw'!E187</f>
        <v>230.35929833772184</v>
      </c>
      <c r="G32" s="7">
        <f>'recalc raw'!E226</f>
        <v>244.24536158380258</v>
      </c>
      <c r="H32" s="7">
        <f>'recalc raw'!E70</f>
        <v>-122.635</v>
      </c>
      <c r="I32" s="7">
        <f>'recalc raw'!E265</f>
        <v>6224.493999816588</v>
      </c>
      <c r="J32" s="7">
        <f>'recalc raw'!E148</f>
        <v>2191.0036139970484</v>
      </c>
      <c r="K32" s="7">
        <f>'recalc raw'!E304</f>
        <v>-73.34315163623305</v>
      </c>
      <c r="L32" s="7">
        <f>'recalc raw'!E382</f>
        <v>721.3523328472583</v>
      </c>
      <c r="M32" s="7">
        <f>'recalc raw'!E552</f>
        <v>0</v>
      </c>
      <c r="N32" s="7">
        <f>'recalc raw'!E638</f>
        <v>0</v>
      </c>
      <c r="O32" s="7">
        <f>'recalc raw'!E466</f>
        <v>0</v>
      </c>
      <c r="P32" s="7">
        <f>'recalc raw'!E724</f>
        <v>0</v>
      </c>
      <c r="Q32" s="7">
        <f>'recalc raw'!E767</f>
        <v>0</v>
      </c>
      <c r="R32" s="7">
        <f>'recalc raw'!E810</f>
        <v>0</v>
      </c>
      <c r="S32" s="7">
        <f>'recalc raw'!E853</f>
        <v>0</v>
      </c>
      <c r="T32" s="7">
        <f>'recalc raw'!E304</f>
        <v>-73.34315163623305</v>
      </c>
      <c r="U32" s="7">
        <f>'recalc raw'!E509</f>
        <v>0</v>
      </c>
      <c r="V32" s="7">
        <f>'recalc raw'!E595</f>
        <v>0</v>
      </c>
    </row>
    <row r="33" spans="1:22" s="7" customFormat="1" ht="11.25">
      <c r="A33" s="25">
        <f t="shared" si="1"/>
        <v>30</v>
      </c>
      <c r="B33" s="1" t="str">
        <f>'recalc raw'!$C32</f>
        <v>dts1-2</v>
      </c>
      <c r="C33" s="7">
        <f>'recalc raw'!E344</f>
        <v>139.6111514611174</v>
      </c>
      <c r="D33" s="7">
        <f>'recalc raw'!E32</f>
        <v>5133.864904641181</v>
      </c>
      <c r="E33" s="7">
        <f>'recalc raw'!E110</f>
        <v>85713.94849667266</v>
      </c>
      <c r="F33" s="7">
        <f>'recalc raw'!E188</f>
        <v>105063.40563409404</v>
      </c>
      <c r="G33" s="7">
        <f>'recalc raw'!E227</f>
        <v>2082.59</v>
      </c>
      <c r="H33" s="7">
        <f>'recalc raw'!E71</f>
        <v>13051.648665529368</v>
      </c>
      <c r="I33" s="7">
        <f>'recalc raw'!E266</f>
        <v>10747.369281629848</v>
      </c>
      <c r="J33" s="7">
        <f>'recalc raw'!E149</f>
        <v>2200.8954626923905</v>
      </c>
      <c r="K33" s="7">
        <f>'recalc raw'!E305</f>
        <v>647.1231905538509</v>
      </c>
      <c r="L33" s="7">
        <f>'recalc raw'!E383</f>
        <v>528.9724630541873</v>
      </c>
      <c r="M33" s="7">
        <f>'recalc raw'!E553</f>
        <v>0</v>
      </c>
      <c r="N33" s="7">
        <f>'recalc raw'!E639</f>
        <v>0</v>
      </c>
      <c r="O33" s="7">
        <f>'recalc raw'!E467</f>
        <v>0</v>
      </c>
      <c r="P33" s="7">
        <f>'recalc raw'!E725</f>
        <v>0</v>
      </c>
      <c r="Q33" s="7">
        <f>'recalc raw'!E768</f>
        <v>0</v>
      </c>
      <c r="R33" s="7">
        <f>'recalc raw'!E811</f>
        <v>0</v>
      </c>
      <c r="S33" s="7">
        <f>'recalc raw'!E854</f>
        <v>0</v>
      </c>
      <c r="T33" s="7">
        <f>'recalc raw'!E305</f>
        <v>647.1231905538509</v>
      </c>
      <c r="U33" s="7">
        <f>'recalc raw'!E510</f>
        <v>0</v>
      </c>
      <c r="V33" s="7">
        <f>'recalc raw'!E596</f>
        <v>0</v>
      </c>
    </row>
    <row r="34" spans="1:22" s="7" customFormat="1" ht="11.25">
      <c r="A34" s="25">
        <f>A33+1</f>
        <v>31</v>
      </c>
      <c r="B34" s="1" t="str">
        <f>'recalc raw'!$C33</f>
        <v>jb3-2</v>
      </c>
      <c r="C34" s="7">
        <f>'recalc raw'!E345</f>
        <v>12134.035588486753</v>
      </c>
      <c r="D34" s="7">
        <f>'recalc raw'!E33</f>
        <v>659377.2201632861</v>
      </c>
      <c r="E34" s="7">
        <f>'recalc raw'!E111</f>
        <v>1564.6262056671687</v>
      </c>
      <c r="F34" s="7">
        <f>'recalc raw'!E189</f>
        <v>1708.3086762127457</v>
      </c>
      <c r="G34" s="7">
        <f>'recalc raw'!E228</f>
        <v>20964.37155895134</v>
      </c>
      <c r="H34" s="7">
        <f>'recalc raw'!E72</f>
        <v>4722.852705371626</v>
      </c>
      <c r="I34" s="7">
        <f>'recalc raw'!E267</f>
        <v>4638511.029969541</v>
      </c>
      <c r="J34" s="7">
        <f>'recalc raw'!E150</f>
        <v>20499.562445702453</v>
      </c>
      <c r="K34" s="7">
        <f>'recalc raw'!E306</f>
        <v>32799.00993927257</v>
      </c>
      <c r="L34" s="7">
        <f>'recalc raw'!E384</f>
        <v>11737.045185099203</v>
      </c>
      <c r="M34" s="7">
        <f>'recalc raw'!E554</f>
        <v>0</v>
      </c>
      <c r="N34" s="7">
        <f>'recalc raw'!E640</f>
        <v>0</v>
      </c>
      <c r="O34" s="7">
        <f>'recalc raw'!E468</f>
        <v>0</v>
      </c>
      <c r="P34" s="7">
        <f>'recalc raw'!E726</f>
        <v>0</v>
      </c>
      <c r="Q34" s="7">
        <f>'recalc raw'!E769</f>
        <v>0</v>
      </c>
      <c r="R34" s="7">
        <f>'recalc raw'!E812</f>
        <v>0</v>
      </c>
      <c r="S34" s="7">
        <f>'recalc raw'!E855</f>
        <v>0</v>
      </c>
      <c r="T34" s="7">
        <f>'recalc raw'!E306</f>
        <v>32799.00993927257</v>
      </c>
      <c r="U34" s="7">
        <f>'recalc raw'!E511</f>
        <v>0</v>
      </c>
      <c r="V34" s="7">
        <f>'recalc raw'!E597</f>
        <v>0</v>
      </c>
    </row>
    <row r="35" spans="1:22" s="7" customFormat="1" ht="11.25">
      <c r="A35" s="25">
        <f>A34+1</f>
        <v>32</v>
      </c>
      <c r="B35" s="1" t="str">
        <f>'recalc raw'!$C34</f>
        <v>drift-8</v>
      </c>
      <c r="C35" s="7">
        <f>'recalc raw'!E346</f>
        <v>11757.267699984659</v>
      </c>
      <c r="D35" s="7">
        <f>'recalc raw'!E34</f>
        <v>360421.05534618214</v>
      </c>
      <c r="E35" s="7">
        <f>'recalc raw'!E112</f>
        <v>44599.45122994163</v>
      </c>
      <c r="F35" s="7">
        <f>'recalc raw'!E190</f>
        <v>31913.33</v>
      </c>
      <c r="G35" s="7">
        <f>'recalc raw'!E229</f>
        <v>18986.14213730015</v>
      </c>
      <c r="H35" s="7">
        <f>'recalc raw'!E73</f>
        <v>27585.948880262986</v>
      </c>
      <c r="I35" s="7">
        <f>'recalc raw'!E268</f>
        <v>4394325.758405993</v>
      </c>
      <c r="J35" s="7">
        <f>'recalc raw'!E151</f>
        <v>13155.303914581817</v>
      </c>
      <c r="K35" s="7">
        <f>'recalc raw'!E307</f>
        <v>27048.176137382725</v>
      </c>
      <c r="L35" s="7">
        <f>'recalc raw'!E385</f>
        <v>20631.16622370378</v>
      </c>
      <c r="M35" s="7">
        <f>'recalc raw'!E555</f>
        <v>0</v>
      </c>
      <c r="N35" s="7">
        <f>'recalc raw'!E641</f>
        <v>0</v>
      </c>
      <c r="O35" s="7">
        <f>'recalc raw'!E469</f>
        <v>0</v>
      </c>
      <c r="P35" s="7">
        <f>'recalc raw'!E727</f>
        <v>0</v>
      </c>
      <c r="Q35" s="7">
        <f>'recalc raw'!E770</f>
        <v>0</v>
      </c>
      <c r="R35" s="7">
        <f>'recalc raw'!E813</f>
        <v>0</v>
      </c>
      <c r="S35" s="7">
        <f>'recalc raw'!E856</f>
        <v>0</v>
      </c>
      <c r="T35" s="7">
        <f>'recalc raw'!E307</f>
        <v>27048.176137382725</v>
      </c>
      <c r="U35" s="7">
        <f>'recalc raw'!E512</f>
        <v>0</v>
      </c>
      <c r="V35" s="7">
        <f>'recalc raw'!E598</f>
        <v>0</v>
      </c>
    </row>
    <row r="36" spans="1:2" s="7" customFormat="1" ht="11.25">
      <c r="A36" s="25"/>
      <c r="B36" s="1"/>
    </row>
    <row r="37" spans="1:2" s="18" customFormat="1" ht="11.25">
      <c r="A37" s="23"/>
      <c r="B37" s="17" t="s">
        <v>494</v>
      </c>
    </row>
    <row r="38" spans="1:22" s="20" customFormat="1" ht="11.25">
      <c r="A38" s="24"/>
      <c r="B38" s="20" t="s">
        <v>470</v>
      </c>
      <c r="C38" s="20" t="str">
        <f aca="true" t="shared" si="2" ref="C38:U38">C2</f>
        <v>Y 371.029</v>
      </c>
      <c r="D38" s="20" t="str">
        <f t="shared" si="2"/>
        <v>Ba 455.403</v>
      </c>
      <c r="E38" s="20" t="str">
        <f t="shared" si="2"/>
        <v>Cr 267.716</v>
      </c>
      <c r="F38" s="20" t="str">
        <f t="shared" si="2"/>
        <v>Ni 231.604</v>
      </c>
      <c r="G38" s="20" t="str">
        <f t="shared" si="2"/>
        <v>Sc 361.384</v>
      </c>
      <c r="H38" s="20" t="str">
        <f t="shared" si="2"/>
        <v>Co 228.616</v>
      </c>
      <c r="I38" s="20" t="str">
        <f t="shared" si="2"/>
        <v>Sr 407.771</v>
      </c>
      <c r="J38" s="20" t="str">
        <f t="shared" si="2"/>
        <v>Cu 324.754</v>
      </c>
      <c r="K38" s="20" t="str">
        <f t="shared" si="2"/>
        <v>V 292.402</v>
      </c>
      <c r="L38" s="20" t="str">
        <f t="shared" si="2"/>
        <v>Zr 343.823</v>
      </c>
      <c r="M38" s="20">
        <f t="shared" si="2"/>
        <v>0</v>
      </c>
      <c r="N38" s="20">
        <f t="shared" si="2"/>
        <v>0</v>
      </c>
      <c r="O38" s="20">
        <f t="shared" si="2"/>
        <v>0</v>
      </c>
      <c r="P38" s="20">
        <f t="shared" si="2"/>
        <v>0</v>
      </c>
      <c r="Q38" s="20">
        <f t="shared" si="2"/>
        <v>0</v>
      </c>
      <c r="R38" s="20">
        <f t="shared" si="2"/>
        <v>0</v>
      </c>
      <c r="S38" s="20">
        <f t="shared" si="2"/>
        <v>0</v>
      </c>
      <c r="T38" s="20" t="str">
        <f t="shared" si="2"/>
        <v>V 292.402</v>
      </c>
      <c r="U38" s="20">
        <f t="shared" si="2"/>
        <v>0</v>
      </c>
      <c r="V38" s="20">
        <f>V2</f>
        <v>0</v>
      </c>
    </row>
    <row r="40" spans="1:23" ht="11.25">
      <c r="A40" s="25">
        <v>1</v>
      </c>
      <c r="B40" s="1" t="str">
        <f>'recalc raw'!$C3</f>
        <v>drift-1</v>
      </c>
      <c r="C40" s="7">
        <f>C4-blanks!C$9</f>
        <v>12325.208070012035</v>
      </c>
      <c r="D40" s="7">
        <f>D4-blanks!D$9</f>
        <v>368604.9739807727</v>
      </c>
      <c r="E40" s="7">
        <f>E4-blanks!E$9</f>
        <v>43018.37571682385</v>
      </c>
      <c r="F40" s="7">
        <f>F4-blanks!F$9</f>
        <v>30079.68994984186</v>
      </c>
      <c r="G40" s="7">
        <f>G4-blanks!G$9</f>
        <v>19938.452455347422</v>
      </c>
      <c r="H40" s="7">
        <f>H4-blanks!H$9</f>
        <v>26673.309444623515</v>
      </c>
      <c r="I40" s="7">
        <f>I4-blanks!I$9</f>
        <v>4525370.433589724</v>
      </c>
      <c r="J40" s="7">
        <f>J4-blanks!J$9</f>
        <v>10607.58691254446</v>
      </c>
      <c r="K40" s="7">
        <f>K4-blanks!K$9</f>
        <v>26901.561743164097</v>
      </c>
      <c r="L40" s="7">
        <f>L4-blanks!L$9</f>
        <v>19807.576313482565</v>
      </c>
      <c r="M40" s="7">
        <f>M4-blanks!M$9</f>
        <v>0</v>
      </c>
      <c r="N40" s="109">
        <f>N4-blanks!N$9</f>
        <v>0</v>
      </c>
      <c r="O40" s="7">
        <f>O4-blanks!O$9</f>
        <v>0</v>
      </c>
      <c r="P40" s="7">
        <f>P4-blanks!P$9</f>
        <v>0</v>
      </c>
      <c r="Q40" s="7">
        <f>Q4-blanks!Q$9</f>
        <v>0</v>
      </c>
      <c r="R40" s="7">
        <f>R4-blanks!R$9</f>
        <v>0</v>
      </c>
      <c r="S40" s="7">
        <f>S4-blanks!S$9</f>
        <v>0</v>
      </c>
      <c r="T40" s="7">
        <f>T4-blanks!T$9</f>
        <v>26541.328572069055</v>
      </c>
      <c r="U40" s="7">
        <f>U4-blanks!U$9</f>
        <v>0</v>
      </c>
      <c r="V40" s="7">
        <f>V4-blanks!V$9</f>
        <v>0</v>
      </c>
      <c r="W40" s="7"/>
    </row>
    <row r="41" spans="1:23" ht="11.25">
      <c r="A41" s="25">
        <f>A40+1</f>
        <v>2</v>
      </c>
      <c r="B41" s="1" t="str">
        <f>'recalc raw'!$C4</f>
        <v>blank-1</v>
      </c>
      <c r="C41" s="7">
        <f>C5-blanks!C$9</f>
        <v>-73.03294039819548</v>
      </c>
      <c r="D41" s="7">
        <f>D5-blanks!D$9</f>
        <v>-116.59450015141965</v>
      </c>
      <c r="E41" s="7">
        <f>E5-blanks!E$9</f>
        <v>-2.498414400495051</v>
      </c>
      <c r="F41" s="7">
        <f>F5-blanks!F$9</f>
        <v>-207.99108361918422</v>
      </c>
      <c r="G41" s="7">
        <f>G5-blanks!G$9</f>
        <v>-89.25885539690464</v>
      </c>
      <c r="H41" s="7">
        <f>H5-blanks!H$9</f>
        <v>17.60086368366001</v>
      </c>
      <c r="I41" s="7">
        <f>I5-blanks!I$9</f>
        <v>120.54465632093707</v>
      </c>
      <c r="J41" s="7">
        <f>J5-blanks!J$9</f>
        <v>66.60312274388161</v>
      </c>
      <c r="K41" s="7">
        <f>K5-blanks!K$9</f>
        <v>85.43795901560519</v>
      </c>
      <c r="L41" s="7">
        <f>L5-blanks!L$9</f>
        <v>76.96244062430992</v>
      </c>
      <c r="M41" s="7">
        <f>M5-blanks!M$9</f>
        <v>0</v>
      </c>
      <c r="N41" s="109">
        <f>N5-blanks!N$9</f>
        <v>0</v>
      </c>
      <c r="O41" s="7">
        <f>O5-blanks!O$9</f>
        <v>0</v>
      </c>
      <c r="P41" s="7">
        <f>P5-blanks!P$9</f>
        <v>0</v>
      </c>
      <c r="Q41" s="7">
        <f>Q5-blanks!Q$9</f>
        <v>0</v>
      </c>
      <c r="R41" s="7">
        <f>R5-blanks!R$9</f>
        <v>0</v>
      </c>
      <c r="S41" s="7">
        <f>S5-blanks!S$9</f>
        <v>0</v>
      </c>
      <c r="T41" s="7">
        <f>T5-blanks!T$9</f>
        <v>-274.7952120794368</v>
      </c>
      <c r="U41" s="7">
        <f>U5-blanks!U$9</f>
        <v>0</v>
      </c>
      <c r="V41" s="7">
        <f>V5-blanks!V$9</f>
        <v>0</v>
      </c>
      <c r="W41" s="7"/>
    </row>
    <row r="42" spans="1:23" ht="11.25">
      <c r="A42" s="25">
        <f aca="true" t="shared" si="3" ref="A42:A60">A41+1</f>
        <v>3</v>
      </c>
      <c r="B42" s="1" t="str">
        <f>'recalc raw'!$C5</f>
        <v>bir1-1</v>
      </c>
      <c r="C42" s="7">
        <f>C6-blanks!C$9</f>
        <v>7413.847919725117</v>
      </c>
      <c r="D42" s="7">
        <f>D6-blanks!D$9</f>
        <v>18233.613821375573</v>
      </c>
      <c r="E42" s="7">
        <f>E6-blanks!E$9</f>
        <v>8287.07671274451</v>
      </c>
      <c r="F42" s="7">
        <f>F6-blanks!F$9</f>
        <v>7068.147105822832</v>
      </c>
      <c r="G42" s="7">
        <f>G6-blanks!G$9</f>
        <v>27306.36930017387</v>
      </c>
      <c r="H42" s="7">
        <f>H6-blanks!H$9</f>
        <v>6035.278596990692</v>
      </c>
      <c r="I42" s="7">
        <f>I6-blanks!I$9</f>
        <v>1224878.1322789716</v>
      </c>
      <c r="J42" s="7">
        <f>J6-blanks!J$9</f>
        <v>9807.673508340202</v>
      </c>
      <c r="K42" s="7">
        <f>K6-blanks!K$9</f>
        <v>27352.753906313857</v>
      </c>
      <c r="L42" s="7">
        <f>L6-blanks!L$9</f>
        <v>1815.3052265284316</v>
      </c>
      <c r="M42" s="7">
        <f>M6-blanks!M$9</f>
        <v>0</v>
      </c>
      <c r="N42" s="109">
        <f>N6-blanks!N$9</f>
        <v>0</v>
      </c>
      <c r="O42" s="7">
        <f>O6-blanks!O$9</f>
        <v>0</v>
      </c>
      <c r="P42" s="7">
        <f>P6-blanks!P$9</f>
        <v>0</v>
      </c>
      <c r="Q42" s="7">
        <f>Q6-blanks!Q$9</f>
        <v>0</v>
      </c>
      <c r="R42" s="7">
        <f>R6-blanks!R$9</f>
        <v>0</v>
      </c>
      <c r="S42" s="7">
        <f>S6-blanks!S$9</f>
        <v>0</v>
      </c>
      <c r="T42" s="7">
        <f>T6-blanks!T$9</f>
        <v>26992.520735218815</v>
      </c>
      <c r="U42" s="7">
        <f>U6-blanks!U$9</f>
        <v>0</v>
      </c>
      <c r="V42" s="7">
        <f>V6-blanks!V$9</f>
        <v>0</v>
      </c>
      <c r="W42" s="7"/>
    </row>
    <row r="43" spans="1:23" ht="11.25">
      <c r="A43" s="25">
        <f t="shared" si="3"/>
        <v>4</v>
      </c>
      <c r="B43" s="1" t="str">
        <f>'recalc raw'!$C6</f>
        <v>drift-2</v>
      </c>
      <c r="C43" s="7">
        <f>C7-blanks!C$9</f>
        <v>12451.551191161696</v>
      </c>
      <c r="D43" s="7">
        <f>D7-blanks!D$9</f>
        <v>369961.53977776156</v>
      </c>
      <c r="E43" s="7">
        <f>E7-blanks!E$9</f>
        <v>42636.50128745868</v>
      </c>
      <c r="F43" s="7">
        <f>F7-blanks!F$9</f>
        <v>29977.63178528146</v>
      </c>
      <c r="G43" s="7">
        <f>G7-blanks!G$9</f>
        <v>19273.75336869849</v>
      </c>
      <c r="H43" s="7">
        <f>H7-blanks!H$9</f>
        <v>26596.959056137213</v>
      </c>
      <c r="I43" s="7">
        <f>I7-blanks!I$9</f>
        <v>4441612.073334065</v>
      </c>
      <c r="J43" s="7">
        <f>J7-blanks!J$9</f>
        <v>10811.456407551428</v>
      </c>
      <c r="K43" s="7">
        <f>K7-blanks!K$9</f>
        <v>26686.459895760432</v>
      </c>
      <c r="L43" s="7">
        <f>L7-blanks!L$9</f>
        <v>19856.08178817833</v>
      </c>
      <c r="M43" s="7">
        <f>M7-blanks!M$9</f>
        <v>0</v>
      </c>
      <c r="N43" s="109">
        <f>N7-blanks!N$9</f>
        <v>0</v>
      </c>
      <c r="O43" s="7">
        <f>O7-blanks!O$9</f>
        <v>0</v>
      </c>
      <c r="P43" s="7">
        <f>P7-blanks!P$9</f>
        <v>0</v>
      </c>
      <c r="Q43" s="7">
        <f>Q7-blanks!Q$9</f>
        <v>0</v>
      </c>
      <c r="R43" s="7">
        <f>R7-blanks!R$9</f>
        <v>0</v>
      </c>
      <c r="S43" s="7">
        <f>S7-blanks!S$9</f>
        <v>0</v>
      </c>
      <c r="T43" s="7">
        <f>T7-blanks!T$9</f>
        <v>26326.22672466539</v>
      </c>
      <c r="U43" s="7">
        <f>U7-blanks!U$9</f>
        <v>0</v>
      </c>
      <c r="V43" s="7">
        <f>V7-blanks!V$9</f>
        <v>0</v>
      </c>
      <c r="W43" s="7"/>
    </row>
    <row r="44" spans="1:23" ht="11.25">
      <c r="A44" s="25">
        <f t="shared" si="3"/>
        <v>5</v>
      </c>
      <c r="B44" s="1" t="str">
        <f>'recalc raw'!$C7</f>
        <v>jp1-1</v>
      </c>
      <c r="C44" s="7">
        <f>C8-blanks!C$9</f>
        <v>-148.3312715429647</v>
      </c>
      <c r="D44" s="7">
        <f>D8-blanks!D$9</f>
        <v>27480.93358266106</v>
      </c>
      <c r="E44" s="7">
        <f>E8-blanks!E$9</f>
        <v>62486.47400841821</v>
      </c>
      <c r="F44" s="7">
        <f>F8-blanks!F$9</f>
        <v>103592.8665130695</v>
      </c>
      <c r="G44" s="7">
        <f>G8-blanks!G$9</f>
        <v>4423.606140951051</v>
      </c>
      <c r="H44" s="7">
        <f>H8-blanks!H$9</f>
        <v>11298.702356718113</v>
      </c>
      <c r="I44" s="7">
        <f>I8-blanks!I$9</f>
        <v>8072.486343862476</v>
      </c>
      <c r="J44" s="7">
        <f>J8-blanks!J$9</f>
        <v>-213.39202209847917</v>
      </c>
      <c r="K44" s="7">
        <f>K8-blanks!K$9</f>
        <v>2269.5201926206278</v>
      </c>
      <c r="L44" s="7">
        <f>L8-blanks!L$9</f>
        <v>1026.9711310225446</v>
      </c>
      <c r="M44" s="7">
        <f>M8-blanks!M$9</f>
        <v>0</v>
      </c>
      <c r="N44" s="109">
        <f>N8-blanks!N$9</f>
        <v>0</v>
      </c>
      <c r="O44" s="7">
        <f>O8-blanks!O$9</f>
        <v>0</v>
      </c>
      <c r="P44" s="7">
        <f>P8-blanks!P$9</f>
        <v>0</v>
      </c>
      <c r="Q44" s="7">
        <f>Q8-blanks!Q$9</f>
        <v>0</v>
      </c>
      <c r="R44" s="7">
        <f>R8-blanks!R$9</f>
        <v>0</v>
      </c>
      <c r="S44" s="7">
        <f>S8-blanks!S$9</f>
        <v>0</v>
      </c>
      <c r="T44" s="7">
        <f>T8-blanks!T$9</f>
        <v>1909.2870215255857</v>
      </c>
      <c r="U44" s="7">
        <f>U8-blanks!U$9</f>
        <v>0</v>
      </c>
      <c r="V44" s="7">
        <f>V8-blanks!V$9</f>
        <v>0</v>
      </c>
      <c r="W44" s="7"/>
    </row>
    <row r="45" spans="1:23" ht="11.25">
      <c r="A45" s="25">
        <f t="shared" si="3"/>
        <v>6</v>
      </c>
      <c r="B45" s="1" t="str">
        <f>'recalc raw'!$C8</f>
        <v>182r1  43-52</v>
      </c>
      <c r="C45" s="7">
        <f>C9-blanks!C$9</f>
        <v>13674.047983433647</v>
      </c>
      <c r="D45" s="7">
        <f>D9-blanks!D$9</f>
        <v>11776.439397885188</v>
      </c>
      <c r="E45" s="7">
        <f>E9-blanks!E$9</f>
        <v>2135.387778318295</v>
      </c>
      <c r="F45" s="7">
        <f>F9-blanks!F$9</f>
        <v>4389.742591933345</v>
      </c>
      <c r="G45" s="7">
        <f>G9-blanks!G$9</f>
        <v>38247.22827233586</v>
      </c>
      <c r="H45" s="7">
        <f>H9-blanks!H$9</f>
        <v>12916.990853205649</v>
      </c>
      <c r="I45" s="7">
        <f>I9-blanks!I$9</f>
        <v>972448.1104185128</v>
      </c>
      <c r="J45" s="7">
        <f>J9-blanks!J$9</f>
        <v>6329.847418520254</v>
      </c>
      <c r="K45" s="7">
        <f>K9-blanks!K$9</f>
        <v>51764.63230718404</v>
      </c>
      <c r="L45" s="7">
        <f>L9-blanks!L$9</f>
        <v>8097.940886491263</v>
      </c>
      <c r="M45" s="7">
        <f>M9-blanks!M$9</f>
        <v>0</v>
      </c>
      <c r="N45" s="109">
        <f>N9-blanks!N$9</f>
        <v>0</v>
      </c>
      <c r="O45" s="7">
        <f>O9-blanks!O$9</f>
        <v>0</v>
      </c>
      <c r="P45" s="7">
        <f>P9-blanks!P$9</f>
        <v>0</v>
      </c>
      <c r="Q45" s="7">
        <f>Q9-blanks!Q$9</f>
        <v>0</v>
      </c>
      <c r="R45" s="7">
        <f>R9-blanks!R$9</f>
        <v>0</v>
      </c>
      <c r="S45" s="7">
        <f>S9-blanks!S$9</f>
        <v>0</v>
      </c>
      <c r="T45" s="7">
        <f>T9-blanks!T$9</f>
        <v>51404.39913608899</v>
      </c>
      <c r="U45" s="7">
        <f>U9-blanks!U$9</f>
        <v>0</v>
      </c>
      <c r="V45" s="7">
        <f>V9-blanks!V$9</f>
        <v>0</v>
      </c>
      <c r="W45" s="7"/>
    </row>
    <row r="46" spans="1:23" ht="11.25">
      <c r="A46" s="25">
        <f t="shared" si="3"/>
        <v>7</v>
      </c>
      <c r="B46" s="1" t="str">
        <f>'recalc raw'!$C9</f>
        <v>drift-3</v>
      </c>
      <c r="C46" s="7">
        <f>C10-blanks!C$9</f>
        <v>12151.440467002369</v>
      </c>
      <c r="D46" s="7">
        <f>D10-blanks!D$9</f>
        <v>366940.7593547303</v>
      </c>
      <c r="E46" s="7">
        <f>E10-blanks!E$9</f>
        <v>43717.499985813556</v>
      </c>
      <c r="F46" s="7">
        <f>F10-blanks!F$9</f>
        <v>30477.63178528146</v>
      </c>
      <c r="G46" s="7">
        <f>G10-blanks!G$9</f>
        <v>19359.601408114857</v>
      </c>
      <c r="H46" s="7">
        <f>H10-blanks!H$9</f>
        <v>26622.095725743064</v>
      </c>
      <c r="I46" s="7">
        <f>I10-blanks!I$9</f>
        <v>4427921.875970026</v>
      </c>
      <c r="J46" s="7">
        <f>J10-blanks!J$9</f>
        <v>10583.805118788374</v>
      </c>
      <c r="K46" s="7">
        <f>K10-blanks!K$9</f>
        <v>26724.233636857567</v>
      </c>
      <c r="L46" s="7">
        <f>L10-blanks!L$9</f>
        <v>19481.354268016454</v>
      </c>
      <c r="M46" s="7">
        <f>M10-blanks!M$9</f>
        <v>0</v>
      </c>
      <c r="N46" s="109">
        <f>N10-blanks!N$9</f>
        <v>0</v>
      </c>
      <c r="O46" s="7">
        <f>O10-blanks!O$9</f>
        <v>0</v>
      </c>
      <c r="P46" s="7">
        <f>P10-blanks!P$9</f>
        <v>0</v>
      </c>
      <c r="Q46" s="7">
        <f>Q10-blanks!Q$9</f>
        <v>0</v>
      </c>
      <c r="R46" s="7">
        <f>R10-blanks!R$9</f>
        <v>0</v>
      </c>
      <c r="S46" s="7">
        <f>S10-blanks!S$9</f>
        <v>0</v>
      </c>
      <c r="T46" s="7">
        <f>T10-blanks!T$9</f>
        <v>26364.000465762525</v>
      </c>
      <c r="U46" s="7">
        <f>U10-blanks!U$9</f>
        <v>0</v>
      </c>
      <c r="V46" s="7">
        <f>V10-blanks!V$9</f>
        <v>0</v>
      </c>
      <c r="W46" s="7"/>
    </row>
    <row r="47" spans="1:23" ht="11.25">
      <c r="A47" s="25">
        <f t="shared" si="3"/>
        <v>8</v>
      </c>
      <c r="B47" s="1" t="str">
        <f>'recalc raw'!$C10</f>
        <v>194r2  50-60</v>
      </c>
      <c r="C47" s="7">
        <f>C11-blanks!C$9</f>
        <v>5146.103444780039</v>
      </c>
      <c r="D47" s="7">
        <f>D11-blanks!D$9</f>
        <v>8005.559525519675</v>
      </c>
      <c r="E47" s="7">
        <f>E11-blanks!E$9</f>
        <v>4297.512667850412</v>
      </c>
      <c r="F47" s="7">
        <f>F11-blanks!F$9</f>
        <v>4819.6300053952955</v>
      </c>
      <c r="G47" s="7">
        <f>G11-blanks!G$9</f>
        <v>23421.223144373645</v>
      </c>
      <c r="H47" s="7">
        <f>H11-blanks!H$9</f>
        <v>4146.324256329198</v>
      </c>
      <c r="I47" s="7">
        <f>I11-blanks!I$9</f>
        <v>972448.1104185128</v>
      </c>
      <c r="J47" s="7">
        <f>J11-blanks!J$9</f>
        <v>5139.782045859881</v>
      </c>
      <c r="K47" s="7">
        <f>K11-blanks!K$9</f>
        <v>16249.868046700438</v>
      </c>
      <c r="L47" s="7">
        <f>L11-blanks!L$9</f>
        <v>583.0302265284317</v>
      </c>
      <c r="M47" s="7">
        <f>M11-blanks!M$9</f>
        <v>0</v>
      </c>
      <c r="N47" s="109">
        <f>N11-blanks!N$9</f>
        <v>0</v>
      </c>
      <c r="O47" s="7">
        <f>O11-blanks!O$9</f>
        <v>0</v>
      </c>
      <c r="P47" s="7">
        <f>P11-blanks!P$9</f>
        <v>0</v>
      </c>
      <c r="Q47" s="7">
        <f>Q11-blanks!Q$9</f>
        <v>0</v>
      </c>
      <c r="R47" s="7">
        <f>R11-blanks!R$9</f>
        <v>0</v>
      </c>
      <c r="S47" s="7">
        <f>S11-blanks!S$9</f>
        <v>0</v>
      </c>
      <c r="T47" s="7">
        <f>T11-blanks!T$9</f>
        <v>15889.634875605396</v>
      </c>
      <c r="U47" s="7">
        <f>U11-blanks!U$9</f>
        <v>0</v>
      </c>
      <c r="V47" s="7">
        <f>V11-blanks!V$9</f>
        <v>0</v>
      </c>
      <c r="W47" s="7"/>
    </row>
    <row r="48" spans="1:23" ht="11.25">
      <c r="A48" s="25">
        <f t="shared" si="3"/>
        <v>9</v>
      </c>
      <c r="B48" s="1" t="str">
        <f>'recalc raw'!$C11</f>
        <v>195r3  44-53</v>
      </c>
      <c r="C48" s="7">
        <f>C12-blanks!C$9</f>
        <v>5760.478102484171</v>
      </c>
      <c r="D48" s="7">
        <f>D12-blanks!D$9</f>
        <v>7738.53450015142</v>
      </c>
      <c r="E48" s="7">
        <f>E12-blanks!E$9</f>
        <v>7086.6119356502095</v>
      </c>
      <c r="F48" s="7">
        <f>F12-blanks!F$9</f>
        <v>6605.592216383327</v>
      </c>
      <c r="G48" s="7">
        <f>G12-blanks!G$9</f>
        <v>25709.073096175453</v>
      </c>
      <c r="H48" s="7">
        <f>H12-blanks!H$9</f>
        <v>4895.6188035910955</v>
      </c>
      <c r="I48" s="7">
        <f>I12-blanks!I$9</f>
        <v>979281.7990050658</v>
      </c>
      <c r="J48" s="7">
        <f>J12-blanks!J$9</f>
        <v>7065.365515093945</v>
      </c>
      <c r="K48" s="7">
        <f>K12-blanks!K$9</f>
        <v>17207.155192620627</v>
      </c>
      <c r="L48" s="7">
        <f>L12-blanks!L$9</f>
        <v>1341.4471109272656</v>
      </c>
      <c r="M48" s="7">
        <f>M12-blanks!M$9</f>
        <v>0</v>
      </c>
      <c r="N48" s="109">
        <f>N12-blanks!N$9</f>
        <v>0</v>
      </c>
      <c r="O48" s="7">
        <f>O12-blanks!O$9</f>
        <v>0</v>
      </c>
      <c r="P48" s="7">
        <f>P12-blanks!P$9</f>
        <v>0</v>
      </c>
      <c r="Q48" s="7">
        <f>Q12-blanks!Q$9</f>
        <v>0</v>
      </c>
      <c r="R48" s="7">
        <f>R12-blanks!R$9</f>
        <v>0</v>
      </c>
      <c r="S48" s="7">
        <f>S12-blanks!S$9</f>
        <v>0</v>
      </c>
      <c r="T48" s="7">
        <f>T12-blanks!T$9</f>
        <v>16846.922021525585</v>
      </c>
      <c r="U48" s="7">
        <f>U12-blanks!U$9</f>
        <v>0</v>
      </c>
      <c r="V48" s="7">
        <f>V12-blanks!V$9</f>
        <v>0</v>
      </c>
      <c r="W48" s="7"/>
    </row>
    <row r="49" spans="1:23" ht="11.25">
      <c r="A49" s="25">
        <f t="shared" si="3"/>
        <v>10</v>
      </c>
      <c r="B49" s="1" t="str">
        <f>'recalc raw'!$C12</f>
        <v>196r3  55-62</v>
      </c>
      <c r="C49" s="7">
        <f>C13-blanks!C$9</f>
        <v>6271.83974010858</v>
      </c>
      <c r="D49" s="7">
        <f>D13-blanks!D$9</f>
        <v>6877.084500151419</v>
      </c>
      <c r="E49" s="7">
        <f>E13-blanks!E$9</f>
        <v>12747.348818352912</v>
      </c>
      <c r="F49" s="7">
        <f>F13-blanks!F$9</f>
        <v>6075.774122337492</v>
      </c>
      <c r="G49" s="7">
        <f>G13-blanks!G$9</f>
        <v>29884.603190005306</v>
      </c>
      <c r="H49" s="7">
        <f>H13-blanks!H$9</f>
        <v>3916.9203723516516</v>
      </c>
      <c r="I49" s="7">
        <f>I13-blanks!I$9</f>
        <v>835892.51539447</v>
      </c>
      <c r="J49" s="7">
        <f>J13-blanks!J$9</f>
        <v>5402.751681230235</v>
      </c>
      <c r="K49" s="7">
        <f>K13-blanks!K$9</f>
        <v>18272.32164340631</v>
      </c>
      <c r="L49" s="7">
        <f>L13-blanks!L$9</f>
        <v>1472.8756098907663</v>
      </c>
      <c r="M49" s="7">
        <f>M13-blanks!M$9</f>
        <v>0</v>
      </c>
      <c r="N49" s="109">
        <f>N13-blanks!N$9</f>
        <v>0</v>
      </c>
      <c r="O49" s="7">
        <f>O13-blanks!O$9</f>
        <v>0</v>
      </c>
      <c r="P49" s="7">
        <f>P13-blanks!P$9</f>
        <v>0</v>
      </c>
      <c r="Q49" s="7">
        <f>Q13-blanks!Q$9</f>
        <v>0</v>
      </c>
      <c r="R49" s="7">
        <f>R13-blanks!R$9</f>
        <v>0</v>
      </c>
      <c r="S49" s="7">
        <f>S13-blanks!S$9</f>
        <v>0</v>
      </c>
      <c r="T49" s="7">
        <f>T13-blanks!T$9</f>
        <v>17912.08847231127</v>
      </c>
      <c r="U49" s="7">
        <f>U13-blanks!U$9</f>
        <v>0</v>
      </c>
      <c r="V49" s="7">
        <f>V13-blanks!V$9</f>
        <v>0</v>
      </c>
      <c r="W49" s="7"/>
    </row>
    <row r="50" spans="1:23" ht="11.25">
      <c r="A50" s="25">
        <f t="shared" si="3"/>
        <v>11</v>
      </c>
      <c r="B50" s="1" t="str">
        <f>'recalc raw'!$C13</f>
        <v>ja3-1</v>
      </c>
      <c r="C50" s="7">
        <f>C14-blanks!C$9</f>
        <v>9238.290466819886</v>
      </c>
      <c r="D50" s="7">
        <f>D14-blanks!D$9</f>
        <v>887053.8295631283</v>
      </c>
      <c r="E50" s="7">
        <f>E14-blanks!E$9</f>
        <v>1401.4682121095816</v>
      </c>
      <c r="F50" s="7">
        <f>F14-blanks!F$9</f>
        <v>1311.7817852814626</v>
      </c>
      <c r="G50" s="7">
        <f>G14-blanks!G$9</f>
        <v>12796.470487115475</v>
      </c>
      <c r="H50" s="7">
        <f>H14-blanks!H$9</f>
        <v>2379.24607719837</v>
      </c>
      <c r="I50" s="7">
        <f>I14-blanks!I$9</f>
        <v>3239215.3539370866</v>
      </c>
      <c r="J50" s="7">
        <f>J14-blanks!J$9</f>
        <v>3125.6027685526615</v>
      </c>
      <c r="K50" s="7">
        <f>K14-blanks!K$9</f>
        <v>14403.832055510331</v>
      </c>
      <c r="L50" s="7">
        <f>L14-blanks!L$9</f>
        <v>12650.014824390555</v>
      </c>
      <c r="M50" s="7">
        <f>M14-blanks!M$9</f>
        <v>0</v>
      </c>
      <c r="N50" s="109">
        <f>N14-blanks!N$9</f>
        <v>0</v>
      </c>
      <c r="O50" s="7">
        <f>O14-blanks!O$9</f>
        <v>0</v>
      </c>
      <c r="P50" s="7">
        <f>P14-blanks!P$9</f>
        <v>0</v>
      </c>
      <c r="Q50" s="7">
        <f>Q14-blanks!Q$9</f>
        <v>0</v>
      </c>
      <c r="R50" s="7">
        <f>R14-blanks!R$9</f>
        <v>0</v>
      </c>
      <c r="S50" s="7">
        <f>S14-blanks!S$9</f>
        <v>0</v>
      </c>
      <c r="T50" s="7">
        <f>T14-blanks!T$9</f>
        <v>14043.598884415289</v>
      </c>
      <c r="U50" s="7">
        <f>U14-blanks!U$9</f>
        <v>0</v>
      </c>
      <c r="V50" s="7">
        <f>V14-blanks!V$9</f>
        <v>0</v>
      </c>
      <c r="W50" s="7"/>
    </row>
    <row r="51" spans="1:23" ht="11.25">
      <c r="A51" s="25">
        <f t="shared" si="3"/>
        <v>12</v>
      </c>
      <c r="B51" s="1" t="str">
        <f>'recalc raw'!$C14</f>
        <v>drift-4</v>
      </c>
      <c r="C51" s="7">
        <f>C15-blanks!C$9</f>
        <v>12192.822487972768</v>
      </c>
      <c r="D51" s="7">
        <f>D15-blanks!D$9</f>
        <v>368228.49772041745</v>
      </c>
      <c r="E51" s="7">
        <f>E15-blanks!E$9</f>
        <v>43240.82694596832</v>
      </c>
      <c r="F51" s="7">
        <f>F15-blanks!F$9</f>
        <v>30615.084345258445</v>
      </c>
      <c r="G51" s="7">
        <f>G15-blanks!G$9</f>
        <v>19512.950716243988</v>
      </c>
      <c r="H51" s="7">
        <f>H15-blanks!H$9</f>
        <v>27172.564133420114</v>
      </c>
      <c r="I51" s="7">
        <f>I15-blanks!I$9</f>
        <v>4403873.764054357</v>
      </c>
      <c r="J51" s="7">
        <f>J15-blanks!J$9</f>
        <v>10842.39326325907</v>
      </c>
      <c r="K51" s="7">
        <f>K15-blanks!K$9</f>
        <v>27416.788713649086</v>
      </c>
      <c r="L51" s="7">
        <f>L15-blanks!L$9</f>
        <v>20194.172671017794</v>
      </c>
      <c r="M51" s="7">
        <f>M15-blanks!M$9</f>
        <v>0</v>
      </c>
      <c r="N51" s="109">
        <f>N15-blanks!N$9</f>
        <v>0</v>
      </c>
      <c r="O51" s="7">
        <f>O15-blanks!O$9</f>
        <v>0</v>
      </c>
      <c r="P51" s="7">
        <f>P15-blanks!P$9</f>
        <v>0</v>
      </c>
      <c r="Q51" s="7">
        <f>Q15-blanks!Q$9</f>
        <v>0</v>
      </c>
      <c r="R51" s="7">
        <f>R15-blanks!R$9</f>
        <v>0</v>
      </c>
      <c r="S51" s="7">
        <f>S15-blanks!S$9</f>
        <v>0</v>
      </c>
      <c r="T51" s="7">
        <f>T15-blanks!T$9</f>
        <v>27056.555542554044</v>
      </c>
      <c r="U51" s="7">
        <f>U15-blanks!U$9</f>
        <v>0</v>
      </c>
      <c r="V51" s="7">
        <f>V15-blanks!V$9</f>
        <v>0</v>
      </c>
      <c r="W51" s="7"/>
    </row>
    <row r="52" spans="1:23" ht="11.25">
      <c r="A52" s="25">
        <f t="shared" si="3"/>
        <v>13</v>
      </c>
      <c r="B52" s="1" t="str">
        <f>'recalc raw'!$C15</f>
        <v>dts1-1</v>
      </c>
      <c r="C52" s="7">
        <f>C16-blanks!C$9</f>
        <v>147.47768887771406</v>
      </c>
      <c r="D52" s="7">
        <f>D16-blanks!D$9</f>
        <v>2481.80950015142</v>
      </c>
      <c r="E52" s="7">
        <f>E16-blanks!E$9</f>
        <v>85081.57707416301</v>
      </c>
      <c r="F52" s="7">
        <f>F16-blanks!F$9</f>
        <v>104821.45274710536</v>
      </c>
      <c r="G52" s="7">
        <f>G16-blanks!G$9</f>
        <v>2038.3405649316767</v>
      </c>
      <c r="H52" s="7">
        <f>H16-blanks!H$9</f>
        <v>13244.556821133168</v>
      </c>
      <c r="I52" s="7">
        <f>I16-blanks!I$9</f>
        <v>3841.00227217879</v>
      </c>
      <c r="J52" s="7">
        <f>J16-blanks!J$9</f>
        <v>-97.17874420219823</v>
      </c>
      <c r="K52" s="7">
        <f>K16-blanks!K$9</f>
        <v>1125.1301926206277</v>
      </c>
      <c r="L52" s="7">
        <f>L16-blanks!L$9</f>
        <v>26.58682589580542</v>
      </c>
      <c r="M52" s="7">
        <f>M16-blanks!M$9</f>
        <v>0</v>
      </c>
      <c r="N52" s="109">
        <f>N16-blanks!N$9</f>
        <v>0</v>
      </c>
      <c r="O52" s="7">
        <f>O16-blanks!O$9</f>
        <v>0</v>
      </c>
      <c r="P52" s="7">
        <f>P16-blanks!P$9</f>
        <v>0</v>
      </c>
      <c r="Q52" s="7">
        <f>Q16-blanks!Q$9</f>
        <v>0</v>
      </c>
      <c r="R52" s="7">
        <f>R16-blanks!R$9</f>
        <v>0</v>
      </c>
      <c r="S52" s="7">
        <f>S16-blanks!S$9</f>
        <v>0</v>
      </c>
      <c r="T52" s="7">
        <f>T16-blanks!T$9</f>
        <v>764.8970215255858</v>
      </c>
      <c r="U52" s="7">
        <f>U16-blanks!U$9</f>
        <v>0</v>
      </c>
      <c r="V52" s="7">
        <f>V16-blanks!V$9</f>
        <v>0</v>
      </c>
      <c r="W52" s="7"/>
    </row>
    <row r="53" spans="1:23" ht="11.25">
      <c r="A53" s="25">
        <f t="shared" si="3"/>
        <v>14</v>
      </c>
      <c r="B53" s="1" t="str">
        <f>'recalc raw'!$C16</f>
        <v>198r1  62-72</v>
      </c>
      <c r="C53" s="7">
        <f>C17-blanks!C$9</f>
        <v>5619.063064621538</v>
      </c>
      <c r="D53" s="7">
        <f>D17-blanks!D$9</f>
        <v>6210.029871112913</v>
      </c>
      <c r="E53" s="7">
        <f>E17-blanks!E$9</f>
        <v>8534.305855952862</v>
      </c>
      <c r="F53" s="7">
        <f>F17-blanks!F$9</f>
        <v>5001.918942966431</v>
      </c>
      <c r="G53" s="7">
        <f>G17-blanks!G$9</f>
        <v>26953.71069232409</v>
      </c>
      <c r="H53" s="7">
        <f>H17-blanks!H$9</f>
        <v>3341.40913631634</v>
      </c>
      <c r="I53" s="7">
        <f>I17-blanks!I$9</f>
        <v>993718.2775995039</v>
      </c>
      <c r="J53" s="7">
        <f>J17-blanks!J$9</f>
        <v>4616.532413112563</v>
      </c>
      <c r="K53" s="7">
        <f>K17-blanks!K$9</f>
        <v>17190.346098079946</v>
      </c>
      <c r="L53" s="7">
        <f>L17-blanks!L$9</f>
        <v>885.3939643789652</v>
      </c>
      <c r="M53" s="7">
        <f>M17-blanks!M$9</f>
        <v>0</v>
      </c>
      <c r="N53" s="109">
        <f>N17-blanks!N$9</f>
        <v>0</v>
      </c>
      <c r="O53" s="7">
        <f>O17-blanks!O$9</f>
        <v>0</v>
      </c>
      <c r="P53" s="7">
        <f>P17-blanks!P$9</f>
        <v>0</v>
      </c>
      <c r="Q53" s="7">
        <f>Q17-blanks!Q$9</f>
        <v>0</v>
      </c>
      <c r="R53" s="7">
        <f>R17-blanks!R$9</f>
        <v>0</v>
      </c>
      <c r="S53" s="7">
        <f>S17-blanks!S$9</f>
        <v>0</v>
      </c>
      <c r="T53" s="7">
        <f>T17-blanks!T$9</f>
        <v>16830.112926984904</v>
      </c>
      <c r="U53" s="7">
        <f>U17-blanks!U$9</f>
        <v>0</v>
      </c>
      <c r="V53" s="7">
        <f>V17-blanks!V$9</f>
        <v>0</v>
      </c>
      <c r="W53" s="7"/>
    </row>
    <row r="54" spans="1:23" ht="11.25">
      <c r="A54" s="25">
        <f t="shared" si="3"/>
        <v>15</v>
      </c>
      <c r="B54" s="1" t="str">
        <f>'recalc raw'!$C17</f>
        <v>199r3  55-68</v>
      </c>
      <c r="C54" s="7">
        <f>C18-blanks!C$9</f>
        <v>6031.164518186509</v>
      </c>
      <c r="D54" s="7">
        <f>D18-blanks!D$9</f>
        <v>6313.829937001827</v>
      </c>
      <c r="E54" s="7">
        <f>E18-blanks!E$9</f>
        <v>8621.819867728833</v>
      </c>
      <c r="F54" s="7">
        <f>F18-blanks!F$9</f>
        <v>6153.479229628944</v>
      </c>
      <c r="G54" s="7">
        <f>G18-blanks!G$9</f>
        <v>29522.447894825225</v>
      </c>
      <c r="H54" s="7">
        <f>H18-blanks!H$9</f>
        <v>4060.307820784868</v>
      </c>
      <c r="I54" s="7">
        <f>I18-blanks!I$9</f>
        <v>936817.1716528852</v>
      </c>
      <c r="J54" s="7">
        <f>J18-blanks!J$9</f>
        <v>7681.344892819374</v>
      </c>
      <c r="K54" s="7">
        <f>K18-blanks!K$9</f>
        <v>18238.066682200377</v>
      </c>
      <c r="L54" s="7">
        <f>L18-blanks!L$9</f>
        <v>1099.5357313633622</v>
      </c>
      <c r="M54" s="7">
        <f>M18-blanks!M$9</f>
        <v>0</v>
      </c>
      <c r="N54" s="109">
        <f>N18-blanks!N$9</f>
        <v>0</v>
      </c>
      <c r="O54" s="7">
        <f>O18-blanks!O$9</f>
        <v>0</v>
      </c>
      <c r="P54" s="7">
        <f>P18-blanks!P$9</f>
        <v>0</v>
      </c>
      <c r="Q54" s="7">
        <f>Q18-blanks!Q$9</f>
        <v>0</v>
      </c>
      <c r="R54" s="7">
        <f>R18-blanks!R$9</f>
        <v>0</v>
      </c>
      <c r="S54" s="7">
        <f>S18-blanks!S$9</f>
        <v>0</v>
      </c>
      <c r="T54" s="7">
        <f>T18-blanks!T$9</f>
        <v>17877.833511105335</v>
      </c>
      <c r="U54" s="7">
        <f>U18-blanks!U$9</f>
        <v>0</v>
      </c>
      <c r="V54" s="7">
        <f>V18-blanks!V$9</f>
        <v>0</v>
      </c>
      <c r="W54" s="7"/>
    </row>
    <row r="55" spans="1:23" ht="11.25">
      <c r="A55" s="25">
        <f t="shared" si="3"/>
        <v>16</v>
      </c>
      <c r="B55" s="1" t="str">
        <f>'recalc raw'!$C18</f>
        <v>200r2  40-50</v>
      </c>
      <c r="C55" s="7">
        <f>C19-blanks!C$9</f>
        <v>5181.2048869391</v>
      </c>
      <c r="D55" s="7">
        <f>D19-blanks!D$9</f>
        <v>6583.66971889422</v>
      </c>
      <c r="E55" s="7">
        <f>E19-blanks!E$9</f>
        <v>7990.254503933861</v>
      </c>
      <c r="F55" s="7">
        <f>F19-blanks!F$9</f>
        <v>6478.88318088501</v>
      </c>
      <c r="G55" s="7">
        <f>G19-blanks!G$9</f>
        <v>24642.619045057738</v>
      </c>
      <c r="H55" s="7">
        <f>H19-blanks!H$9</f>
        <v>4253.2258541810415</v>
      </c>
      <c r="I55" s="7">
        <f>I19-blanks!I$9</f>
        <v>1036241.1491277695</v>
      </c>
      <c r="J55" s="7">
        <f>J19-blanks!J$9</f>
        <v>7454.5354589673025</v>
      </c>
      <c r="K55" s="7">
        <f>K19-blanks!K$9</f>
        <v>15349.383178547198</v>
      </c>
      <c r="L55" s="7">
        <f>L19-blanks!L$9</f>
        <v>1296.745158463272</v>
      </c>
      <c r="M55" s="7">
        <f>M19-blanks!M$9</f>
        <v>0</v>
      </c>
      <c r="N55" s="109">
        <f>N19-blanks!N$9</f>
        <v>0</v>
      </c>
      <c r="O55" s="7">
        <f>O19-blanks!O$9</f>
        <v>0</v>
      </c>
      <c r="P55" s="7">
        <f>P19-blanks!P$9</f>
        <v>0</v>
      </c>
      <c r="Q55" s="7">
        <f>Q19-blanks!Q$9</f>
        <v>0</v>
      </c>
      <c r="R55" s="7">
        <f>R19-blanks!R$9</f>
        <v>0</v>
      </c>
      <c r="S55" s="7">
        <f>S19-blanks!S$9</f>
        <v>0</v>
      </c>
      <c r="T55" s="7">
        <f>T19-blanks!T$9</f>
        <v>14989.150007452155</v>
      </c>
      <c r="U55" s="7">
        <f>U19-blanks!U$9</f>
        <v>0</v>
      </c>
      <c r="V55" s="7">
        <f>V19-blanks!V$9</f>
        <v>0</v>
      </c>
      <c r="W55" s="7"/>
    </row>
    <row r="56" spans="1:23" ht="11.25">
      <c r="A56" s="25">
        <f t="shared" si="3"/>
        <v>17</v>
      </c>
      <c r="B56" s="1" t="str">
        <f>'recalc raw'!$C19</f>
        <v>drift-5</v>
      </c>
      <c r="C56" s="7">
        <f>C20-blanks!C$9</f>
        <v>11931.790629918189</v>
      </c>
      <c r="D56" s="7">
        <f>D20-blanks!D$9</f>
        <v>367675.72780506586</v>
      </c>
      <c r="E56" s="7">
        <f>E20-blanks!E$9</f>
        <v>44539.59962032027</v>
      </c>
      <c r="F56" s="7">
        <f>F20-blanks!F$9</f>
        <v>31096.86095863537</v>
      </c>
      <c r="G56" s="7">
        <f>G20-blanks!G$9</f>
        <v>19444.570146217047</v>
      </c>
      <c r="H56" s="7">
        <f>H20-blanks!H$9</f>
        <v>27141.835076641037</v>
      </c>
      <c r="I56" s="7">
        <f>I20-blanks!I$9</f>
        <v>4454806.732833339</v>
      </c>
      <c r="J56" s="7">
        <f>J20-blanks!J$9</f>
        <v>10557.726186211927</v>
      </c>
      <c r="K56" s="7">
        <f>K20-blanks!K$9</f>
        <v>27142.304680008878</v>
      </c>
      <c r="L56" s="7">
        <f>L20-blanks!L$9</f>
        <v>19649.073762866847</v>
      </c>
      <c r="M56" s="7">
        <f>M20-blanks!M$9</f>
        <v>0</v>
      </c>
      <c r="N56" s="109">
        <f>N20-blanks!N$9</f>
        <v>0</v>
      </c>
      <c r="O56" s="7">
        <f>O20-blanks!O$9</f>
        <v>0</v>
      </c>
      <c r="P56" s="7">
        <f>P20-blanks!P$9</f>
        <v>0</v>
      </c>
      <c r="Q56" s="7">
        <f>Q20-blanks!Q$9</f>
        <v>0</v>
      </c>
      <c r="R56" s="7">
        <f>R20-blanks!R$9</f>
        <v>0</v>
      </c>
      <c r="S56" s="7">
        <f>S20-blanks!S$9</f>
        <v>0</v>
      </c>
      <c r="T56" s="7">
        <f>T20-blanks!T$9</f>
        <v>26782.071508913836</v>
      </c>
      <c r="U56" s="7">
        <f>U20-blanks!U$9</f>
        <v>0</v>
      </c>
      <c r="V56" s="7">
        <f>V20-blanks!V$9</f>
        <v>0</v>
      </c>
      <c r="W56" s="7"/>
    </row>
    <row r="57" spans="1:23" ht="11.25">
      <c r="A57" s="25">
        <f t="shared" si="3"/>
        <v>18</v>
      </c>
      <c r="B57" s="1" t="str">
        <f>'recalc raw'!$C20</f>
        <v>bir1-2</v>
      </c>
      <c r="C57" s="7">
        <f>C21-blanks!C$9</f>
        <v>7335.758102484172</v>
      </c>
      <c r="D57" s="7">
        <f>D21-blanks!D$9</f>
        <v>17828.75495295222</v>
      </c>
      <c r="E57" s="7">
        <f>E21-blanks!E$9</f>
        <v>8212.179150659911</v>
      </c>
      <c r="F57" s="7">
        <f>F21-blanks!F$9</f>
        <v>7646.330685625973</v>
      </c>
      <c r="G57" s="7">
        <f>G21-blanks!G$9</f>
        <v>27356.703193838435</v>
      </c>
      <c r="H57" s="7">
        <f>H21-blanks!H$9</f>
        <v>5779.163221719345</v>
      </c>
      <c r="I57" s="7">
        <f>I21-blanks!I$9</f>
        <v>1229551.1135312978</v>
      </c>
      <c r="J57" s="7">
        <f>J21-blanks!J$9</f>
        <v>10674.65258662606</v>
      </c>
      <c r="K57" s="7">
        <f>K21-blanks!K$9</f>
        <v>27570.78338774619</v>
      </c>
      <c r="L57" s="7">
        <f>L21-blanks!L$9</f>
        <v>1970.826153303566</v>
      </c>
      <c r="M57" s="7">
        <f>M21-blanks!M$9</f>
        <v>0</v>
      </c>
      <c r="N57" s="109">
        <f>N21-blanks!N$9</f>
        <v>0</v>
      </c>
      <c r="O57" s="7">
        <f>O21-blanks!O$9</f>
        <v>0</v>
      </c>
      <c r="P57" s="7">
        <f>P21-blanks!P$9</f>
        <v>0</v>
      </c>
      <c r="Q57" s="7">
        <f>Q21-blanks!Q$9</f>
        <v>0</v>
      </c>
      <c r="R57" s="7">
        <f>R21-blanks!R$9</f>
        <v>0</v>
      </c>
      <c r="S57" s="7">
        <f>S21-blanks!S$9</f>
        <v>0</v>
      </c>
      <c r="T57" s="7">
        <f>T21-blanks!T$9</f>
        <v>27210.550216651147</v>
      </c>
      <c r="U57" s="7">
        <f>U21-blanks!U$9</f>
        <v>0</v>
      </c>
      <c r="V57" s="7">
        <f>V21-blanks!V$9</f>
        <v>0</v>
      </c>
      <c r="W57" s="7"/>
    </row>
    <row r="58" spans="1:23" ht="11.25">
      <c r="A58" s="25">
        <f t="shared" si="3"/>
        <v>19</v>
      </c>
      <c r="B58" s="1" t="str">
        <f>'recalc raw'!$C21</f>
        <v>202r1  44-56</v>
      </c>
      <c r="C58" s="7">
        <f>C22-blanks!C$9</f>
        <v>5398.239373273932</v>
      </c>
      <c r="D58" s="7">
        <f>D22-blanks!D$9</f>
        <v>5147.024148330502</v>
      </c>
      <c r="E58" s="7">
        <f>E22-blanks!E$9</f>
        <v>11898.10983718612</v>
      </c>
      <c r="F58" s="7">
        <f>F22-blanks!F$9</f>
        <v>6025.074110083068</v>
      </c>
      <c r="G58" s="7">
        <f>G22-blanks!G$9</f>
        <v>31378.484417657244</v>
      </c>
      <c r="H58" s="7">
        <f>H22-blanks!H$9</f>
        <v>3988.98413631634</v>
      </c>
      <c r="I58" s="7">
        <f>I22-blanks!I$9</f>
        <v>822854.3978972378</v>
      </c>
      <c r="J58" s="7">
        <f>J22-blanks!J$9</f>
        <v>4510.041071845956</v>
      </c>
      <c r="K58" s="7">
        <f>K22-blanks!K$9</f>
        <v>18154.34379742667</v>
      </c>
      <c r="L58" s="7">
        <f>L22-blanks!L$9</f>
        <v>1020.1299775004561</v>
      </c>
      <c r="M58" s="7">
        <f>M22-blanks!M$9</f>
        <v>0</v>
      </c>
      <c r="N58" s="109">
        <f>N22-blanks!N$9</f>
        <v>0</v>
      </c>
      <c r="O58" s="7">
        <f>O22-blanks!O$9</f>
        <v>0</v>
      </c>
      <c r="P58" s="7">
        <f>P22-blanks!P$9</f>
        <v>0</v>
      </c>
      <c r="Q58" s="7">
        <f>Q22-blanks!Q$9</f>
        <v>0</v>
      </c>
      <c r="R58" s="7">
        <f>R22-blanks!R$9</f>
        <v>0</v>
      </c>
      <c r="S58" s="7">
        <f>S22-blanks!S$9</f>
        <v>0</v>
      </c>
      <c r="T58" s="7">
        <f>T22-blanks!T$9</f>
        <v>17794.11062633163</v>
      </c>
      <c r="U58" s="7">
        <f>U22-blanks!U$9</f>
        <v>0</v>
      </c>
      <c r="V58" s="7">
        <f>V22-blanks!V$9</f>
        <v>0</v>
      </c>
      <c r="W58" s="7"/>
    </row>
    <row r="59" spans="1:23" ht="11.25">
      <c r="A59" s="25">
        <f t="shared" si="3"/>
        <v>20</v>
      </c>
      <c r="B59" s="1" t="str">
        <f>'recalc raw'!$C22</f>
        <v>203r1  83-92</v>
      </c>
      <c r="C59" s="7">
        <f>C23-blanks!C$9</f>
        <v>4345.57432662568</v>
      </c>
      <c r="D59" s="7">
        <f>D23-blanks!D$9</f>
        <v>6301.869010186307</v>
      </c>
      <c r="E59" s="7">
        <f>E23-blanks!E$9</f>
        <v>6996.18330377068</v>
      </c>
      <c r="F59" s="7">
        <f>F23-blanks!F$9</f>
        <v>7640.645220018034</v>
      </c>
      <c r="G59" s="7">
        <f>G23-blanks!G$9</f>
        <v>22545.84010443904</v>
      </c>
      <c r="H59" s="7">
        <f>H23-blanks!H$9</f>
        <v>4596.19413631634</v>
      </c>
      <c r="I59" s="7">
        <f>I23-blanks!I$9</f>
        <v>1053846.696634302</v>
      </c>
      <c r="J59" s="7">
        <f>J23-blanks!J$9</f>
        <v>7170.500187910624</v>
      </c>
      <c r="K59" s="7">
        <f>K23-blanks!K$9</f>
        <v>14019.084161911316</v>
      </c>
      <c r="L59" s="7">
        <f>L23-blanks!L$9</f>
        <v>398.13522652843176</v>
      </c>
      <c r="M59" s="7">
        <f>M23-blanks!M$9</f>
        <v>0</v>
      </c>
      <c r="N59" s="109">
        <f>N23-blanks!N$9</f>
        <v>0</v>
      </c>
      <c r="O59" s="7">
        <f>O23-blanks!O$9</f>
        <v>0</v>
      </c>
      <c r="P59" s="7">
        <f>P23-blanks!P$9</f>
        <v>0</v>
      </c>
      <c r="Q59" s="7">
        <f>Q23-blanks!Q$9</f>
        <v>0</v>
      </c>
      <c r="R59" s="7">
        <f>R23-blanks!R$9</f>
        <v>0</v>
      </c>
      <c r="S59" s="7">
        <f>S23-blanks!S$9</f>
        <v>0</v>
      </c>
      <c r="T59" s="7">
        <f>T23-blanks!T$9</f>
        <v>13658.850990816274</v>
      </c>
      <c r="U59" s="7">
        <f>U23-blanks!U$9</f>
        <v>0</v>
      </c>
      <c r="V59" s="7">
        <f>V23-blanks!V$9</f>
        <v>0</v>
      </c>
      <c r="W59" s="7"/>
    </row>
    <row r="60" spans="1:23" ht="11.25">
      <c r="A60" s="25">
        <f t="shared" si="3"/>
        <v>21</v>
      </c>
      <c r="B60" s="1" t="str">
        <f>'recalc raw'!$C23</f>
        <v>jb3-1</v>
      </c>
      <c r="C60" s="7">
        <f>C24-blanks!C$9</f>
        <v>12378.241464240407</v>
      </c>
      <c r="D60" s="7">
        <f>D24-blanks!D$9</f>
        <v>661261.6448121277</v>
      </c>
      <c r="E60" s="7">
        <f>E24-blanks!E$9</f>
        <v>1257.0731305854051</v>
      </c>
      <c r="F60" s="7">
        <f>F24-blanks!F$9</f>
        <v>1658.6852198326278</v>
      </c>
      <c r="G60" s="7">
        <f>G24-blanks!G$9</f>
        <v>20945.919320745026</v>
      </c>
      <c r="H60" s="7">
        <f>H24-blanks!H$9</f>
        <v>4479.408426584355</v>
      </c>
      <c r="I60" s="7">
        <f>I24-blanks!I$9</f>
        <v>4612539.113942917</v>
      </c>
      <c r="J60" s="7">
        <f>J24-blanks!J$9</f>
        <v>17195.641950335576</v>
      </c>
      <c r="K60" s="7">
        <f>K24-blanks!K$9</f>
        <v>32782.48019262063</v>
      </c>
      <c r="L60" s="7">
        <f>L24-blanks!L$9</f>
        <v>10244.601978396471</v>
      </c>
      <c r="M60" s="7">
        <f>M24-blanks!M$9</f>
        <v>0</v>
      </c>
      <c r="N60" s="109">
        <f>N24-blanks!N$9</f>
        <v>0</v>
      </c>
      <c r="O60" s="7">
        <f>O24-blanks!O$9</f>
        <v>0</v>
      </c>
      <c r="P60" s="7">
        <f>P24-blanks!P$9</f>
        <v>0</v>
      </c>
      <c r="Q60" s="7">
        <f>Q24-blanks!Q$9</f>
        <v>0</v>
      </c>
      <c r="R60" s="7">
        <f>R24-blanks!R$9</f>
        <v>0</v>
      </c>
      <c r="S60" s="7">
        <f>S24-blanks!S$9</f>
        <v>0</v>
      </c>
      <c r="T60" s="7">
        <f>T24-blanks!T$9</f>
        <v>32422.24702152558</v>
      </c>
      <c r="U60" s="7">
        <f>U24-blanks!U$9</f>
        <v>0</v>
      </c>
      <c r="V60" s="7">
        <f>V24-blanks!V$9</f>
        <v>0</v>
      </c>
      <c r="W60" s="7"/>
    </row>
    <row r="61" spans="1:23" ht="11.25">
      <c r="A61" s="25">
        <f>A60+1</f>
        <v>22</v>
      </c>
      <c r="B61" s="1" t="str">
        <f>'recalc raw'!$C24</f>
        <v>drift-6</v>
      </c>
      <c r="C61" s="7">
        <f>C25-blanks!C$9</f>
        <v>12302.275750769462</v>
      </c>
      <c r="D61" s="7">
        <f>D25-blanks!D$9</f>
        <v>362370.99721696234</v>
      </c>
      <c r="E61" s="7">
        <f>E25-blanks!E$9</f>
        <v>43895.7454943337</v>
      </c>
      <c r="F61" s="7">
        <f>F25-blanks!F$9</f>
        <v>32286.762641795158</v>
      </c>
      <c r="G61" s="7">
        <f>G25-blanks!G$9</f>
        <v>19454.93123381965</v>
      </c>
      <c r="H61" s="7">
        <f>H25-blanks!H$9</f>
        <v>27829.942863561206</v>
      </c>
      <c r="I61" s="7">
        <f>I25-blanks!I$9</f>
        <v>4419376.797077735</v>
      </c>
      <c r="J61" s="7">
        <f>J25-blanks!J$9</f>
        <v>10978.605661058778</v>
      </c>
      <c r="K61" s="7">
        <f>K25-blanks!K$9</f>
        <v>27587.26191955322</v>
      </c>
      <c r="L61" s="7">
        <f>L25-blanks!L$9</f>
        <v>19854.087069748155</v>
      </c>
      <c r="M61" s="7">
        <f>M25-blanks!M$9</f>
        <v>0</v>
      </c>
      <c r="N61" s="109">
        <f>N25-blanks!N$9</f>
        <v>0</v>
      </c>
      <c r="O61" s="7">
        <f>O25-blanks!O$9</f>
        <v>0</v>
      </c>
      <c r="P61" s="7">
        <f>P25-blanks!P$9</f>
        <v>0</v>
      </c>
      <c r="Q61" s="7">
        <f>Q25-blanks!Q$9</f>
        <v>0</v>
      </c>
      <c r="R61" s="7">
        <f>R25-blanks!R$9</f>
        <v>0</v>
      </c>
      <c r="S61" s="7">
        <f>S25-blanks!S$9</f>
        <v>0</v>
      </c>
      <c r="T61" s="7">
        <f>T25-blanks!T$9</f>
        <v>27227.02874845818</v>
      </c>
      <c r="U61" s="7">
        <f>U25-blanks!U$9</f>
        <v>0</v>
      </c>
      <c r="V61" s="7">
        <f>V25-blanks!V$9</f>
        <v>0</v>
      </c>
      <c r="W61" s="7"/>
    </row>
    <row r="62" spans="1:23" ht="11.25">
      <c r="A62" s="25">
        <f>A61+1</f>
        <v>23</v>
      </c>
      <c r="B62" s="1" t="str">
        <f>'recalc raw'!$C25</f>
        <v>204r4  15-26</v>
      </c>
      <c r="C62" s="7">
        <f>C26-blanks!C$9</f>
        <v>3722.3531024841714</v>
      </c>
      <c r="D62" s="7">
        <f>D26-blanks!D$9</f>
        <v>7942.72652945437</v>
      </c>
      <c r="E62" s="7">
        <f>E26-blanks!E$9</f>
        <v>3484.171206343314</v>
      </c>
      <c r="F62" s="7">
        <f>F26-blanks!F$9</f>
        <v>4635.53854035216</v>
      </c>
      <c r="G62" s="7">
        <f>G26-blanks!G$9</f>
        <v>18792.0684938131</v>
      </c>
      <c r="H62" s="7">
        <f>H26-blanks!H$9</f>
        <v>3919.1510841071877</v>
      </c>
      <c r="I62" s="7">
        <f>I26-blanks!I$9</f>
        <v>1108610.5258610297</v>
      </c>
      <c r="J62" s="7">
        <f>J26-blanks!J$9</f>
        <v>4453.33809363604</v>
      </c>
      <c r="K62" s="7">
        <f>K26-blanks!K$9</f>
        <v>12532.516494627727</v>
      </c>
      <c r="L62" s="7">
        <f>L26-blanks!L$9</f>
        <v>546.6302265284316</v>
      </c>
      <c r="M62" s="7">
        <f>M26-blanks!M$9</f>
        <v>0</v>
      </c>
      <c r="N62" s="109">
        <f>N26-blanks!N$9</f>
        <v>0</v>
      </c>
      <c r="O62" s="7">
        <f>O26-blanks!O$9</f>
        <v>0</v>
      </c>
      <c r="P62" s="7">
        <f>P26-blanks!P$9</f>
        <v>0</v>
      </c>
      <c r="Q62" s="7">
        <f>Q26-blanks!Q$9</f>
        <v>0</v>
      </c>
      <c r="R62" s="7">
        <f>R26-blanks!R$9</f>
        <v>0</v>
      </c>
      <c r="S62" s="7">
        <f>S26-blanks!S$9</f>
        <v>0</v>
      </c>
      <c r="T62" s="7">
        <f>T26-blanks!T$9</f>
        <v>12172.283323532685</v>
      </c>
      <c r="U62" s="7">
        <f>U26-blanks!U$9</f>
        <v>0</v>
      </c>
      <c r="V62" s="7">
        <f>V26-blanks!V$9</f>
        <v>0</v>
      </c>
      <c r="W62" s="7"/>
    </row>
    <row r="63" spans="1:23" ht="11.25">
      <c r="A63" s="25">
        <f>A62+1</f>
        <v>24</v>
      </c>
      <c r="B63" s="1" t="str">
        <f>'recalc raw'!$C26</f>
        <v>jp1-2</v>
      </c>
      <c r="C63" s="7">
        <f>C27-blanks!C$9</f>
        <v>497.8063920400801</v>
      </c>
      <c r="D63" s="7">
        <f>D27-blanks!D$9</f>
        <v>27540.489677586593</v>
      </c>
      <c r="E63" s="7">
        <f>E27-blanks!E$9</f>
        <v>63039.771267732955</v>
      </c>
      <c r="F63" s="7">
        <f>F27-blanks!F$9</f>
        <v>110870.57584325546</v>
      </c>
      <c r="G63" s="7">
        <f>G27-blanks!G$9</f>
        <v>4377.953493813102</v>
      </c>
      <c r="H63" s="7">
        <f>H27-blanks!H$9</f>
        <v>12269.665459824884</v>
      </c>
      <c r="I63" s="7">
        <f>I27-blanks!I$9</f>
        <v>7757.272050734837</v>
      </c>
      <c r="J63" s="7">
        <f>J27-blanks!J$9</f>
        <v>-232.5384578987257</v>
      </c>
      <c r="K63" s="7">
        <f>K27-blanks!K$9</f>
        <v>2143.145397092298</v>
      </c>
      <c r="L63" s="7">
        <f>L27-blanks!L$9</f>
        <v>451.39768071480535</v>
      </c>
      <c r="M63" s="7">
        <f>M27-blanks!M$9</f>
        <v>0</v>
      </c>
      <c r="N63" s="109">
        <f>N27-blanks!N$9</f>
        <v>0</v>
      </c>
      <c r="O63" s="7">
        <f>O27-blanks!O$9</f>
        <v>0</v>
      </c>
      <c r="P63" s="7">
        <f>P27-blanks!P$9</f>
        <v>0</v>
      </c>
      <c r="Q63" s="7">
        <f>Q27-blanks!Q$9</f>
        <v>0</v>
      </c>
      <c r="R63" s="7">
        <f>R27-blanks!R$9</f>
        <v>0</v>
      </c>
      <c r="S63" s="7">
        <f>S27-blanks!S$9</f>
        <v>0</v>
      </c>
      <c r="T63" s="7">
        <f>T27-blanks!T$9</f>
        <v>1782.912225997256</v>
      </c>
      <c r="U63" s="7">
        <f>U27-blanks!U$9</f>
        <v>0</v>
      </c>
      <c r="V63" s="7">
        <f>V27-blanks!V$9</f>
        <v>0</v>
      </c>
      <c r="W63" s="7"/>
    </row>
    <row r="64" spans="1:23" ht="11.25">
      <c r="A64" s="25">
        <f aca="true" t="shared" si="4" ref="A64:A70">A63+1</f>
        <v>25</v>
      </c>
      <c r="B64" s="1" t="str">
        <f>'recalc raw'!$C27</f>
        <v>205r2  91-101</v>
      </c>
      <c r="C64" s="7">
        <f>C28-blanks!C$9</f>
        <v>5619.0309631883</v>
      </c>
      <c r="D64" s="7">
        <f>D28-blanks!D$9</f>
        <v>4721.119558654385</v>
      </c>
      <c r="E64" s="7">
        <f>E28-blanks!E$9</f>
        <v>9181.718352095619</v>
      </c>
      <c r="F64" s="7">
        <f>F28-blanks!F$9</f>
        <v>10100.659568211871</v>
      </c>
      <c r="G64" s="7">
        <f>G28-blanks!G$9</f>
        <v>24333.756643367036</v>
      </c>
      <c r="H64" s="7">
        <f>H28-blanks!H$9</f>
        <v>5252.436866298005</v>
      </c>
      <c r="I64" s="7">
        <f>I28-blanks!I$9</f>
        <v>843804.4544132713</v>
      </c>
      <c r="J64" s="7">
        <f>J28-blanks!J$9</f>
        <v>6091.211172521729</v>
      </c>
      <c r="K64" s="7">
        <f>K28-blanks!K$9</f>
        <v>14849.751565926676</v>
      </c>
      <c r="L64" s="7">
        <f>L28-blanks!L$9</f>
        <v>3449.9214562545494</v>
      </c>
      <c r="M64" s="7">
        <f>M28-blanks!M$9</f>
        <v>0</v>
      </c>
      <c r="N64" s="109">
        <f>N28-blanks!N$9</f>
        <v>0</v>
      </c>
      <c r="O64" s="7">
        <f>O28-blanks!O$9</f>
        <v>0</v>
      </c>
      <c r="P64" s="7">
        <f>P28-blanks!P$9</f>
        <v>0</v>
      </c>
      <c r="Q64" s="7">
        <f>Q28-blanks!Q$9</f>
        <v>0</v>
      </c>
      <c r="R64" s="7">
        <f>R28-blanks!R$9</f>
        <v>0</v>
      </c>
      <c r="S64" s="7">
        <f>S28-blanks!S$9</f>
        <v>0</v>
      </c>
      <c r="T64" s="7">
        <f>T28-blanks!T$9</f>
        <v>14489.518394831633</v>
      </c>
      <c r="U64" s="7">
        <f>U28-blanks!U$9</f>
        <v>0</v>
      </c>
      <c r="V64" s="7">
        <f>V28-blanks!V$9</f>
        <v>0</v>
      </c>
      <c r="W64" s="7"/>
    </row>
    <row r="65" spans="1:23" ht="11.25">
      <c r="A65" s="25">
        <f t="shared" si="4"/>
        <v>26</v>
      </c>
      <c r="B65" s="1" t="str">
        <f>'recalc raw'!$C28</f>
        <v>209r2  85-90</v>
      </c>
      <c r="C65" s="7">
        <f>C29-blanks!C$9</f>
        <v>5199.772692314802</v>
      </c>
      <c r="D65" s="7">
        <f>D29-blanks!D$9</f>
        <v>6079.574500151419</v>
      </c>
      <c r="E65" s="7">
        <f>E29-blanks!E$9</f>
        <v>10885.194961412728</v>
      </c>
      <c r="F65" s="7">
        <f>F29-blanks!F$9</f>
        <v>6754.857758345646</v>
      </c>
      <c r="G65" s="7">
        <f>G29-blanks!G$9</f>
        <v>26099.199308454183</v>
      </c>
      <c r="H65" s="7">
        <f>H29-blanks!H$9</f>
        <v>4215.725966787447</v>
      </c>
      <c r="I65" s="7">
        <f>I29-blanks!I$9</f>
        <v>956139.0190172268</v>
      </c>
      <c r="J65" s="7">
        <f>J29-blanks!J$9</f>
        <v>8368.171587728379</v>
      </c>
      <c r="K65" s="7">
        <f>K29-blanks!K$9</f>
        <v>16362.67770733054</v>
      </c>
      <c r="L65" s="7">
        <f>L29-blanks!L$9</f>
        <v>1146.0852265284318</v>
      </c>
      <c r="M65" s="7">
        <f>M29-blanks!M$9</f>
        <v>0</v>
      </c>
      <c r="N65" s="109">
        <f>N29-blanks!N$9</f>
        <v>0</v>
      </c>
      <c r="O65" s="7">
        <f>O29-blanks!O$9</f>
        <v>0</v>
      </c>
      <c r="P65" s="7">
        <f>P29-blanks!P$9</f>
        <v>0</v>
      </c>
      <c r="Q65" s="7">
        <f>Q29-blanks!Q$9</f>
        <v>0</v>
      </c>
      <c r="R65" s="7">
        <f>R29-blanks!R$9</f>
        <v>0</v>
      </c>
      <c r="S65" s="7">
        <f>S29-blanks!S$9</f>
        <v>0</v>
      </c>
      <c r="T65" s="7">
        <f>T29-blanks!T$9</f>
        <v>16002.444536235498</v>
      </c>
      <c r="U65" s="7">
        <f>U29-blanks!U$9</f>
        <v>0</v>
      </c>
      <c r="V65" s="7">
        <f>V29-blanks!V$9</f>
        <v>0</v>
      </c>
      <c r="W65" s="7"/>
    </row>
    <row r="66" spans="1:23" ht="11.25">
      <c r="A66" s="25">
        <f t="shared" si="4"/>
        <v>27</v>
      </c>
      <c r="B66" s="1" t="str">
        <f>'recalc raw'!$C29</f>
        <v>drift-7</v>
      </c>
      <c r="C66" s="7">
        <f>C30-blanks!C$9</f>
        <v>12510.634053446662</v>
      </c>
      <c r="D66" s="7">
        <f>D30-blanks!D$9</f>
        <v>367444.11299439205</v>
      </c>
      <c r="E66" s="7">
        <f>E30-blanks!E$9</f>
        <v>44896.50757334837</v>
      </c>
      <c r="F66" s="7">
        <f>F30-blanks!F$9</f>
        <v>32143.006287033266</v>
      </c>
      <c r="G66" s="7">
        <f>G30-blanks!G$9</f>
        <v>18995.917737918735</v>
      </c>
      <c r="H66" s="7">
        <f>H30-blanks!H$9</f>
        <v>28241.79554125798</v>
      </c>
      <c r="I66" s="7">
        <f>I30-blanks!I$9</f>
        <v>4385079.4219924845</v>
      </c>
      <c r="J66" s="7">
        <f>J30-blanks!J$9</f>
        <v>10703.603987090544</v>
      </c>
      <c r="K66" s="7">
        <f>K30-blanks!K$9</f>
        <v>27184.29870569164</v>
      </c>
      <c r="L66" s="7">
        <f>L30-blanks!L$9</f>
        <v>19671.050609963237</v>
      </c>
      <c r="M66" s="7">
        <f>M30-blanks!M$9</f>
        <v>0</v>
      </c>
      <c r="N66" s="109">
        <f>N30-blanks!N$9</f>
        <v>0</v>
      </c>
      <c r="O66" s="7">
        <f>O30-blanks!O$9</f>
        <v>0</v>
      </c>
      <c r="P66" s="7">
        <f>P30-blanks!P$9</f>
        <v>0</v>
      </c>
      <c r="Q66" s="7">
        <f>Q30-blanks!Q$9</f>
        <v>0</v>
      </c>
      <c r="R66" s="7">
        <f>R30-blanks!R$9</f>
        <v>0</v>
      </c>
      <c r="S66" s="7">
        <f>S30-blanks!S$9</f>
        <v>0</v>
      </c>
      <c r="T66" s="7">
        <f>T30-blanks!T$9</f>
        <v>26824.065534596597</v>
      </c>
      <c r="U66" s="7">
        <f>U30-blanks!U$9</f>
        <v>0</v>
      </c>
      <c r="V66" s="7">
        <f>V30-blanks!V$9</f>
        <v>0</v>
      </c>
      <c r="W66" s="7"/>
    </row>
    <row r="67" spans="1:23" ht="11.25">
      <c r="A67" s="25">
        <f t="shared" si="4"/>
        <v>28</v>
      </c>
      <c r="B67" s="1" t="str">
        <f>'recalc raw'!$C30</f>
        <v>ja3-2</v>
      </c>
      <c r="C67" s="7">
        <f>C31-blanks!C$9</f>
        <v>8610.938102484171</v>
      </c>
      <c r="D67" s="7">
        <f>D31-blanks!D$9</f>
        <v>900121.7044675612</v>
      </c>
      <c r="E67" s="7">
        <f>E31-blanks!E$9</f>
        <v>1442.9923280295343</v>
      </c>
      <c r="F67" s="7">
        <f>F31-blanks!F$9</f>
        <v>1533.958918768008</v>
      </c>
      <c r="G67" s="7">
        <f>G31-blanks!G$9</f>
        <v>12733.565083532389</v>
      </c>
      <c r="H67" s="7">
        <f>H31-blanks!H$9</f>
        <v>2669.94913631634</v>
      </c>
      <c r="I67" s="7">
        <f>I31-blanks!I$9</f>
        <v>3256821.5466808155</v>
      </c>
      <c r="J67" s="7">
        <f>J31-blanks!J$9</f>
        <v>2894.2717063392456</v>
      </c>
      <c r="K67" s="7">
        <f>K31-blanks!K$9</f>
        <v>14194.317625930997</v>
      </c>
      <c r="L67" s="7">
        <f>L31-blanks!L$9</f>
        <v>12897.298864744229</v>
      </c>
      <c r="M67" s="7">
        <f>M31-blanks!M$9</f>
        <v>0</v>
      </c>
      <c r="N67" s="109">
        <f>N31-blanks!N$9</f>
        <v>0</v>
      </c>
      <c r="O67" s="7">
        <f>O31-blanks!O$9</f>
        <v>0</v>
      </c>
      <c r="P67" s="7">
        <f>P31-blanks!P$9</f>
        <v>0</v>
      </c>
      <c r="Q67" s="7">
        <f>Q31-blanks!Q$9</f>
        <v>0</v>
      </c>
      <c r="R67" s="7">
        <f>R31-blanks!R$9</f>
        <v>0</v>
      </c>
      <c r="S67" s="7">
        <f>S31-blanks!S$9</f>
        <v>0</v>
      </c>
      <c r="T67" s="7">
        <f>T31-blanks!T$9</f>
        <v>13834.084454835955</v>
      </c>
      <c r="U67" s="7">
        <f>U31-blanks!U$9</f>
        <v>0</v>
      </c>
      <c r="V67" s="7">
        <f>V31-blanks!V$9</f>
        <v>0</v>
      </c>
      <c r="W67" s="7"/>
    </row>
    <row r="68" spans="1:23" ht="11.25">
      <c r="A68" s="25">
        <f t="shared" si="4"/>
        <v>29</v>
      </c>
      <c r="B68" s="1" t="str">
        <f>'recalc raw'!$C31</f>
        <v>blank-2</v>
      </c>
      <c r="C68" s="7">
        <f>C32-blanks!C$9</f>
        <v>73.0329403981955</v>
      </c>
      <c r="D68" s="7">
        <f>D32-blanks!D$9</f>
        <v>116.59450015141965</v>
      </c>
      <c r="E68" s="7">
        <f>E32-blanks!E$9</f>
        <v>2.4984144004951077</v>
      </c>
      <c r="F68" s="7">
        <f>F32-blanks!F$9</f>
        <v>207.99108361918422</v>
      </c>
      <c r="G68" s="7">
        <f>G32-blanks!G$9</f>
        <v>89.25885539690464</v>
      </c>
      <c r="H68" s="7">
        <f>H32-blanks!H$9</f>
        <v>-17.600863683659995</v>
      </c>
      <c r="I68" s="7">
        <f>I32-blanks!I$9</f>
        <v>-120.54465632093707</v>
      </c>
      <c r="J68" s="7">
        <f>J32-blanks!J$9</f>
        <v>-66.60312274388207</v>
      </c>
      <c r="K68" s="7">
        <f>K32-blanks!K$9</f>
        <v>-85.43795901560519</v>
      </c>
      <c r="L68" s="7">
        <f>L32-blanks!L$9</f>
        <v>-76.96244062431003</v>
      </c>
      <c r="M68" s="7">
        <f>M32-blanks!M$9</f>
        <v>0</v>
      </c>
      <c r="N68" s="109">
        <f>N32-blanks!N$9</f>
        <v>0</v>
      </c>
      <c r="O68" s="7">
        <f>O32-blanks!O$9</f>
        <v>0</v>
      </c>
      <c r="P68" s="7">
        <f>P32-blanks!P$9</f>
        <v>0</v>
      </c>
      <c r="Q68" s="7">
        <f>Q32-blanks!Q$9</f>
        <v>0</v>
      </c>
      <c r="R68" s="7">
        <f>R32-blanks!R$9</f>
        <v>0</v>
      </c>
      <c r="S68" s="7">
        <f>S32-blanks!S$9</f>
        <v>0</v>
      </c>
      <c r="T68" s="7">
        <f>T32-blanks!T$9</f>
        <v>-445.67113011064714</v>
      </c>
      <c r="U68" s="7">
        <f>U32-blanks!U$9</f>
        <v>0</v>
      </c>
      <c r="V68" s="7">
        <f>V32-blanks!V$9</f>
        <v>0</v>
      </c>
      <c r="W68" s="7"/>
    </row>
    <row r="69" spans="1:23" ht="11.25">
      <c r="A69" s="25">
        <f t="shared" si="4"/>
        <v>30</v>
      </c>
      <c r="B69" s="1" t="str">
        <f>'recalc raw'!$C32</f>
        <v>dts1-2</v>
      </c>
      <c r="C69" s="7">
        <f>C33-blanks!C$9</f>
        <v>358.974253945289</v>
      </c>
      <c r="D69" s="7">
        <f>D33-blanks!D$9</f>
        <v>1813.1044047926011</v>
      </c>
      <c r="E69" s="7">
        <f>E33-blanks!E$9</f>
        <v>85353.61170878223</v>
      </c>
      <c r="F69" s="7">
        <f>F33-blanks!F$9</f>
        <v>105041.03741937551</v>
      </c>
      <c r="G69" s="7">
        <f>G33-blanks!G$9</f>
        <v>1927.6034938131022</v>
      </c>
      <c r="H69" s="7">
        <f>H33-blanks!H$9</f>
        <v>13156.682801845709</v>
      </c>
      <c r="I69" s="7">
        <f>I33-blanks!I$9</f>
        <v>4402.330625492323</v>
      </c>
      <c r="J69" s="7">
        <f>J33-blanks!J$9</f>
        <v>-56.71127404853996</v>
      </c>
      <c r="K69" s="7">
        <f>K33-blanks!K$9</f>
        <v>635.0283831744788</v>
      </c>
      <c r="L69" s="7">
        <f>L33-blanks!L$9</f>
        <v>-269.342310417381</v>
      </c>
      <c r="M69" s="7">
        <f>M33-blanks!M$9</f>
        <v>0</v>
      </c>
      <c r="N69" s="109">
        <f>N33-blanks!N$9</f>
        <v>0</v>
      </c>
      <c r="O69" s="7">
        <f>O33-blanks!O$9</f>
        <v>0</v>
      </c>
      <c r="P69" s="7">
        <f>P33-blanks!P$9</f>
        <v>0</v>
      </c>
      <c r="Q69" s="7">
        <f>Q33-blanks!Q$9</f>
        <v>0</v>
      </c>
      <c r="R69" s="7">
        <f>R33-blanks!R$9</f>
        <v>0</v>
      </c>
      <c r="S69" s="7">
        <f>S33-blanks!S$9</f>
        <v>0</v>
      </c>
      <c r="T69" s="7">
        <f>T33-blanks!T$9</f>
        <v>274.7952120794368</v>
      </c>
      <c r="U69" s="7">
        <f>U33-blanks!U$9</f>
        <v>0</v>
      </c>
      <c r="V69" s="7">
        <f>V33-blanks!V$9</f>
        <v>0</v>
      </c>
      <c r="W69" s="7"/>
    </row>
    <row r="70" spans="1:23" ht="11.25">
      <c r="A70" s="25">
        <f t="shared" si="4"/>
        <v>31</v>
      </c>
      <c r="B70" s="1" t="str">
        <f>'recalc raw'!$C33</f>
        <v>jb3-2</v>
      </c>
      <c r="C70" s="7">
        <f>C34-blanks!C$9</f>
        <v>12353.398690970924</v>
      </c>
      <c r="D70" s="7">
        <f>D34-blanks!D$9</f>
        <v>656056.4596634374</v>
      </c>
      <c r="E70" s="7">
        <f>E34-blanks!E$9</f>
        <v>1204.2894177767503</v>
      </c>
      <c r="F70" s="7">
        <f>F34-blanks!F$9</f>
        <v>1685.9404614942082</v>
      </c>
      <c r="G70" s="7">
        <f>G34-blanks!G$9</f>
        <v>20809.385052764443</v>
      </c>
      <c r="H70" s="7">
        <f>H34-blanks!H$9</f>
        <v>4827.886841687966</v>
      </c>
      <c r="I70" s="7">
        <f>I34-blanks!I$9</f>
        <v>4632165.9913134035</v>
      </c>
      <c r="J70" s="7">
        <f>J34-blanks!J$9</f>
        <v>18241.955708961523</v>
      </c>
      <c r="K70" s="7">
        <f>K34-blanks!K$9</f>
        <v>32786.9151318932</v>
      </c>
      <c r="L70" s="7">
        <f>L34-blanks!L$9</f>
        <v>10938.730411627635</v>
      </c>
      <c r="M70" s="7">
        <f>M34-blanks!M$9</f>
        <v>0</v>
      </c>
      <c r="N70" s="109">
        <f>N34-blanks!N$9</f>
        <v>0</v>
      </c>
      <c r="O70" s="7">
        <f>O34-blanks!O$9</f>
        <v>0</v>
      </c>
      <c r="P70" s="7">
        <f>P34-blanks!P$9</f>
        <v>0</v>
      </c>
      <c r="Q70" s="7">
        <f>Q34-blanks!Q$9</f>
        <v>0</v>
      </c>
      <c r="R70" s="7">
        <f>R34-blanks!R$9</f>
        <v>0</v>
      </c>
      <c r="S70" s="7">
        <f>S34-blanks!S$9</f>
        <v>0</v>
      </c>
      <c r="T70" s="7">
        <f>T34-blanks!T$9</f>
        <v>32426.681960798152</v>
      </c>
      <c r="U70" s="7">
        <f>U34-blanks!U$9</f>
        <v>0</v>
      </c>
      <c r="V70" s="7">
        <f>V34-blanks!V$9</f>
        <v>0</v>
      </c>
      <c r="W70" s="7"/>
    </row>
    <row r="71" spans="1:23" ht="11.25">
      <c r="A71" s="25">
        <f>A70+1</f>
        <v>32</v>
      </c>
      <c r="B71" s="1" t="str">
        <f>'recalc raw'!$C34</f>
        <v>drift-8</v>
      </c>
      <c r="C71" s="7">
        <f>C35-blanks!C$9</f>
        <v>11976.63080246883</v>
      </c>
      <c r="D71" s="7">
        <f>D35-blanks!D$9</f>
        <v>357100.29484633356</v>
      </c>
      <c r="E71" s="7">
        <f>E35-blanks!E$9</f>
        <v>44239.114442051214</v>
      </c>
      <c r="F71" s="7">
        <f>F35-blanks!F$9</f>
        <v>31890.961785281463</v>
      </c>
      <c r="G71" s="7">
        <f>G35-blanks!G$9</f>
        <v>18831.15563111325</v>
      </c>
      <c r="H71" s="7">
        <f>H35-blanks!H$9</f>
        <v>27690.983016579325</v>
      </c>
      <c r="I71" s="7">
        <f>I35-blanks!I$9</f>
        <v>4387980.719749855</v>
      </c>
      <c r="J71" s="7">
        <f>J35-blanks!J$9</f>
        <v>10897.697177840886</v>
      </c>
      <c r="K71" s="7">
        <f>K35-blanks!K$9</f>
        <v>27036.08133000335</v>
      </c>
      <c r="L71" s="7">
        <f>L35-blanks!L$9</f>
        <v>19832.851450232214</v>
      </c>
      <c r="M71" s="7">
        <f>M35-blanks!M$9</f>
        <v>0</v>
      </c>
      <c r="N71" s="109">
        <f>N35-blanks!N$9</f>
        <v>0</v>
      </c>
      <c r="O71" s="7">
        <f>O35-blanks!O$9</f>
        <v>0</v>
      </c>
      <c r="P71" s="7">
        <f>P35-blanks!P$9</f>
        <v>0</v>
      </c>
      <c r="Q71" s="7">
        <f>Q35-blanks!Q$9</f>
        <v>0</v>
      </c>
      <c r="R71" s="7">
        <f>R35-blanks!R$9</f>
        <v>0</v>
      </c>
      <c r="S71" s="7">
        <f>S35-blanks!S$9</f>
        <v>0</v>
      </c>
      <c r="T71" s="7">
        <f>T35-blanks!T$9</f>
        <v>26675.84815890831</v>
      </c>
      <c r="U71" s="7">
        <f>U35-blanks!U$9</f>
        <v>0</v>
      </c>
      <c r="V71" s="7">
        <f>V35-blanks!V$9</f>
        <v>0</v>
      </c>
      <c r="W71" s="7"/>
    </row>
    <row r="72" spans="1:7" ht="11.25">
      <c r="A72" s="25"/>
      <c r="C72" s="7"/>
      <c r="D72" s="7"/>
      <c r="E72" s="7"/>
      <c r="F72" s="7"/>
      <c r="G72" s="7"/>
    </row>
    <row r="73" spans="1:9" s="18" customFormat="1" ht="11.25">
      <c r="A73" s="23"/>
      <c r="B73" s="17" t="s">
        <v>495</v>
      </c>
      <c r="C73" s="23"/>
      <c r="D73" s="23"/>
      <c r="E73" s="23"/>
      <c r="F73" s="23"/>
      <c r="G73" s="23"/>
      <c r="H73" s="23"/>
      <c r="I73" s="23"/>
    </row>
    <row r="74" spans="1:22" s="20" customFormat="1" ht="11.25">
      <c r="A74" s="24"/>
      <c r="B74" s="20" t="s">
        <v>470</v>
      </c>
      <c r="C74" s="20" t="str">
        <f aca="true" t="shared" si="5" ref="C74:I74">C2</f>
        <v>Y 371.029</v>
      </c>
      <c r="D74" s="20" t="str">
        <f t="shared" si="5"/>
        <v>Ba 455.403</v>
      </c>
      <c r="E74" s="20" t="str">
        <f t="shared" si="5"/>
        <v>Cr 267.716</v>
      </c>
      <c r="F74" s="20" t="str">
        <f t="shared" si="5"/>
        <v>Ni 231.604</v>
      </c>
      <c r="G74" s="20" t="str">
        <f t="shared" si="5"/>
        <v>Sc 361.384</v>
      </c>
      <c r="H74" s="20" t="str">
        <f t="shared" si="5"/>
        <v>Co 228.616</v>
      </c>
      <c r="I74" s="20" t="str">
        <f t="shared" si="5"/>
        <v>Sr 407.771</v>
      </c>
      <c r="J74" s="20" t="str">
        <f aca="true" t="shared" si="6" ref="J74:U74">J2</f>
        <v>Cu 324.754</v>
      </c>
      <c r="K74" s="20" t="s">
        <v>389</v>
      </c>
      <c r="L74" s="20" t="str">
        <f t="shared" si="6"/>
        <v>Zr 343.823</v>
      </c>
      <c r="M74" s="20">
        <f t="shared" si="6"/>
        <v>0</v>
      </c>
      <c r="N74" s="20">
        <f t="shared" si="6"/>
        <v>0</v>
      </c>
      <c r="O74" s="20">
        <f t="shared" si="6"/>
        <v>0</v>
      </c>
      <c r="P74" s="20">
        <f t="shared" si="6"/>
        <v>0</v>
      </c>
      <c r="Q74" s="20">
        <f t="shared" si="6"/>
        <v>0</v>
      </c>
      <c r="R74" s="20">
        <f t="shared" si="6"/>
        <v>0</v>
      </c>
      <c r="S74" s="20">
        <f t="shared" si="6"/>
        <v>0</v>
      </c>
      <c r="T74" s="20" t="str">
        <f>T2</f>
        <v>V 292.402</v>
      </c>
      <c r="U74" s="20">
        <f t="shared" si="6"/>
        <v>0</v>
      </c>
      <c r="V74" s="20">
        <f>V2</f>
        <v>0</v>
      </c>
    </row>
    <row r="76" spans="1:23" ht="11.25">
      <c r="A76" s="25">
        <v>1</v>
      </c>
      <c r="B76" s="1" t="str">
        <f>'recalc raw'!C3</f>
        <v>drift-1</v>
      </c>
      <c r="C76" s="7">
        <f>C40/Drift!C25</f>
        <v>12325.208070012035</v>
      </c>
      <c r="D76" s="7">
        <f>D40/Drift!D25</f>
        <v>368604.9739807727</v>
      </c>
      <c r="E76" s="7">
        <f>E40/Drift!E25</f>
        <v>43018.37571682385</v>
      </c>
      <c r="F76" s="7">
        <f>F40/Drift!F25</f>
        <v>30079.68994984186</v>
      </c>
      <c r="G76" s="7">
        <f>G40/Drift!G25</f>
        <v>19938.452455347422</v>
      </c>
      <c r="H76" s="7">
        <f>H40/Drift!H25</f>
        <v>26673.309444623515</v>
      </c>
      <c r="I76" s="7">
        <f>I40/Drift!I25</f>
        <v>4525370.433589724</v>
      </c>
      <c r="J76" s="7">
        <f>J40/Drift!J25</f>
        <v>10607.58691254446</v>
      </c>
      <c r="K76" s="7">
        <f>K40/Drift!K25</f>
        <v>26901.561743164097</v>
      </c>
      <c r="L76" s="7">
        <f>L40/Drift!L25</f>
        <v>19807.576313482565</v>
      </c>
      <c r="M76" s="7" t="e">
        <f>M40/Drift!M25</f>
        <v>#DIV/0!</v>
      </c>
      <c r="N76" s="7" t="e">
        <f>N40/Drift!N25</f>
        <v>#DIV/0!</v>
      </c>
      <c r="O76" s="7" t="e">
        <f>O40/Drift!O25</f>
        <v>#DIV/0!</v>
      </c>
      <c r="P76" s="7" t="e">
        <f>P40/Drift!P25</f>
        <v>#DIV/0!</v>
      </c>
      <c r="Q76" s="7" t="e">
        <f>Q40/Drift!Q25</f>
        <v>#DIV/0!</v>
      </c>
      <c r="R76" s="7" t="e">
        <f>R40/Drift!R25</f>
        <v>#DIV/0!</v>
      </c>
      <c r="S76" s="7" t="e">
        <f>S40/Drift!S25</f>
        <v>#DIV/0!</v>
      </c>
      <c r="T76" s="7">
        <f>T40/Drift!T25</f>
        <v>26541.328572069055</v>
      </c>
      <c r="U76" s="7" t="e">
        <f>U40/Drift!U25</f>
        <v>#DIV/0!</v>
      </c>
      <c r="V76" s="7" t="e">
        <f>V40/Drift!V25</f>
        <v>#DIV/0!</v>
      </c>
      <c r="W76" s="7"/>
    </row>
    <row r="77" spans="1:23" ht="11.25">
      <c r="A77" s="25">
        <f>A76+1</f>
        <v>2</v>
      </c>
      <c r="B77" s="1" t="str">
        <f>'recalc raw'!C4</f>
        <v>blank-1</v>
      </c>
      <c r="C77" s="7">
        <f>C41/Drift!C26</f>
        <v>-72.78424173609275</v>
      </c>
      <c r="D77" s="7">
        <f>D41/Drift!D26</f>
        <v>-116.45164232607466</v>
      </c>
      <c r="E77" s="7">
        <f>E41/Drift!E26</f>
        <v>-2.505829154947359</v>
      </c>
      <c r="F77" s="7">
        <f>F41/Drift!F26</f>
        <v>-208.22658275369395</v>
      </c>
      <c r="G77" s="7">
        <f>G41/Drift!G26</f>
        <v>-90.26189207280112</v>
      </c>
      <c r="H77" s="7">
        <f>H41/Drift!H26</f>
        <v>17.617673448927956</v>
      </c>
      <c r="I77" s="7">
        <f>I41/Drift!I26</f>
        <v>121.29297818855635</v>
      </c>
      <c r="J77" s="7">
        <f>J41/Drift!J26</f>
        <v>66.17915228863704</v>
      </c>
      <c r="K77" s="7">
        <f>K41/Drift!K26</f>
        <v>85.66628499333345</v>
      </c>
      <c r="L77" s="7">
        <f>L41/Drift!L26</f>
        <v>76.89966910539091</v>
      </c>
      <c r="M77" s="7" t="e">
        <f>M41/Drift!M26</f>
        <v>#DIV/0!</v>
      </c>
      <c r="N77" s="7" t="e">
        <f>N41/Drift!N26</f>
        <v>#DIV/0!</v>
      </c>
      <c r="O77" s="7" t="e">
        <f>O41/Drift!O26</f>
        <v>#DIV/0!</v>
      </c>
      <c r="P77" s="7" t="e">
        <f>P41/Drift!P26</f>
        <v>#DIV/0!</v>
      </c>
      <c r="Q77" s="7" t="e">
        <f>Q41/Drift!Q26</f>
        <v>#DIV/0!</v>
      </c>
      <c r="R77" s="7" t="e">
        <f>R41/Drift!R26</f>
        <v>#DIV/0!</v>
      </c>
      <c r="S77" s="7" t="e">
        <f>S41/Drift!S26</f>
        <v>#DIV/0!</v>
      </c>
      <c r="T77" s="7">
        <f>T41/Drift!T26</f>
        <v>-275.53957410665816</v>
      </c>
      <c r="U77" s="7" t="e">
        <f>U41/Drift!U26</f>
        <v>#DIV/0!</v>
      </c>
      <c r="V77" s="7" t="e">
        <f>V41/Drift!V26</f>
        <v>#DIV/0!</v>
      </c>
      <c r="W77" s="7"/>
    </row>
    <row r="78" spans="1:23" ht="11.25">
      <c r="A78" s="25">
        <f aca="true" t="shared" si="7" ref="A78:A96">A77+1</f>
        <v>3</v>
      </c>
      <c r="B78" s="1" t="str">
        <f>'recalc raw'!C5</f>
        <v>bir1-1</v>
      </c>
      <c r="C78" s="7">
        <f>C42/Drift!C27</f>
        <v>7363.526609167322</v>
      </c>
      <c r="D78" s="7">
        <f>D42/Drift!D27</f>
        <v>18188.986900502125</v>
      </c>
      <c r="E78" s="7">
        <f>E42/Drift!E27</f>
        <v>8336.411636617386</v>
      </c>
      <c r="F78" s="7">
        <f>F42/Drift!F27</f>
        <v>7084.171151868453</v>
      </c>
      <c r="G78" s="7">
        <f>G42/Drift!G27</f>
        <v>27927.048826817445</v>
      </c>
      <c r="H78" s="7">
        <f>H42/Drift!H27</f>
        <v>6046.817644472339</v>
      </c>
      <c r="I78" s="7">
        <f>I42/Drift!I27</f>
        <v>1240180.8223944225</v>
      </c>
      <c r="J78" s="7">
        <f>J42/Drift!J27</f>
        <v>9683.599388346129</v>
      </c>
      <c r="K78" s="7">
        <f>K42/Drift!K27</f>
        <v>27499.34165834521</v>
      </c>
      <c r="L78" s="7">
        <f>L42/Drift!L27</f>
        <v>1812.3464689164718</v>
      </c>
      <c r="M78" s="7" t="e">
        <f>M42/Drift!M27</f>
        <v>#DIV/0!</v>
      </c>
      <c r="N78" s="7" t="e">
        <f>N42/Drift!N27</f>
        <v>#DIV/0!</v>
      </c>
      <c r="O78" s="7" t="e">
        <f>O42/Drift!O27</f>
        <v>#DIV/0!</v>
      </c>
      <c r="P78" s="7" t="e">
        <f>P42/Drift!P27</f>
        <v>#DIV/0!</v>
      </c>
      <c r="Q78" s="7" t="e">
        <f>Q42/Drift!Q27</f>
        <v>#DIV/0!</v>
      </c>
      <c r="R78" s="7" t="e">
        <f>R42/Drift!R27</f>
        <v>#DIV/0!</v>
      </c>
      <c r="S78" s="7" t="e">
        <f>S42/Drift!S27</f>
        <v>#DIV/0!</v>
      </c>
      <c r="T78" s="7">
        <f>T42/Drift!T27</f>
        <v>27139.151971359508</v>
      </c>
      <c r="U78" s="7" t="e">
        <f>U42/Drift!U27</f>
        <v>#DIV/0!</v>
      </c>
      <c r="V78" s="7" t="e">
        <f>V42/Drift!V27</f>
        <v>#DIV/0!</v>
      </c>
      <c r="W78" s="7"/>
    </row>
    <row r="79" spans="1:23" ht="11.25">
      <c r="A79" s="25">
        <f t="shared" si="7"/>
        <v>4</v>
      </c>
      <c r="B79" s="1" t="str">
        <f>'recalc raw'!C6</f>
        <v>drift-2</v>
      </c>
      <c r="C79" s="7">
        <f>C43/Drift!C28</f>
        <v>12325.208070012035</v>
      </c>
      <c r="D79" s="7">
        <f>D43/Drift!D28</f>
        <v>368604.9739807727</v>
      </c>
      <c r="E79" s="7">
        <f>E43/Drift!E28</f>
        <v>43018.37571682385</v>
      </c>
      <c r="F79" s="7">
        <f>F43/Drift!F28</f>
        <v>30079.68994984186</v>
      </c>
      <c r="G79" s="7">
        <f>G43/Drift!G28</f>
        <v>19938.452455347422</v>
      </c>
      <c r="H79" s="7">
        <f>H43/Drift!H28</f>
        <v>26673.309444623515</v>
      </c>
      <c r="I79" s="7">
        <f>I43/Drift!I28</f>
        <v>4525370.433589724</v>
      </c>
      <c r="J79" s="7">
        <f>J43/Drift!J28</f>
        <v>10607.58691254446</v>
      </c>
      <c r="K79" s="7">
        <f>K43/Drift!K28</f>
        <v>26901.561743164097</v>
      </c>
      <c r="L79" s="7">
        <f>L43/Drift!L28</f>
        <v>19807.57631348257</v>
      </c>
      <c r="M79" s="7" t="e">
        <f>M43/Drift!M28</f>
        <v>#DIV/0!</v>
      </c>
      <c r="N79" s="7" t="e">
        <f>N43/Drift!N28</f>
        <v>#DIV/0!</v>
      </c>
      <c r="O79" s="7" t="e">
        <f>O43/Drift!O28</f>
        <v>#DIV/0!</v>
      </c>
      <c r="P79" s="7" t="e">
        <f>P43/Drift!P28</f>
        <v>#DIV/0!</v>
      </c>
      <c r="Q79" s="7" t="e">
        <f>Q43/Drift!Q28</f>
        <v>#DIV/0!</v>
      </c>
      <c r="R79" s="7" t="e">
        <f>R43/Drift!R28</f>
        <v>#DIV/0!</v>
      </c>
      <c r="S79" s="7" t="e">
        <f>S43/Drift!S28</f>
        <v>#DIV/0!</v>
      </c>
      <c r="T79" s="7">
        <f>T43/Drift!T28</f>
        <v>26541.328572069055</v>
      </c>
      <c r="U79" s="7" t="e">
        <f>U43/Drift!U28</f>
        <v>#DIV/0!</v>
      </c>
      <c r="V79" s="7" t="e">
        <f>V43/Drift!V28</f>
        <v>#DIV/0!</v>
      </c>
      <c r="W79" s="7"/>
    </row>
    <row r="80" spans="1:23" ht="11.25">
      <c r="A80" s="25">
        <f t="shared" si="7"/>
        <v>5</v>
      </c>
      <c r="B80" s="1" t="str">
        <f>'recalc raw'!C7</f>
        <v>jp1-1</v>
      </c>
      <c r="C80" s="7">
        <f>C44/Drift!C29</f>
        <v>-148.01535610550067</v>
      </c>
      <c r="D80" s="7">
        <f>D44/Drift!D29</f>
        <v>27454.891339237573</v>
      </c>
      <c r="E80" s="7">
        <f>E44/Drift!E29</f>
        <v>62517.77990045652</v>
      </c>
      <c r="F80" s="7">
        <f>F44/Drift!F29</f>
        <v>103370.83514136674</v>
      </c>
      <c r="G80" s="7">
        <f>G44/Drift!G29</f>
        <v>4569.380006038419</v>
      </c>
      <c r="H80" s="7">
        <f>H44/Drift!H29</f>
        <v>11327.568358464827</v>
      </c>
      <c r="I80" s="7">
        <f>I44/Drift!I29</f>
        <v>8233.173379048829</v>
      </c>
      <c r="J80" s="7">
        <f>J44/Drift!J29</f>
        <v>-210.84803724796123</v>
      </c>
      <c r="K80" s="7">
        <f>K44/Drift!K29</f>
        <v>2286.734358558747</v>
      </c>
      <c r="L80" s="7">
        <f>L44/Drift!L29</f>
        <v>1030.9478025763033</v>
      </c>
      <c r="M80" s="7" t="e">
        <f>M44/Drift!M29</f>
        <v>#DIV/0!</v>
      </c>
      <c r="N80" s="7" t="e">
        <f>N44/Drift!N29</f>
        <v>#DIV/0!</v>
      </c>
      <c r="O80" s="7" t="e">
        <f>O44/Drift!O29</f>
        <v>#DIV/0!</v>
      </c>
      <c r="P80" s="7" t="e">
        <f>P44/Drift!P29</f>
        <v>#DIV/0!</v>
      </c>
      <c r="Q80" s="7" t="e">
        <f>Q44/Drift!Q29</f>
        <v>#DIV/0!</v>
      </c>
      <c r="R80" s="7" t="e">
        <f>R44/Drift!R29</f>
        <v>#DIV/0!</v>
      </c>
      <c r="S80" s="7" t="e">
        <f>S44/Drift!S29</f>
        <v>#DIV/0!</v>
      </c>
      <c r="T80" s="7">
        <f>T44/Drift!T29</f>
        <v>1923.9669081258776</v>
      </c>
      <c r="U80" s="7" t="e">
        <f>U44/Drift!U29</f>
        <v>#DIV/0!</v>
      </c>
      <c r="V80" s="7" t="e">
        <f>V44/Drift!V29</f>
        <v>#DIV/0!</v>
      </c>
      <c r="W80" s="7"/>
    </row>
    <row r="81" spans="1:23" ht="11.25">
      <c r="A81" s="25">
        <f t="shared" si="7"/>
        <v>6</v>
      </c>
      <c r="B81" s="1" t="str">
        <f>'recalc raw'!C8</f>
        <v>182r1  43-52</v>
      </c>
      <c r="C81" s="7">
        <f>C45/Drift!C30</f>
        <v>13756.33985973753</v>
      </c>
      <c r="D81" s="7">
        <f>D45/Drift!D30</f>
        <v>11797.476383443322</v>
      </c>
      <c r="E81" s="7">
        <f>E45/Drift!E30</f>
        <v>2118.701933773371</v>
      </c>
      <c r="F81" s="7">
        <f>F45/Drift!F30</f>
        <v>4356.248493185706</v>
      </c>
      <c r="G81" s="7">
        <f>G45/Drift!G30</f>
        <v>39449.1293058955</v>
      </c>
      <c r="H81" s="7">
        <f>H45/Drift!H30</f>
        <v>12945.91417822926</v>
      </c>
      <c r="I81" s="7">
        <f>I45/Drift!I30</f>
        <v>992826.293596072</v>
      </c>
      <c r="J81" s="7">
        <f>J45/Drift!J30</f>
        <v>6298.908662363463</v>
      </c>
      <c r="K81" s="7">
        <f>K45/Drift!K30</f>
        <v>52132.678021114065</v>
      </c>
      <c r="L81" s="7">
        <f>L45/Drift!L30</f>
        <v>8181.08879188671</v>
      </c>
      <c r="M81" s="7" t="e">
        <f>M45/Drift!M30</f>
        <v>#DIV/0!</v>
      </c>
      <c r="N81" s="7" t="e">
        <f>N45/Drift!N30</f>
        <v>#DIV/0!</v>
      </c>
      <c r="O81" s="7" t="e">
        <f>O45/Drift!O30</f>
        <v>#DIV/0!</v>
      </c>
      <c r="P81" s="7" t="e">
        <f>P45/Drift!P30</f>
        <v>#DIV/0!</v>
      </c>
      <c r="Q81" s="7" t="e">
        <f>Q45/Drift!Q30</f>
        <v>#DIV/0!</v>
      </c>
      <c r="R81" s="7" t="e">
        <f>R45/Drift!R30</f>
        <v>#DIV/0!</v>
      </c>
      <c r="S81" s="7" t="e">
        <f>S45/Drift!S30</f>
        <v>#DIV/0!</v>
      </c>
      <c r="T81" s="7">
        <f>T45/Drift!T30</f>
        <v>51774.87990095685</v>
      </c>
      <c r="U81" s="7" t="e">
        <f>U45/Drift!U30</f>
        <v>#DIV/0!</v>
      </c>
      <c r="V81" s="7" t="e">
        <f>V45/Drift!V30</f>
        <v>#DIV/0!</v>
      </c>
      <c r="W81" s="7"/>
    </row>
    <row r="82" spans="1:23" ht="11.25">
      <c r="A82" s="25">
        <f t="shared" si="7"/>
        <v>7</v>
      </c>
      <c r="B82" s="1" t="str">
        <f>'recalc raw'!C9</f>
        <v>drift-3</v>
      </c>
      <c r="C82" s="7">
        <f>C46/Drift!C31</f>
        <v>12325.208070012035</v>
      </c>
      <c r="D82" s="7">
        <f>D46/Drift!D31</f>
        <v>368604.9739807727</v>
      </c>
      <c r="E82" s="7">
        <f>E46/Drift!E31</f>
        <v>43018.37571682385</v>
      </c>
      <c r="F82" s="7">
        <f>F46/Drift!F31</f>
        <v>30079.68994984186</v>
      </c>
      <c r="G82" s="7">
        <f>G46/Drift!G31</f>
        <v>19938.452455347422</v>
      </c>
      <c r="H82" s="7">
        <f>H46/Drift!H31</f>
        <v>26673.309444623515</v>
      </c>
      <c r="I82" s="7">
        <f>I46/Drift!I31</f>
        <v>4525370.433589724</v>
      </c>
      <c r="J82" s="7">
        <f>J46/Drift!J31</f>
        <v>10607.58691254446</v>
      </c>
      <c r="K82" s="7">
        <f>K46/Drift!K31</f>
        <v>26901.561743164097</v>
      </c>
      <c r="L82" s="7">
        <f>L46/Drift!L31</f>
        <v>19807.576313482565</v>
      </c>
      <c r="M82" s="7" t="e">
        <f>M46/Drift!M31</f>
        <v>#DIV/0!</v>
      </c>
      <c r="N82" s="7" t="e">
        <f>N46/Drift!N31</f>
        <v>#DIV/0!</v>
      </c>
      <c r="O82" s="7" t="e">
        <f>O46/Drift!O31</f>
        <v>#DIV/0!</v>
      </c>
      <c r="P82" s="7" t="e">
        <f>P46/Drift!P31</f>
        <v>#DIV/0!</v>
      </c>
      <c r="Q82" s="7" t="e">
        <f>Q46/Drift!Q31</f>
        <v>#DIV/0!</v>
      </c>
      <c r="R82" s="7" t="e">
        <f>R46/Drift!R31</f>
        <v>#DIV/0!</v>
      </c>
      <c r="S82" s="7" t="e">
        <f>S46/Drift!S31</f>
        <v>#DIV/0!</v>
      </c>
      <c r="T82" s="7">
        <f>T46/Drift!T31</f>
        <v>26541.328572069055</v>
      </c>
      <c r="U82" s="7" t="e">
        <f>U46/Drift!U31</f>
        <v>#DIV/0!</v>
      </c>
      <c r="V82" s="7" t="e">
        <f>V46/Drift!V31</f>
        <v>#DIV/0!</v>
      </c>
      <c r="W82" s="7"/>
    </row>
    <row r="83" spans="1:23" ht="11.25">
      <c r="A83" s="25">
        <f t="shared" si="7"/>
        <v>8</v>
      </c>
      <c r="B83" s="1" t="str">
        <f>'recalc raw'!C10</f>
        <v>194r2  50-60</v>
      </c>
      <c r="C83" s="7">
        <f>C47/Drift!C32</f>
        <v>5216.140834410631</v>
      </c>
      <c r="D83" s="7">
        <f>D47/Drift!D32</f>
        <v>8036.227303144281</v>
      </c>
      <c r="E83" s="7">
        <f>E47/Drift!E32</f>
        <v>4238.029290661822</v>
      </c>
      <c r="F83" s="7">
        <f>F47/Drift!F32</f>
        <v>4752.414195309968</v>
      </c>
      <c r="G83" s="7">
        <f>G47/Drift!G32</f>
        <v>24083.363126483055</v>
      </c>
      <c r="H83" s="7">
        <f>H47/Drift!H32</f>
        <v>4137.191618008838</v>
      </c>
      <c r="I83" s="7">
        <f>I47/Drift!I32</f>
        <v>994930.1927662871</v>
      </c>
      <c r="J83" s="7">
        <f>J47/Drift!J32</f>
        <v>5126.281618350575</v>
      </c>
      <c r="K83" s="7">
        <f>K47/Drift!K32</f>
        <v>16273.349363074913</v>
      </c>
      <c r="L83" s="7">
        <f>L47/Drift!L32</f>
        <v>588.4867504678381</v>
      </c>
      <c r="M83" s="7" t="e">
        <f>M47/Drift!M32</f>
        <v>#DIV/0!</v>
      </c>
      <c r="N83" s="7" t="e">
        <f>N47/Drift!N32</f>
        <v>#DIV/0!</v>
      </c>
      <c r="O83" s="7" t="e">
        <f>O47/Drift!O32</f>
        <v>#DIV/0!</v>
      </c>
      <c r="P83" s="7" t="e">
        <f>P47/Drift!P32</f>
        <v>#DIV/0!</v>
      </c>
      <c r="Q83" s="7" t="e">
        <f>Q47/Drift!Q32</f>
        <v>#DIV/0!</v>
      </c>
      <c r="R83" s="7" t="e">
        <f>R47/Drift!R32</f>
        <v>#DIV/0!</v>
      </c>
      <c r="S83" s="7" t="e">
        <f>S47/Drift!S32</f>
        <v>#DIV/0!</v>
      </c>
      <c r="T83" s="7">
        <f>T47/Drift!T32</f>
        <v>15912.907741746396</v>
      </c>
      <c r="U83" s="7" t="e">
        <f>U47/Drift!U32</f>
        <v>#DIV/0!</v>
      </c>
      <c r="V83" s="7" t="e">
        <f>V47/Drift!V32</f>
        <v>#DIV/0!</v>
      </c>
      <c r="W83" s="7"/>
    </row>
    <row r="84" spans="1:23" ht="11.25">
      <c r="A84" s="25">
        <f t="shared" si="7"/>
        <v>9</v>
      </c>
      <c r="B84" s="1" t="str">
        <f>'recalc raw'!C11</f>
        <v>195r3  44-53</v>
      </c>
      <c r="C84" s="7">
        <f>C48/Drift!C33</f>
        <v>5834.905525421309</v>
      </c>
      <c r="D84" s="7">
        <f>D48/Drift!D33</f>
        <v>7762.734683867383</v>
      </c>
      <c r="E84" s="7">
        <f>E48/Drift!E33</f>
        <v>7003.8302677923475</v>
      </c>
      <c r="F84" s="7">
        <f>F48/Drift!F33</f>
        <v>6507.604411226772</v>
      </c>
      <c r="G84" s="7">
        <f>G48/Drift!G33</f>
        <v>26394.144760124607</v>
      </c>
      <c r="H84" s="7">
        <f>H48/Drift!H33</f>
        <v>4864.800614725693</v>
      </c>
      <c r="I84" s="7">
        <f>I48/Drift!I33</f>
        <v>1003012.5297602565</v>
      </c>
      <c r="J84" s="7">
        <f>J48/Drift!J33</f>
        <v>7012.706379704394</v>
      </c>
      <c r="K84" s="7">
        <f>K48/Drift!K33</f>
        <v>17143.623005443656</v>
      </c>
      <c r="L84" s="7">
        <f>L48/Drift!L33</f>
        <v>1344.2359909372033</v>
      </c>
      <c r="M84" s="7" t="e">
        <f>M48/Drift!M33</f>
        <v>#DIV/0!</v>
      </c>
      <c r="N84" s="7" t="e">
        <f>N48/Drift!N33</f>
        <v>#DIV/0!</v>
      </c>
      <c r="O84" s="7" t="e">
        <f>O48/Drift!O33</f>
        <v>#DIV/0!</v>
      </c>
      <c r="P84" s="7" t="e">
        <f>P48/Drift!P33</f>
        <v>#DIV/0!</v>
      </c>
      <c r="Q84" s="7" t="e">
        <f>Q48/Drift!Q33</f>
        <v>#DIV/0!</v>
      </c>
      <c r="R84" s="7" t="e">
        <f>R48/Drift!R33</f>
        <v>#DIV/0!</v>
      </c>
      <c r="S84" s="7" t="e">
        <f>S48/Drift!S33</f>
        <v>#DIV/0!</v>
      </c>
      <c r="T84" s="7">
        <f>T48/Drift!T33</f>
        <v>16783.87880421745</v>
      </c>
      <c r="U84" s="7" t="e">
        <f>U48/Drift!U33</f>
        <v>#DIV/0!</v>
      </c>
      <c r="V84" s="7" t="e">
        <f>V48/Drift!V33</f>
        <v>#DIV/0!</v>
      </c>
      <c r="W84" s="7"/>
    </row>
    <row r="85" spans="1:23" ht="11.25">
      <c r="A85" s="25">
        <f t="shared" si="7"/>
        <v>10</v>
      </c>
      <c r="B85" s="1" t="str">
        <f>'recalc raw'!C12</f>
        <v>196r3  55-62</v>
      </c>
      <c r="C85" s="7">
        <f>C49/Drift!C34</f>
        <v>6348.555987406941</v>
      </c>
      <c r="D85" s="7">
        <f>D49/Drift!D34</f>
        <v>6893.758935287978</v>
      </c>
      <c r="E85" s="7">
        <f>E49/Drift!E34</f>
        <v>12626.096020663674</v>
      </c>
      <c r="F85" s="7">
        <f>F49/Drift!F34</f>
        <v>5980.261253828884</v>
      </c>
      <c r="G85" s="7">
        <f>G49/Drift!G34</f>
        <v>30632.565090136104</v>
      </c>
      <c r="H85" s="7">
        <f>H49/Drift!H34</f>
        <v>3876.364227611366</v>
      </c>
      <c r="I85" s="7">
        <f>I49/Drift!I34</f>
        <v>857081.515086822</v>
      </c>
      <c r="J85" s="7">
        <f>J49/Drift!J34</f>
        <v>5336.659105692534</v>
      </c>
      <c r="K85" s="7">
        <f>K49/Drift!K34</f>
        <v>18111.94600984446</v>
      </c>
      <c r="L85" s="7">
        <f>L49/Drift!L34</f>
        <v>1465.3689109237514</v>
      </c>
      <c r="M85" s="7" t="e">
        <f>M49/Drift!M34</f>
        <v>#DIV/0!</v>
      </c>
      <c r="N85" s="7" t="e">
        <f>N49/Drift!N34</f>
        <v>#DIV/0!</v>
      </c>
      <c r="O85" s="7" t="e">
        <f>O49/Drift!O34</f>
        <v>#DIV/0!</v>
      </c>
      <c r="P85" s="7" t="e">
        <f>P49/Drift!P34</f>
        <v>#DIV/0!</v>
      </c>
      <c r="Q85" s="7" t="e">
        <f>Q49/Drift!Q34</f>
        <v>#DIV/0!</v>
      </c>
      <c r="R85" s="7" t="e">
        <f>R49/Drift!R34</f>
        <v>#DIV/0!</v>
      </c>
      <c r="S85" s="7" t="e">
        <f>S49/Drift!S34</f>
        <v>#DIV/0!</v>
      </c>
      <c r="T85" s="7">
        <f>T49/Drift!T34</f>
        <v>17752.759783714555</v>
      </c>
      <c r="U85" s="7" t="e">
        <f>U49/Drift!U34</f>
        <v>#DIV/0!</v>
      </c>
      <c r="V85" s="7" t="e">
        <f>V49/Drift!V34</f>
        <v>#DIV/0!</v>
      </c>
      <c r="W85" s="7"/>
    </row>
    <row r="86" spans="1:23" ht="11.25">
      <c r="A86" s="25">
        <f t="shared" si="7"/>
        <v>11</v>
      </c>
      <c r="B86" s="1" t="str">
        <f>'recalc raw'!C13</f>
        <v>ja3-1</v>
      </c>
      <c r="C86" s="7">
        <f>C50/Drift!C35</f>
        <v>9344.940011048167</v>
      </c>
      <c r="D86" s="7">
        <f>D50/Drift!D35</f>
        <v>888582.2473856958</v>
      </c>
      <c r="E86" s="7">
        <f>E50/Drift!E35</f>
        <v>1391.191188649188</v>
      </c>
      <c r="F86" s="7">
        <f>F50/Drift!F35</f>
        <v>1289.999782206049</v>
      </c>
      <c r="G86" s="7">
        <f>G50/Drift!G35</f>
        <v>13096.095899014232</v>
      </c>
      <c r="H86" s="7">
        <f>H50/Drift!H35</f>
        <v>2345.032282801035</v>
      </c>
      <c r="I86" s="7">
        <f>I50/Drift!I35</f>
        <v>3324949.4476812333</v>
      </c>
      <c r="J86" s="7">
        <f>J50/Drift!J35</f>
        <v>3072.56970230143</v>
      </c>
      <c r="K86" s="7">
        <f>K50/Drift!K35</f>
        <v>14204.913582346757</v>
      </c>
      <c r="L86" s="7">
        <f>L50/Drift!L35</f>
        <v>12496.061244788129</v>
      </c>
      <c r="M86" s="7" t="e">
        <f>M50/Drift!M35</f>
        <v>#DIV/0!</v>
      </c>
      <c r="N86" s="7" t="e">
        <f>N50/Drift!N35</f>
        <v>#DIV/0!</v>
      </c>
      <c r="O86" s="7" t="e">
        <f>O50/Drift!O35</f>
        <v>#DIV/0!</v>
      </c>
      <c r="P86" s="7" t="e">
        <f>P50/Drift!P35</f>
        <v>#DIV/0!</v>
      </c>
      <c r="Q86" s="7" t="e">
        <f>Q50/Drift!Q35</f>
        <v>#DIV/0!</v>
      </c>
      <c r="R86" s="7" t="e">
        <f>R50/Drift!R35</f>
        <v>#DIV/0!</v>
      </c>
      <c r="S86" s="7" t="e">
        <f>S50/Drift!S35</f>
        <v>#DIV/0!</v>
      </c>
      <c r="T86" s="7">
        <f>T50/Drift!T35</f>
        <v>13847.059802172016</v>
      </c>
      <c r="U86" s="7" t="e">
        <f>U50/Drift!U35</f>
        <v>#DIV/0!</v>
      </c>
      <c r="V86" s="7" t="e">
        <f>V50/Drift!V35</f>
        <v>#DIV/0!</v>
      </c>
      <c r="W86" s="7"/>
    </row>
    <row r="87" spans="1:23" ht="11.25">
      <c r="A87" s="25">
        <f t="shared" si="7"/>
        <v>12</v>
      </c>
      <c r="B87" s="1" t="str">
        <f>'recalc raw'!C14</f>
        <v>drift-4</v>
      </c>
      <c r="C87" s="7">
        <f>C51/Drift!C36</f>
        <v>12325.208070012035</v>
      </c>
      <c r="D87" s="7">
        <f>D51/Drift!D36</f>
        <v>368604.9739807727</v>
      </c>
      <c r="E87" s="7">
        <f>E51/Drift!E36</f>
        <v>43018.37571682385</v>
      </c>
      <c r="F87" s="7">
        <f>F51/Drift!F36</f>
        <v>30079.689949841857</v>
      </c>
      <c r="G87" s="7">
        <f>G51/Drift!G36</f>
        <v>19938.452455347422</v>
      </c>
      <c r="H87" s="7">
        <f>H51/Drift!H36</f>
        <v>26673.309444623515</v>
      </c>
      <c r="I87" s="7">
        <f>I51/Drift!I36</f>
        <v>4525370.433589724</v>
      </c>
      <c r="J87" s="7">
        <f>J51/Drift!J36</f>
        <v>10607.58691254446</v>
      </c>
      <c r="K87" s="7">
        <f>K51/Drift!K36</f>
        <v>26901.561743164097</v>
      </c>
      <c r="L87" s="7">
        <f>L51/Drift!L36</f>
        <v>19807.576313482565</v>
      </c>
      <c r="M87" s="7" t="e">
        <f>M51/Drift!M36</f>
        <v>#DIV/0!</v>
      </c>
      <c r="N87" s="7" t="e">
        <f>N51/Drift!N36</f>
        <v>#DIV/0!</v>
      </c>
      <c r="O87" s="7" t="e">
        <f>O51/Drift!O36</f>
        <v>#DIV/0!</v>
      </c>
      <c r="P87" s="7" t="e">
        <f>P51/Drift!P36</f>
        <v>#DIV/0!</v>
      </c>
      <c r="Q87" s="7" t="e">
        <f>Q51/Drift!Q36</f>
        <v>#DIV/0!</v>
      </c>
      <c r="R87" s="7" t="e">
        <f>R51/Drift!R36</f>
        <v>#DIV/0!</v>
      </c>
      <c r="S87" s="7" t="e">
        <f>S51/Drift!S36</f>
        <v>#DIV/0!</v>
      </c>
      <c r="T87" s="7">
        <f>T51/Drift!T36</f>
        <v>26541.328572069055</v>
      </c>
      <c r="U87" s="7" t="e">
        <f>U51/Drift!U36</f>
        <v>#DIV/0!</v>
      </c>
      <c r="V87" s="7" t="e">
        <f>V51/Drift!V36</f>
        <v>#DIV/0!</v>
      </c>
      <c r="W87" s="7"/>
    </row>
    <row r="88" spans="1:23" ht="11.25">
      <c r="A88" s="25">
        <f t="shared" si="7"/>
        <v>13</v>
      </c>
      <c r="B88" s="1" t="str">
        <f>'recalc raw'!C15</f>
        <v>dts1-1</v>
      </c>
      <c r="C88" s="7">
        <f>C52/Drift!C37</f>
        <v>149.72001286266095</v>
      </c>
      <c r="D88" s="7">
        <f>D52/Drift!D37</f>
        <v>2485.093002913396</v>
      </c>
      <c r="E88" s="7">
        <f>E52/Drift!E37</f>
        <v>84138.44423593399</v>
      </c>
      <c r="F88" s="7">
        <f>F52/Drift!F37</f>
        <v>102665.22288816728</v>
      </c>
      <c r="G88" s="7">
        <f>G52/Drift!G37</f>
        <v>2084.2496590632372</v>
      </c>
      <c r="H88" s="7">
        <f>H52/Drift!H37</f>
        <v>13004.14940088207</v>
      </c>
      <c r="I88" s="7">
        <f>I52/Drift!I37</f>
        <v>3937.861449292043</v>
      </c>
      <c r="J88" s="7">
        <f>J52/Drift!J37</f>
        <v>-95.57608017819163</v>
      </c>
      <c r="K88" s="7">
        <f>K52/Drift!K37</f>
        <v>1106.2012615518686</v>
      </c>
      <c r="L88" s="7">
        <f>L52/Drift!L37</f>
        <v>26.219396275678385</v>
      </c>
      <c r="M88" s="7" t="e">
        <f>M52/Drift!M37</f>
        <v>#DIV/0!</v>
      </c>
      <c r="N88" s="7" t="e">
        <f>N52/Drift!N37</f>
        <v>#DIV/0!</v>
      </c>
      <c r="O88" s="7" t="e">
        <f>O52/Drift!O37</f>
        <v>#DIV/0!</v>
      </c>
      <c r="P88" s="7" t="e">
        <f>P52/Drift!P37</f>
        <v>#DIV/0!</v>
      </c>
      <c r="Q88" s="7" t="e">
        <f>Q52/Drift!Q37</f>
        <v>#DIV/0!</v>
      </c>
      <c r="R88" s="7" t="e">
        <f>R52/Drift!R37</f>
        <v>#DIV/0!</v>
      </c>
      <c r="S88" s="7" t="e">
        <f>S52/Drift!S37</f>
        <v>#DIV/0!</v>
      </c>
      <c r="T88" s="7">
        <f>T52/Drift!T37</f>
        <v>751.8568903758319</v>
      </c>
      <c r="U88" s="7" t="e">
        <f>U52/Drift!U37</f>
        <v>#DIV/0!</v>
      </c>
      <c r="V88" s="7" t="e">
        <f>V52/Drift!V37</f>
        <v>#DIV/0!</v>
      </c>
      <c r="W88" s="7"/>
    </row>
    <row r="89" spans="1:23" ht="11.25">
      <c r="A89" s="25">
        <f t="shared" si="7"/>
        <v>14</v>
      </c>
      <c r="B89" s="1" t="str">
        <f>'recalc raw'!C16</f>
        <v>198r1  62-72</v>
      </c>
      <c r="C89" s="7">
        <f>C53/Drift!C38</f>
        <v>5729.134178302694</v>
      </c>
      <c r="D89" s="7">
        <f>D53/Drift!D38</f>
        <v>6220.113950944906</v>
      </c>
      <c r="E89" s="7">
        <f>E53/Drift!E38</f>
        <v>8389.605958735716</v>
      </c>
      <c r="F89" s="7">
        <f>F53/Drift!F38</f>
        <v>4883.704627498748</v>
      </c>
      <c r="G89" s="7">
        <f>G53/Drift!G38</f>
        <v>27580.1269054488</v>
      </c>
      <c r="H89" s="7">
        <f>H53/Drift!H38</f>
        <v>3281.5002072942407</v>
      </c>
      <c r="I89" s="7">
        <f>I53/Drift!I38</f>
        <v>1016431.352498264</v>
      </c>
      <c r="J89" s="7">
        <f>J53/Drift!J38</f>
        <v>4564.491602369271</v>
      </c>
      <c r="K89" s="7">
        <f>K53/Drift!K38</f>
        <v>16935.117000134123</v>
      </c>
      <c r="L89" s="7">
        <f>L53/Drift!L38</f>
        <v>877.9230906367361</v>
      </c>
      <c r="M89" s="7" t="e">
        <f>M53/Drift!M38</f>
        <v>#DIV/0!</v>
      </c>
      <c r="N89" s="7" t="e">
        <f>N53/Drift!N38</f>
        <v>#DIV/0!</v>
      </c>
      <c r="O89" s="7" t="e">
        <f>O53/Drift!O38</f>
        <v>#DIV/0!</v>
      </c>
      <c r="P89" s="7" t="e">
        <f>P53/Drift!P38</f>
        <v>#DIV/0!</v>
      </c>
      <c r="Q89" s="7" t="e">
        <f>Q53/Drift!Q38</f>
        <v>#DIV/0!</v>
      </c>
      <c r="R89" s="7" t="e">
        <f>R53/Drift!R38</f>
        <v>#DIV/0!</v>
      </c>
      <c r="S89" s="7" t="e">
        <f>S53/Drift!S38</f>
        <v>#DIV/0!</v>
      </c>
      <c r="T89" s="7">
        <f>T53/Drift!T38</f>
        <v>16576.891808947905</v>
      </c>
      <c r="U89" s="7" t="e">
        <f>U53/Drift!U38</f>
        <v>#DIV/0!</v>
      </c>
      <c r="V89" s="7" t="e">
        <f>V53/Drift!V38</f>
        <v>#DIV/0!</v>
      </c>
      <c r="W89" s="7"/>
    </row>
    <row r="90" spans="1:23" ht="11.25">
      <c r="A90" s="25">
        <f t="shared" si="7"/>
        <v>15</v>
      </c>
      <c r="B90" s="1" t="str">
        <f>'recalc raw'!C17</f>
        <v>199r3  55-68</v>
      </c>
      <c r="C90" s="7">
        <f>C54/Drift!C39</f>
        <v>6175.98052198165</v>
      </c>
      <c r="D90" s="7">
        <f>D54/Drift!D39</f>
        <v>6325.982975006956</v>
      </c>
      <c r="E90" s="7">
        <f>E54/Drift!E39</f>
        <v>8425.622977912137</v>
      </c>
      <c r="F90" s="7">
        <f>F54/Drift!F39</f>
        <v>5989.316821969531</v>
      </c>
      <c r="G90" s="7">
        <f>G54/Drift!G39</f>
        <v>30229.779700412713</v>
      </c>
      <c r="H90" s="7">
        <f>H54/Drift!H39</f>
        <v>3988.412079803751</v>
      </c>
      <c r="I90" s="7">
        <f>I54/Drift!I39</f>
        <v>956028.472847374</v>
      </c>
      <c r="J90" s="7">
        <f>J54/Drift!J39</f>
        <v>7635.273705226233</v>
      </c>
      <c r="K90" s="7">
        <f>K54/Drift!K39</f>
        <v>18003.47524230128</v>
      </c>
      <c r="L90" s="7">
        <f>L54/Drift!L39</f>
        <v>1096.2406843342928</v>
      </c>
      <c r="M90" s="7" t="e">
        <f>M54/Drift!M39</f>
        <v>#DIV/0!</v>
      </c>
      <c r="N90" s="7" t="e">
        <f>N54/Drift!N39</f>
        <v>#DIV/0!</v>
      </c>
      <c r="O90" s="7" t="e">
        <f>O54/Drift!O39</f>
        <v>#DIV/0!</v>
      </c>
      <c r="P90" s="7" t="e">
        <f>P54/Drift!P39</f>
        <v>#DIV/0!</v>
      </c>
      <c r="Q90" s="7" t="e">
        <f>Q54/Drift!Q39</f>
        <v>#DIV/0!</v>
      </c>
      <c r="R90" s="7" t="e">
        <f>R54/Drift!R39</f>
        <v>#DIV/0!</v>
      </c>
      <c r="S90" s="7" t="e">
        <f>S54/Drift!S39</f>
        <v>#DIV/0!</v>
      </c>
      <c r="T90" s="7">
        <f>T54/Drift!T39</f>
        <v>17644.79522769438</v>
      </c>
      <c r="U90" s="7" t="e">
        <f>U54/Drift!U39</f>
        <v>#DIV/0!</v>
      </c>
      <c r="V90" s="7" t="e">
        <f>V54/Drift!V39</f>
        <v>#DIV/0!</v>
      </c>
      <c r="W90" s="7"/>
    </row>
    <row r="91" spans="1:23" ht="11.25">
      <c r="A91" s="25">
        <f t="shared" si="7"/>
        <v>16</v>
      </c>
      <c r="B91" s="1" t="str">
        <f>'recalc raw'!C18</f>
        <v>200r2  40-50</v>
      </c>
      <c r="C91" s="7">
        <f>C55/Drift!C40</f>
        <v>5328.725322339401</v>
      </c>
      <c r="D91" s="7">
        <f>D55/Drift!D40</f>
        <v>6598.324966424255</v>
      </c>
      <c r="E91" s="7">
        <f>E55/Drift!E40</f>
        <v>7762.6235968069805</v>
      </c>
      <c r="F91" s="7">
        <f>F55/Drift!F40</f>
        <v>6286.439311370651</v>
      </c>
      <c r="G91" s="7">
        <f>G55/Drift!G40</f>
        <v>25250.769346543664</v>
      </c>
      <c r="H91" s="7">
        <f>H55/Drift!H40</f>
        <v>4178.859923855463</v>
      </c>
      <c r="I91" s="7">
        <f>I55/Drift!I40</f>
        <v>1055067.6799356588</v>
      </c>
      <c r="J91" s="7">
        <f>J55/Drift!J40</f>
        <v>7449.568402698639</v>
      </c>
      <c r="K91" s="7">
        <f>K55/Drift!K40</f>
        <v>15182.531904929225</v>
      </c>
      <c r="L91" s="7">
        <f>L55/Drift!L40</f>
        <v>1299.992766384797</v>
      </c>
      <c r="M91" s="7" t="e">
        <f>M55/Drift!M40</f>
        <v>#DIV/0!</v>
      </c>
      <c r="N91" s="7" t="e">
        <f>N55/Drift!N40</f>
        <v>#DIV/0!</v>
      </c>
      <c r="O91" s="7" t="e">
        <f>O55/Drift!O40</f>
        <v>#DIV/0!</v>
      </c>
      <c r="P91" s="7" t="e">
        <f>P55/Drift!P40</f>
        <v>#DIV/0!</v>
      </c>
      <c r="Q91" s="7" t="e">
        <f>Q55/Drift!Q40</f>
        <v>#DIV/0!</v>
      </c>
      <c r="R91" s="7" t="e">
        <f>R55/Drift!R40</f>
        <v>#DIV/0!</v>
      </c>
      <c r="S91" s="7" t="e">
        <f>S55/Drift!S40</f>
        <v>#DIV/0!</v>
      </c>
      <c r="T91" s="7">
        <f>T55/Drift!T40</f>
        <v>14824.027464083689</v>
      </c>
      <c r="U91" s="7" t="e">
        <f>U55/Drift!U40</f>
        <v>#DIV/0!</v>
      </c>
      <c r="V91" s="7" t="e">
        <f>V55/Drift!V40</f>
        <v>#DIV/0!</v>
      </c>
      <c r="W91" s="7"/>
    </row>
    <row r="92" spans="1:23" ht="11.25">
      <c r="A92" s="25">
        <f t="shared" si="7"/>
        <v>17</v>
      </c>
      <c r="B92" s="1" t="str">
        <f>'recalc raw'!C19</f>
        <v>drift-5</v>
      </c>
      <c r="C92" s="7">
        <f>C56/Drift!C41</f>
        <v>12325.208070012035</v>
      </c>
      <c r="D92" s="7">
        <f>D56/Drift!D41</f>
        <v>368604.9739807727</v>
      </c>
      <c r="E92" s="7">
        <f>E56/Drift!E41</f>
        <v>43018.37571682385</v>
      </c>
      <c r="F92" s="7">
        <f>F56/Drift!F41</f>
        <v>30079.68994984186</v>
      </c>
      <c r="G92" s="7">
        <f>G56/Drift!G41</f>
        <v>19938.452455347422</v>
      </c>
      <c r="H92" s="7">
        <f>H56/Drift!H41</f>
        <v>26673.30944462352</v>
      </c>
      <c r="I92" s="7">
        <f>I56/Drift!I41</f>
        <v>4525370.433589724</v>
      </c>
      <c r="J92" s="7">
        <f>J56/Drift!J41</f>
        <v>10607.586912544459</v>
      </c>
      <c r="K92" s="7">
        <f>K56/Drift!K41</f>
        <v>26901.561743164093</v>
      </c>
      <c r="L92" s="7">
        <f>L56/Drift!L41</f>
        <v>19807.576313482565</v>
      </c>
      <c r="M92" s="7" t="e">
        <f>M56/Drift!M41</f>
        <v>#DIV/0!</v>
      </c>
      <c r="N92" s="7" t="e">
        <f>N56/Drift!N41</f>
        <v>#DIV/0!</v>
      </c>
      <c r="O92" s="7" t="e">
        <f>O56/Drift!O41</f>
        <v>#DIV/0!</v>
      </c>
      <c r="P92" s="7" t="e">
        <f>P56/Drift!P41</f>
        <v>#DIV/0!</v>
      </c>
      <c r="Q92" s="7" t="e">
        <f>Q56/Drift!Q41</f>
        <v>#DIV/0!</v>
      </c>
      <c r="R92" s="7" t="e">
        <f>R56/Drift!R41</f>
        <v>#DIV/0!</v>
      </c>
      <c r="S92" s="7" t="e">
        <f>S56/Drift!S41</f>
        <v>#DIV/0!</v>
      </c>
      <c r="T92" s="7">
        <f>T56/Drift!T41</f>
        <v>26541.32857206906</v>
      </c>
      <c r="U92" s="7" t="e">
        <f>U56/Drift!U41</f>
        <v>#DIV/0!</v>
      </c>
      <c r="V92" s="7" t="e">
        <f>V56/Drift!V41</f>
        <v>#DIV/0!</v>
      </c>
      <c r="W92" s="7"/>
    </row>
    <row r="93" spans="1:23" ht="11.25">
      <c r="A93" s="25">
        <f t="shared" si="7"/>
        <v>18</v>
      </c>
      <c r="B93" s="1" t="str">
        <f>'recalc raw'!C20</f>
        <v>bir1-2</v>
      </c>
      <c r="C93" s="7">
        <f>C57/Drift!C42</f>
        <v>7530.867151968107</v>
      </c>
      <c r="D93" s="7">
        <f>D57/Drift!D42</f>
        <v>17925.539513966567</v>
      </c>
      <c r="E93" s="7">
        <f>E57/Drift!E42</f>
        <v>7954.695234054061</v>
      </c>
      <c r="F93" s="7">
        <f>F57/Drift!F42</f>
        <v>7340.048545652888</v>
      </c>
      <c r="G93" s="7">
        <f>G57/Drift!G42</f>
        <v>28048.56055678319</v>
      </c>
      <c r="H93" s="7">
        <f>H57/Drift!H42</f>
        <v>5650.75071002845</v>
      </c>
      <c r="I93" s="7">
        <f>I57/Drift!I42</f>
        <v>1251016.9981250453</v>
      </c>
      <c r="J93" s="7">
        <f>J57/Drift!J42</f>
        <v>10640.231812890745</v>
      </c>
      <c r="K93" s="7">
        <f>K57/Drift!K42</f>
        <v>27236.938268702645</v>
      </c>
      <c r="L93" s="7">
        <f>L57/Drift!L42</f>
        <v>1982.5869941319067</v>
      </c>
      <c r="M93" s="7" t="e">
        <f>M57/Drift!M42</f>
        <v>#DIV/0!</v>
      </c>
      <c r="N93" s="7" t="e">
        <f>N57/Drift!N42</f>
        <v>#DIV/0!</v>
      </c>
      <c r="O93" s="7" t="e">
        <f>O57/Drift!O42</f>
        <v>#DIV/0!</v>
      </c>
      <c r="P93" s="7" t="e">
        <f>P57/Drift!P42</f>
        <v>#DIV/0!</v>
      </c>
      <c r="Q93" s="7" t="e">
        <f>Q57/Drift!Q42</f>
        <v>#DIV/0!</v>
      </c>
      <c r="R93" s="7" t="e">
        <f>R57/Drift!R42</f>
        <v>#DIV/0!</v>
      </c>
      <c r="S93" s="7" t="e">
        <f>S57/Drift!S42</f>
        <v>#DIV/0!</v>
      </c>
      <c r="T93" s="7">
        <f>T57/Drift!T42</f>
        <v>26876.649989149446</v>
      </c>
      <c r="U93" s="7" t="e">
        <f>U57/Drift!U42</f>
        <v>#DIV/0!</v>
      </c>
      <c r="V93" s="7" t="e">
        <f>V57/Drift!V42</f>
        <v>#DIV/0!</v>
      </c>
      <c r="W93" s="7"/>
    </row>
    <row r="94" spans="1:23" ht="11.25">
      <c r="A94" s="25">
        <f t="shared" si="7"/>
        <v>19</v>
      </c>
      <c r="B94" s="1" t="str">
        <f>'recalc raw'!C21</f>
        <v>202r1  44-56</v>
      </c>
      <c r="C94" s="7">
        <f>C58/Drift!C43</f>
        <v>5507.823499733391</v>
      </c>
      <c r="D94" s="7">
        <f>D58/Drift!D43</f>
        <v>5189.984395366536</v>
      </c>
      <c r="E94" s="7">
        <f>E58/Drift!E43</f>
        <v>11558.572089032697</v>
      </c>
      <c r="F94" s="7">
        <f>F58/Drift!F43</f>
        <v>5740.138251470427</v>
      </c>
      <c r="G94" s="7">
        <f>G58/Drift!G43</f>
        <v>32168.625698544645</v>
      </c>
      <c r="H94" s="7">
        <f>H58/Drift!H43</f>
        <v>3880.7712293354193</v>
      </c>
      <c r="I94" s="7">
        <f>I58/Drift!I43</f>
        <v>838556.0096424574</v>
      </c>
      <c r="J94" s="7">
        <f>J58/Drift!J43</f>
        <v>4460.218614401684</v>
      </c>
      <c r="K94" s="7">
        <f>K58/Drift!K43</f>
        <v>17876.100286924782</v>
      </c>
      <c r="L94" s="7">
        <f>L58/Drift!L43</f>
        <v>1024.085012853581</v>
      </c>
      <c r="M94" s="7" t="e">
        <f>M58/Drift!M43</f>
        <v>#DIV/0!</v>
      </c>
      <c r="N94" s="7" t="e">
        <f>N58/Drift!N43</f>
        <v>#DIV/0!</v>
      </c>
      <c r="O94" s="7" t="e">
        <f>O58/Drift!O43</f>
        <v>#DIV/0!</v>
      </c>
      <c r="P94" s="7" t="e">
        <f>P58/Drift!P43</f>
        <v>#DIV/0!</v>
      </c>
      <c r="Q94" s="7" t="e">
        <f>Q58/Drift!Q43</f>
        <v>#DIV/0!</v>
      </c>
      <c r="R94" s="7" t="e">
        <f>R58/Drift!R43</f>
        <v>#DIV/0!</v>
      </c>
      <c r="S94" s="7" t="e">
        <f>S58/Drift!S43</f>
        <v>#DIV/0!</v>
      </c>
      <c r="T94" s="7">
        <f>T58/Drift!T43</f>
        <v>17517.74420374785</v>
      </c>
      <c r="U94" s="7" t="e">
        <f>U58/Drift!U43</f>
        <v>#DIV/0!</v>
      </c>
      <c r="V94" s="7" t="e">
        <f>V58/Drift!V43</f>
        <v>#DIV/0!</v>
      </c>
      <c r="W94" s="7"/>
    </row>
    <row r="95" spans="1:23" ht="11.25">
      <c r="A95" s="25">
        <f t="shared" si="7"/>
        <v>20</v>
      </c>
      <c r="B95" s="1" t="str">
        <f>'recalc raw'!C22</f>
        <v>203r1  83-92</v>
      </c>
      <c r="C95" s="7">
        <f>C59/Drift!C44</f>
        <v>4406.758903773054</v>
      </c>
      <c r="D95" s="7">
        <f>D59/Drift!D44</f>
        <v>6372.964548145364</v>
      </c>
      <c r="E95" s="7">
        <f>E59/Drift!E44</f>
        <v>6816.354147288231</v>
      </c>
      <c r="F95" s="7">
        <f>F59/Drift!F44</f>
        <v>7224.848951065135</v>
      </c>
      <c r="G95" s="7">
        <f>G59/Drift!G44</f>
        <v>23111.104226202853</v>
      </c>
      <c r="H95" s="7">
        <f>H59/Drift!H44</f>
        <v>4449.175987515501</v>
      </c>
      <c r="I95" s="7">
        <f>I59/Drift!I44</f>
        <v>1075672.543239141</v>
      </c>
      <c r="J95" s="7">
        <f>J59/Drift!J44</f>
        <v>7036.070092015116</v>
      </c>
      <c r="K95" s="7">
        <f>K59/Drift!K44</f>
        <v>13759.400888935645</v>
      </c>
      <c r="L95" s="7">
        <f>L59/Drift!L44</f>
        <v>398.84995335637194</v>
      </c>
      <c r="M95" s="7" t="e">
        <f>M59/Drift!M44</f>
        <v>#DIV/0!</v>
      </c>
      <c r="N95" s="7" t="e">
        <f>N59/Drift!N44</f>
        <v>#DIV/0!</v>
      </c>
      <c r="O95" s="7" t="e">
        <f>O59/Drift!O44</f>
        <v>#DIV/0!</v>
      </c>
      <c r="P95" s="7" t="e">
        <f>P59/Drift!P44</f>
        <v>#DIV/0!</v>
      </c>
      <c r="Q95" s="7" t="e">
        <f>Q59/Drift!Q44</f>
        <v>#DIV/0!</v>
      </c>
      <c r="R95" s="7" t="e">
        <f>R59/Drift!R44</f>
        <v>#DIV/0!</v>
      </c>
      <c r="S95" s="7" t="e">
        <f>S59/Drift!S44</f>
        <v>#DIV/0!</v>
      </c>
      <c r="T95" s="7">
        <f>T59/Drift!T44</f>
        <v>13402.470979537244</v>
      </c>
      <c r="U95" s="7" t="e">
        <f>U59/Drift!U44</f>
        <v>#DIV/0!</v>
      </c>
      <c r="V95" s="7" t="e">
        <f>V59/Drift!V44</f>
        <v>#DIV/0!</v>
      </c>
      <c r="W95" s="7"/>
    </row>
    <row r="96" spans="1:23" ht="11.25">
      <c r="A96" s="25">
        <f t="shared" si="7"/>
        <v>21</v>
      </c>
      <c r="B96" s="1" t="str">
        <f>'recalc raw'!C23</f>
        <v>jb3-1</v>
      </c>
      <c r="C96" s="7">
        <f>C60/Drift!C45</f>
        <v>12476.461540077873</v>
      </c>
      <c r="D96" s="7">
        <f>D60/Drift!D45</f>
        <v>670673.9345585294</v>
      </c>
      <c r="E96" s="7">
        <f>E60/Drift!E45</f>
        <v>1228.3438582846195</v>
      </c>
      <c r="F96" s="7">
        <f>F60/Drift!F45</f>
        <v>1556.7748147770592</v>
      </c>
      <c r="G96" s="7">
        <f>G60/Drift!G45</f>
        <v>21468.783388616303</v>
      </c>
      <c r="H96" s="7">
        <f>H60/Drift!H45</f>
        <v>4314.5768016380325</v>
      </c>
      <c r="I96" s="7">
        <f>I60/Drift!I45</f>
        <v>4715604.569044136</v>
      </c>
      <c r="J96" s="7">
        <f>J60/Drift!J45</f>
        <v>16742.892507595167</v>
      </c>
      <c r="K96" s="7">
        <f>K60/Drift!K45</f>
        <v>32071.104832037883</v>
      </c>
      <c r="L96" s="7">
        <f>L60/Drift!L45</f>
        <v>10241.753949354785</v>
      </c>
      <c r="M96" s="7" t="e">
        <f>M60/Drift!M45</f>
        <v>#DIV/0!</v>
      </c>
      <c r="N96" s="7" t="e">
        <f>N60/Drift!N45</f>
        <v>#DIV/0!</v>
      </c>
      <c r="O96" s="7" t="e">
        <f>O60/Drift!O45</f>
        <v>#DIV/0!</v>
      </c>
      <c r="P96" s="7" t="e">
        <f>P60/Drift!P45</f>
        <v>#DIV/0!</v>
      </c>
      <c r="Q96" s="7" t="e">
        <f>Q60/Drift!Q45</f>
        <v>#DIV/0!</v>
      </c>
      <c r="R96" s="7" t="e">
        <f>R60/Drift!R45</f>
        <v>#DIV/0!</v>
      </c>
      <c r="S96" s="7" t="e">
        <f>S60/Drift!S45</f>
        <v>#DIV/0!</v>
      </c>
      <c r="T96" s="7">
        <f>T60/Drift!T45</f>
        <v>31709.349563967156</v>
      </c>
      <c r="U96" s="7" t="e">
        <f>U60/Drift!U45</f>
        <v>#DIV/0!</v>
      </c>
      <c r="V96" s="7" t="e">
        <f>V60/Drift!V45</f>
        <v>#DIV/0!</v>
      </c>
      <c r="W96" s="7"/>
    </row>
    <row r="97" spans="1:23" ht="11.25">
      <c r="A97" s="25">
        <f>A96+1</f>
        <v>22</v>
      </c>
      <c r="B97" s="1" t="str">
        <f>'recalc raw'!C24</f>
        <v>drift-6</v>
      </c>
      <c r="C97" s="7">
        <f>C61/Drift!C46</f>
        <v>12325.208070012033</v>
      </c>
      <c r="D97" s="7">
        <f>D61/Drift!D46</f>
        <v>368604.9739807727</v>
      </c>
      <c r="E97" s="7">
        <f>E61/Drift!E46</f>
        <v>43018.37571682385</v>
      </c>
      <c r="F97" s="7">
        <f>F61/Drift!F46</f>
        <v>30079.68994984186</v>
      </c>
      <c r="G97" s="7">
        <f>G61/Drift!G46</f>
        <v>19938.452455347422</v>
      </c>
      <c r="H97" s="7">
        <f>H61/Drift!H46</f>
        <v>26673.30944462352</v>
      </c>
      <c r="I97" s="7">
        <f>I61/Drift!I46</f>
        <v>4525370.433589724</v>
      </c>
      <c r="J97" s="7">
        <f>J61/Drift!J46</f>
        <v>10607.58691254446</v>
      </c>
      <c r="K97" s="7">
        <f>K61/Drift!K46</f>
        <v>26901.561743164097</v>
      </c>
      <c r="L97" s="7">
        <f>L61/Drift!L46</f>
        <v>19807.576313482565</v>
      </c>
      <c r="M97" s="7" t="e">
        <f>M61/Drift!M46</f>
        <v>#DIV/0!</v>
      </c>
      <c r="N97" s="7" t="e">
        <f>N61/Drift!N46</f>
        <v>#DIV/0!</v>
      </c>
      <c r="O97" s="7" t="e">
        <f>O61/Drift!O46</f>
        <v>#DIV/0!</v>
      </c>
      <c r="P97" s="7" t="e">
        <f>P61/Drift!P46</f>
        <v>#DIV/0!</v>
      </c>
      <c r="Q97" s="7" t="e">
        <f>Q61/Drift!Q46</f>
        <v>#DIV/0!</v>
      </c>
      <c r="R97" s="7" t="e">
        <f>R61/Drift!R46</f>
        <v>#DIV/0!</v>
      </c>
      <c r="S97" s="7" t="e">
        <f>S61/Drift!S46</f>
        <v>#DIV/0!</v>
      </c>
      <c r="T97" s="7">
        <f>T61/Drift!T46</f>
        <v>26541.328572069055</v>
      </c>
      <c r="U97" s="7" t="e">
        <f>U61/Drift!U46</f>
        <v>#DIV/0!</v>
      </c>
      <c r="V97" s="7" t="e">
        <f>V61/Drift!V46</f>
        <v>#DIV/0!</v>
      </c>
      <c r="W97" s="7"/>
    </row>
    <row r="98" spans="1:23" ht="11.25">
      <c r="A98" s="25">
        <f>A97+1</f>
        <v>23</v>
      </c>
      <c r="B98" s="1" t="str">
        <f>'recalc raw'!C25</f>
        <v>204r4  15-26</v>
      </c>
      <c r="C98" s="7">
        <f>C62/Drift!C47</f>
        <v>3716.702199829147</v>
      </c>
      <c r="D98" s="7">
        <f>D62/Drift!D47</f>
        <v>8056.808914797391</v>
      </c>
      <c r="E98" s="7">
        <f>E62/Drift!E47</f>
        <v>3399.0324070884003</v>
      </c>
      <c r="F98" s="7">
        <f>F62/Drift!F47</f>
        <v>4322.50954472562</v>
      </c>
      <c r="G98" s="7">
        <f>G62/Drift!G47</f>
        <v>19350.42488259252</v>
      </c>
      <c r="H98" s="7">
        <f>H62/Drift!H47</f>
        <v>3745.1832863839695</v>
      </c>
      <c r="I98" s="7">
        <f>I62/Drift!I47</f>
        <v>1136963.9890172568</v>
      </c>
      <c r="J98" s="7">
        <f>J62/Drift!J47</f>
        <v>4324.503629365453</v>
      </c>
      <c r="K98" s="7">
        <f>K62/Drift!K47</f>
        <v>12256.818987606128</v>
      </c>
      <c r="L98" s="7">
        <f>L62/Drift!L47</f>
        <v>546.3570569327449</v>
      </c>
      <c r="M98" s="7" t="e">
        <f>M62/Drift!M47</f>
        <v>#DIV/0!</v>
      </c>
      <c r="N98" s="7" t="e">
        <f>N62/Drift!N47</f>
        <v>#DIV/0!</v>
      </c>
      <c r="O98" s="7" t="e">
        <f>O62/Drift!O47</f>
        <v>#DIV/0!</v>
      </c>
      <c r="P98" s="7" t="e">
        <f>P62/Drift!P47</f>
        <v>#DIV/0!</v>
      </c>
      <c r="Q98" s="7" t="e">
        <f>Q62/Drift!Q47</f>
        <v>#DIV/0!</v>
      </c>
      <c r="R98" s="7" t="e">
        <f>R62/Drift!R47</f>
        <v>#DIV/0!</v>
      </c>
      <c r="S98" s="7" t="e">
        <f>S62/Drift!S47</f>
        <v>#DIV/0!</v>
      </c>
      <c r="T98" s="7">
        <f>T62/Drift!T47</f>
        <v>11900.957087126826</v>
      </c>
      <c r="U98" s="7" t="e">
        <f>U62/Drift!U47</f>
        <v>#DIV/0!</v>
      </c>
      <c r="V98" s="7" t="e">
        <f>V62/Drift!V47</f>
        <v>#DIV/0!</v>
      </c>
      <c r="W98" s="7"/>
    </row>
    <row r="99" spans="1:23" ht="11.25">
      <c r="A99" s="25">
        <f>A98+1</f>
        <v>24</v>
      </c>
      <c r="B99" s="1" t="str">
        <f>'recalc raw'!C26</f>
        <v>jp1-2</v>
      </c>
      <c r="C99" s="7">
        <f>C63/Drift!C48</f>
        <v>495.37833554284373</v>
      </c>
      <c r="D99" s="7">
        <f>D63/Drift!D48</f>
        <v>27858.273042691715</v>
      </c>
      <c r="E99" s="7">
        <f>E63/Drift!E48</f>
        <v>61221.453053793266</v>
      </c>
      <c r="F99" s="7">
        <f>F63/Drift!F48</f>
        <v>103475.9263969852</v>
      </c>
      <c r="G99" s="7">
        <f>G63/Drift!G48</f>
        <v>4529.507639142376</v>
      </c>
      <c r="H99" s="7">
        <f>H63/Drift!H48</f>
        <v>11690.526114029786</v>
      </c>
      <c r="I99" s="7">
        <f>I63/Drift!I48</f>
        <v>7968.05625912685</v>
      </c>
      <c r="J99" s="7">
        <f>J63/Drift!J48</f>
        <v>-226.9538643280691</v>
      </c>
      <c r="K99" s="7">
        <f>K63/Drift!K48</f>
        <v>2102.158430964382</v>
      </c>
      <c r="L99" s="7">
        <f>L63/Drift!L48</f>
        <v>452.0070595920676</v>
      </c>
      <c r="M99" s="7" t="e">
        <f>M63/Drift!M48</f>
        <v>#DIV/0!</v>
      </c>
      <c r="N99" s="7" t="e">
        <f>N63/Drift!N48</f>
        <v>#DIV/0!</v>
      </c>
      <c r="O99" s="7" t="e">
        <f>O63/Drift!O48</f>
        <v>#DIV/0!</v>
      </c>
      <c r="P99" s="7" t="e">
        <f>P63/Drift!P48</f>
        <v>#DIV/0!</v>
      </c>
      <c r="Q99" s="7" t="e">
        <f>Q63/Drift!Q48</f>
        <v>#DIV/0!</v>
      </c>
      <c r="R99" s="7" t="e">
        <f>R63/Drift!R48</f>
        <v>#DIV/0!</v>
      </c>
      <c r="S99" s="7" t="e">
        <f>S63/Drift!S48</f>
        <v>#DIV/0!</v>
      </c>
      <c r="T99" s="7">
        <f>T63/Drift!T48</f>
        <v>1748.3607806345556</v>
      </c>
      <c r="U99" s="7" t="e">
        <f>U63/Drift!U48</f>
        <v>#DIV/0!</v>
      </c>
      <c r="V99" s="7" t="e">
        <f>V63/Drift!V48</f>
        <v>#DIV/0!</v>
      </c>
      <c r="W99" s="7"/>
    </row>
    <row r="100" spans="1:23" ht="11.25">
      <c r="A100" s="25">
        <f aca="true" t="shared" si="8" ref="A100:A105">A99+1</f>
        <v>25</v>
      </c>
      <c r="B100" s="1" t="str">
        <f>'recalc raw'!C27</f>
        <v>205r2  91-101</v>
      </c>
      <c r="C100" s="7">
        <f>C64/Drift!C49</f>
        <v>5572.874028987651</v>
      </c>
      <c r="D100" s="7">
        <f>D64/Drift!D49</f>
        <v>4762.335391202286</v>
      </c>
      <c r="E100" s="7">
        <f>E64/Drift!E49</f>
        <v>8876.771172789704</v>
      </c>
      <c r="F100" s="7">
        <f>F64/Drift!F49</f>
        <v>9435.400841482195</v>
      </c>
      <c r="G100" s="7">
        <f>G64/Drift!G49</f>
        <v>25296.637796798444</v>
      </c>
      <c r="H100" s="7">
        <f>H64/Drift!H49</f>
        <v>4989.835170278131</v>
      </c>
      <c r="I100" s="7">
        <f>I64/Drift!I49</f>
        <v>868084.2827478541</v>
      </c>
      <c r="J100" s="7">
        <f>J64/Drift!J49</f>
        <v>5975.163136307643</v>
      </c>
      <c r="K100" s="7">
        <f>K64/Drift!K49</f>
        <v>14608.683055288056</v>
      </c>
      <c r="L100" s="7">
        <f>L64/Drift!L49</f>
        <v>3460.983827419102</v>
      </c>
      <c r="M100" s="7" t="e">
        <f>M64/Drift!M49</f>
        <v>#DIV/0!</v>
      </c>
      <c r="N100" s="7" t="e">
        <f>N64/Drift!N49</f>
        <v>#DIV/0!</v>
      </c>
      <c r="O100" s="7" t="e">
        <f>O64/Drift!O49</f>
        <v>#DIV/0!</v>
      </c>
      <c r="P100" s="7" t="e">
        <f>P64/Drift!P49</f>
        <v>#DIV/0!</v>
      </c>
      <c r="Q100" s="7" t="e">
        <f>Q64/Drift!Q49</f>
        <v>#DIV/0!</v>
      </c>
      <c r="R100" s="7" t="e">
        <f>R64/Drift!R49</f>
        <v>#DIV/0!</v>
      </c>
      <c r="S100" s="7" t="e">
        <f>S64/Drift!S49</f>
        <v>#DIV/0!</v>
      </c>
      <c r="T100" s="7">
        <f>T64/Drift!T49</f>
        <v>14251.157831789695</v>
      </c>
      <c r="U100" s="7" t="e">
        <f>U64/Drift!U49</f>
        <v>#DIV/0!</v>
      </c>
      <c r="V100" s="7" t="e">
        <f>V64/Drift!V49</f>
        <v>#DIV/0!</v>
      </c>
      <c r="W100" s="7"/>
    </row>
    <row r="101" spans="1:23" ht="11.25">
      <c r="A101" s="25">
        <f t="shared" si="8"/>
        <v>26</v>
      </c>
      <c r="B101" s="1" t="str">
        <f>'recalc raw'!C28</f>
        <v>209r2  85-90</v>
      </c>
      <c r="C101" s="7">
        <f>C65/Drift!C50</f>
        <v>5139.8246566195185</v>
      </c>
      <c r="D101" s="7">
        <f>D65/Drift!D50</f>
        <v>6115.6688055529585</v>
      </c>
      <c r="E101" s="7">
        <f>E65/Drift!E50</f>
        <v>10476.54568141851</v>
      </c>
      <c r="F101" s="7">
        <f>F65/Drift!F50</f>
        <v>6315.602331022997</v>
      </c>
      <c r="G101" s="7">
        <f>G65/Drift!G50</f>
        <v>27262.430118310167</v>
      </c>
      <c r="H101" s="7">
        <f>H65/Drift!H50</f>
        <v>3993.2407434818138</v>
      </c>
      <c r="I101" s="7">
        <f>I65/Drift!I50</f>
        <v>985187.4874689651</v>
      </c>
      <c r="J101" s="7">
        <f>J65/Drift!J50</f>
        <v>8250.70843393263</v>
      </c>
      <c r="K101" s="7">
        <f>K65/Drift!K50</f>
        <v>16144.630066609312</v>
      </c>
      <c r="L101" s="7">
        <f>L65/Drift!L50</f>
        <v>1151.8959127053333</v>
      </c>
      <c r="M101" s="7" t="e">
        <f>M65/Drift!M50</f>
        <v>#DIV/0!</v>
      </c>
      <c r="N101" s="7" t="e">
        <f>N65/Drift!N50</f>
        <v>#DIV/0!</v>
      </c>
      <c r="O101" s="7" t="e">
        <f>O65/Drift!O50</f>
        <v>#DIV/0!</v>
      </c>
      <c r="P101" s="7" t="e">
        <f>P65/Drift!P50</f>
        <v>#DIV/0!</v>
      </c>
      <c r="Q101" s="7" t="e">
        <f>Q65/Drift!Q50</f>
        <v>#DIV/0!</v>
      </c>
      <c r="R101" s="7" t="e">
        <f>R65/Drift!R50</f>
        <v>#DIV/0!</v>
      </c>
      <c r="S101" s="7" t="e">
        <f>S65/Drift!S50</f>
        <v>#DIV/0!</v>
      </c>
      <c r="T101" s="7">
        <f>T65/Drift!T50</f>
        <v>15786.342111932112</v>
      </c>
      <c r="U101" s="7" t="e">
        <f>U65/Drift!U50</f>
        <v>#DIV/0!</v>
      </c>
      <c r="V101" s="7" t="e">
        <f>V65/Drift!V50</f>
        <v>#DIV/0!</v>
      </c>
      <c r="W101" s="7"/>
    </row>
    <row r="102" spans="1:23" ht="11.25">
      <c r="A102" s="25">
        <f t="shared" si="8"/>
        <v>27</v>
      </c>
      <c r="B102" s="1" t="str">
        <f>'recalc raw'!C29</f>
        <v>drift-7</v>
      </c>
      <c r="C102" s="7">
        <f>C66/Drift!C51</f>
        <v>12325.208070012035</v>
      </c>
      <c r="D102" s="7">
        <f>D66/Drift!D51</f>
        <v>368604.9739807727</v>
      </c>
      <c r="E102" s="7">
        <f>E66/Drift!E51</f>
        <v>43018.37571682385</v>
      </c>
      <c r="F102" s="7">
        <f>F66/Drift!F51</f>
        <v>30079.68994984186</v>
      </c>
      <c r="G102" s="7">
        <f>G66/Drift!G51</f>
        <v>19938.452455347422</v>
      </c>
      <c r="H102" s="7">
        <f>H66/Drift!H51</f>
        <v>26673.30944462352</v>
      </c>
      <c r="I102" s="7">
        <f>I66/Drift!I51</f>
        <v>4525370.433589725</v>
      </c>
      <c r="J102" s="7">
        <f>J66/Drift!J51</f>
        <v>10607.58691254446</v>
      </c>
      <c r="K102" s="7">
        <f>K66/Drift!K51</f>
        <v>26901.561743164097</v>
      </c>
      <c r="L102" s="7">
        <f>L66/Drift!L51</f>
        <v>19807.576313482565</v>
      </c>
      <c r="M102" s="7" t="e">
        <f>M66/Drift!M51</f>
        <v>#DIV/0!</v>
      </c>
      <c r="N102" s="7" t="e">
        <f>N66/Drift!N51</f>
        <v>#DIV/0!</v>
      </c>
      <c r="O102" s="7" t="e">
        <f>O66/Drift!O51</f>
        <v>#DIV/0!</v>
      </c>
      <c r="P102" s="7" t="e">
        <f>P66/Drift!P51</f>
        <v>#DIV/0!</v>
      </c>
      <c r="Q102" s="7" t="e">
        <f>Q66/Drift!Q51</f>
        <v>#DIV/0!</v>
      </c>
      <c r="R102" s="7" t="e">
        <f>R66/Drift!R51</f>
        <v>#DIV/0!</v>
      </c>
      <c r="S102" s="7" t="e">
        <f>S66/Drift!S51</f>
        <v>#DIV/0!</v>
      </c>
      <c r="T102" s="7">
        <f>T66/Drift!T51</f>
        <v>26541.328572069055</v>
      </c>
      <c r="U102" s="7" t="e">
        <f>U66/Drift!U51</f>
        <v>#DIV/0!</v>
      </c>
      <c r="V102" s="7" t="e">
        <f>V66/Drift!V51</f>
        <v>#DIV/0!</v>
      </c>
      <c r="W102" s="7"/>
    </row>
    <row r="103" spans="1:23" ht="11.25">
      <c r="A103" s="25">
        <f t="shared" si="8"/>
        <v>28</v>
      </c>
      <c r="B103" s="1" t="str">
        <f>'recalc raw'!C30</f>
        <v>ja3-2</v>
      </c>
      <c r="C103" s="7">
        <f>C67/Drift!C52</f>
        <v>8556.355147699298</v>
      </c>
      <c r="D103" s="7">
        <f>D67/Drift!D52</f>
        <v>908078.0573501283</v>
      </c>
      <c r="E103" s="7">
        <f>E67/Drift!E52</f>
        <v>1386.6892881280169</v>
      </c>
      <c r="F103" s="7">
        <f>F67/Drift!F52</f>
        <v>1437.7461604738462</v>
      </c>
      <c r="G103" s="7">
        <f>G67/Drift!G52</f>
        <v>13388.601295568416</v>
      </c>
      <c r="H103" s="7">
        <f>H67/Drift!H52</f>
        <v>2531.5408964143594</v>
      </c>
      <c r="I103" s="7">
        <f>I67/Drift!I52</f>
        <v>3360571.7280914816</v>
      </c>
      <c r="J103" s="7">
        <f>J67/Drift!J52</f>
        <v>2857.9436635992756</v>
      </c>
      <c r="K103" s="7">
        <f>K67/Drift!K52</f>
        <v>14062.020260394042</v>
      </c>
      <c r="L103" s="7">
        <f>L67/Drift!L52</f>
        <v>12965.48269633769</v>
      </c>
      <c r="M103" s="7" t="e">
        <f>M67/Drift!M52</f>
        <v>#DIV/0!</v>
      </c>
      <c r="N103" s="7" t="e">
        <f>N67/Drift!N52</f>
        <v>#DIV/0!</v>
      </c>
      <c r="O103" s="7" t="e">
        <f>O67/Drift!O52</f>
        <v>#DIV/0!</v>
      </c>
      <c r="P103" s="7" t="e">
        <f>P67/Drift!P52</f>
        <v>#DIV/0!</v>
      </c>
      <c r="Q103" s="7" t="e">
        <f>Q67/Drift!Q52</f>
        <v>#DIV/0!</v>
      </c>
      <c r="R103" s="7" t="e">
        <f>R67/Drift!R52</f>
        <v>#DIV/0!</v>
      </c>
      <c r="S103" s="7" t="e">
        <f>S67/Drift!S52</f>
        <v>#DIV/0!</v>
      </c>
      <c r="T103" s="7">
        <f>T67/Drift!T52</f>
        <v>13703.411112759348</v>
      </c>
      <c r="U103" s="7" t="e">
        <f>U67/Drift!U52</f>
        <v>#DIV/0!</v>
      </c>
      <c r="V103" s="7" t="e">
        <f>V67/Drift!V52</f>
        <v>#DIV/0!</v>
      </c>
      <c r="W103" s="7"/>
    </row>
    <row r="104" spans="1:23" ht="11.25">
      <c r="A104" s="25">
        <f t="shared" si="8"/>
        <v>29</v>
      </c>
      <c r="B104" s="1" t="str">
        <f>'recalc raw'!C31</f>
        <v>blank-2</v>
      </c>
      <c r="C104" s="7">
        <f>C68/Drift!C53</f>
        <v>73.20027558265075</v>
      </c>
      <c r="D104" s="7">
        <f>D68/Drift!D53</f>
        <v>118.29489027194083</v>
      </c>
      <c r="E104" s="7">
        <f>E68/Drift!E53</f>
        <v>2.4080031412303815</v>
      </c>
      <c r="F104" s="7">
        <f>F68/Drift!F53</f>
        <v>195.2521847958448</v>
      </c>
      <c r="G104" s="7">
        <f>G68/Drift!G53</f>
        <v>94.01385273231934</v>
      </c>
      <c r="H104" s="7">
        <f>H68/Drift!H53</f>
        <v>-16.75405589442737</v>
      </c>
      <c r="I104" s="7">
        <f>I68/Drift!I53</f>
        <v>-124.3683042806286</v>
      </c>
      <c r="J104" s="7">
        <f>J68/Drift!J53</f>
        <v>-65.53034069941621</v>
      </c>
      <c r="K104" s="7">
        <f>K68/Drift!K53</f>
        <v>-84.73413948693604</v>
      </c>
      <c r="L104" s="7">
        <f>L68/Drift!L53</f>
        <v>-77.24245584849528</v>
      </c>
      <c r="M104" s="7" t="e">
        <f>M68/Drift!M53</f>
        <v>#DIV/0!</v>
      </c>
      <c r="N104" s="7" t="e">
        <f>N68/Drift!N53</f>
        <v>#DIV/0!</v>
      </c>
      <c r="O104" s="7" t="e">
        <f>O68/Drift!O53</f>
        <v>#DIV/0!</v>
      </c>
      <c r="P104" s="7" t="e">
        <f>P68/Drift!P53</f>
        <v>#DIV/0!</v>
      </c>
      <c r="Q104" s="7" t="e">
        <f>Q68/Drift!Q53</f>
        <v>#DIV/0!</v>
      </c>
      <c r="R104" s="7" t="e">
        <f>R68/Drift!R53</f>
        <v>#DIV/0!</v>
      </c>
      <c r="S104" s="7" t="e">
        <f>S68/Drift!S53</f>
        <v>#DIV/0!</v>
      </c>
      <c r="T104" s="7">
        <f>T68/Drift!T53</f>
        <v>-441.95037377522857</v>
      </c>
      <c r="U104" s="7" t="e">
        <f>U68/Drift!U53</f>
        <v>#DIV/0!</v>
      </c>
      <c r="V104" s="7" t="e">
        <f>V68/Drift!V53</f>
        <v>#DIV/0!</v>
      </c>
      <c r="W104" s="7"/>
    </row>
    <row r="105" spans="1:23" ht="11.25">
      <c r="A105" s="25">
        <f t="shared" si="8"/>
        <v>30</v>
      </c>
      <c r="B105" s="1" t="str">
        <f>'recalc raw'!C32</f>
        <v>dts1-2</v>
      </c>
      <c r="C105" s="7">
        <f>C69/Drift!C54</f>
        <v>362.94898524655696</v>
      </c>
      <c r="D105" s="7">
        <f>D69/Drift!D54</f>
        <v>1850.081195976517</v>
      </c>
      <c r="E105" s="7">
        <f>E69/Drift!E54</f>
        <v>82507.92822582912</v>
      </c>
      <c r="F105" s="7">
        <f>F69/Drift!F54</f>
        <v>98762.92842955799</v>
      </c>
      <c r="G105" s="7">
        <f>G69/Drift!G54</f>
        <v>2033.8311700578192</v>
      </c>
      <c r="H105" s="7">
        <f>H69/Drift!H54</f>
        <v>12573.121664732373</v>
      </c>
      <c r="I105" s="7">
        <f>I69/Drift!I54</f>
        <v>4541.370728745999</v>
      </c>
      <c r="J105" s="7">
        <f>J69/Drift!J54</f>
        <v>-55.59763752373984</v>
      </c>
      <c r="K105" s="7">
        <f>K69/Drift!K54</f>
        <v>630.486180586958</v>
      </c>
      <c r="L105" s="7">
        <f>L69/Drift!L54</f>
        <v>-269.8797542995875</v>
      </c>
      <c r="M105" s="7" t="e">
        <f>M69/Drift!M54</f>
        <v>#DIV/0!</v>
      </c>
      <c r="N105" s="7" t="e">
        <f>N69/Drift!N54</f>
        <v>#DIV/0!</v>
      </c>
      <c r="O105" s="7" t="e">
        <f>O69/Drift!O54</f>
        <v>#DIV/0!</v>
      </c>
      <c r="P105" s="7" t="e">
        <f>P69/Drift!P54</f>
        <v>#DIV/0!</v>
      </c>
      <c r="Q105" s="7" t="e">
        <f>Q69/Drift!Q54</f>
        <v>#DIV/0!</v>
      </c>
      <c r="R105" s="7" t="e">
        <f>R69/Drift!R54</f>
        <v>#DIV/0!</v>
      </c>
      <c r="S105" s="7" t="e">
        <f>S69/Drift!S54</f>
        <v>#DIV/0!</v>
      </c>
      <c r="T105" s="7">
        <f>T69/Drift!T54</f>
        <v>272.80318517359615</v>
      </c>
      <c r="U105" s="7" t="e">
        <f>U69/Drift!U54</f>
        <v>#DIV/0!</v>
      </c>
      <c r="V105" s="7" t="e">
        <f>V69/Drift!V54</f>
        <v>#DIV/0!</v>
      </c>
      <c r="W105" s="7"/>
    </row>
    <row r="106" spans="1:23" ht="11.25">
      <c r="A106" s="25">
        <f>A105+1</f>
        <v>31</v>
      </c>
      <c r="B106" s="1" t="str">
        <f>'recalc raw'!C33</f>
        <v>jb3-2</v>
      </c>
      <c r="C106" s="7">
        <f>C70/Drift!C55</f>
        <v>12600.57706575213</v>
      </c>
      <c r="D106" s="7">
        <f>D70/Drift!D55</f>
        <v>673292.0571451593</v>
      </c>
      <c r="E106" s="7">
        <f>E70/Drift!E55</f>
        <v>1167.588059189486</v>
      </c>
      <c r="F106" s="7">
        <f>F70/Drift!F55</f>
        <v>1587.6765857907</v>
      </c>
      <c r="G106" s="7">
        <f>G70/Drift!G55</f>
        <v>21994.516430112315</v>
      </c>
      <c r="H106" s="7">
        <f>H70/Drift!H55</f>
        <v>4632.029266287278</v>
      </c>
      <c r="I106" s="7">
        <f>I70/Drift!I55</f>
        <v>4777833.072393323</v>
      </c>
      <c r="J106" s="7">
        <f>J70/Drift!J55</f>
        <v>17819.807996775467</v>
      </c>
      <c r="K106" s="7">
        <f>K70/Drift!K55</f>
        <v>32588.051054925774</v>
      </c>
      <c r="L106" s="7">
        <f>L70/Drift!L55</f>
        <v>10942.644518923738</v>
      </c>
      <c r="M106" s="7" t="e">
        <f>M70/Drift!M55</f>
        <v>#DIV/0!</v>
      </c>
      <c r="N106" s="7" t="e">
        <f>N70/Drift!N55</f>
        <v>#DIV/0!</v>
      </c>
      <c r="O106" s="7" t="e">
        <f>O70/Drift!O55</f>
        <v>#DIV/0!</v>
      </c>
      <c r="P106" s="7" t="e">
        <f>P70/Drift!P55</f>
        <v>#DIV/0!</v>
      </c>
      <c r="Q106" s="7" t="e">
        <f>Q70/Drift!Q55</f>
        <v>#DIV/0!</v>
      </c>
      <c r="R106" s="7" t="e">
        <f>R70/Drift!R55</f>
        <v>#DIV/0!</v>
      </c>
      <c r="S106" s="7" t="e">
        <f>S70/Drift!S55</f>
        <v>#DIV/0!</v>
      </c>
      <c r="T106" s="7">
        <f>T70/Drift!T55</f>
        <v>32227.349798208434</v>
      </c>
      <c r="U106" s="7" t="e">
        <f>U70/Drift!U55</f>
        <v>#DIV/0!</v>
      </c>
      <c r="V106" s="7" t="e">
        <f>V70/Drift!V55</f>
        <v>#DIV/0!</v>
      </c>
      <c r="W106" s="7"/>
    </row>
    <row r="107" spans="1:23" ht="11.25">
      <c r="A107" s="25">
        <f>A106+1</f>
        <v>32</v>
      </c>
      <c r="B107" s="1" t="str">
        <f>'recalc raw'!C34</f>
        <v>drift-8</v>
      </c>
      <c r="C107" s="7">
        <f>C71/Drift!C56</f>
        <v>12325.208070012035</v>
      </c>
      <c r="D107" s="7">
        <f>D71/Drift!D56</f>
        <v>368604.9739807727</v>
      </c>
      <c r="E107" s="7">
        <f>E71/Drift!E56</f>
        <v>43018.37571682385</v>
      </c>
      <c r="F107" s="7">
        <f>F71/Drift!F56</f>
        <v>30079.68994984186</v>
      </c>
      <c r="G107" s="7">
        <f>G71/Drift!G56</f>
        <v>19938.45245534742</v>
      </c>
      <c r="H107" s="7">
        <f>H71/Drift!H56</f>
        <v>26673.309444623515</v>
      </c>
      <c r="I107" s="7">
        <f>I71/Drift!I56</f>
        <v>4525370.433589724</v>
      </c>
      <c r="J107" s="7">
        <f>J71/Drift!J56</f>
        <v>10607.58691254446</v>
      </c>
      <c r="K107" s="7">
        <f>K71/Drift!K56</f>
        <v>26901.561743164097</v>
      </c>
      <c r="L107" s="7">
        <f>L71/Drift!L56</f>
        <v>19807.576313482565</v>
      </c>
      <c r="M107" s="7" t="e">
        <f>M71/Drift!M56</f>
        <v>#DIV/0!</v>
      </c>
      <c r="N107" s="7" t="e">
        <f>N71/Drift!N56</f>
        <v>#DIV/0!</v>
      </c>
      <c r="O107" s="7" t="e">
        <f>O71/Drift!O56</f>
        <v>#DIV/0!</v>
      </c>
      <c r="P107" s="7" t="e">
        <f>P71/Drift!P56</f>
        <v>#DIV/0!</v>
      </c>
      <c r="Q107" s="7" t="e">
        <f>Q71/Drift!Q56</f>
        <v>#DIV/0!</v>
      </c>
      <c r="R107" s="7" t="e">
        <f>R71/Drift!R56</f>
        <v>#DIV/0!</v>
      </c>
      <c r="S107" s="7" t="e">
        <f>S71/Drift!S56</f>
        <v>#DIV/0!</v>
      </c>
      <c r="T107" s="7">
        <f>T71/Drift!T56</f>
        <v>26541.32857206906</v>
      </c>
      <c r="U107" s="7" t="e">
        <f>U71/Drift!U56</f>
        <v>#DIV/0!</v>
      </c>
      <c r="V107" s="7" t="e">
        <f>V71/Drift!V56</f>
        <v>#DIV/0!</v>
      </c>
      <c r="W107" s="7"/>
    </row>
    <row r="108" spans="3:23" ht="11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19" customFormat="1" ht="11.25">
      <c r="A109" s="23"/>
      <c r="B109" s="17" t="s">
        <v>525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s="21" customFormat="1" ht="11.25">
      <c r="A110" s="24"/>
      <c r="B110" s="20" t="str">
        <f>'blk, drift &amp; conc calc'!B2</f>
        <v>Sample</v>
      </c>
      <c r="C110" s="20" t="str">
        <f>'blk, drift &amp; conc calc'!C2</f>
        <v>Y 371.029</v>
      </c>
      <c r="D110" s="20" t="str">
        <f>'blk, drift &amp; conc calc'!D2</f>
        <v>Ba 455.403</v>
      </c>
      <c r="E110" s="20" t="str">
        <f>'blk, drift &amp; conc calc'!E2</f>
        <v>Cr 267.716</v>
      </c>
      <c r="F110" s="20" t="str">
        <f>'blk, drift &amp; conc calc'!F2</f>
        <v>Ni 231.604</v>
      </c>
      <c r="G110" s="20" t="str">
        <f>'blk, drift &amp; conc calc'!G2</f>
        <v>Sc 361.384</v>
      </c>
      <c r="H110" s="20" t="str">
        <f>'blk, drift &amp; conc calc'!H2</f>
        <v>Co 228.616</v>
      </c>
      <c r="I110" s="20" t="str">
        <f>'blk, drift &amp; conc calc'!I2</f>
        <v>Sr 407.771</v>
      </c>
      <c r="J110" s="20" t="str">
        <f>'blk, drift &amp; conc calc'!J2</f>
        <v>Cu 324.754</v>
      </c>
      <c r="K110" s="20" t="str">
        <f>'blk, drift &amp; conc calc'!K2</f>
        <v>V 292.402</v>
      </c>
      <c r="L110" s="20" t="str">
        <f>'blk, drift &amp; conc calc'!L2</f>
        <v>Zr 343.823</v>
      </c>
      <c r="M110" s="20">
        <f>'blk, drift &amp; conc calc'!M2</f>
        <v>0</v>
      </c>
      <c r="N110" s="20">
        <f>'blk, drift &amp; conc calc'!N2</f>
        <v>0</v>
      </c>
      <c r="O110" s="20">
        <f>'blk, drift &amp; conc calc'!O2</f>
        <v>0</v>
      </c>
      <c r="P110" s="20">
        <f>'blk, drift &amp; conc calc'!P2</f>
        <v>0</v>
      </c>
      <c r="Q110" s="20">
        <f>'blk, drift &amp; conc calc'!Q2</f>
        <v>0</v>
      </c>
      <c r="R110" s="20">
        <f>'blk, drift &amp; conc calc'!R2</f>
        <v>0</v>
      </c>
      <c r="S110" s="20">
        <f>'blk, drift &amp; conc calc'!S2</f>
        <v>0</v>
      </c>
      <c r="T110" s="20" t="str">
        <f>'blk, drift &amp; conc calc'!T2</f>
        <v>V 292.402</v>
      </c>
      <c r="U110" s="20">
        <f>'blk, drift &amp; conc calc'!U2</f>
        <v>0</v>
      </c>
      <c r="V110" s="20">
        <f>'blk, drift &amp; conc calc'!V2</f>
        <v>0</v>
      </c>
      <c r="W110" s="20"/>
    </row>
    <row r="111" spans="1:23" ht="11.25">
      <c r="A111" s="25">
        <v>1</v>
      </c>
      <c r="B111" s="1" t="str">
        <f>'recalc raw'!C3</f>
        <v>drift-1</v>
      </c>
      <c r="C111" s="7">
        <f>C76*regressions!B$38+regressions!B$39</f>
        <v>27.434598993378344</v>
      </c>
      <c r="D111" s="7">
        <f>D76*regressions!C$38+regressions!C$39</f>
        <v>134.57384773440887</v>
      </c>
      <c r="E111" s="7">
        <f>E76*regressions!D$38+regressions!D$39</f>
        <v>1952.09775701552</v>
      </c>
      <c r="F111" s="7">
        <f>F76*regressions!E$38+regressions!E$39</f>
        <v>713.8602004591177</v>
      </c>
      <c r="G111" s="7">
        <f>G76*regressions!F$38+regressions!F$39</f>
        <v>31.627723384918156</v>
      </c>
      <c r="H111" s="7">
        <f>H76*regressions!G$38+regressions!G$39</f>
        <v>266.9543505921702</v>
      </c>
      <c r="I111" s="7">
        <f>I76*regressions!H$38+regressions!H$39</f>
        <v>389.0181636515934</v>
      </c>
      <c r="J111" s="7">
        <f>J76*regressions!I$38+regressions!I$39</f>
        <v>130.4821272071343</v>
      </c>
      <c r="K111" s="7">
        <f>K76*regressions!J$38+regressions!J$39</f>
        <v>309.2242731382922</v>
      </c>
      <c r="L111" s="7">
        <f>L76*regressions!K$38+regressions!K$39</f>
        <v>183.6432379540376</v>
      </c>
      <c r="M111" s="7" t="e">
        <f>M76*regressions!L$38+regressions!L$39</f>
        <v>#DIV/0!</v>
      </c>
      <c r="N111" s="7" t="e">
        <f>N76*regressions!M$38+regressions!M$39</f>
        <v>#DIV/0!</v>
      </c>
      <c r="O111" s="7" t="e">
        <f>O76*regressions!N$38+regressions!N$39</f>
        <v>#DIV/0!</v>
      </c>
      <c r="P111" s="7" t="e">
        <f>P76*regressions!O$38+regressions!O$39</f>
        <v>#DIV/0!</v>
      </c>
      <c r="Q111" s="7" t="e">
        <f>Q76*regressions!P$38+regressions!P$39</f>
        <v>#DIV/0!</v>
      </c>
      <c r="R111" s="7" t="e">
        <f>R76*regressions!Q$38+regressions!Q$39</f>
        <v>#DIV/0!</v>
      </c>
      <c r="S111" s="7" t="e">
        <f>S76*regressions!R$38+regressions!R$39</f>
        <v>#DIV/0!</v>
      </c>
      <c r="T111" s="7">
        <f>T76*regressions!S$38+regressions!S$39</f>
        <v>25.568877790776757</v>
      </c>
      <c r="U111" s="7" t="e">
        <f>U76*regressions!T$38+regressions!T$39</f>
        <v>#DIV/0!</v>
      </c>
      <c r="V111" s="7" t="e">
        <f>V76*regressions!U$38+regressions!U$39</f>
        <v>#DIV/0!</v>
      </c>
      <c r="W111" s="7"/>
    </row>
    <row r="112" spans="1:23" ht="11.25">
      <c r="A112" s="25">
        <f>A111+1</f>
        <v>2</v>
      </c>
      <c r="B112" s="1" t="str">
        <f>'recalc raw'!C4</f>
        <v>blank-1</v>
      </c>
      <c r="C112" s="7">
        <f>C77*regressions!B$38+regressions!B$39</f>
        <v>-0.2710456937029815</v>
      </c>
      <c r="D112" s="7">
        <f>D77*regressions!C$38+regressions!C$39</f>
        <v>3.321832061194185</v>
      </c>
      <c r="E112" s="7">
        <f>E77*regressions!D$38+regressions!D$39</f>
        <v>1.2153108796465828</v>
      </c>
      <c r="F112" s="7">
        <f>F77*regressions!E$38+regressions!E$39</f>
        <v>-7.1500216785146264</v>
      </c>
      <c r="G112" s="7">
        <f>G77*regressions!F$38+regressions!F$39</f>
        <v>0.08731984366376402</v>
      </c>
      <c r="H112" s="7">
        <f>H77*regressions!G$38+regressions!G$39</f>
        <v>-2.592215416576339</v>
      </c>
      <c r="I112" s="7">
        <f>I77*regressions!H$38+regressions!H$39</f>
        <v>1.0690477451214542</v>
      </c>
      <c r="J112" s="7">
        <f>J77*regressions!I$38+regressions!I$39</f>
        <v>0.814058526088938</v>
      </c>
      <c r="K112" s="7">
        <f>K77*regressions!J$38+regressions!J$39</f>
        <v>4.208607202095825</v>
      </c>
      <c r="L112" s="7">
        <f>L77*regressions!K$38+regressions!K$39</f>
        <v>0.5307490328731235</v>
      </c>
      <c r="M112" s="7" t="e">
        <f>M77*regressions!L$38+regressions!L$39</f>
        <v>#DIV/0!</v>
      </c>
      <c r="N112" s="7" t="e">
        <f>N77*regressions!M$38+regressions!M$39</f>
        <v>#DIV/0!</v>
      </c>
      <c r="O112" s="7" t="e">
        <f>O77*regressions!N$38+regressions!N$39</f>
        <v>#DIV/0!</v>
      </c>
      <c r="P112" s="7" t="e">
        <f>P77*regressions!O$38+regressions!O$39</f>
        <v>#DIV/0!</v>
      </c>
      <c r="Q112" s="7" t="e">
        <f>Q77*regressions!P$38+regressions!P$39</f>
        <v>#DIV/0!</v>
      </c>
      <c r="R112" s="7" t="e">
        <f>R77*regressions!Q$38+regressions!Q$39</f>
        <v>#DIV/0!</v>
      </c>
      <c r="S112" s="7" t="e">
        <f>S77*regressions!R$38+regressions!R$39</f>
        <v>#DIV/0!</v>
      </c>
      <c r="T112" s="7">
        <f>T77*regressions!S$38+regressions!S$39</f>
        <v>2.7099739037703947</v>
      </c>
      <c r="U112" s="7" t="e">
        <f>U77*regressions!T$38+regressions!T$39</f>
        <v>#DIV/0!</v>
      </c>
      <c r="V112" s="7" t="e">
        <f>V77*regressions!U$38+regressions!U$39</f>
        <v>#DIV/0!</v>
      </c>
      <c r="W112" s="7"/>
    </row>
    <row r="113" spans="1:23" ht="11.25">
      <c r="A113" s="25">
        <f aca="true" t="shared" si="9" ref="A113:A131">A112+1</f>
        <v>3</v>
      </c>
      <c r="B113" s="1" t="str">
        <f>'recalc raw'!C5</f>
        <v>bir1-1</v>
      </c>
      <c r="C113" s="7">
        <f>C78*regressions!B$38+regressions!B$39</f>
        <v>16.34678895542718</v>
      </c>
      <c r="D113" s="7">
        <f>D78*regressions!C$38+regressions!C$39</f>
        <v>9.837932129065699</v>
      </c>
      <c r="E113" s="7">
        <f>E78*regressions!D$38+regressions!D$39</f>
        <v>379.36301774065805</v>
      </c>
      <c r="F113" s="7">
        <f>F78*regressions!E$38+regressions!E$39</f>
        <v>166.44703987233152</v>
      </c>
      <c r="G113" s="7">
        <f>G78*regressions!F$38+regressions!F$39</f>
        <v>44.20783955781764</v>
      </c>
      <c r="H113" s="7">
        <f>H78*regressions!G$38+regressions!G$39</f>
        <v>58.3760071274294</v>
      </c>
      <c r="I113" s="7">
        <f>I78*regressions!H$38+regressions!H$39</f>
        <v>107.37921612701328</v>
      </c>
      <c r="J113" s="7">
        <f>J78*regressions!I$38+regressions!I$39</f>
        <v>119.11631341138084</v>
      </c>
      <c r="K113" s="7">
        <f>K78*regressions!J$38+regressions!J$39</f>
        <v>316.02368206337036</v>
      </c>
      <c r="L113" s="7">
        <f>L78*regressions!K$38+regressions!K$39</f>
        <v>16.636734074913637</v>
      </c>
      <c r="M113" s="7" t="e">
        <f>M78*regressions!L$38+regressions!L$39</f>
        <v>#DIV/0!</v>
      </c>
      <c r="N113" s="7" t="e">
        <f>N78*regressions!M$38+regressions!M$39</f>
        <v>#DIV/0!</v>
      </c>
      <c r="O113" s="7" t="e">
        <f>O78*regressions!N$38+regressions!N$39</f>
        <v>#DIV/0!</v>
      </c>
      <c r="P113" s="7" t="e">
        <f>P78*regressions!O$38+regressions!O$39</f>
        <v>#DIV/0!</v>
      </c>
      <c r="Q113" s="7" t="e">
        <f>Q78*regressions!P$38+regressions!P$39</f>
        <v>#DIV/0!</v>
      </c>
      <c r="R113" s="7" t="e">
        <f>R78*regressions!Q$38+regressions!Q$39</f>
        <v>#DIV/0!</v>
      </c>
      <c r="S113" s="7" t="e">
        <f>S78*regressions!R$38+regressions!R$39</f>
        <v>#DIV/0!</v>
      </c>
      <c r="T113" s="7">
        <f>T78*regressions!S$38+regressions!S$39</f>
        <v>26.078467037041246</v>
      </c>
      <c r="U113" s="7" t="e">
        <f>U78*regressions!T$38+regressions!T$39</f>
        <v>#DIV/0!</v>
      </c>
      <c r="V113" s="7" t="e">
        <f>V78*regressions!U$38+regressions!U$39</f>
        <v>#DIV/0!</v>
      </c>
      <c r="W113" s="7"/>
    </row>
    <row r="114" spans="1:23" ht="11.25">
      <c r="A114" s="25">
        <f t="shared" si="9"/>
        <v>4</v>
      </c>
      <c r="B114" s="1" t="str">
        <f>'recalc raw'!C6</f>
        <v>drift-2</v>
      </c>
      <c r="C114" s="7">
        <f>C79*regressions!B$38+regressions!B$39</f>
        <v>27.434598993378344</v>
      </c>
      <c r="D114" s="7">
        <f>D79*regressions!C$38+regressions!C$39</f>
        <v>134.57384773440887</v>
      </c>
      <c r="E114" s="7">
        <f>E79*regressions!D$38+regressions!D$39</f>
        <v>1952.09775701552</v>
      </c>
      <c r="F114" s="7">
        <f>F79*regressions!E$38+regressions!E$39</f>
        <v>713.8602004591177</v>
      </c>
      <c r="G114" s="7">
        <f>G79*regressions!F$38+regressions!F$39</f>
        <v>31.627723384918156</v>
      </c>
      <c r="H114" s="7">
        <f>H79*regressions!G$38+regressions!G$39</f>
        <v>266.9543505921702</v>
      </c>
      <c r="I114" s="7">
        <f>I79*regressions!H$38+regressions!H$39</f>
        <v>389.0181636515934</v>
      </c>
      <c r="J114" s="7">
        <f>J79*regressions!I$38+regressions!I$39</f>
        <v>130.4821272071343</v>
      </c>
      <c r="K114" s="7">
        <f>K79*regressions!J$38+regressions!J$39</f>
        <v>309.2242731382922</v>
      </c>
      <c r="L114" s="7">
        <f>L79*regressions!K$38+regressions!K$39</f>
        <v>183.6432379540376</v>
      </c>
      <c r="M114" s="7" t="e">
        <f>M79*regressions!L$38+regressions!L$39</f>
        <v>#DIV/0!</v>
      </c>
      <c r="N114" s="7" t="e">
        <f>N79*regressions!M$38+regressions!M$39</f>
        <v>#DIV/0!</v>
      </c>
      <c r="O114" s="7" t="e">
        <f>O79*regressions!N$38+regressions!N$39</f>
        <v>#DIV/0!</v>
      </c>
      <c r="P114" s="7" t="e">
        <f>P79*regressions!O$38+regressions!O$39</f>
        <v>#DIV/0!</v>
      </c>
      <c r="Q114" s="7" t="e">
        <f>Q79*regressions!P$38+regressions!P$39</f>
        <v>#DIV/0!</v>
      </c>
      <c r="R114" s="7" t="e">
        <f>R79*regressions!Q$38+regressions!Q$39</f>
        <v>#DIV/0!</v>
      </c>
      <c r="S114" s="7" t="e">
        <f>S79*regressions!R$38+regressions!R$39</f>
        <v>#DIV/0!</v>
      </c>
      <c r="T114" s="7">
        <f>T79*regressions!S$38+regressions!S$39</f>
        <v>25.568877790776757</v>
      </c>
      <c r="U114" s="7" t="e">
        <f>U79*regressions!T$38+regressions!T$39</f>
        <v>#DIV/0!</v>
      </c>
      <c r="V114" s="7" t="e">
        <f>V79*regressions!U$38+regressions!U$39</f>
        <v>#DIV/0!</v>
      </c>
      <c r="W114" s="7"/>
    </row>
    <row r="115" spans="1:23" ht="11.25">
      <c r="A115" s="25">
        <f t="shared" si="9"/>
        <v>5</v>
      </c>
      <c r="B115" s="1" t="str">
        <f>'recalc raw'!C7</f>
        <v>jp1-1</v>
      </c>
      <c r="C115" s="7">
        <f>C80*regressions!B$38+regressions!B$39</f>
        <v>-0.4391637624774654</v>
      </c>
      <c r="D115" s="7">
        <f>D80*regressions!C$38+regressions!C$39</f>
        <v>13.136272149758076</v>
      </c>
      <c r="E115" s="7">
        <f>E80*regressions!D$38+regressions!D$39</f>
        <v>2836.343824621104</v>
      </c>
      <c r="F115" s="7">
        <f>F80*regressions!E$38+regressions!E$39</f>
        <v>2458.5713237347313</v>
      </c>
      <c r="G115" s="7">
        <f>G80*regressions!F$38+regressions!F$39</f>
        <v>7.42513410746819</v>
      </c>
      <c r="H115" s="7">
        <f>H80*regressions!G$38+regressions!G$39</f>
        <v>111.77579255127583</v>
      </c>
      <c r="I115" s="7">
        <f>I80*regressions!H$38+regressions!H$39</f>
        <v>1.7644783682909666</v>
      </c>
      <c r="J115" s="7">
        <f>J80*regressions!I$38+regressions!I$39</f>
        <v>-2.5936059392572766</v>
      </c>
      <c r="K115" s="7">
        <f>K80*regressions!J$38+regressions!J$39</f>
        <v>29.244513434527562</v>
      </c>
      <c r="L115" s="7">
        <f>L80*regressions!K$38+regressions!K$39</f>
        <v>9.384886750457957</v>
      </c>
      <c r="M115" s="7" t="e">
        <f>M80*regressions!L$38+regressions!L$39</f>
        <v>#DIV/0!</v>
      </c>
      <c r="N115" s="7" t="e">
        <f>N80*regressions!M$38+regressions!M$39</f>
        <v>#DIV/0!</v>
      </c>
      <c r="O115" s="7" t="e">
        <f>O80*regressions!N$38+regressions!N$39</f>
        <v>#DIV/0!</v>
      </c>
      <c r="P115" s="7" t="e">
        <f>P80*regressions!O$38+regressions!O$39</f>
        <v>#DIV/0!</v>
      </c>
      <c r="Q115" s="7" t="e">
        <f>Q80*regressions!P$38+regressions!P$39</f>
        <v>#DIV/0!</v>
      </c>
      <c r="R115" s="7" t="e">
        <f>R80*regressions!Q$38+regressions!Q$39</f>
        <v>#DIV/0!</v>
      </c>
      <c r="S115" s="7" t="e">
        <f>S80*regressions!R$38+regressions!R$39</f>
        <v>#DIV/0!</v>
      </c>
      <c r="T115" s="7">
        <f>T80*regressions!S$38+regressions!S$39</f>
        <v>4.584850082529959</v>
      </c>
      <c r="U115" s="7" t="e">
        <f>U80*regressions!T$38+regressions!T$39</f>
        <v>#DIV/0!</v>
      </c>
      <c r="V115" s="7" t="e">
        <f>V80*regressions!U$38+regressions!U$39</f>
        <v>#DIV/0!</v>
      </c>
      <c r="W115" s="7"/>
    </row>
    <row r="116" spans="1:23" ht="11.25">
      <c r="A116" s="25">
        <f t="shared" si="9"/>
        <v>6</v>
      </c>
      <c r="B116" s="1" t="str">
        <f>'recalc raw'!C8</f>
        <v>182r1  43-52</v>
      </c>
      <c r="C116" s="7">
        <f>C81*regressions!B$38+regressions!B$39</f>
        <v>30.63273203536687</v>
      </c>
      <c r="D116" s="7">
        <f>D81*regressions!C$38+regressions!C$39</f>
        <v>7.5627764688192896</v>
      </c>
      <c r="E116" s="7">
        <f>E81*regressions!D$38+regressions!D$39</f>
        <v>97.40643576120553</v>
      </c>
      <c r="F116" s="7">
        <f>F81*regressions!E$38+regressions!E$39</f>
        <v>101.50826734255342</v>
      </c>
      <c r="G116" s="7">
        <f>G81*regressions!F$38+regressions!F$39</f>
        <v>62.35234257689137</v>
      </c>
      <c r="H116" s="7">
        <f>H81*regressions!G$38+regressions!G$39</f>
        <v>128.14076113197646</v>
      </c>
      <c r="I116" s="7">
        <f>I81*regressions!H$38+regressions!H$39</f>
        <v>86.17353931651749</v>
      </c>
      <c r="J116" s="7">
        <f>J81*regressions!I$38+regressions!I$39</f>
        <v>77.4818069486343</v>
      </c>
      <c r="K116" s="7">
        <f>K81*regressions!J$38+regressions!J$39</f>
        <v>596.213970940369</v>
      </c>
      <c r="L116" s="7">
        <f>L81*regressions!K$38+regressions!K$39</f>
        <v>75.74247479916703</v>
      </c>
      <c r="M116" s="7" t="e">
        <f>M81*regressions!L$38+regressions!L$39</f>
        <v>#DIV/0!</v>
      </c>
      <c r="N116" s="7" t="e">
        <f>N81*regressions!M$38+regressions!M$39</f>
        <v>#DIV/0!</v>
      </c>
      <c r="O116" s="7" t="e">
        <f>O81*regressions!N$38+regressions!N$39</f>
        <v>#DIV/0!</v>
      </c>
      <c r="P116" s="7" t="e">
        <f>P81*regressions!O$38+regressions!O$39</f>
        <v>#DIV/0!</v>
      </c>
      <c r="Q116" s="7" t="e">
        <f>Q81*regressions!P$38+regressions!P$39</f>
        <v>#DIV/0!</v>
      </c>
      <c r="R116" s="7" t="e">
        <f>R81*regressions!Q$38+regressions!Q$39</f>
        <v>#DIV/0!</v>
      </c>
      <c r="S116" s="7" t="e">
        <f>S81*regressions!R$38+regressions!R$39</f>
        <v>#DIV/0!</v>
      </c>
      <c r="T116" s="7">
        <f>T81*regressions!S$38+regressions!S$39</f>
        <v>47.07815029085971</v>
      </c>
      <c r="U116" s="7" t="e">
        <f>U81*regressions!T$38+regressions!T$39</f>
        <v>#DIV/0!</v>
      </c>
      <c r="V116" s="7" t="e">
        <f>V81*regressions!U$38+regressions!U$39</f>
        <v>#DIV/0!</v>
      </c>
      <c r="W116" s="7"/>
    </row>
    <row r="117" spans="1:23" ht="11.25">
      <c r="A117" s="25">
        <f t="shared" si="9"/>
        <v>7</v>
      </c>
      <c r="B117" s="1" t="str">
        <f>'recalc raw'!C9</f>
        <v>drift-3</v>
      </c>
      <c r="C117" s="7">
        <f>C82*regressions!B$38+regressions!B$39</f>
        <v>27.434598993378344</v>
      </c>
      <c r="D117" s="7">
        <f>D82*regressions!C$38+regressions!C$39</f>
        <v>134.57384773440887</v>
      </c>
      <c r="E117" s="7">
        <f>E82*regressions!D$38+regressions!D$39</f>
        <v>1952.09775701552</v>
      </c>
      <c r="F117" s="7">
        <f>F82*regressions!E$38+regressions!E$39</f>
        <v>713.8602004591177</v>
      </c>
      <c r="G117" s="7">
        <f>G82*regressions!F$38+regressions!F$39</f>
        <v>31.627723384918156</v>
      </c>
      <c r="H117" s="7">
        <f>H82*regressions!G$38+regressions!G$39</f>
        <v>266.9543505921702</v>
      </c>
      <c r="I117" s="7">
        <f>I82*regressions!H$38+regressions!H$39</f>
        <v>389.0181636515934</v>
      </c>
      <c r="J117" s="7">
        <f>J82*regressions!I$38+regressions!I$39</f>
        <v>130.4821272071343</v>
      </c>
      <c r="K117" s="7">
        <f>K82*regressions!J$38+regressions!J$39</f>
        <v>309.2242731382922</v>
      </c>
      <c r="L117" s="7">
        <f>L82*regressions!K$38+regressions!K$39</f>
        <v>183.6432379540376</v>
      </c>
      <c r="M117" s="7" t="e">
        <f>M82*regressions!L$38+regressions!L$39</f>
        <v>#DIV/0!</v>
      </c>
      <c r="N117" s="7" t="e">
        <f>N82*regressions!M$38+regressions!M$39</f>
        <v>#DIV/0!</v>
      </c>
      <c r="O117" s="7" t="e">
        <f>O82*regressions!N$38+regressions!N$39</f>
        <v>#DIV/0!</v>
      </c>
      <c r="P117" s="7" t="e">
        <f>P82*regressions!O$38+regressions!O$39</f>
        <v>#DIV/0!</v>
      </c>
      <c r="Q117" s="7" t="e">
        <f>Q82*regressions!P$38+regressions!P$39</f>
        <v>#DIV/0!</v>
      </c>
      <c r="R117" s="7" t="e">
        <f>R82*regressions!Q$38+regressions!Q$39</f>
        <v>#DIV/0!</v>
      </c>
      <c r="S117" s="7" t="e">
        <f>S82*regressions!R$38+regressions!R$39</f>
        <v>#DIV/0!</v>
      </c>
      <c r="T117" s="7">
        <f>T82*regressions!S$38+regressions!S$39</f>
        <v>25.568877790776757</v>
      </c>
      <c r="U117" s="7" t="e">
        <f>U82*regressions!T$38+regressions!T$39</f>
        <v>#DIV/0!</v>
      </c>
      <c r="V117" s="7" t="e">
        <f>V82*regressions!U$38+regressions!U$39</f>
        <v>#DIV/0!</v>
      </c>
      <c r="W117" s="7"/>
    </row>
    <row r="118" spans="1:23" ht="11.25">
      <c r="A118" s="25">
        <f t="shared" si="9"/>
        <v>8</v>
      </c>
      <c r="B118" s="1" t="str">
        <f>'recalc raw'!C10</f>
        <v>194r2  50-60</v>
      </c>
      <c r="C118" s="7">
        <f>C83*regressions!B$38+regressions!B$39</f>
        <v>11.548051725599612</v>
      </c>
      <c r="D118" s="7">
        <f>D83*regressions!C$38+regressions!C$39</f>
        <v>6.223902487183904</v>
      </c>
      <c r="E118" s="7">
        <f>E83*regressions!D$38+regressions!D$39</f>
        <v>193.51228923495142</v>
      </c>
      <c r="F118" s="7">
        <f>F83*regressions!E$38+regressions!E$39</f>
        <v>110.93907518912559</v>
      </c>
      <c r="G118" s="7">
        <f>G83*regressions!F$38+regressions!F$39</f>
        <v>38.154959878602945</v>
      </c>
      <c r="H118" s="7">
        <f>H83*regressions!G$38+regressions!G$39</f>
        <v>39.06556708284591</v>
      </c>
      <c r="I118" s="7">
        <f>I83*regressions!H$38+regressions!H$39</f>
        <v>86.35390636321031</v>
      </c>
      <c r="J118" s="7">
        <f>J83*regressions!I$38+regressions!I$39</f>
        <v>63.05752059728037</v>
      </c>
      <c r="K118" s="7">
        <f>K83*regressions!J$38+regressions!J$39</f>
        <v>188.33435984485163</v>
      </c>
      <c r="L118" s="7">
        <f>L83*regressions!K$38+regressions!K$39</f>
        <v>5.278583354859654</v>
      </c>
      <c r="M118" s="7" t="e">
        <f>M83*regressions!L$38+regressions!L$39</f>
        <v>#DIV/0!</v>
      </c>
      <c r="N118" s="7" t="e">
        <f>N83*regressions!M$38+regressions!M$39</f>
        <v>#DIV/0!</v>
      </c>
      <c r="O118" s="7" t="e">
        <f>O83*regressions!N$38+regressions!N$39</f>
        <v>#DIV/0!</v>
      </c>
      <c r="P118" s="7" t="e">
        <f>P83*regressions!O$38+regressions!O$39</f>
        <v>#DIV/0!</v>
      </c>
      <c r="Q118" s="7" t="e">
        <f>Q83*regressions!P$38+regressions!P$39</f>
        <v>#DIV/0!</v>
      </c>
      <c r="R118" s="7" t="e">
        <f>R83*regressions!Q$38+regressions!Q$39</f>
        <v>#DIV/0!</v>
      </c>
      <c r="S118" s="7" t="e">
        <f>S83*regressions!R$38+regressions!R$39</f>
        <v>#DIV/0!</v>
      </c>
      <c r="T118" s="7">
        <f>T83*regressions!S$38+regressions!S$39</f>
        <v>16.509130436735003</v>
      </c>
      <c r="U118" s="7" t="e">
        <f>U83*regressions!T$38+regressions!T$39</f>
        <v>#DIV/0!</v>
      </c>
      <c r="V118" s="7" t="e">
        <f>V83*regressions!U$38+regressions!U$39</f>
        <v>#DIV/0!</v>
      </c>
      <c r="W118" s="7"/>
    </row>
    <row r="119" spans="1:23" ht="11.25">
      <c r="A119" s="25">
        <f t="shared" si="9"/>
        <v>9</v>
      </c>
      <c r="B119" s="1" t="str">
        <f>'recalc raw'!C11</f>
        <v>195r3  44-53</v>
      </c>
      <c r="C119" s="7">
        <f>C84*regressions!B$38+regressions!B$39</f>
        <v>12.930797757617137</v>
      </c>
      <c r="D119" s="7">
        <f>D84*regressions!C$38+regressions!C$39</f>
        <v>6.126548617684243</v>
      </c>
      <c r="E119" s="7">
        <f>E84*regressions!D$38+regressions!D$39</f>
        <v>318.93400031780425</v>
      </c>
      <c r="F119" s="7">
        <f>F84*regressions!E$38+regressions!E$39</f>
        <v>152.72174736831113</v>
      </c>
      <c r="G119" s="7">
        <f>G84*regressions!F$38+regressions!F$39</f>
        <v>41.79388467210379</v>
      </c>
      <c r="H119" s="7">
        <f>H84*regressions!G$38+regressions!G$39</f>
        <v>46.42326419855859</v>
      </c>
      <c r="I119" s="7">
        <f>I84*regressions!H$38+regressions!H$39</f>
        <v>87.04680423332512</v>
      </c>
      <c r="J119" s="7">
        <f>J84*regressions!I$38+regressions!I$39</f>
        <v>86.26211158550673</v>
      </c>
      <c r="K119" s="7">
        <f>K84*regressions!J$38+regressions!J$39</f>
        <v>198.23323101952053</v>
      </c>
      <c r="L119" s="7">
        <f>L84*regressions!K$38+regressions!K$39</f>
        <v>12.292388654946132</v>
      </c>
      <c r="M119" s="7" t="e">
        <f>M84*regressions!L$38+regressions!L$39</f>
        <v>#DIV/0!</v>
      </c>
      <c r="N119" s="7" t="e">
        <f>N84*regressions!M$38+regressions!M$39</f>
        <v>#DIV/0!</v>
      </c>
      <c r="O119" s="7" t="e">
        <f>O84*regressions!N$38+regressions!N$39</f>
        <v>#DIV/0!</v>
      </c>
      <c r="P119" s="7" t="e">
        <f>P84*regressions!O$38+regressions!O$39</f>
        <v>#DIV/0!</v>
      </c>
      <c r="Q119" s="7" t="e">
        <f>Q84*regressions!P$38+regressions!P$39</f>
        <v>#DIV/0!</v>
      </c>
      <c r="R119" s="7" t="e">
        <f>R84*regressions!Q$38+regressions!Q$39</f>
        <v>#DIV/0!</v>
      </c>
      <c r="S119" s="7" t="e">
        <f>S84*regressions!R$38+regressions!R$39</f>
        <v>#DIV/0!</v>
      </c>
      <c r="T119" s="7">
        <f>T84*regressions!S$38+regressions!S$39</f>
        <v>17.251552844037207</v>
      </c>
      <c r="U119" s="7" t="e">
        <f>U84*regressions!T$38+regressions!T$39</f>
        <v>#DIV/0!</v>
      </c>
      <c r="V119" s="7" t="e">
        <f>V84*regressions!U$38+regressions!U$39</f>
        <v>#DIV/0!</v>
      </c>
      <c r="W119" s="7"/>
    </row>
    <row r="120" spans="1:23" ht="11.25">
      <c r="A120" s="25">
        <f t="shared" si="9"/>
        <v>10</v>
      </c>
      <c r="B120" s="1" t="str">
        <f>'recalc raw'!C12</f>
        <v>196r3  55-62</v>
      </c>
      <c r="C120" s="7">
        <f>C85*regressions!B$38+regressions!B$39</f>
        <v>14.078646283030725</v>
      </c>
      <c r="D120" s="7">
        <f>D85*regressions!C$38+regressions!C$39</f>
        <v>5.817223445219835</v>
      </c>
      <c r="E120" s="7">
        <f>E85*regressions!D$38+regressions!D$39</f>
        <v>573.8887843815628</v>
      </c>
      <c r="F120" s="7">
        <f>F85*regressions!E$38+regressions!E$39</f>
        <v>140.1682326143655</v>
      </c>
      <c r="G120" s="7">
        <f>G85*regressions!F$38+regressions!F$39</f>
        <v>48.46837636773467</v>
      </c>
      <c r="H120" s="7">
        <f>H85*regressions!G$38+regressions!G$39</f>
        <v>36.42803930805789</v>
      </c>
      <c r="I120" s="7">
        <f>I85*regressions!H$38+regressions!H$39</f>
        <v>74.53615424108123</v>
      </c>
      <c r="J120" s="7">
        <f>J85*regressions!I$38+regressions!I$39</f>
        <v>65.64533838196503</v>
      </c>
      <c r="K120" s="7">
        <f>K85*regressions!J$38+regressions!J$39</f>
        <v>209.24735831164708</v>
      </c>
      <c r="L120" s="7">
        <f>L85*regressions!K$38+regressions!K$39</f>
        <v>13.416574655700758</v>
      </c>
      <c r="M120" s="7" t="e">
        <f>M85*regressions!L$38+regressions!L$39</f>
        <v>#DIV/0!</v>
      </c>
      <c r="N120" s="7" t="e">
        <f>N85*regressions!M$38+regressions!M$39</f>
        <v>#DIV/0!</v>
      </c>
      <c r="O120" s="7" t="e">
        <f>O85*regressions!N$38+regressions!N$39</f>
        <v>#DIV/0!</v>
      </c>
      <c r="P120" s="7" t="e">
        <f>P85*regressions!O$38+regressions!O$39</f>
        <v>#DIV/0!</v>
      </c>
      <c r="Q120" s="7" t="e">
        <f>Q85*regressions!P$38+regressions!P$39</f>
        <v>#DIV/0!</v>
      </c>
      <c r="R120" s="7" t="e">
        <f>R85*regressions!Q$38+regressions!Q$39</f>
        <v>#DIV/0!</v>
      </c>
      <c r="S120" s="7" t="e">
        <f>S85*regressions!R$38+regressions!R$39</f>
        <v>#DIV/0!</v>
      </c>
      <c r="T120" s="7">
        <f>T85*regressions!S$38+regressions!S$39</f>
        <v>18.077434414828737</v>
      </c>
      <c r="U120" s="7" t="e">
        <f>U85*regressions!T$38+regressions!T$39</f>
        <v>#DIV/0!</v>
      </c>
      <c r="V120" s="7" t="e">
        <f>V85*regressions!U$38+regressions!U$39</f>
        <v>#DIV/0!</v>
      </c>
      <c r="W120" s="7"/>
    </row>
    <row r="121" spans="1:23" ht="11.25">
      <c r="A121" s="25">
        <f t="shared" si="9"/>
        <v>11</v>
      </c>
      <c r="B121" s="1" t="str">
        <f>'recalc raw'!C13</f>
        <v>ja3-1</v>
      </c>
      <c r="C121" s="7">
        <f>C86*regressions!B$38+regressions!B$39</f>
        <v>20.774629714669544</v>
      </c>
      <c r="D121" s="7">
        <f>D86*regressions!C$38+regressions!C$39</f>
        <v>319.66768957808983</v>
      </c>
      <c r="E121" s="7">
        <f>E86*regressions!D$38+regressions!D$39</f>
        <v>64.41576027908818</v>
      </c>
      <c r="F121" s="7">
        <f>F86*regressions!E$38+regressions!E$39</f>
        <v>28.51557199312475</v>
      </c>
      <c r="G121" s="7">
        <f>G86*regressions!F$38+regressions!F$39</f>
        <v>20.852658984057406</v>
      </c>
      <c r="H121" s="7">
        <f>H86*regressions!G$38+regressions!G$39</f>
        <v>20.942968776536976</v>
      </c>
      <c r="I121" s="7">
        <f>I86*regressions!H$38+regressions!H$39</f>
        <v>286.10620328694483</v>
      </c>
      <c r="J121" s="7">
        <f>J86*regressions!I$38+regressions!I$39</f>
        <v>37.79515869668361</v>
      </c>
      <c r="K121" s="7">
        <f>K86*regressions!J$38+regressions!J$39</f>
        <v>164.8070710362723</v>
      </c>
      <c r="L121" s="7">
        <f>L86*regressions!K$38+regressions!K$39</f>
        <v>115.78800185929498</v>
      </c>
      <c r="M121" s="7" t="e">
        <f>M86*regressions!L$38+regressions!L$39</f>
        <v>#DIV/0!</v>
      </c>
      <c r="N121" s="7" t="e">
        <f>N86*regressions!M$38+regressions!M$39</f>
        <v>#DIV/0!</v>
      </c>
      <c r="O121" s="7" t="e">
        <f>O86*regressions!N$38+regressions!N$39</f>
        <v>#DIV/0!</v>
      </c>
      <c r="P121" s="7" t="e">
        <f>P86*regressions!O$38+regressions!O$39</f>
        <v>#DIV/0!</v>
      </c>
      <c r="Q121" s="7" t="e">
        <f>Q86*regressions!P$38+regressions!P$39</f>
        <v>#DIV/0!</v>
      </c>
      <c r="R121" s="7" t="e">
        <f>R86*regressions!Q$38+regressions!Q$39</f>
        <v>#DIV/0!</v>
      </c>
      <c r="S121" s="7" t="e">
        <f>S86*regressions!R$38+regressions!R$39</f>
        <v>#DIV/0!</v>
      </c>
      <c r="T121" s="7">
        <f>T86*regressions!S$38+regressions!S$39</f>
        <v>14.748185823870683</v>
      </c>
      <c r="U121" s="7" t="e">
        <f>U86*regressions!T$38+regressions!T$39</f>
        <v>#DIV/0!</v>
      </c>
      <c r="V121" s="7" t="e">
        <f>V86*regressions!U$38+regressions!U$39</f>
        <v>#DIV/0!</v>
      </c>
      <c r="W121" s="7"/>
    </row>
    <row r="122" spans="1:23" ht="11.25">
      <c r="A122" s="25">
        <f t="shared" si="9"/>
        <v>12</v>
      </c>
      <c r="B122" s="1" t="str">
        <f>'recalc raw'!C14</f>
        <v>drift-4</v>
      </c>
      <c r="C122" s="7">
        <f>C87*regressions!B$38+regressions!B$39</f>
        <v>27.434598993378344</v>
      </c>
      <c r="D122" s="7">
        <f>D87*regressions!C$38+regressions!C$39</f>
        <v>134.57384773440887</v>
      </c>
      <c r="E122" s="7">
        <f>E87*regressions!D$38+regressions!D$39</f>
        <v>1952.09775701552</v>
      </c>
      <c r="F122" s="7">
        <f>F87*regressions!E$38+regressions!E$39</f>
        <v>713.8602004591177</v>
      </c>
      <c r="G122" s="7">
        <f>G87*regressions!F$38+regressions!F$39</f>
        <v>31.627723384918156</v>
      </c>
      <c r="H122" s="7">
        <f>H87*regressions!G$38+regressions!G$39</f>
        <v>266.9543505921702</v>
      </c>
      <c r="I122" s="7">
        <f>I87*regressions!H$38+regressions!H$39</f>
        <v>389.0181636515934</v>
      </c>
      <c r="J122" s="7">
        <f>J87*regressions!I$38+regressions!I$39</f>
        <v>130.4821272071343</v>
      </c>
      <c r="K122" s="7">
        <f>K87*regressions!J$38+regressions!J$39</f>
        <v>309.2242731382922</v>
      </c>
      <c r="L122" s="7">
        <f>L87*regressions!K$38+regressions!K$39</f>
        <v>183.6432379540376</v>
      </c>
      <c r="M122" s="7" t="e">
        <f>M87*regressions!L$38+regressions!L$39</f>
        <v>#DIV/0!</v>
      </c>
      <c r="N122" s="7" t="e">
        <f>N87*regressions!M$38+regressions!M$39</f>
        <v>#DIV/0!</v>
      </c>
      <c r="O122" s="7" t="e">
        <f>O87*regressions!N$38+regressions!N$39</f>
        <v>#DIV/0!</v>
      </c>
      <c r="P122" s="7" t="e">
        <f>P87*regressions!O$38+regressions!O$39</f>
        <v>#DIV/0!</v>
      </c>
      <c r="Q122" s="7" t="e">
        <f>Q87*regressions!P$38+regressions!P$39</f>
        <v>#DIV/0!</v>
      </c>
      <c r="R122" s="7" t="e">
        <f>R87*regressions!Q$38+regressions!Q$39</f>
        <v>#DIV/0!</v>
      </c>
      <c r="S122" s="7" t="e">
        <f>S87*regressions!R$38+regressions!R$39</f>
        <v>#DIV/0!</v>
      </c>
      <c r="T122" s="7">
        <f>T87*regressions!S$38+regressions!S$39</f>
        <v>25.568877790776757</v>
      </c>
      <c r="U122" s="7" t="e">
        <f>U87*regressions!T$38+regressions!T$39</f>
        <v>#DIV/0!</v>
      </c>
      <c r="V122" s="7" t="e">
        <f>V87*regressions!U$38+regressions!U$39</f>
        <v>#DIV/0!</v>
      </c>
      <c r="W122" s="7"/>
    </row>
    <row r="123" spans="1:23" ht="11.25">
      <c r="A123" s="25">
        <f t="shared" si="9"/>
        <v>13</v>
      </c>
      <c r="B123" s="1" t="str">
        <f>'recalc raw'!C15</f>
        <v>dts1-1</v>
      </c>
      <c r="C123" s="7">
        <f>C88*regressions!B$38+regressions!B$39</f>
        <v>0.22618189478612072</v>
      </c>
      <c r="D123" s="7">
        <f>D88*regressions!C$38+regressions!C$39</f>
        <v>4.247891559837401</v>
      </c>
      <c r="E123" s="7">
        <f>E88*regressions!D$38+regressions!D$39</f>
        <v>3816.7833928061373</v>
      </c>
      <c r="F123" s="7">
        <f>F88*regressions!E$38+regressions!E$39</f>
        <v>2441.7740756680028</v>
      </c>
      <c r="G123" s="7">
        <f>G88*regressions!F$38+regressions!F$39</f>
        <v>3.5116520618115405</v>
      </c>
      <c r="H123" s="7">
        <f>H88*regressions!G$38+regressions!G$39</f>
        <v>128.7296449029013</v>
      </c>
      <c r="I123" s="7">
        <f>I88*regressions!H$38+regressions!H$39</f>
        <v>1.3962417444248876</v>
      </c>
      <c r="J123" s="7">
        <f>J88*regressions!I$38+regressions!I$39</f>
        <v>-1.175665149349093</v>
      </c>
      <c r="K123" s="7">
        <f>K88*regressions!J$38+regressions!J$39</f>
        <v>15.81661618959118</v>
      </c>
      <c r="L123" s="7">
        <f>L88*regressions!K$38+regressions!K$39</f>
        <v>0.06040576668326436</v>
      </c>
      <c r="M123" s="7" t="e">
        <f>M88*regressions!L$38+regressions!L$39</f>
        <v>#DIV/0!</v>
      </c>
      <c r="N123" s="7" t="e">
        <f>N88*regressions!M$38+regressions!M$39</f>
        <v>#DIV/0!</v>
      </c>
      <c r="O123" s="7" t="e">
        <f>O88*regressions!N$38+regressions!N$39</f>
        <v>#DIV/0!</v>
      </c>
      <c r="P123" s="7" t="e">
        <f>P88*regressions!O$38+regressions!O$39</f>
        <v>#DIV/0!</v>
      </c>
      <c r="Q123" s="7" t="e">
        <f>Q88*regressions!P$38+regressions!P$39</f>
        <v>#DIV/0!</v>
      </c>
      <c r="R123" s="7" t="e">
        <f>R88*regressions!Q$38+regressions!Q$39</f>
        <v>#DIV/0!</v>
      </c>
      <c r="S123" s="7" t="e">
        <f>S88*regressions!R$38+regressions!R$39</f>
        <v>#DIV/0!</v>
      </c>
      <c r="T123" s="7">
        <f>T88*regressions!S$38+regressions!S$39</f>
        <v>3.5857345223273587</v>
      </c>
      <c r="U123" s="7" t="e">
        <f>U88*regressions!T$38+regressions!T$39</f>
        <v>#DIV/0!</v>
      </c>
      <c r="V123" s="7" t="e">
        <f>V88*regressions!U$38+regressions!U$39</f>
        <v>#DIV/0!</v>
      </c>
      <c r="W123" s="7"/>
    </row>
    <row r="124" spans="1:23" ht="11.25">
      <c r="A124" s="25">
        <f t="shared" si="9"/>
        <v>14</v>
      </c>
      <c r="B124" s="1" t="str">
        <f>'recalc raw'!C16</f>
        <v>198r1  62-72</v>
      </c>
      <c r="C124" s="7">
        <f>C89*regressions!B$38+regressions!B$39</f>
        <v>12.694431797092589</v>
      </c>
      <c r="D124" s="7">
        <f>D89*regressions!C$38+regressions!C$39</f>
        <v>5.577429237726294</v>
      </c>
      <c r="E124" s="7">
        <f>E89*regressions!D$38+regressions!D$39</f>
        <v>381.77523863259484</v>
      </c>
      <c r="F124" s="7">
        <f>F89*regressions!E$38+regressions!E$39</f>
        <v>114.06447153572157</v>
      </c>
      <c r="G124" s="7">
        <f>G89*regressions!F$38+regressions!F$39</f>
        <v>43.66152104693011</v>
      </c>
      <c r="H124" s="7">
        <f>H89*regressions!G$38+regressions!G$39</f>
        <v>30.412680363517815</v>
      </c>
      <c r="I124" s="7">
        <f>I89*regressions!H$38+regressions!H$39</f>
        <v>88.19719844499325</v>
      </c>
      <c r="J124" s="7">
        <f>J89*regressions!I$38+regressions!I$39</f>
        <v>56.14703690920593</v>
      </c>
      <c r="K124" s="7">
        <f>K89*regressions!J$38+regressions!J$39</f>
        <v>195.8615929677394</v>
      </c>
      <c r="L124" s="7">
        <f>L89*regressions!K$38+regressions!K$39</f>
        <v>7.964725831765708</v>
      </c>
      <c r="M124" s="7" t="e">
        <f>M89*regressions!L$38+regressions!L$39</f>
        <v>#DIV/0!</v>
      </c>
      <c r="N124" s="7" t="e">
        <f>N89*regressions!M$38+regressions!M$39</f>
        <v>#DIV/0!</v>
      </c>
      <c r="O124" s="7" t="e">
        <f>O89*regressions!N$38+regressions!N$39</f>
        <v>#DIV/0!</v>
      </c>
      <c r="P124" s="7" t="e">
        <f>P89*regressions!O$38+regressions!O$39</f>
        <v>#DIV/0!</v>
      </c>
      <c r="Q124" s="7" t="e">
        <f>Q89*regressions!P$38+regressions!P$39</f>
        <v>#DIV/0!</v>
      </c>
      <c r="R124" s="7" t="e">
        <f>R89*regressions!Q$38+regressions!Q$39</f>
        <v>#DIV/0!</v>
      </c>
      <c r="S124" s="7" t="e">
        <f>S89*regressions!R$38+regressions!R$39</f>
        <v>#DIV/0!</v>
      </c>
      <c r="T124" s="7">
        <f>T89*regressions!S$38+regressions!S$39</f>
        <v>17.075115543270545</v>
      </c>
      <c r="U124" s="7" t="e">
        <f>U89*regressions!T$38+regressions!T$39</f>
        <v>#DIV/0!</v>
      </c>
      <c r="V124" s="7" t="e">
        <f>V89*regressions!U$38+regressions!U$39</f>
        <v>#DIV/0!</v>
      </c>
      <c r="W124" s="7"/>
    </row>
    <row r="125" spans="1:23" ht="11.25">
      <c r="A125" s="25">
        <f t="shared" si="9"/>
        <v>15</v>
      </c>
      <c r="B125" s="1" t="str">
        <f>'recalc raw'!C17</f>
        <v>199r3  55-68</v>
      </c>
      <c r="C125" s="7">
        <f>C90*regressions!B$38+regressions!B$39</f>
        <v>13.692993960738985</v>
      </c>
      <c r="D125" s="7">
        <f>D90*regressions!C$38+regressions!C$39</f>
        <v>5.615114931694357</v>
      </c>
      <c r="E125" s="7">
        <f>E90*regressions!D$38+regressions!D$39</f>
        <v>383.408514566244</v>
      </c>
      <c r="F125" s="7">
        <f>F90*regressions!E$38+regressions!E$39</f>
        <v>140.38380231819917</v>
      </c>
      <c r="G125" s="7">
        <f>G90*regressions!F$38+regressions!F$39</f>
        <v>47.83408634232256</v>
      </c>
      <c r="H125" s="7">
        <f>H90*regressions!G$38+regressions!G$39</f>
        <v>37.561084889706365</v>
      </c>
      <c r="I125" s="7">
        <f>I90*regressions!H$38+regressions!H$39</f>
        <v>83.01886615197809</v>
      </c>
      <c r="J125" s="7">
        <f>J90*regressions!I$38+regressions!I$39</f>
        <v>93.9202066483602</v>
      </c>
      <c r="K125" s="7">
        <f>K90*regressions!J$38+regressions!J$39</f>
        <v>208.01356459223155</v>
      </c>
      <c r="L125" s="7">
        <f>L90*regressions!K$38+regressions!K$39</f>
        <v>9.990843773779199</v>
      </c>
      <c r="M125" s="7" t="e">
        <f>M90*regressions!L$38+regressions!L$39</f>
        <v>#DIV/0!</v>
      </c>
      <c r="N125" s="7" t="e">
        <f>N90*regressions!M$38+regressions!M$39</f>
        <v>#DIV/0!</v>
      </c>
      <c r="O125" s="7" t="e">
        <f>O90*regressions!N$38+regressions!N$39</f>
        <v>#DIV/0!</v>
      </c>
      <c r="P125" s="7" t="e">
        <f>P90*regressions!O$38+regressions!O$39</f>
        <v>#DIV/0!</v>
      </c>
      <c r="Q125" s="7" t="e">
        <f>Q90*regressions!P$38+regressions!P$39</f>
        <v>#DIV/0!</v>
      </c>
      <c r="R125" s="7" t="e">
        <f>R90*regressions!Q$38+regressions!Q$39</f>
        <v>#DIV/0!</v>
      </c>
      <c r="S125" s="7" t="e">
        <f>S90*regressions!R$38+regressions!R$39</f>
        <v>#DIV/0!</v>
      </c>
      <c r="T125" s="7">
        <f>T90*regressions!S$38+regressions!S$39</f>
        <v>17.985404600019045</v>
      </c>
      <c r="U125" s="7" t="e">
        <f>U90*regressions!T$38+regressions!T$39</f>
        <v>#DIV/0!</v>
      </c>
      <c r="V125" s="7" t="e">
        <f>V90*regressions!U$38+regressions!U$39</f>
        <v>#DIV/0!</v>
      </c>
      <c r="W125" s="7"/>
    </row>
    <row r="126" spans="1:23" ht="11.25">
      <c r="A126" s="25">
        <f t="shared" si="9"/>
        <v>16</v>
      </c>
      <c r="B126" s="1" t="str">
        <f>'recalc raw'!C18</f>
        <v>200r2  40-50</v>
      </c>
      <c r="C126" s="7">
        <f>C91*regressions!B$38+regressions!B$39</f>
        <v>11.79964293015906</v>
      </c>
      <c r="D126" s="7">
        <f>D91*regressions!C$38+regressions!C$39</f>
        <v>5.71205921765651</v>
      </c>
      <c r="E126" s="7">
        <f>E91*regressions!D$38+regressions!D$39</f>
        <v>353.3432576975619</v>
      </c>
      <c r="F126" s="7">
        <f>F91*regressions!E$38+regressions!E$39</f>
        <v>147.4568656586451</v>
      </c>
      <c r="G126" s="7">
        <f>G91*regressions!F$38+regressions!F$39</f>
        <v>39.993343642961975</v>
      </c>
      <c r="H126" s="7">
        <f>H91*regressions!G$38+regressions!G$39</f>
        <v>39.48692357393896</v>
      </c>
      <c r="I126" s="7">
        <f>I91*regressions!H$38+regressions!H$39</f>
        <v>91.50948658769309</v>
      </c>
      <c r="J126" s="7">
        <f>J91*regressions!I$38+regressions!I$39</f>
        <v>91.6358772238434</v>
      </c>
      <c r="K126" s="7">
        <f>K91*regressions!J$38+regressions!J$39</f>
        <v>175.92692732296814</v>
      </c>
      <c r="L126" s="7">
        <f>L91*regressions!K$38+regressions!K$39</f>
        <v>11.881785049620825</v>
      </c>
      <c r="M126" s="7" t="e">
        <f>M91*regressions!L$38+regressions!L$39</f>
        <v>#DIV/0!</v>
      </c>
      <c r="N126" s="7" t="e">
        <f>N91*regressions!M$38+regressions!M$39</f>
        <v>#DIV/0!</v>
      </c>
      <c r="O126" s="7" t="e">
        <f>O91*regressions!N$38+regressions!N$39</f>
        <v>#DIV/0!</v>
      </c>
      <c r="P126" s="7" t="e">
        <f>P91*regressions!O$38+regressions!O$39</f>
        <v>#DIV/0!</v>
      </c>
      <c r="Q126" s="7" t="e">
        <f>Q91*regressions!P$38+regressions!P$39</f>
        <v>#DIV/0!</v>
      </c>
      <c r="R126" s="7" t="e">
        <f>R91*regressions!Q$38+regressions!Q$39</f>
        <v>#DIV/0!</v>
      </c>
      <c r="S126" s="7" t="e">
        <f>S91*regressions!R$38+regressions!R$39</f>
        <v>#DIV/0!</v>
      </c>
      <c r="T126" s="7">
        <f>T91*regressions!S$38+regressions!S$39</f>
        <v>15.580960544715072</v>
      </c>
      <c r="U126" s="7" t="e">
        <f>U91*regressions!T$38+regressions!T$39</f>
        <v>#DIV/0!</v>
      </c>
      <c r="V126" s="7" t="e">
        <f>V91*regressions!U$38+regressions!U$39</f>
        <v>#DIV/0!</v>
      </c>
      <c r="W126" s="7"/>
    </row>
    <row r="127" spans="1:23" ht="11.25">
      <c r="A127" s="25">
        <f t="shared" si="9"/>
        <v>17</v>
      </c>
      <c r="B127" s="1" t="str">
        <f>'recalc raw'!C19</f>
        <v>drift-5</v>
      </c>
      <c r="C127" s="7">
        <f>C92*regressions!B$38+regressions!B$39</f>
        <v>27.434598993378344</v>
      </c>
      <c r="D127" s="7">
        <f>D92*regressions!C$38+regressions!C$39</f>
        <v>134.57384773440887</v>
      </c>
      <c r="E127" s="7">
        <f>E92*regressions!D$38+regressions!D$39</f>
        <v>1952.09775701552</v>
      </c>
      <c r="F127" s="7">
        <f>F92*regressions!E$38+regressions!E$39</f>
        <v>713.8602004591177</v>
      </c>
      <c r="G127" s="7">
        <f>G92*regressions!F$38+regressions!F$39</f>
        <v>31.627723384918156</v>
      </c>
      <c r="H127" s="7">
        <f>H92*regressions!G$38+regressions!G$39</f>
        <v>266.9543505921703</v>
      </c>
      <c r="I127" s="7">
        <f>I92*regressions!H$38+regressions!H$39</f>
        <v>389.0181636515934</v>
      </c>
      <c r="J127" s="7">
        <f>J92*regressions!I$38+regressions!I$39</f>
        <v>130.48212720713428</v>
      </c>
      <c r="K127" s="7">
        <f>K92*regressions!J$38+regressions!J$39</f>
        <v>309.2242731382921</v>
      </c>
      <c r="L127" s="7">
        <f>L92*regressions!K$38+regressions!K$39</f>
        <v>183.6432379540376</v>
      </c>
      <c r="M127" s="7" t="e">
        <f>M92*regressions!L$38+regressions!L$39</f>
        <v>#DIV/0!</v>
      </c>
      <c r="N127" s="7" t="e">
        <f>N92*regressions!M$38+regressions!M$39</f>
        <v>#DIV/0!</v>
      </c>
      <c r="O127" s="7" t="e">
        <f>O92*regressions!N$38+regressions!N$39</f>
        <v>#DIV/0!</v>
      </c>
      <c r="P127" s="7" t="e">
        <f>P92*regressions!O$38+regressions!O$39</f>
        <v>#DIV/0!</v>
      </c>
      <c r="Q127" s="7" t="e">
        <f>Q92*regressions!P$38+regressions!P$39</f>
        <v>#DIV/0!</v>
      </c>
      <c r="R127" s="7" t="e">
        <f>R92*regressions!Q$38+regressions!Q$39</f>
        <v>#DIV/0!</v>
      </c>
      <c r="S127" s="7" t="e">
        <f>S92*regressions!R$38+regressions!R$39</f>
        <v>#DIV/0!</v>
      </c>
      <c r="T127" s="7">
        <f>T92*regressions!S$38+regressions!S$39</f>
        <v>25.56887779077676</v>
      </c>
      <c r="U127" s="7" t="e">
        <f>U92*regressions!T$38+regressions!T$39</f>
        <v>#DIV/0!</v>
      </c>
      <c r="V127" s="7" t="e">
        <f>V92*regressions!U$38+regressions!U$39</f>
        <v>#DIV/0!</v>
      </c>
      <c r="W127" s="7"/>
    </row>
    <row r="128" spans="1:23" ht="11.25">
      <c r="A128" s="25">
        <f t="shared" si="9"/>
        <v>18</v>
      </c>
      <c r="B128" s="1" t="str">
        <f>'recalc raw'!C20</f>
        <v>bir1-2</v>
      </c>
      <c r="C128" s="7">
        <f>C93*regressions!B$38+regressions!B$39</f>
        <v>16.720742858930464</v>
      </c>
      <c r="D128" s="7">
        <f>D93*regressions!C$38+regressions!C$39</f>
        <v>9.74415401338338</v>
      </c>
      <c r="E128" s="7">
        <f>E93*regressions!D$38+regressions!D$39</f>
        <v>362.0531951056421</v>
      </c>
      <c r="F128" s="7">
        <f>F93*regressions!E$38+regressions!E$39</f>
        <v>172.5382550384182</v>
      </c>
      <c r="G128" s="7">
        <f>G93*regressions!F$38+regressions!F$39</f>
        <v>44.39919128073086</v>
      </c>
      <c r="H128" s="7">
        <f>H93*regressions!G$38+regressions!G$39</f>
        <v>54.370915719356844</v>
      </c>
      <c r="I128" s="7">
        <f>I93*regressions!H$38+regressions!H$39</f>
        <v>108.30820029205621</v>
      </c>
      <c r="J128" s="7">
        <f>J93*regressions!I$38+regressions!I$39</f>
        <v>130.88368658861916</v>
      </c>
      <c r="K128" s="7">
        <f>K93*regressions!J$38+regressions!J$39</f>
        <v>313.038991704602</v>
      </c>
      <c r="L128" s="7">
        <f>L93*regressions!K$38+regressions!K$39</f>
        <v>18.21666804521304</v>
      </c>
      <c r="M128" s="7" t="e">
        <f>M93*regressions!L$38+regressions!L$39</f>
        <v>#DIV/0!</v>
      </c>
      <c r="N128" s="7" t="e">
        <f>N93*regressions!M$38+regressions!M$39</f>
        <v>#DIV/0!</v>
      </c>
      <c r="O128" s="7" t="e">
        <f>O93*regressions!N$38+regressions!N$39</f>
        <v>#DIV/0!</v>
      </c>
      <c r="P128" s="7" t="e">
        <f>P93*regressions!O$38+regressions!O$39</f>
        <v>#DIV/0!</v>
      </c>
      <c r="Q128" s="7" t="e">
        <f>Q93*regressions!P$38+regressions!P$39</f>
        <v>#DIV/0!</v>
      </c>
      <c r="R128" s="7" t="e">
        <f>R93*regressions!Q$38+regressions!Q$39</f>
        <v>#DIV/0!</v>
      </c>
      <c r="S128" s="7" t="e">
        <f>S93*regressions!R$38+regressions!R$39</f>
        <v>#DIV/0!</v>
      </c>
      <c r="T128" s="7">
        <f>T93*regressions!S$38+regressions!S$39</f>
        <v>25.854708336033344</v>
      </c>
      <c r="U128" s="7" t="e">
        <f>U93*regressions!T$38+regressions!T$39</f>
        <v>#DIV/0!</v>
      </c>
      <c r="V128" s="7" t="e">
        <f>V93*regressions!U$38+regressions!U$39</f>
        <v>#DIV/0!</v>
      </c>
      <c r="W128" s="7"/>
    </row>
    <row r="129" spans="1:23" ht="11.25">
      <c r="A129" s="25">
        <f t="shared" si="9"/>
        <v>19</v>
      </c>
      <c r="B129" s="1" t="str">
        <f>'recalc raw'!C21</f>
        <v>202r1  44-56</v>
      </c>
      <c r="C129" s="7">
        <f>C94*regressions!B$38+regressions!B$39</f>
        <v>12.199871478637817</v>
      </c>
      <c r="D129" s="7">
        <f>D94*regressions!C$38+regressions!C$39</f>
        <v>5.210738909531425</v>
      </c>
      <c r="E129" s="7">
        <f>E94*regressions!D$38+regressions!D$39</f>
        <v>525.4794160885626</v>
      </c>
      <c r="F129" s="7">
        <f>F94*regressions!E$38+regressions!E$39</f>
        <v>134.45205404907847</v>
      </c>
      <c r="G129" s="7">
        <f>G94*regressions!F$38+regressions!F$39</f>
        <v>50.8873020467696</v>
      </c>
      <c r="H129" s="7">
        <f>H94*regressions!G$38+regressions!G$39</f>
        <v>36.47260360566872</v>
      </c>
      <c r="I129" s="7">
        <f>I94*regressions!H$38+regressions!H$39</f>
        <v>72.94796467724862</v>
      </c>
      <c r="J129" s="7">
        <f>J94*regressions!I$38+regressions!I$39</f>
        <v>54.86439257242801</v>
      </c>
      <c r="K129" s="7">
        <f>K94*regressions!J$38+regressions!J$39</f>
        <v>206.56474641279175</v>
      </c>
      <c r="L129" s="7">
        <f>L94*regressions!K$38+regressions!K$39</f>
        <v>9.321195954155318</v>
      </c>
      <c r="M129" s="7" t="e">
        <f>M94*regressions!L$38+regressions!L$39</f>
        <v>#DIV/0!</v>
      </c>
      <c r="N129" s="7" t="e">
        <f>N94*regressions!M$38+regressions!M$39</f>
        <v>#DIV/0!</v>
      </c>
      <c r="O129" s="7" t="e">
        <f>O94*regressions!N$38+regressions!N$39</f>
        <v>#DIV/0!</v>
      </c>
      <c r="P129" s="7" t="e">
        <f>P94*regressions!O$38+regressions!O$39</f>
        <v>#DIV/0!</v>
      </c>
      <c r="Q129" s="7" t="e">
        <f>Q94*regressions!P$38+regressions!P$39</f>
        <v>#DIV/0!</v>
      </c>
      <c r="R129" s="7" t="e">
        <f>R94*regressions!Q$38+regressions!Q$39</f>
        <v>#DIV/0!</v>
      </c>
      <c r="S129" s="7" t="e">
        <f>S94*regressions!R$38+regressions!R$39</f>
        <v>#DIV/0!</v>
      </c>
      <c r="T129" s="7">
        <f>T94*regressions!S$38+regressions!S$39</f>
        <v>17.87710533370246</v>
      </c>
      <c r="U129" s="7" t="e">
        <f>U94*regressions!T$38+regressions!T$39</f>
        <v>#DIV/0!</v>
      </c>
      <c r="V129" s="7" t="e">
        <f>V94*regressions!U$38+regressions!U$39</f>
        <v>#DIV/0!</v>
      </c>
      <c r="W129" s="7"/>
    </row>
    <row r="130" spans="1:23" ht="11.25">
      <c r="A130" s="25">
        <f t="shared" si="9"/>
        <v>20</v>
      </c>
      <c r="B130" s="1" t="str">
        <f>'recalc raw'!C22</f>
        <v>203r1  83-92</v>
      </c>
      <c r="C130" s="7">
        <f>C95*regressions!B$38+regressions!B$39</f>
        <v>9.739335634919382</v>
      </c>
      <c r="D130" s="7">
        <f>D95*regressions!C$38+regressions!C$39</f>
        <v>5.631838739277533</v>
      </c>
      <c r="E130" s="7">
        <f>E95*regressions!D$38+regressions!D$39</f>
        <v>310.43245735964234</v>
      </c>
      <c r="F130" s="7">
        <f>F95*regressions!E$38+regressions!E$39</f>
        <v>169.79590446456834</v>
      </c>
      <c r="G130" s="7">
        <f>G95*regressions!F$38+regressions!F$39</f>
        <v>36.623886164659666</v>
      </c>
      <c r="H130" s="7">
        <f>H95*regressions!G$38+regressions!G$39</f>
        <v>42.22040231169051</v>
      </c>
      <c r="I130" s="7">
        <f>I95*regressions!H$38+regressions!H$39</f>
        <v>93.27593927429135</v>
      </c>
      <c r="J130" s="7">
        <f>J95*regressions!I$38+regressions!I$39</f>
        <v>86.54950464736827</v>
      </c>
      <c r="K130" s="7">
        <f>K95*regressions!J$38+regressions!J$39</f>
        <v>159.73961576237377</v>
      </c>
      <c r="L130" s="7">
        <f>L95*regressions!K$38+regressions!K$39</f>
        <v>3.5186403718594073</v>
      </c>
      <c r="M130" s="7" t="e">
        <f>M95*regressions!L$38+regressions!L$39</f>
        <v>#DIV/0!</v>
      </c>
      <c r="N130" s="7" t="e">
        <f>N95*regressions!M$38+regressions!M$39</f>
        <v>#DIV/0!</v>
      </c>
      <c r="O130" s="7" t="e">
        <f>O95*regressions!N$38+regressions!N$39</f>
        <v>#DIV/0!</v>
      </c>
      <c r="P130" s="7" t="e">
        <f>P95*regressions!O$38+regressions!O$39</f>
        <v>#DIV/0!</v>
      </c>
      <c r="Q130" s="7" t="e">
        <f>Q95*regressions!P$38+regressions!P$39</f>
        <v>#DIV/0!</v>
      </c>
      <c r="R130" s="7" t="e">
        <f>R95*regressions!Q$38+regressions!Q$39</f>
        <v>#DIV/0!</v>
      </c>
      <c r="S130" s="7" t="e">
        <f>S95*regressions!R$38+regressions!R$39</f>
        <v>#DIV/0!</v>
      </c>
      <c r="T130" s="7">
        <f>T95*regressions!S$38+regressions!S$39</f>
        <v>14.369214904878607</v>
      </c>
      <c r="U130" s="7" t="e">
        <f>U95*regressions!T$38+regressions!T$39</f>
        <v>#DIV/0!</v>
      </c>
      <c r="V130" s="7" t="e">
        <f>V95*regressions!U$38+regressions!U$39</f>
        <v>#DIV/0!</v>
      </c>
      <c r="W130" s="7"/>
    </row>
    <row r="131" spans="1:23" ht="11.25">
      <c r="A131" s="25">
        <f t="shared" si="9"/>
        <v>21</v>
      </c>
      <c r="B131" s="1" t="str">
        <f>'recalc raw'!C23</f>
        <v>jb3-1</v>
      </c>
      <c r="C131" s="7">
        <f>C96*regressions!B$38+regressions!B$39</f>
        <v>27.772603308428714</v>
      </c>
      <c r="D131" s="7">
        <f>D96*regressions!C$38+regressions!C$39</f>
        <v>242.0999018039386</v>
      </c>
      <c r="E131" s="7">
        <f>E96*regressions!D$38+regressions!D$39</f>
        <v>57.03106738596866</v>
      </c>
      <c r="F131" s="7">
        <f>F96*regressions!E$38+regressions!E$39</f>
        <v>34.86620774213032</v>
      </c>
      <c r="G131" s="7">
        <f>G96*regressions!F$38+regressions!F$39</f>
        <v>34.03762620492527</v>
      </c>
      <c r="H131" s="7">
        <f>H96*regressions!G$38+regressions!G$39</f>
        <v>40.85931408136822</v>
      </c>
      <c r="I131" s="7">
        <f>I96*regressions!H$38+regressions!H$39</f>
        <v>405.3269153626203</v>
      </c>
      <c r="J131" s="7">
        <f>J96*regressions!I$38+regressions!I$39</f>
        <v>205.95148057734585</v>
      </c>
      <c r="K131" s="7">
        <f>K96*regressions!J$38+regressions!J$39</f>
        <v>368.02490615456736</v>
      </c>
      <c r="L131" s="7">
        <f>L96*regressions!K$38+regressions!K$39</f>
        <v>94.86668085748457</v>
      </c>
      <c r="M131" s="7" t="e">
        <f>M96*regressions!L$38+regressions!L$39</f>
        <v>#DIV/0!</v>
      </c>
      <c r="N131" s="7" t="e">
        <f>N96*regressions!M$38+regressions!M$39</f>
        <v>#DIV/0!</v>
      </c>
      <c r="O131" s="7" t="e">
        <f>O96*regressions!N$38+regressions!N$39</f>
        <v>#DIV/0!</v>
      </c>
      <c r="P131" s="7" t="e">
        <f>P96*regressions!O$38+regressions!O$39</f>
        <v>#DIV/0!</v>
      </c>
      <c r="Q131" s="7" t="e">
        <f>Q96*regressions!P$38+regressions!P$39</f>
        <v>#DIV/0!</v>
      </c>
      <c r="R131" s="7" t="e">
        <f>R96*regressions!Q$38+regressions!Q$39</f>
        <v>#DIV/0!</v>
      </c>
      <c r="S131" s="7" t="e">
        <f>S96*regressions!R$38+regressions!R$39</f>
        <v>#DIV/0!</v>
      </c>
      <c r="T131" s="7">
        <f>T96*regressions!S$38+regressions!S$39</f>
        <v>29.97413848325911</v>
      </c>
      <c r="U131" s="7" t="e">
        <f>U96*regressions!T$38+regressions!T$39</f>
        <v>#DIV/0!</v>
      </c>
      <c r="V131" s="7" t="e">
        <f>V96*regressions!U$38+regressions!U$39</f>
        <v>#DIV/0!</v>
      </c>
      <c r="W131" s="7"/>
    </row>
    <row r="132" spans="1:23" ht="11.25">
      <c r="A132" s="25">
        <f>A131+1</f>
        <v>22</v>
      </c>
      <c r="B132" s="1" t="str">
        <f>'recalc raw'!C24</f>
        <v>drift-6</v>
      </c>
      <c r="C132" s="7">
        <f>C97*regressions!B$38+regressions!B$39</f>
        <v>27.434598993378344</v>
      </c>
      <c r="D132" s="7">
        <f>D97*regressions!C$38+regressions!C$39</f>
        <v>134.57384773440887</v>
      </c>
      <c r="E132" s="7">
        <f>E97*regressions!D$38+regressions!D$39</f>
        <v>1952.09775701552</v>
      </c>
      <c r="F132" s="7">
        <f>F97*regressions!E$38+regressions!E$39</f>
        <v>713.8602004591177</v>
      </c>
      <c r="G132" s="7">
        <f>G97*regressions!F$38+regressions!F$39</f>
        <v>31.627723384918156</v>
      </c>
      <c r="H132" s="7">
        <f>H97*regressions!G$38+regressions!G$39</f>
        <v>266.9543505921703</v>
      </c>
      <c r="I132" s="7">
        <f>I97*regressions!H$38+regressions!H$39</f>
        <v>389.0181636515934</v>
      </c>
      <c r="J132" s="7">
        <f>J97*regressions!I$38+regressions!I$39</f>
        <v>130.4821272071343</v>
      </c>
      <c r="K132" s="7">
        <f>K97*regressions!J$38+regressions!J$39</f>
        <v>309.2242731382922</v>
      </c>
      <c r="L132" s="7">
        <f>L97*regressions!K$38+regressions!K$39</f>
        <v>183.6432379540376</v>
      </c>
      <c r="M132" s="7" t="e">
        <f>M97*regressions!L$38+regressions!L$39</f>
        <v>#DIV/0!</v>
      </c>
      <c r="N132" s="7" t="e">
        <f>N97*regressions!M$38+regressions!M$39</f>
        <v>#DIV/0!</v>
      </c>
      <c r="O132" s="7" t="e">
        <f>O97*regressions!N$38+regressions!N$39</f>
        <v>#DIV/0!</v>
      </c>
      <c r="P132" s="7" t="e">
        <f>P97*regressions!O$38+regressions!O$39</f>
        <v>#DIV/0!</v>
      </c>
      <c r="Q132" s="7" t="e">
        <f>Q97*regressions!P$38+regressions!P$39</f>
        <v>#DIV/0!</v>
      </c>
      <c r="R132" s="7" t="e">
        <f>R97*regressions!Q$38+regressions!Q$39</f>
        <v>#DIV/0!</v>
      </c>
      <c r="S132" s="7" t="e">
        <f>S97*regressions!R$38+regressions!R$39</f>
        <v>#DIV/0!</v>
      </c>
      <c r="T132" s="7">
        <f>T97*regressions!S$38+regressions!S$39</f>
        <v>25.568877790776757</v>
      </c>
      <c r="U132" s="7" t="e">
        <f>U97*regressions!T$38+regressions!T$39</f>
        <v>#DIV/0!</v>
      </c>
      <c r="V132" s="7" t="e">
        <f>V97*regressions!U$38+regressions!U$39</f>
        <v>#DIV/0!</v>
      </c>
      <c r="W132" s="7"/>
    </row>
    <row r="133" spans="1:23" ht="11.25">
      <c r="A133" s="25">
        <f>A132+1</f>
        <v>23</v>
      </c>
      <c r="B133" s="1" t="str">
        <f>'recalc raw'!C25</f>
        <v>204r4  15-26</v>
      </c>
      <c r="C133" s="7">
        <f>C98*regressions!B$38+regressions!B$39</f>
        <v>8.19727419685154</v>
      </c>
      <c r="D133" s="7">
        <f>D98*regressions!C$38+regressions!C$39</f>
        <v>6.231228825789557</v>
      </c>
      <c r="E133" s="7">
        <f>E98*regressions!D$38+regressions!D$39</f>
        <v>155.46601417718048</v>
      </c>
      <c r="F133" s="7">
        <f>F98*regressions!E$38+regressions!E$39</f>
        <v>100.70510457968338</v>
      </c>
      <c r="G133" s="7">
        <f>G98*regressions!F$38+regressions!F$39</f>
        <v>30.701721514984712</v>
      </c>
      <c r="H133" s="7">
        <f>H98*regressions!G$38+regressions!G$39</f>
        <v>35.10151690761967</v>
      </c>
      <c r="I133" s="7">
        <f>I98*regressions!H$38+regressions!H$39</f>
        <v>98.53044824460542</v>
      </c>
      <c r="J133" s="7">
        <f>J98*regressions!I$38+regressions!I$39</f>
        <v>53.19498556333058</v>
      </c>
      <c r="K133" s="7">
        <f>K98*regressions!J$38+regressions!J$39</f>
        <v>142.64859525281804</v>
      </c>
      <c r="L133" s="7">
        <f>L98*regressions!K$38+regressions!K$39</f>
        <v>4.887594582414525</v>
      </c>
      <c r="M133" s="7" t="e">
        <f>M98*regressions!L$38+regressions!L$39</f>
        <v>#DIV/0!</v>
      </c>
      <c r="N133" s="7" t="e">
        <f>N98*regressions!M$38+regressions!M$39</f>
        <v>#DIV/0!</v>
      </c>
      <c r="O133" s="7" t="e">
        <f>O98*regressions!N$38+regressions!N$39</f>
        <v>#DIV/0!</v>
      </c>
      <c r="P133" s="7" t="e">
        <f>P98*regressions!O$38+regressions!O$39</f>
        <v>#DIV/0!</v>
      </c>
      <c r="Q133" s="7" t="e">
        <f>Q98*regressions!P$38+regressions!P$39</f>
        <v>#DIV/0!</v>
      </c>
      <c r="R133" s="7" t="e">
        <f>R98*regressions!Q$38+regressions!Q$39</f>
        <v>#DIV/0!</v>
      </c>
      <c r="S133" s="7" t="e">
        <f>S98*regressions!R$38+regressions!R$39</f>
        <v>#DIV/0!</v>
      </c>
      <c r="T133" s="7">
        <f>T98*regressions!S$38+regressions!S$39</f>
        <v>13.089312957920297</v>
      </c>
      <c r="U133" s="7" t="e">
        <f>U98*regressions!T$38+regressions!T$39</f>
        <v>#DIV/0!</v>
      </c>
      <c r="V133" s="7" t="e">
        <f>V98*regressions!U$38+regressions!U$39</f>
        <v>#DIV/0!</v>
      </c>
      <c r="W133" s="7"/>
    </row>
    <row r="134" spans="1:23" ht="11.25">
      <c r="A134" s="25">
        <f>A133+1</f>
        <v>24</v>
      </c>
      <c r="B134" s="1" t="str">
        <f>'recalc raw'!C26</f>
        <v>jp1-2</v>
      </c>
      <c r="C134" s="7">
        <f>C99*regressions!B$38+regressions!B$39</f>
        <v>0.9986204018043048</v>
      </c>
      <c r="D134" s="7">
        <f>D99*regressions!C$38+regressions!C$39</f>
        <v>13.279862020009258</v>
      </c>
      <c r="E134" s="7">
        <f>E99*regressions!D$38+regressions!D$39</f>
        <v>2777.5588532599954</v>
      </c>
      <c r="F134" s="7">
        <f>F99*regressions!E$38+regressions!E$39</f>
        <v>2461.0730431737907</v>
      </c>
      <c r="G134" s="7">
        <f>G99*regressions!F$38+regressions!F$39</f>
        <v>7.362344728168458</v>
      </c>
      <c r="H134" s="7">
        <f>H99*regressions!G$38+regressions!G$39</f>
        <v>115.44607871224406</v>
      </c>
      <c r="I134" s="7">
        <f>I99*regressions!H$38+regressions!H$39</f>
        <v>1.7417499064782533</v>
      </c>
      <c r="J134" s="7">
        <f>J99*regressions!I$38+regressions!I$39</f>
        <v>-2.7917209860788583</v>
      </c>
      <c r="K134" s="7">
        <f>K99*regressions!J$38+regressions!J$39</f>
        <v>27.14506650168862</v>
      </c>
      <c r="L134" s="7">
        <f>L99*regressions!K$38+regressions!K$39</f>
        <v>4.011970134548458</v>
      </c>
      <c r="M134" s="7" t="e">
        <f>M99*regressions!L$38+regressions!L$39</f>
        <v>#DIV/0!</v>
      </c>
      <c r="N134" s="7" t="e">
        <f>N99*regressions!M$38+regressions!M$39</f>
        <v>#DIV/0!</v>
      </c>
      <c r="O134" s="7" t="e">
        <f>O99*regressions!N$38+regressions!N$39</f>
        <v>#DIV/0!</v>
      </c>
      <c r="P134" s="7" t="e">
        <f>P99*regressions!O$38+regressions!O$39</f>
        <v>#DIV/0!</v>
      </c>
      <c r="Q134" s="7" t="e">
        <f>Q99*regressions!P$38+regressions!P$39</f>
        <v>#DIV/0!</v>
      </c>
      <c r="R134" s="7" t="e">
        <f>R99*regressions!Q$38+regressions!Q$39</f>
        <v>#DIV/0!</v>
      </c>
      <c r="S134" s="7" t="e">
        <f>S99*regressions!R$38+regressions!R$39</f>
        <v>#DIV/0!</v>
      </c>
      <c r="T134" s="7">
        <f>T99*regressions!S$38+regressions!S$39</f>
        <v>4.435162073907447</v>
      </c>
      <c r="U134" s="7" t="e">
        <f>U99*regressions!T$38+regressions!T$39</f>
        <v>#DIV/0!</v>
      </c>
      <c r="V134" s="7" t="e">
        <f>V99*regressions!U$38+regressions!U$39</f>
        <v>#DIV/0!</v>
      </c>
      <c r="W134" s="7"/>
    </row>
    <row r="135" spans="1:23" ht="11.25">
      <c r="A135" s="25">
        <f aca="true" t="shared" si="10" ref="A135:A140">A134+1</f>
        <v>25</v>
      </c>
      <c r="B135" s="1" t="str">
        <f>'recalc raw'!C27</f>
        <v>205r2  91-101</v>
      </c>
      <c r="C135" s="7">
        <f>C100*regressions!B$38+regressions!B$39</f>
        <v>12.345239115986434</v>
      </c>
      <c r="D135" s="7">
        <f>D100*regressions!C$38+regressions!C$39</f>
        <v>5.058510723435791</v>
      </c>
      <c r="E135" s="7">
        <f>E100*regressions!D$38+regressions!D$39</f>
        <v>403.8668841385151</v>
      </c>
      <c r="F135" s="7">
        <f>F100*regressions!E$38+regressions!E$39</f>
        <v>222.41855706073164</v>
      </c>
      <c r="G135" s="7">
        <f>G100*regressions!F$38+regressions!F$39</f>
        <v>40.06557541010154</v>
      </c>
      <c r="H135" s="7">
        <f>H100*regressions!G$38+regressions!G$39</f>
        <v>47.68763337610271</v>
      </c>
      <c r="I135" s="7">
        <f>I100*regressions!H$38+regressions!H$39</f>
        <v>75.47942031417195</v>
      </c>
      <c r="J135" s="7">
        <f>J100*regressions!I$38+regressions!I$39</f>
        <v>73.49946815076879</v>
      </c>
      <c r="K135" s="7">
        <f>K100*regressions!J$38+regressions!J$39</f>
        <v>169.3997207527811</v>
      </c>
      <c r="L135" s="7">
        <f>L100*regressions!K$38+regressions!K$39</f>
        <v>31.937075542415307</v>
      </c>
      <c r="M135" s="7" t="e">
        <f>M100*regressions!L$38+regressions!L$39</f>
        <v>#DIV/0!</v>
      </c>
      <c r="N135" s="7" t="e">
        <f>N100*regressions!M$38+regressions!M$39</f>
        <v>#DIV/0!</v>
      </c>
      <c r="O135" s="7" t="e">
        <f>O100*regressions!N$38+regressions!N$39</f>
        <v>#DIV/0!</v>
      </c>
      <c r="P135" s="7" t="e">
        <f>P100*regressions!O$38+regressions!O$39</f>
        <v>#DIV/0!</v>
      </c>
      <c r="Q135" s="7" t="e">
        <f>Q100*regressions!P$38+regressions!P$39</f>
        <v>#DIV/0!</v>
      </c>
      <c r="R135" s="7" t="e">
        <f>R100*regressions!Q$38+regressions!Q$39</f>
        <v>#DIV/0!</v>
      </c>
      <c r="S135" s="7" t="e">
        <f>S100*regressions!R$38+regressions!R$39</f>
        <v>#DIV/0!</v>
      </c>
      <c r="T135" s="7">
        <f>T100*regressions!S$38+regressions!S$39</f>
        <v>15.092642080641909</v>
      </c>
      <c r="U135" s="7" t="e">
        <f>U100*regressions!T$38+regressions!T$39</f>
        <v>#DIV/0!</v>
      </c>
      <c r="V135" s="7" t="e">
        <f>V100*regressions!U$38+regressions!U$39</f>
        <v>#DIV/0!</v>
      </c>
      <c r="W135" s="7"/>
    </row>
    <row r="136" spans="1:23" ht="11.25">
      <c r="A136" s="25">
        <f t="shared" si="10"/>
        <v>26</v>
      </c>
      <c r="B136" s="1" t="str">
        <f>'recalc raw'!C28</f>
        <v>209r2  85-90</v>
      </c>
      <c r="C136" s="7">
        <f>C101*regressions!B$38+regressions!B$39</f>
        <v>11.377508878613561</v>
      </c>
      <c r="D136" s="7">
        <f>D101*regressions!C$38+regressions!C$39</f>
        <v>5.540250395089719</v>
      </c>
      <c r="E136" s="7">
        <f>E101*regressions!D$38+regressions!D$39</f>
        <v>476.4123991188166</v>
      </c>
      <c r="F136" s="7">
        <f>F101*regressions!E$38+regressions!E$39</f>
        <v>148.151097474</v>
      </c>
      <c r="G136" s="7">
        <f>G101*regressions!F$38+regressions!F$39</f>
        <v>43.16122508702477</v>
      </c>
      <c r="H136" s="7">
        <f>H101*regressions!G$38+regressions!G$39</f>
        <v>37.60991309960638</v>
      </c>
      <c r="I136" s="7">
        <f>I101*regressions!H$38+regressions!H$39</f>
        <v>85.51866529930668</v>
      </c>
      <c r="J136" s="7">
        <f>J101*regressions!I$38+regressions!I$39</f>
        <v>101.49056484771565</v>
      </c>
      <c r="K136" s="7">
        <f>K101*regressions!J$38+regressions!J$39</f>
        <v>186.87025054477118</v>
      </c>
      <c r="L136" s="7">
        <f>L101*regressions!K$38+regressions!K$39</f>
        <v>10.507357605118141</v>
      </c>
      <c r="M136" s="7" t="e">
        <f>M101*regressions!L$38+regressions!L$39</f>
        <v>#DIV/0!</v>
      </c>
      <c r="N136" s="7" t="e">
        <f>N101*regressions!M$38+regressions!M$39</f>
        <v>#DIV/0!</v>
      </c>
      <c r="O136" s="7" t="e">
        <f>O101*regressions!N$38+regressions!N$39</f>
        <v>#DIV/0!</v>
      </c>
      <c r="P136" s="7" t="e">
        <f>P101*regressions!O$38+regressions!O$39</f>
        <v>#DIV/0!</v>
      </c>
      <c r="Q136" s="7" t="e">
        <f>Q101*regressions!P$38+regressions!P$39</f>
        <v>#DIV/0!</v>
      </c>
      <c r="R136" s="7" t="e">
        <f>R101*regressions!Q$38+regressions!Q$39</f>
        <v>#DIV/0!</v>
      </c>
      <c r="S136" s="7" t="e">
        <f>S101*regressions!R$38+regressions!R$39</f>
        <v>#DIV/0!</v>
      </c>
      <c r="T136" s="7">
        <f>T101*regressions!S$38+regressions!S$39</f>
        <v>16.401244924095984</v>
      </c>
      <c r="U136" s="7" t="e">
        <f>U101*regressions!T$38+regressions!T$39</f>
        <v>#DIV/0!</v>
      </c>
      <c r="V136" s="7" t="e">
        <f>V101*regressions!U$38+regressions!U$39</f>
        <v>#DIV/0!</v>
      </c>
      <c r="W136" s="7"/>
    </row>
    <row r="137" spans="1:23" ht="11.25">
      <c r="A137" s="25">
        <f t="shared" si="10"/>
        <v>27</v>
      </c>
      <c r="B137" s="1" t="str">
        <f>'recalc raw'!C29</f>
        <v>drift-7</v>
      </c>
      <c r="C137" s="7">
        <f>C102*regressions!B$38+regressions!B$39</f>
        <v>27.434598993378344</v>
      </c>
      <c r="D137" s="7">
        <f>D102*regressions!C$38+regressions!C$39</f>
        <v>134.57384773440887</v>
      </c>
      <c r="E137" s="7">
        <f>E102*regressions!D$38+regressions!D$39</f>
        <v>1952.09775701552</v>
      </c>
      <c r="F137" s="7">
        <f>F102*regressions!E$38+regressions!E$39</f>
        <v>713.8602004591177</v>
      </c>
      <c r="G137" s="7">
        <f>G102*regressions!F$38+regressions!F$39</f>
        <v>31.627723384918156</v>
      </c>
      <c r="H137" s="7">
        <f>H102*regressions!G$38+regressions!G$39</f>
        <v>266.9543505921703</v>
      </c>
      <c r="I137" s="7">
        <f>I102*regressions!H$38+regressions!H$39</f>
        <v>389.01816365159345</v>
      </c>
      <c r="J137" s="7">
        <f>J102*regressions!I$38+regressions!I$39</f>
        <v>130.4821272071343</v>
      </c>
      <c r="K137" s="7">
        <f>K102*regressions!J$38+regressions!J$39</f>
        <v>309.2242731382922</v>
      </c>
      <c r="L137" s="7">
        <f>L102*regressions!K$38+regressions!K$39</f>
        <v>183.6432379540376</v>
      </c>
      <c r="M137" s="7" t="e">
        <f>M102*regressions!L$38+regressions!L$39</f>
        <v>#DIV/0!</v>
      </c>
      <c r="N137" s="7" t="e">
        <f>N102*regressions!M$38+regressions!M$39</f>
        <v>#DIV/0!</v>
      </c>
      <c r="O137" s="7" t="e">
        <f>O102*regressions!N$38+regressions!N$39</f>
        <v>#DIV/0!</v>
      </c>
      <c r="P137" s="7" t="e">
        <f>P102*regressions!O$38+regressions!O$39</f>
        <v>#DIV/0!</v>
      </c>
      <c r="Q137" s="7" t="e">
        <f>Q102*regressions!P$38+regressions!P$39</f>
        <v>#DIV/0!</v>
      </c>
      <c r="R137" s="7" t="e">
        <f>R102*regressions!Q$38+regressions!Q$39</f>
        <v>#DIV/0!</v>
      </c>
      <c r="S137" s="7" t="e">
        <f>S102*regressions!R$38+regressions!R$39</f>
        <v>#DIV/0!</v>
      </c>
      <c r="T137" s="7">
        <f>T102*regressions!S$38+regressions!S$39</f>
        <v>25.568877790776757</v>
      </c>
      <c r="U137" s="7" t="e">
        <f>U102*regressions!T$38+regressions!T$39</f>
        <v>#DIV/0!</v>
      </c>
      <c r="V137" s="7" t="e">
        <f>V102*regressions!U$38+regressions!U$39</f>
        <v>#DIV/0!</v>
      </c>
      <c r="W137" s="7"/>
    </row>
    <row r="138" spans="1:23" ht="11.25">
      <c r="A138" s="25">
        <f t="shared" si="10"/>
        <v>28</v>
      </c>
      <c r="B138" s="1" t="str">
        <f>'recalc raw'!C30</f>
        <v>ja3-2</v>
      </c>
      <c r="C138" s="7">
        <f>C103*regressions!B$38+regressions!B$39</f>
        <v>19.012388580768267</v>
      </c>
      <c r="D138" s="7">
        <f>D103*regressions!C$38+regressions!C$39</f>
        <v>326.60752051058716</v>
      </c>
      <c r="E138" s="7">
        <f>E103*regressions!D$38+regressions!D$39</f>
        <v>64.21161107559925</v>
      </c>
      <c r="F138" s="7">
        <f>F103*regressions!E$38+regressions!E$39</f>
        <v>32.032705596562025</v>
      </c>
      <c r="G138" s="7">
        <f>G103*regressions!F$38+regressions!F$39</f>
        <v>21.313284568170445</v>
      </c>
      <c r="H138" s="7">
        <f>H103*regressions!G$38+regressions!G$39</f>
        <v>22.828973340293548</v>
      </c>
      <c r="I138" s="7">
        <f>I103*regressions!H$38+regressions!H$39</f>
        <v>289.16009750631605</v>
      </c>
      <c r="J138" s="7">
        <f>J103*regressions!I$38+regressions!I$39</f>
        <v>35.15508020241462</v>
      </c>
      <c r="K138" s="7">
        <f>K103*regressions!J$38+regressions!J$39</f>
        <v>163.1817402013864</v>
      </c>
      <c r="L138" s="7">
        <f>L103*regressions!K$38+regressions!K$39</f>
        <v>120.14451389866906</v>
      </c>
      <c r="M138" s="7" t="e">
        <f>M103*regressions!L$38+regressions!L$39</f>
        <v>#DIV/0!</v>
      </c>
      <c r="N138" s="7" t="e">
        <f>N103*regressions!M$38+regressions!M$39</f>
        <v>#DIV/0!</v>
      </c>
      <c r="O138" s="7" t="e">
        <f>O103*regressions!N$38+regressions!N$39</f>
        <v>#DIV/0!</v>
      </c>
      <c r="P138" s="7" t="e">
        <f>P103*regressions!O$38+regressions!O$39</f>
        <v>#DIV/0!</v>
      </c>
      <c r="Q138" s="7" t="e">
        <f>Q103*regressions!P$38+regressions!P$39</f>
        <v>#DIV/0!</v>
      </c>
      <c r="R138" s="7" t="e">
        <f>R103*regressions!Q$38+regressions!Q$39</f>
        <v>#DIV/0!</v>
      </c>
      <c r="S138" s="7" t="e">
        <f>S103*regressions!R$38+regressions!R$39</f>
        <v>#DIV/0!</v>
      </c>
      <c r="T138" s="7">
        <f>T103*regressions!S$38+regressions!S$39</f>
        <v>14.625738580334271</v>
      </c>
      <c r="U138" s="7" t="e">
        <f>U103*regressions!T$38+regressions!T$39</f>
        <v>#DIV/0!</v>
      </c>
      <c r="V138" s="7" t="e">
        <f>V103*regressions!U$38+regressions!U$39</f>
        <v>#DIV/0!</v>
      </c>
      <c r="W138" s="7"/>
    </row>
    <row r="139" spans="1:23" ht="11.25">
      <c r="A139" s="25">
        <f t="shared" si="10"/>
        <v>29</v>
      </c>
      <c r="B139" s="1" t="str">
        <f>'recalc raw'!C31</f>
        <v>blank-2</v>
      </c>
      <c r="C139" s="7">
        <f>C104*regressions!B$38+regressions!B$39</f>
        <v>0.055184155852223304</v>
      </c>
      <c r="D139" s="7">
        <f>D104*regressions!C$38+regressions!C$39</f>
        <v>3.4053936701343774</v>
      </c>
      <c r="E139" s="7">
        <f>E104*regressions!D$38+regressions!D$39</f>
        <v>1.4381400924702035</v>
      </c>
      <c r="F139" s="7">
        <f>F104*regressions!E$38+regressions!E$39</f>
        <v>2.454875228330521</v>
      </c>
      <c r="G139" s="7">
        <f>G104*regressions!F$38+regressions!F$39</f>
        <v>0.3775097806313027</v>
      </c>
      <c r="H139" s="7">
        <f>H104*regressions!G$38+regressions!G$39</f>
        <v>-2.9397877734229327</v>
      </c>
      <c r="I139" s="7">
        <f>I104*regressions!H$38+regressions!H$39</f>
        <v>1.047987230134319</v>
      </c>
      <c r="J139" s="7">
        <f>J104*regressions!I$38+regressions!I$39</f>
        <v>-0.8060776047902345</v>
      </c>
      <c r="K139" s="7">
        <f>K104*regressions!J$38+regressions!J$39</f>
        <v>2.270398611234717</v>
      </c>
      <c r="L139" s="7">
        <f>L104*regressions!K$38+regressions!K$39</f>
        <v>-0.8997821474119108</v>
      </c>
      <c r="M139" s="7" t="e">
        <f>M104*regressions!L$38+regressions!L$39</f>
        <v>#DIV/0!</v>
      </c>
      <c r="N139" s="7" t="e">
        <f>N104*regressions!M$38+regressions!M$39</f>
        <v>#DIV/0!</v>
      </c>
      <c r="O139" s="7" t="e">
        <f>O104*regressions!N$38+regressions!N$39</f>
        <v>#DIV/0!</v>
      </c>
      <c r="P139" s="7" t="e">
        <f>P104*regressions!O$38+regressions!O$39</f>
        <v>#DIV/0!</v>
      </c>
      <c r="Q139" s="7" t="e">
        <f>Q104*regressions!P$38+regressions!P$39</f>
        <v>#DIV/0!</v>
      </c>
      <c r="R139" s="7" t="e">
        <f>R104*regressions!Q$38+regressions!Q$39</f>
        <v>#DIV/0!</v>
      </c>
      <c r="S139" s="7" t="e">
        <f>S104*regressions!R$38+regressions!R$39</f>
        <v>#DIV/0!</v>
      </c>
      <c r="T139" s="7">
        <f>T104*regressions!S$38+regressions!S$39</f>
        <v>2.5681240630414655</v>
      </c>
      <c r="U139" s="7" t="e">
        <f>U104*regressions!T$38+regressions!T$39</f>
        <v>#DIV/0!</v>
      </c>
      <c r="V139" s="7" t="e">
        <f>V104*regressions!U$38+regressions!U$39</f>
        <v>#DIV/0!</v>
      </c>
      <c r="W139" s="7"/>
    </row>
    <row r="140" spans="1:23" ht="11.25">
      <c r="A140" s="25">
        <f t="shared" si="10"/>
        <v>30</v>
      </c>
      <c r="B140" s="1" t="str">
        <f>'recalc raw'!C32</f>
        <v>dts1-2</v>
      </c>
      <c r="C140" s="7">
        <f>C105*regressions!B$38+regressions!B$39</f>
        <v>0.7026821213802051</v>
      </c>
      <c r="D140" s="7">
        <f>D105*regressions!C$38+regressions!C$39</f>
        <v>4.021849421125475</v>
      </c>
      <c r="E140" s="7">
        <f>E105*regressions!D$38+regressions!D$39</f>
        <v>3742.843832575196</v>
      </c>
      <c r="F140" s="7">
        <f>F105*regressions!E$38+regressions!E$39</f>
        <v>2348.879135488794</v>
      </c>
      <c r="G140" s="7">
        <f>G105*regressions!F$38+regressions!F$39</f>
        <v>3.432255078980438</v>
      </c>
      <c r="H140" s="7">
        <f>H105*regressions!G$38+regressions!G$39</f>
        <v>124.37102434519684</v>
      </c>
      <c r="I140" s="7">
        <f>I105*regressions!H$38+regressions!H$39</f>
        <v>1.4479805292145078</v>
      </c>
      <c r="J140" s="7">
        <f>J105*regressions!I$38+regressions!I$39</f>
        <v>-0.6838971079472981</v>
      </c>
      <c r="K140" s="7">
        <f>K105*regressions!J$38+regressions!J$39</f>
        <v>10.405625814768854</v>
      </c>
      <c r="L140" s="7">
        <f>L105*regressions!K$38+regressions!K$39</f>
        <v>-2.68757157877341</v>
      </c>
      <c r="M140" s="7" t="e">
        <f>M105*regressions!L$38+regressions!L$39</f>
        <v>#DIV/0!</v>
      </c>
      <c r="N140" s="7" t="e">
        <f>N105*regressions!M$38+regressions!M$39</f>
        <v>#DIV/0!</v>
      </c>
      <c r="O140" s="7" t="e">
        <f>O105*regressions!N$38+regressions!N$39</f>
        <v>#DIV/0!</v>
      </c>
      <c r="P140" s="7" t="e">
        <f>P105*regressions!O$38+regressions!O$39</f>
        <v>#DIV/0!</v>
      </c>
      <c r="Q140" s="7" t="e">
        <f>Q105*regressions!P$38+regressions!P$39</f>
        <v>#DIV/0!</v>
      </c>
      <c r="R140" s="7" t="e">
        <f>R105*regressions!Q$38+regressions!Q$39</f>
        <v>#DIV/0!</v>
      </c>
      <c r="S140" s="7" t="e">
        <f>S105*regressions!R$38+regressions!R$39</f>
        <v>#DIV/0!</v>
      </c>
      <c r="T140" s="7">
        <f>T105*regressions!S$38+regressions!S$39</f>
        <v>3.177385473354098</v>
      </c>
      <c r="U140" s="7" t="e">
        <f>U105*regressions!T$38+regressions!T$39</f>
        <v>#DIV/0!</v>
      </c>
      <c r="V140" s="7" t="e">
        <f>V105*regressions!U$38+regressions!U$39</f>
        <v>#DIV/0!</v>
      </c>
      <c r="W140" s="7"/>
    </row>
    <row r="141" spans="1:23" ht="11.25">
      <c r="A141" s="25">
        <f>A140+1</f>
        <v>31</v>
      </c>
      <c r="B141" s="1" t="str">
        <f>'recalc raw'!C33</f>
        <v>jb3-2</v>
      </c>
      <c r="C141" s="7">
        <f>C106*regressions!B$38+regressions!B$39</f>
        <v>28.04996278470641</v>
      </c>
      <c r="D141" s="7">
        <f>D106*regressions!C$38+regressions!C$39</f>
        <v>243.03186247368825</v>
      </c>
      <c r="E141" s="7">
        <f>E106*regressions!D$38+regressions!D$39</f>
        <v>54.27595364361132</v>
      </c>
      <c r="F141" s="7">
        <f>F106*regressions!E$38+regressions!E$39</f>
        <v>35.60183089927332</v>
      </c>
      <c r="G141" s="7">
        <f>G106*regressions!F$38+regressions!F$39</f>
        <v>34.865529184423856</v>
      </c>
      <c r="H141" s="7">
        <f>H106*regressions!G$38+regressions!G$39</f>
        <v>44.0694435520935</v>
      </c>
      <c r="I141" s="7">
        <f>I106*regressions!H$38+regressions!H$39</f>
        <v>410.6617581764322</v>
      </c>
      <c r="J141" s="7">
        <f>J106*regressions!I$38+regressions!I$39</f>
        <v>219.198435328608</v>
      </c>
      <c r="K141" s="7">
        <f>K106*regressions!J$38+regressions!J$39</f>
        <v>373.90487748251746</v>
      </c>
      <c r="L141" s="7">
        <f>L106*regressions!K$38+regressions!K$39</f>
        <v>101.37136485633356</v>
      </c>
      <c r="M141" s="7" t="e">
        <f>M106*regressions!L$38+regressions!L$39</f>
        <v>#DIV/0!</v>
      </c>
      <c r="N141" s="7" t="e">
        <f>N106*regressions!M$38+regressions!M$39</f>
        <v>#DIV/0!</v>
      </c>
      <c r="O141" s="7" t="e">
        <f>O106*regressions!N$38+regressions!N$39</f>
        <v>#DIV/0!</v>
      </c>
      <c r="P141" s="7" t="e">
        <f>P106*regressions!O$38+regressions!O$39</f>
        <v>#DIV/0!</v>
      </c>
      <c r="Q141" s="7" t="e">
        <f>Q106*regressions!P$38+regressions!P$39</f>
        <v>#DIV/0!</v>
      </c>
      <c r="R141" s="7" t="e">
        <f>R106*regressions!Q$38+regressions!Q$39</f>
        <v>#DIV/0!</v>
      </c>
      <c r="S141" s="7" t="e">
        <f>S106*regressions!R$38+regressions!R$39</f>
        <v>#DIV/0!</v>
      </c>
      <c r="T141" s="7">
        <f>T106*regressions!S$38+regressions!S$39</f>
        <v>30.4156858520057</v>
      </c>
      <c r="U141" s="7" t="e">
        <f>U106*regressions!T$38+regressions!T$39</f>
        <v>#DIV/0!</v>
      </c>
      <c r="V141" s="7" t="e">
        <f>V106*regressions!U$38+regressions!U$39</f>
        <v>#DIV/0!</v>
      </c>
      <c r="W141" s="7"/>
    </row>
    <row r="142" spans="1:23" ht="11.25">
      <c r="A142" s="25">
        <f>A141+1</f>
        <v>32</v>
      </c>
      <c r="B142" s="1" t="str">
        <f>'recalc raw'!C34</f>
        <v>drift-8</v>
      </c>
      <c r="C142" s="7">
        <f>C107*regressions!B$38+regressions!B$39</f>
        <v>27.434598993378344</v>
      </c>
      <c r="D142" s="7">
        <f>D107*regressions!C$38+regressions!C$39</f>
        <v>134.57384773440887</v>
      </c>
      <c r="E142" s="7">
        <f>E107*regressions!D$38+regressions!D$39</f>
        <v>1952.09775701552</v>
      </c>
      <c r="F142" s="7">
        <f>F107*regressions!E$38+regressions!E$39</f>
        <v>713.8602004591177</v>
      </c>
      <c r="G142" s="7">
        <f>G107*regressions!F$38+regressions!F$39</f>
        <v>31.627723384918152</v>
      </c>
      <c r="H142" s="7">
        <f>H107*regressions!G$38+regressions!G$39</f>
        <v>266.9543505921702</v>
      </c>
      <c r="I142" s="7">
        <f>I107*regressions!H$38+regressions!H$39</f>
        <v>389.0181636515934</v>
      </c>
      <c r="J142" s="7">
        <f>J107*regressions!I$38+regressions!I$39</f>
        <v>130.4821272071343</v>
      </c>
      <c r="K142" s="7">
        <f>K107*regressions!J$38+regressions!J$39</f>
        <v>309.2242731382922</v>
      </c>
      <c r="L142" s="7">
        <f>L107*regressions!K$38+regressions!K$39</f>
        <v>183.6432379540376</v>
      </c>
      <c r="M142" s="7" t="e">
        <f>M107*regressions!L$38+regressions!L$39</f>
        <v>#DIV/0!</v>
      </c>
      <c r="N142" s="7" t="e">
        <f>N107*regressions!M$38+regressions!M$39</f>
        <v>#DIV/0!</v>
      </c>
      <c r="O142" s="7" t="e">
        <f>O107*regressions!N$38+regressions!N$39</f>
        <v>#DIV/0!</v>
      </c>
      <c r="P142" s="7" t="e">
        <f>P107*regressions!O$38+regressions!O$39</f>
        <v>#DIV/0!</v>
      </c>
      <c r="Q142" s="7" t="e">
        <f>Q107*regressions!P$38+regressions!P$39</f>
        <v>#DIV/0!</v>
      </c>
      <c r="R142" s="7" t="e">
        <f>R107*regressions!Q$38+regressions!Q$39</f>
        <v>#DIV/0!</v>
      </c>
      <c r="S142" s="7" t="e">
        <f>S107*regressions!R$38+regressions!R$39</f>
        <v>#DIV/0!</v>
      </c>
      <c r="T142" s="7">
        <f>T107*regressions!S$38+regressions!S$39</f>
        <v>25.56887779077676</v>
      </c>
      <c r="U142" s="7" t="e">
        <f>U107*regressions!T$38+regressions!T$39</f>
        <v>#DIV/0!</v>
      </c>
      <c r="V142" s="7" t="e">
        <f>V107*regressions!U$38+regressions!U$39</f>
        <v>#DIV/0!</v>
      </c>
      <c r="W142" s="7"/>
    </row>
    <row r="144" spans="1:12" s="19" customFormat="1" ht="11.25">
      <c r="A144" s="23"/>
      <c r="B144" s="17" t="s">
        <v>527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4" s="21" customFormat="1" ht="11.25">
      <c r="A145" s="24"/>
      <c r="B145" s="20" t="str">
        <f>B2</f>
        <v>Sample</v>
      </c>
      <c r="C145" s="20" t="s">
        <v>532</v>
      </c>
      <c r="D145" s="20" t="s">
        <v>536</v>
      </c>
      <c r="E145" s="20" t="s">
        <v>533</v>
      </c>
      <c r="F145" s="20" t="s">
        <v>502</v>
      </c>
      <c r="G145" s="20" t="s">
        <v>501</v>
      </c>
      <c r="H145" s="20" t="s">
        <v>503</v>
      </c>
      <c r="I145" s="20" t="s">
        <v>537</v>
      </c>
      <c r="J145" s="20" t="s">
        <v>541</v>
      </c>
      <c r="K145" s="20" t="s">
        <v>367</v>
      </c>
      <c r="L145" s="20" t="s">
        <v>542</v>
      </c>
      <c r="N145" s="73" t="s">
        <v>460</v>
      </c>
    </row>
    <row r="146" spans="1:14" s="116" customFormat="1" ht="11.25">
      <c r="A146" s="115">
        <v>1</v>
      </c>
      <c r="B146" s="116" t="str">
        <f>'recalc raw'!C3</f>
        <v>drift-1</v>
      </c>
      <c r="C146" s="117">
        <f aca="true" t="shared" si="11" ref="C146:C177">C111*2.139</f>
        <v>58.68260724683627</v>
      </c>
      <c r="D146" s="117">
        <f aca="true" t="shared" si="12" ref="D146:D177">D111*1.889</f>
        <v>254.20999837029836</v>
      </c>
      <c r="E146" s="117">
        <f aca="true" t="shared" si="13" ref="E146:E177">E111*1.43</f>
        <v>2791.4997925321936</v>
      </c>
      <c r="F146" s="117">
        <f aca="true" t="shared" si="14" ref="F146:F177">F111*1.658</f>
        <v>1183.580212361217</v>
      </c>
      <c r="G146" s="117">
        <f aca="true" t="shared" si="15" ref="G146:G177">G111*1.291</f>
        <v>40.83139088992934</v>
      </c>
      <c r="H146" s="117">
        <f aca="true" t="shared" si="16" ref="H146:H177">H111*1.399</f>
        <v>373.46913647844616</v>
      </c>
      <c r="I146" s="117">
        <f aca="true" t="shared" si="17" ref="I146:I177">I111*1.348</f>
        <v>524.396484602348</v>
      </c>
      <c r="J146" s="117">
        <f aca="true" t="shared" si="18" ref="J146:J177">J111*1.205</f>
        <v>157.23096328459687</v>
      </c>
      <c r="K146" s="117">
        <f aca="true" t="shared" si="19" ref="K146:K177">K111*2.291</f>
        <v>708.4328097598274</v>
      </c>
      <c r="L146" s="117">
        <f aca="true" t="shared" si="20" ref="L146:L177">L111*1.668</f>
        <v>306.3169209073347</v>
      </c>
      <c r="N146" s="118">
        <f>SUM(C146:J146,L146)</f>
        <v>5690.217506673201</v>
      </c>
    </row>
    <row r="147" spans="1:14" s="116" customFormat="1" ht="11.25">
      <c r="A147" s="115">
        <f>A146+1</f>
        <v>2</v>
      </c>
      <c r="B147" s="116" t="str">
        <f>'recalc raw'!C4</f>
        <v>blank-1</v>
      </c>
      <c r="C147" s="117">
        <f t="shared" si="11"/>
        <v>-0.5797667388306773</v>
      </c>
      <c r="D147" s="117">
        <f t="shared" si="12"/>
        <v>6.274940763595815</v>
      </c>
      <c r="E147" s="117">
        <f t="shared" si="13"/>
        <v>1.7378945578946132</v>
      </c>
      <c r="F147" s="117">
        <f t="shared" si="14"/>
        <v>-11.85473594297725</v>
      </c>
      <c r="G147" s="117">
        <f t="shared" si="15"/>
        <v>0.11272991816991935</v>
      </c>
      <c r="H147" s="117">
        <f t="shared" si="16"/>
        <v>-3.6265093677902986</v>
      </c>
      <c r="I147" s="117">
        <f t="shared" si="17"/>
        <v>1.4410763604237202</v>
      </c>
      <c r="J147" s="117">
        <f t="shared" si="18"/>
        <v>0.9809405239371703</v>
      </c>
      <c r="K147" s="117">
        <f t="shared" si="19"/>
        <v>9.641919100001536</v>
      </c>
      <c r="L147" s="117">
        <f t="shared" si="20"/>
        <v>0.8852893868323699</v>
      </c>
      <c r="N147" s="117">
        <f aca="true" t="shared" si="21" ref="N147:N177">SUM(C147:J147,L147)</f>
        <v>-4.628140538744619</v>
      </c>
    </row>
    <row r="148" spans="1:14" ht="11.25">
      <c r="A148" s="25">
        <f aca="true" t="shared" si="22" ref="A148:A166">A147+1</f>
        <v>3</v>
      </c>
      <c r="B148" s="1" t="str">
        <f>'recalc raw'!C5</f>
        <v>bir1-1</v>
      </c>
      <c r="C148" s="7">
        <f t="shared" si="11"/>
        <v>34.96578157565873</v>
      </c>
      <c r="D148" s="7">
        <f t="shared" si="12"/>
        <v>18.583853791805105</v>
      </c>
      <c r="E148" s="7">
        <f t="shared" si="13"/>
        <v>542.489115369141</v>
      </c>
      <c r="F148" s="7">
        <f t="shared" si="14"/>
        <v>275.9691921083256</v>
      </c>
      <c r="G148" s="7">
        <f t="shared" si="15"/>
        <v>57.07232086914257</v>
      </c>
      <c r="H148" s="7">
        <f t="shared" si="16"/>
        <v>81.66803397127374</v>
      </c>
      <c r="I148" s="7">
        <f t="shared" si="17"/>
        <v>144.7471833392139</v>
      </c>
      <c r="J148" s="7">
        <f t="shared" si="18"/>
        <v>143.53515766071394</v>
      </c>
      <c r="K148" s="7">
        <f t="shared" si="19"/>
        <v>724.0102556071814</v>
      </c>
      <c r="L148" s="7">
        <f t="shared" si="20"/>
        <v>27.750072436955946</v>
      </c>
      <c r="N148" s="7">
        <f t="shared" si="21"/>
        <v>1326.7807111222303</v>
      </c>
    </row>
    <row r="149" spans="1:14" s="116" customFormat="1" ht="11.25">
      <c r="A149" s="115">
        <f t="shared" si="22"/>
        <v>4</v>
      </c>
      <c r="B149" s="116" t="str">
        <f>'recalc raw'!C6</f>
        <v>drift-2</v>
      </c>
      <c r="C149" s="117">
        <f t="shared" si="11"/>
        <v>58.68260724683627</v>
      </c>
      <c r="D149" s="117">
        <f t="shared" si="12"/>
        <v>254.20999837029836</v>
      </c>
      <c r="E149" s="117">
        <f t="shared" si="13"/>
        <v>2791.4997925321936</v>
      </c>
      <c r="F149" s="117">
        <f t="shared" si="14"/>
        <v>1183.580212361217</v>
      </c>
      <c r="G149" s="117">
        <f t="shared" si="15"/>
        <v>40.83139088992934</v>
      </c>
      <c r="H149" s="117">
        <f t="shared" si="16"/>
        <v>373.46913647844616</v>
      </c>
      <c r="I149" s="117">
        <f t="shared" si="17"/>
        <v>524.396484602348</v>
      </c>
      <c r="J149" s="117">
        <f t="shared" si="18"/>
        <v>157.23096328459687</v>
      </c>
      <c r="K149" s="117">
        <f t="shared" si="19"/>
        <v>708.4328097598274</v>
      </c>
      <c r="L149" s="117">
        <f t="shared" si="20"/>
        <v>306.3169209073347</v>
      </c>
      <c r="N149" s="118">
        <f t="shared" si="21"/>
        <v>5690.217506673201</v>
      </c>
    </row>
    <row r="150" spans="1:14" ht="11.25">
      <c r="A150" s="25">
        <f t="shared" si="22"/>
        <v>5</v>
      </c>
      <c r="B150" s="1" t="str">
        <f>'recalc raw'!C7</f>
        <v>jp1-1</v>
      </c>
      <c r="C150" s="7">
        <f t="shared" si="11"/>
        <v>-0.9393712879392985</v>
      </c>
      <c r="D150" s="7">
        <f t="shared" si="12"/>
        <v>24.814418090893007</v>
      </c>
      <c r="E150" s="7">
        <f t="shared" si="13"/>
        <v>4055.9716692081784</v>
      </c>
      <c r="F150" s="7">
        <f t="shared" si="14"/>
        <v>4076.311254752184</v>
      </c>
      <c r="G150" s="7">
        <f t="shared" si="15"/>
        <v>9.585848132741432</v>
      </c>
      <c r="H150" s="7">
        <f t="shared" si="16"/>
        <v>156.3743337792349</v>
      </c>
      <c r="I150" s="7">
        <f t="shared" si="17"/>
        <v>2.378516840456223</v>
      </c>
      <c r="J150" s="7">
        <f t="shared" si="18"/>
        <v>-3.1252951568050182</v>
      </c>
      <c r="K150" s="7">
        <f t="shared" si="19"/>
        <v>66.99918027850264</v>
      </c>
      <c r="L150" s="7">
        <f t="shared" si="20"/>
        <v>15.653991099763871</v>
      </c>
      <c r="N150" s="7">
        <f t="shared" si="21"/>
        <v>8337.025365458707</v>
      </c>
    </row>
    <row r="151" spans="1:14" s="122" customFormat="1" ht="11.25">
      <c r="A151" s="121">
        <f t="shared" si="22"/>
        <v>6</v>
      </c>
      <c r="B151" s="122" t="str">
        <f>'recalc raw'!C8</f>
        <v>182r1  43-52</v>
      </c>
      <c r="C151" s="109">
        <f t="shared" si="11"/>
        <v>65.52341382364973</v>
      </c>
      <c r="D151" s="109">
        <f t="shared" si="12"/>
        <v>14.286084749599638</v>
      </c>
      <c r="E151" s="109">
        <f t="shared" si="13"/>
        <v>139.2912031385239</v>
      </c>
      <c r="F151" s="109">
        <f t="shared" si="14"/>
        <v>168.30070725395356</v>
      </c>
      <c r="G151" s="109">
        <f t="shared" si="15"/>
        <v>80.49687426676675</v>
      </c>
      <c r="H151" s="109">
        <f t="shared" si="16"/>
        <v>179.26892482363507</v>
      </c>
      <c r="I151" s="109">
        <f t="shared" si="17"/>
        <v>116.16193099866558</v>
      </c>
      <c r="J151" s="109">
        <f t="shared" si="18"/>
        <v>93.36557737310434</v>
      </c>
      <c r="K151" s="109">
        <f t="shared" si="19"/>
        <v>1365.9262074243852</v>
      </c>
      <c r="L151" s="109">
        <f t="shared" si="20"/>
        <v>126.3384479650106</v>
      </c>
      <c r="N151" s="112">
        <f t="shared" si="21"/>
        <v>983.0331643929092</v>
      </c>
    </row>
    <row r="152" spans="1:14" s="116" customFormat="1" ht="11.25">
      <c r="A152" s="115">
        <f t="shared" si="22"/>
        <v>7</v>
      </c>
      <c r="B152" s="116" t="str">
        <f>'recalc raw'!C9</f>
        <v>drift-3</v>
      </c>
      <c r="C152" s="117">
        <f t="shared" si="11"/>
        <v>58.68260724683627</v>
      </c>
      <c r="D152" s="117">
        <f t="shared" si="12"/>
        <v>254.20999837029836</v>
      </c>
      <c r="E152" s="117">
        <f t="shared" si="13"/>
        <v>2791.4997925321936</v>
      </c>
      <c r="F152" s="117">
        <f t="shared" si="14"/>
        <v>1183.580212361217</v>
      </c>
      <c r="G152" s="117">
        <f t="shared" si="15"/>
        <v>40.83139088992934</v>
      </c>
      <c r="H152" s="117">
        <f t="shared" si="16"/>
        <v>373.46913647844616</v>
      </c>
      <c r="I152" s="117">
        <f t="shared" si="17"/>
        <v>524.396484602348</v>
      </c>
      <c r="J152" s="117">
        <f t="shared" si="18"/>
        <v>157.23096328459687</v>
      </c>
      <c r="K152" s="117">
        <f t="shared" si="19"/>
        <v>708.4328097598274</v>
      </c>
      <c r="L152" s="117">
        <f t="shared" si="20"/>
        <v>306.3169209073347</v>
      </c>
      <c r="N152" s="118">
        <f t="shared" si="21"/>
        <v>5690.217506673201</v>
      </c>
    </row>
    <row r="153" spans="1:14" ht="11.25">
      <c r="A153" s="25">
        <f t="shared" si="22"/>
        <v>8</v>
      </c>
      <c r="B153" s="1" t="str">
        <f>'recalc raw'!C10</f>
        <v>194r2  50-60</v>
      </c>
      <c r="C153" s="7">
        <f t="shared" si="11"/>
        <v>24.701282641057567</v>
      </c>
      <c r="D153" s="7">
        <f t="shared" si="12"/>
        <v>11.756951798290395</v>
      </c>
      <c r="E153" s="7">
        <f t="shared" si="13"/>
        <v>276.72257360598053</v>
      </c>
      <c r="F153" s="7">
        <f t="shared" si="14"/>
        <v>183.93698666357022</v>
      </c>
      <c r="G153" s="7">
        <f t="shared" si="15"/>
        <v>49.2580532032764</v>
      </c>
      <c r="H153" s="7">
        <f t="shared" si="16"/>
        <v>54.65272834890143</v>
      </c>
      <c r="I153" s="7">
        <f t="shared" si="17"/>
        <v>116.4050657776075</v>
      </c>
      <c r="J153" s="7">
        <f t="shared" si="18"/>
        <v>75.98431231972286</v>
      </c>
      <c r="K153" s="7">
        <f t="shared" si="19"/>
        <v>431.47401840455507</v>
      </c>
      <c r="L153" s="7">
        <f t="shared" si="20"/>
        <v>8.804677035905902</v>
      </c>
      <c r="N153" s="7">
        <f t="shared" si="21"/>
        <v>802.2226313943129</v>
      </c>
    </row>
    <row r="154" spans="1:14" ht="11.25">
      <c r="A154" s="25">
        <f t="shared" si="22"/>
        <v>9</v>
      </c>
      <c r="B154" s="1" t="str">
        <f>'recalc raw'!C11</f>
        <v>195r3  44-53</v>
      </c>
      <c r="C154" s="7">
        <f t="shared" si="11"/>
        <v>27.658976403543054</v>
      </c>
      <c r="D154" s="7">
        <f t="shared" si="12"/>
        <v>11.573050338805535</v>
      </c>
      <c r="E154" s="7">
        <f t="shared" si="13"/>
        <v>456.0756204544601</v>
      </c>
      <c r="F154" s="7">
        <f t="shared" si="14"/>
        <v>253.21265713665983</v>
      </c>
      <c r="G154" s="7">
        <f t="shared" si="15"/>
        <v>53.95590511168599</v>
      </c>
      <c r="H154" s="7">
        <f t="shared" si="16"/>
        <v>64.94614661378347</v>
      </c>
      <c r="I154" s="7">
        <f t="shared" si="17"/>
        <v>117.33909210652227</v>
      </c>
      <c r="J154" s="7">
        <f t="shared" si="18"/>
        <v>103.94584446053561</v>
      </c>
      <c r="K154" s="7">
        <f t="shared" si="19"/>
        <v>454.1523322657215</v>
      </c>
      <c r="L154" s="7">
        <f t="shared" si="20"/>
        <v>20.503704276450147</v>
      </c>
      <c r="N154" s="114">
        <f t="shared" si="21"/>
        <v>1109.2109969024461</v>
      </c>
    </row>
    <row r="155" spans="1:14" ht="11.25">
      <c r="A155" s="25">
        <f t="shared" si="22"/>
        <v>10</v>
      </c>
      <c r="B155" s="1" t="str">
        <f>'recalc raw'!C12</f>
        <v>196r3  55-62</v>
      </c>
      <c r="C155" s="7">
        <f t="shared" si="11"/>
        <v>30.11422439940272</v>
      </c>
      <c r="D155" s="7">
        <f t="shared" si="12"/>
        <v>10.988735088020267</v>
      </c>
      <c r="E155" s="7">
        <f t="shared" si="13"/>
        <v>820.6609616656348</v>
      </c>
      <c r="F155" s="7">
        <f t="shared" si="14"/>
        <v>232.398929674618</v>
      </c>
      <c r="G155" s="7">
        <f t="shared" si="15"/>
        <v>62.572673890745456</v>
      </c>
      <c r="H155" s="7">
        <f t="shared" si="16"/>
        <v>50.96282699197299</v>
      </c>
      <c r="I155" s="7">
        <f t="shared" si="17"/>
        <v>100.47473591697751</v>
      </c>
      <c r="J155" s="7">
        <f t="shared" si="18"/>
        <v>79.10263275026787</v>
      </c>
      <c r="K155" s="7">
        <f t="shared" si="19"/>
        <v>479.38569789198345</v>
      </c>
      <c r="L155" s="7">
        <f t="shared" si="20"/>
        <v>22.378846525708862</v>
      </c>
      <c r="N155" s="7">
        <f t="shared" si="21"/>
        <v>1409.6545669033487</v>
      </c>
    </row>
    <row r="156" spans="1:14" ht="11.25">
      <c r="A156" s="25">
        <f t="shared" si="22"/>
        <v>11</v>
      </c>
      <c r="B156" s="1" t="str">
        <f>'recalc raw'!C13</f>
        <v>ja3-1</v>
      </c>
      <c r="C156" s="7">
        <f t="shared" si="11"/>
        <v>44.43693295967815</v>
      </c>
      <c r="D156" s="7">
        <f t="shared" si="12"/>
        <v>603.8522656130117</v>
      </c>
      <c r="E156" s="7">
        <f t="shared" si="13"/>
        <v>92.11453719909609</v>
      </c>
      <c r="F156" s="7">
        <f t="shared" si="14"/>
        <v>47.27881836460084</v>
      </c>
      <c r="G156" s="7">
        <f t="shared" si="15"/>
        <v>26.92078274841811</v>
      </c>
      <c r="H156" s="7">
        <f t="shared" si="16"/>
        <v>29.29921331837523</v>
      </c>
      <c r="I156" s="7">
        <f t="shared" si="17"/>
        <v>385.67116203080167</v>
      </c>
      <c r="J156" s="7">
        <f t="shared" si="18"/>
        <v>45.54316622950375</v>
      </c>
      <c r="K156" s="7">
        <f t="shared" si="19"/>
        <v>377.57299974409983</v>
      </c>
      <c r="L156" s="7">
        <f t="shared" si="20"/>
        <v>193.13438710130401</v>
      </c>
      <c r="N156" s="7">
        <f t="shared" si="21"/>
        <v>1468.2512655647893</v>
      </c>
    </row>
    <row r="157" spans="1:14" s="116" customFormat="1" ht="11.25">
      <c r="A157" s="115">
        <f t="shared" si="22"/>
        <v>12</v>
      </c>
      <c r="B157" s="116" t="str">
        <f>'recalc raw'!C14</f>
        <v>drift-4</v>
      </c>
      <c r="C157" s="117">
        <f t="shared" si="11"/>
        <v>58.68260724683627</v>
      </c>
      <c r="D157" s="117">
        <f t="shared" si="12"/>
        <v>254.20999837029836</v>
      </c>
      <c r="E157" s="117">
        <f t="shared" si="13"/>
        <v>2791.4997925321936</v>
      </c>
      <c r="F157" s="117">
        <f t="shared" si="14"/>
        <v>1183.580212361217</v>
      </c>
      <c r="G157" s="117">
        <f t="shared" si="15"/>
        <v>40.83139088992934</v>
      </c>
      <c r="H157" s="117">
        <f t="shared" si="16"/>
        <v>373.46913647844616</v>
      </c>
      <c r="I157" s="117">
        <f t="shared" si="17"/>
        <v>524.396484602348</v>
      </c>
      <c r="J157" s="117">
        <f t="shared" si="18"/>
        <v>157.23096328459687</v>
      </c>
      <c r="K157" s="117">
        <f t="shared" si="19"/>
        <v>708.4328097598274</v>
      </c>
      <c r="L157" s="117">
        <f t="shared" si="20"/>
        <v>306.3169209073347</v>
      </c>
      <c r="N157" s="118">
        <f t="shared" si="21"/>
        <v>5690.217506673201</v>
      </c>
    </row>
    <row r="158" spans="1:14" s="39" customFormat="1" ht="11.25">
      <c r="A158" s="113">
        <f t="shared" si="22"/>
        <v>13</v>
      </c>
      <c r="B158" s="39" t="str">
        <f>'recalc raw'!C15</f>
        <v>dts1-1</v>
      </c>
      <c r="C158" s="35">
        <f t="shared" si="11"/>
        <v>0.4838030729475122</v>
      </c>
      <c r="D158" s="35">
        <f t="shared" si="12"/>
        <v>8.02426715653285</v>
      </c>
      <c r="E158" s="35">
        <f t="shared" si="13"/>
        <v>5458.000251712776</v>
      </c>
      <c r="F158" s="35">
        <f t="shared" si="14"/>
        <v>4048.4614174575486</v>
      </c>
      <c r="G158" s="35">
        <f t="shared" si="15"/>
        <v>4.533542811798698</v>
      </c>
      <c r="H158" s="35">
        <f t="shared" si="16"/>
        <v>180.09277321915891</v>
      </c>
      <c r="I158" s="35">
        <f t="shared" si="17"/>
        <v>1.8821338714847486</v>
      </c>
      <c r="J158" s="35">
        <f t="shared" si="18"/>
        <v>-1.4166765049656571</v>
      </c>
      <c r="K158" s="35">
        <f t="shared" si="19"/>
        <v>36.235867690353395</v>
      </c>
      <c r="L158" s="35">
        <f t="shared" si="20"/>
        <v>0.10075681882768495</v>
      </c>
      <c r="N158" s="7">
        <f t="shared" si="21"/>
        <v>9700.162269616108</v>
      </c>
    </row>
    <row r="159" spans="1:14" s="122" customFormat="1" ht="11.25">
      <c r="A159" s="121">
        <f t="shared" si="22"/>
        <v>14</v>
      </c>
      <c r="B159" s="122" t="str">
        <f>'recalc raw'!C16</f>
        <v>198r1  62-72</v>
      </c>
      <c r="C159" s="109">
        <f t="shared" si="11"/>
        <v>27.153389613981044</v>
      </c>
      <c r="D159" s="109">
        <f t="shared" si="12"/>
        <v>10.535763830064969</v>
      </c>
      <c r="E159" s="109">
        <f t="shared" si="13"/>
        <v>545.9385912446106</v>
      </c>
      <c r="F159" s="109">
        <f t="shared" si="14"/>
        <v>189.11889380622634</v>
      </c>
      <c r="G159" s="109">
        <f t="shared" si="15"/>
        <v>56.36702367158677</v>
      </c>
      <c r="H159" s="109">
        <f t="shared" si="16"/>
        <v>42.54733982856143</v>
      </c>
      <c r="I159" s="109">
        <f t="shared" si="17"/>
        <v>118.8898235038509</v>
      </c>
      <c r="J159" s="109">
        <f t="shared" si="18"/>
        <v>67.65717947559315</v>
      </c>
      <c r="K159" s="109">
        <f t="shared" si="19"/>
        <v>448.71890948909095</v>
      </c>
      <c r="L159" s="109">
        <f t="shared" si="20"/>
        <v>13.285162687385201</v>
      </c>
      <c r="N159" s="112">
        <f t="shared" si="21"/>
        <v>1071.4931676618608</v>
      </c>
    </row>
    <row r="160" spans="1:14" ht="11.25">
      <c r="A160" s="25">
        <f t="shared" si="22"/>
        <v>15</v>
      </c>
      <c r="B160" s="1" t="str">
        <f>'recalc raw'!C17</f>
        <v>199r3  55-68</v>
      </c>
      <c r="C160" s="7">
        <f t="shared" si="11"/>
        <v>29.289314082020685</v>
      </c>
      <c r="D160" s="7">
        <f t="shared" si="12"/>
        <v>10.606952105970642</v>
      </c>
      <c r="E160" s="7">
        <f t="shared" si="13"/>
        <v>548.2741758297288</v>
      </c>
      <c r="F160" s="7">
        <f t="shared" si="14"/>
        <v>232.7563442435742</v>
      </c>
      <c r="G160" s="7">
        <f t="shared" si="15"/>
        <v>61.75380546793842</v>
      </c>
      <c r="H160" s="7">
        <f t="shared" si="16"/>
        <v>52.547957760699205</v>
      </c>
      <c r="I160" s="7">
        <f t="shared" si="17"/>
        <v>111.90943157286647</v>
      </c>
      <c r="J160" s="7">
        <f t="shared" si="18"/>
        <v>113.17384901127406</v>
      </c>
      <c r="K160" s="7">
        <f t="shared" si="19"/>
        <v>476.55907648080245</v>
      </c>
      <c r="L160" s="7">
        <f t="shared" si="20"/>
        <v>16.6647274146637</v>
      </c>
      <c r="N160" s="7">
        <f t="shared" si="21"/>
        <v>1176.9765574887363</v>
      </c>
    </row>
    <row r="161" spans="1:14" ht="11.25">
      <c r="A161" s="25">
        <f t="shared" si="22"/>
        <v>16</v>
      </c>
      <c r="B161" s="1" t="str">
        <f>'recalc raw'!C18</f>
        <v>200r2  40-50</v>
      </c>
      <c r="C161" s="7">
        <f t="shared" si="11"/>
        <v>25.239436227610227</v>
      </c>
      <c r="D161" s="7">
        <f t="shared" si="12"/>
        <v>10.790079862153148</v>
      </c>
      <c r="E161" s="7">
        <f t="shared" si="13"/>
        <v>505.2808585075135</v>
      </c>
      <c r="F161" s="7">
        <f t="shared" si="14"/>
        <v>244.4834832620336</v>
      </c>
      <c r="G161" s="7">
        <f t="shared" si="15"/>
        <v>51.631406643063904</v>
      </c>
      <c r="H161" s="7">
        <f t="shared" si="16"/>
        <v>55.24220607994061</v>
      </c>
      <c r="I161" s="7">
        <f t="shared" si="17"/>
        <v>123.3547879202103</v>
      </c>
      <c r="J161" s="7">
        <f t="shared" si="18"/>
        <v>110.42123205473129</v>
      </c>
      <c r="K161" s="7">
        <f t="shared" si="19"/>
        <v>403.04859049692</v>
      </c>
      <c r="L161" s="7">
        <f t="shared" si="20"/>
        <v>19.818817462767537</v>
      </c>
      <c r="N161" s="35">
        <f t="shared" si="21"/>
        <v>1146.2623080200242</v>
      </c>
    </row>
    <row r="162" spans="1:14" s="116" customFormat="1" ht="11.25">
      <c r="A162" s="115">
        <f t="shared" si="22"/>
        <v>17</v>
      </c>
      <c r="B162" s="116" t="str">
        <f>'recalc raw'!C19</f>
        <v>drift-5</v>
      </c>
      <c r="C162" s="117">
        <f t="shared" si="11"/>
        <v>58.68260724683627</v>
      </c>
      <c r="D162" s="117">
        <f t="shared" si="12"/>
        <v>254.20999837029836</v>
      </c>
      <c r="E162" s="117">
        <f t="shared" si="13"/>
        <v>2791.4997925321936</v>
      </c>
      <c r="F162" s="117">
        <f t="shared" si="14"/>
        <v>1183.580212361217</v>
      </c>
      <c r="G162" s="117">
        <f t="shared" si="15"/>
        <v>40.83139088992934</v>
      </c>
      <c r="H162" s="117">
        <f t="shared" si="16"/>
        <v>373.4691364784462</v>
      </c>
      <c r="I162" s="117">
        <f t="shared" si="17"/>
        <v>524.396484602348</v>
      </c>
      <c r="J162" s="117">
        <f t="shared" si="18"/>
        <v>157.2309632845968</v>
      </c>
      <c r="K162" s="117">
        <f t="shared" si="19"/>
        <v>708.4328097598273</v>
      </c>
      <c r="L162" s="117">
        <f t="shared" si="20"/>
        <v>306.3169209073347</v>
      </c>
      <c r="N162" s="118">
        <f t="shared" si="21"/>
        <v>5690.217506673202</v>
      </c>
    </row>
    <row r="163" spans="1:14" ht="11.25">
      <c r="A163" s="25">
        <f t="shared" si="22"/>
        <v>18</v>
      </c>
      <c r="B163" s="1" t="str">
        <f>'recalc raw'!C20</f>
        <v>bir1-2</v>
      </c>
      <c r="C163" s="7">
        <f t="shared" si="11"/>
        <v>35.76566897525226</v>
      </c>
      <c r="D163" s="7">
        <f t="shared" si="12"/>
        <v>18.406706931281203</v>
      </c>
      <c r="E163" s="7">
        <f t="shared" si="13"/>
        <v>517.7360690010681</v>
      </c>
      <c r="F163" s="7">
        <f t="shared" si="14"/>
        <v>286.06842685369736</v>
      </c>
      <c r="G163" s="7">
        <f t="shared" si="15"/>
        <v>57.31935594342354</v>
      </c>
      <c r="H163" s="7">
        <f t="shared" si="16"/>
        <v>76.06491109138022</v>
      </c>
      <c r="I163" s="7">
        <f t="shared" si="17"/>
        <v>145.9994539936918</v>
      </c>
      <c r="J163" s="7">
        <f t="shared" si="18"/>
        <v>157.7148423392861</v>
      </c>
      <c r="K163" s="7">
        <f t="shared" si="19"/>
        <v>717.1723299952431</v>
      </c>
      <c r="L163" s="7">
        <f t="shared" si="20"/>
        <v>30.38540229941535</v>
      </c>
      <c r="N163" s="35">
        <f t="shared" si="21"/>
        <v>1325.460837428496</v>
      </c>
    </row>
    <row r="164" spans="1:14" ht="11.25">
      <c r="A164" s="25">
        <f t="shared" si="22"/>
        <v>19</v>
      </c>
      <c r="B164" s="1" t="str">
        <f>'recalc raw'!C21</f>
        <v>202r1  44-56</v>
      </c>
      <c r="C164" s="7">
        <f t="shared" si="11"/>
        <v>26.095525092806287</v>
      </c>
      <c r="D164" s="7">
        <f t="shared" si="12"/>
        <v>9.843085800104863</v>
      </c>
      <c r="E164" s="7">
        <f t="shared" si="13"/>
        <v>751.4355650066445</v>
      </c>
      <c r="F164" s="7">
        <f t="shared" si="14"/>
        <v>222.9215056133721</v>
      </c>
      <c r="G164" s="7">
        <f t="shared" si="15"/>
        <v>65.69550694237955</v>
      </c>
      <c r="H164" s="7">
        <f t="shared" si="16"/>
        <v>51.02517244433054</v>
      </c>
      <c r="I164" s="7">
        <f t="shared" si="17"/>
        <v>98.33385638493115</v>
      </c>
      <c r="J164" s="7">
        <f t="shared" si="18"/>
        <v>66.11159304977575</v>
      </c>
      <c r="K164" s="7">
        <f t="shared" si="19"/>
        <v>473.23983403170587</v>
      </c>
      <c r="L164" s="7">
        <f t="shared" si="20"/>
        <v>15.547754851531069</v>
      </c>
      <c r="N164" s="7">
        <f t="shared" si="21"/>
        <v>1307.009565185876</v>
      </c>
    </row>
    <row r="165" spans="1:14" s="122" customFormat="1" ht="11.25">
      <c r="A165" s="121">
        <f t="shared" si="22"/>
        <v>20</v>
      </c>
      <c r="B165" s="122" t="str">
        <f>'recalc raw'!C22</f>
        <v>203r1  83-92</v>
      </c>
      <c r="C165" s="109">
        <f t="shared" si="11"/>
        <v>20.832438923092557</v>
      </c>
      <c r="D165" s="109">
        <f t="shared" si="12"/>
        <v>10.638543378495259</v>
      </c>
      <c r="E165" s="109">
        <f t="shared" si="13"/>
        <v>443.91841402428855</v>
      </c>
      <c r="F165" s="109">
        <f t="shared" si="14"/>
        <v>281.5216096022543</v>
      </c>
      <c r="G165" s="109">
        <f t="shared" si="15"/>
        <v>47.281437038575625</v>
      </c>
      <c r="H165" s="109">
        <f t="shared" si="16"/>
        <v>59.06634283405503</v>
      </c>
      <c r="I165" s="109">
        <f t="shared" si="17"/>
        <v>125.73596614174474</v>
      </c>
      <c r="J165" s="109">
        <f t="shared" si="18"/>
        <v>104.29215310007876</v>
      </c>
      <c r="K165" s="109">
        <f t="shared" si="19"/>
        <v>365.9634597115983</v>
      </c>
      <c r="L165" s="109">
        <f t="shared" si="20"/>
        <v>5.869092140261491</v>
      </c>
      <c r="N165" s="112">
        <f t="shared" si="21"/>
        <v>1099.1559971828462</v>
      </c>
    </row>
    <row r="166" spans="1:14" ht="11.25">
      <c r="A166" s="25">
        <f t="shared" si="22"/>
        <v>21</v>
      </c>
      <c r="B166" s="1" t="str">
        <f>'recalc raw'!C23</f>
        <v>jb3-1</v>
      </c>
      <c r="C166" s="7">
        <f t="shared" si="11"/>
        <v>59.40559847672901</v>
      </c>
      <c r="D166" s="7">
        <f t="shared" si="12"/>
        <v>457.32671450764</v>
      </c>
      <c r="E166" s="7">
        <f t="shared" si="13"/>
        <v>81.55442636193519</v>
      </c>
      <c r="F166" s="7">
        <f t="shared" si="14"/>
        <v>57.80817243645207</v>
      </c>
      <c r="G166" s="7">
        <f t="shared" si="15"/>
        <v>43.94257543055852</v>
      </c>
      <c r="H166" s="7">
        <f t="shared" si="16"/>
        <v>57.162180399834135</v>
      </c>
      <c r="I166" s="7">
        <f t="shared" si="17"/>
        <v>546.3806819088122</v>
      </c>
      <c r="J166" s="7">
        <f t="shared" si="18"/>
        <v>248.17153409570176</v>
      </c>
      <c r="K166" s="7">
        <f t="shared" si="19"/>
        <v>843.1450600001137</v>
      </c>
      <c r="L166" s="7">
        <f t="shared" si="20"/>
        <v>158.23762367028425</v>
      </c>
      <c r="N166" s="7">
        <f t="shared" si="21"/>
        <v>1709.989507287947</v>
      </c>
    </row>
    <row r="167" spans="1:14" s="116" customFormat="1" ht="11.25">
      <c r="A167" s="115">
        <f aca="true" t="shared" si="23" ref="A167:A176">A166+1</f>
        <v>22</v>
      </c>
      <c r="B167" s="116" t="str">
        <f>'recalc raw'!C24</f>
        <v>drift-6</v>
      </c>
      <c r="C167" s="117">
        <f t="shared" si="11"/>
        <v>58.68260724683627</v>
      </c>
      <c r="D167" s="117">
        <f t="shared" si="12"/>
        <v>254.20999837029836</v>
      </c>
      <c r="E167" s="117">
        <f t="shared" si="13"/>
        <v>2791.4997925321936</v>
      </c>
      <c r="F167" s="117">
        <f t="shared" si="14"/>
        <v>1183.580212361217</v>
      </c>
      <c r="G167" s="117">
        <f t="shared" si="15"/>
        <v>40.83139088992934</v>
      </c>
      <c r="H167" s="117">
        <f t="shared" si="16"/>
        <v>373.4691364784462</v>
      </c>
      <c r="I167" s="117">
        <f t="shared" si="17"/>
        <v>524.396484602348</v>
      </c>
      <c r="J167" s="117">
        <f t="shared" si="18"/>
        <v>157.23096328459687</v>
      </c>
      <c r="K167" s="117">
        <f t="shared" si="19"/>
        <v>708.4328097598274</v>
      </c>
      <c r="L167" s="117">
        <f t="shared" si="20"/>
        <v>306.3169209073347</v>
      </c>
      <c r="N167" s="118">
        <f t="shared" si="21"/>
        <v>5690.217506673202</v>
      </c>
    </row>
    <row r="168" spans="1:14" ht="11.25">
      <c r="A168" s="25">
        <f t="shared" si="23"/>
        <v>23</v>
      </c>
      <c r="B168" s="1" t="str">
        <f>'recalc raw'!C25</f>
        <v>204r4  15-26</v>
      </c>
      <c r="C168" s="7">
        <f t="shared" si="11"/>
        <v>17.533969507065443</v>
      </c>
      <c r="D168" s="7">
        <f t="shared" si="12"/>
        <v>11.770791251916474</v>
      </c>
      <c r="E168" s="7">
        <f t="shared" si="13"/>
        <v>222.3164002733681</v>
      </c>
      <c r="F168" s="7">
        <f t="shared" si="14"/>
        <v>166.96906339311502</v>
      </c>
      <c r="G168" s="7">
        <f t="shared" si="15"/>
        <v>39.63592247584526</v>
      </c>
      <c r="H168" s="7">
        <f t="shared" si="16"/>
        <v>49.107022153759914</v>
      </c>
      <c r="I168" s="7">
        <f t="shared" si="17"/>
        <v>132.8190442337281</v>
      </c>
      <c r="J168" s="7">
        <f t="shared" si="18"/>
        <v>64.09995760381335</v>
      </c>
      <c r="K168" s="7">
        <f t="shared" si="19"/>
        <v>326.8079317242061</v>
      </c>
      <c r="L168" s="7">
        <f t="shared" si="20"/>
        <v>8.152507763467426</v>
      </c>
      <c r="N168" s="7">
        <f t="shared" si="21"/>
        <v>712.404678656079</v>
      </c>
    </row>
    <row r="169" spans="1:14" ht="11.25">
      <c r="A169" s="25">
        <f t="shared" si="23"/>
        <v>24</v>
      </c>
      <c r="B169" s="1" t="str">
        <f>'recalc raw'!C26</f>
        <v>jp1-2</v>
      </c>
      <c r="C169" s="7">
        <f t="shared" si="11"/>
        <v>2.1360490394594076</v>
      </c>
      <c r="D169" s="7">
        <f t="shared" si="12"/>
        <v>25.08565935579749</v>
      </c>
      <c r="E169" s="7">
        <f t="shared" si="13"/>
        <v>3971.9091601617934</v>
      </c>
      <c r="F169" s="7">
        <f t="shared" si="14"/>
        <v>4080.4591055821447</v>
      </c>
      <c r="G169" s="7">
        <f t="shared" si="15"/>
        <v>9.504787044065479</v>
      </c>
      <c r="H169" s="7">
        <f t="shared" si="16"/>
        <v>161.50906411842945</v>
      </c>
      <c r="I169" s="7">
        <f t="shared" si="17"/>
        <v>2.3478788739326855</v>
      </c>
      <c r="J169" s="7">
        <f t="shared" si="18"/>
        <v>-3.3640237882250243</v>
      </c>
      <c r="K169" s="7">
        <f t="shared" si="19"/>
        <v>62.18934735536863</v>
      </c>
      <c r="L169" s="7">
        <f t="shared" si="20"/>
        <v>6.691966184426828</v>
      </c>
      <c r="N169" s="7">
        <f t="shared" si="21"/>
        <v>8256.279646571826</v>
      </c>
    </row>
    <row r="170" spans="1:14" ht="11.25">
      <c r="A170" s="25">
        <f t="shared" si="23"/>
        <v>25</v>
      </c>
      <c r="B170" s="1" t="str">
        <f>'recalc raw'!C27</f>
        <v>205r2  91-101</v>
      </c>
      <c r="C170" s="7">
        <f t="shared" si="11"/>
        <v>26.40646646909498</v>
      </c>
      <c r="D170" s="7">
        <f t="shared" si="12"/>
        <v>9.55552675657021</v>
      </c>
      <c r="E170" s="7">
        <f t="shared" si="13"/>
        <v>577.5296443180765</v>
      </c>
      <c r="F170" s="7">
        <f t="shared" si="14"/>
        <v>368.76996760669306</v>
      </c>
      <c r="G170" s="7">
        <f t="shared" si="15"/>
        <v>51.724657854441084</v>
      </c>
      <c r="H170" s="7">
        <f t="shared" si="16"/>
        <v>66.71499909316769</v>
      </c>
      <c r="I170" s="7">
        <f t="shared" si="17"/>
        <v>101.74625858350379</v>
      </c>
      <c r="J170" s="7">
        <f t="shared" si="18"/>
        <v>88.5668591216764</v>
      </c>
      <c r="K170" s="7">
        <f t="shared" si="19"/>
        <v>388.09476024462145</v>
      </c>
      <c r="L170" s="7">
        <f t="shared" si="20"/>
        <v>53.27104200474873</v>
      </c>
      <c r="N170" s="7">
        <f t="shared" si="21"/>
        <v>1344.2854218079724</v>
      </c>
    </row>
    <row r="171" spans="1:14" ht="11.25">
      <c r="A171" s="25">
        <f t="shared" si="23"/>
        <v>26</v>
      </c>
      <c r="B171" s="1" t="str">
        <f>'recalc raw'!C28</f>
        <v>209r2  85-90</v>
      </c>
      <c r="C171" s="7">
        <f t="shared" si="11"/>
        <v>24.336491491354405</v>
      </c>
      <c r="D171" s="7">
        <f t="shared" si="12"/>
        <v>10.465532996324479</v>
      </c>
      <c r="E171" s="7">
        <f t="shared" si="13"/>
        <v>681.2697307399077</v>
      </c>
      <c r="F171" s="7">
        <f t="shared" si="14"/>
        <v>245.63451961189202</v>
      </c>
      <c r="G171" s="7">
        <f t="shared" si="15"/>
        <v>55.721141587348974</v>
      </c>
      <c r="H171" s="7">
        <f t="shared" si="16"/>
        <v>52.61626842634933</v>
      </c>
      <c r="I171" s="7">
        <f t="shared" si="17"/>
        <v>115.2791608234654</v>
      </c>
      <c r="J171" s="7">
        <f t="shared" si="18"/>
        <v>122.29613064149736</v>
      </c>
      <c r="K171" s="7">
        <f t="shared" si="19"/>
        <v>428.11974399807076</v>
      </c>
      <c r="L171" s="7">
        <f t="shared" si="20"/>
        <v>17.52627248533706</v>
      </c>
      <c r="N171" s="35">
        <f t="shared" si="21"/>
        <v>1325.1452488034765</v>
      </c>
    </row>
    <row r="172" spans="1:14" s="116" customFormat="1" ht="11.25">
      <c r="A172" s="115">
        <f t="shared" si="23"/>
        <v>27</v>
      </c>
      <c r="B172" s="116" t="str">
        <f>'recalc raw'!C29</f>
        <v>drift-7</v>
      </c>
      <c r="C172" s="117">
        <f t="shared" si="11"/>
        <v>58.68260724683627</v>
      </c>
      <c r="D172" s="117">
        <f t="shared" si="12"/>
        <v>254.20999837029836</v>
      </c>
      <c r="E172" s="117">
        <f t="shared" si="13"/>
        <v>2791.4997925321936</v>
      </c>
      <c r="F172" s="117">
        <f t="shared" si="14"/>
        <v>1183.580212361217</v>
      </c>
      <c r="G172" s="117">
        <f t="shared" si="15"/>
        <v>40.83139088992934</v>
      </c>
      <c r="H172" s="117">
        <f t="shared" si="16"/>
        <v>373.4691364784462</v>
      </c>
      <c r="I172" s="117">
        <f t="shared" si="17"/>
        <v>524.396484602348</v>
      </c>
      <c r="J172" s="117">
        <f t="shared" si="18"/>
        <v>157.23096328459687</v>
      </c>
      <c r="K172" s="117">
        <f t="shared" si="19"/>
        <v>708.4328097598274</v>
      </c>
      <c r="L172" s="117">
        <f t="shared" si="20"/>
        <v>306.3169209073347</v>
      </c>
      <c r="N172" s="118">
        <f t="shared" si="21"/>
        <v>5690.217506673202</v>
      </c>
    </row>
    <row r="173" spans="1:14" s="39" customFormat="1" ht="11.25">
      <c r="A173" s="113">
        <f t="shared" si="23"/>
        <v>28</v>
      </c>
      <c r="B173" s="39" t="str">
        <f>'recalc raw'!C30</f>
        <v>ja3-2</v>
      </c>
      <c r="C173" s="35">
        <f t="shared" si="11"/>
        <v>40.66749917426332</v>
      </c>
      <c r="D173" s="35">
        <f t="shared" si="12"/>
        <v>616.9616062444992</v>
      </c>
      <c r="E173" s="35">
        <f t="shared" si="13"/>
        <v>91.82260383810693</v>
      </c>
      <c r="F173" s="35">
        <f t="shared" si="14"/>
        <v>53.110225879099836</v>
      </c>
      <c r="G173" s="35">
        <f t="shared" si="15"/>
        <v>27.515450377508042</v>
      </c>
      <c r="H173" s="35">
        <f t="shared" si="16"/>
        <v>31.937733703070673</v>
      </c>
      <c r="I173" s="35">
        <f t="shared" si="17"/>
        <v>389.78781143851404</v>
      </c>
      <c r="J173" s="35">
        <f t="shared" si="18"/>
        <v>42.361871643909616</v>
      </c>
      <c r="K173" s="35">
        <f t="shared" si="19"/>
        <v>373.8493668013762</v>
      </c>
      <c r="L173" s="35">
        <f t="shared" si="20"/>
        <v>200.40104918298</v>
      </c>
      <c r="N173" s="7">
        <f t="shared" si="21"/>
        <v>1494.5658514819515</v>
      </c>
    </row>
    <row r="174" spans="1:14" ht="11.25">
      <c r="A174" s="25">
        <f t="shared" si="23"/>
        <v>29</v>
      </c>
      <c r="B174" s="1" t="str">
        <f>'recalc raw'!C31</f>
        <v>blank-2</v>
      </c>
      <c r="C174" s="7">
        <f t="shared" si="11"/>
        <v>0.11803890936790563</v>
      </c>
      <c r="D174" s="7">
        <f t="shared" si="12"/>
        <v>6.432788642883839</v>
      </c>
      <c r="E174" s="7">
        <f t="shared" si="13"/>
        <v>2.056540332232391</v>
      </c>
      <c r="F174" s="7">
        <f t="shared" si="14"/>
        <v>4.070183128572004</v>
      </c>
      <c r="G174" s="7">
        <f t="shared" si="15"/>
        <v>0.48736512679501176</v>
      </c>
      <c r="H174" s="7">
        <f t="shared" si="16"/>
        <v>-4.112763095018683</v>
      </c>
      <c r="I174" s="7">
        <f t="shared" si="17"/>
        <v>1.412686786221062</v>
      </c>
      <c r="J174" s="7">
        <f t="shared" si="18"/>
        <v>-0.9713235137722326</v>
      </c>
      <c r="K174" s="7">
        <f t="shared" si="19"/>
        <v>5.201483218338737</v>
      </c>
      <c r="L174" s="7">
        <f t="shared" si="20"/>
        <v>-1.500836621883067</v>
      </c>
      <c r="N174" s="35">
        <f t="shared" si="21"/>
        <v>7.992679695398232</v>
      </c>
    </row>
    <row r="175" spans="1:14" s="116" customFormat="1" ht="11.25">
      <c r="A175" s="115">
        <f t="shared" si="23"/>
        <v>30</v>
      </c>
      <c r="B175" s="116" t="str">
        <f>'recalc raw'!C32</f>
        <v>dts1-2</v>
      </c>
      <c r="C175" s="117">
        <f t="shared" si="11"/>
        <v>1.5030370576322587</v>
      </c>
      <c r="D175" s="117">
        <f t="shared" si="12"/>
        <v>7.597273556506023</v>
      </c>
      <c r="E175" s="117">
        <f t="shared" si="13"/>
        <v>5352.26668058253</v>
      </c>
      <c r="F175" s="117">
        <f t="shared" si="14"/>
        <v>3894.44160664042</v>
      </c>
      <c r="G175" s="117">
        <f t="shared" si="15"/>
        <v>4.431041306963745</v>
      </c>
      <c r="H175" s="117">
        <f t="shared" si="16"/>
        <v>173.99506305893038</v>
      </c>
      <c r="I175" s="117">
        <f t="shared" si="17"/>
        <v>1.9518777533811567</v>
      </c>
      <c r="J175" s="117">
        <f t="shared" si="18"/>
        <v>-0.8240960150764942</v>
      </c>
      <c r="K175" s="117">
        <f t="shared" si="19"/>
        <v>23.839288741635443</v>
      </c>
      <c r="L175" s="117">
        <f t="shared" si="20"/>
        <v>-4.482869393394047</v>
      </c>
      <c r="N175" s="117">
        <f>SUM(C175:J175,L175)</f>
        <v>9430.879614547892</v>
      </c>
    </row>
    <row r="176" spans="1:14" s="116" customFormat="1" ht="11.25">
      <c r="A176" s="115">
        <f t="shared" si="23"/>
        <v>31</v>
      </c>
      <c r="B176" s="116" t="str">
        <f>'recalc raw'!C33</f>
        <v>jb3-2</v>
      </c>
      <c r="C176" s="117">
        <f t="shared" si="11"/>
        <v>59.998870396487</v>
      </c>
      <c r="D176" s="117">
        <f t="shared" si="12"/>
        <v>459.0871882127971</v>
      </c>
      <c r="E176" s="117">
        <f t="shared" si="13"/>
        <v>77.61461371036418</v>
      </c>
      <c r="F176" s="117">
        <f t="shared" si="14"/>
        <v>59.027835630995156</v>
      </c>
      <c r="G176" s="117">
        <f t="shared" si="15"/>
        <v>45.011398177091195</v>
      </c>
      <c r="H176" s="117">
        <f t="shared" si="16"/>
        <v>61.65315152937881</v>
      </c>
      <c r="I176" s="117">
        <f t="shared" si="17"/>
        <v>553.5720500218307</v>
      </c>
      <c r="J176" s="117">
        <f t="shared" si="18"/>
        <v>264.13411457097266</v>
      </c>
      <c r="K176" s="117">
        <f t="shared" si="19"/>
        <v>856.6160743124475</v>
      </c>
      <c r="L176" s="117">
        <f t="shared" si="20"/>
        <v>169.08743658036437</v>
      </c>
      <c r="N176" s="117">
        <f t="shared" si="21"/>
        <v>1749.186658830281</v>
      </c>
    </row>
    <row r="177" spans="1:14" s="116" customFormat="1" ht="11.25">
      <c r="A177" s="115">
        <f>A176+1</f>
        <v>32</v>
      </c>
      <c r="B177" s="116" t="str">
        <f>'recalc raw'!C34</f>
        <v>drift-8</v>
      </c>
      <c r="C177" s="117">
        <f t="shared" si="11"/>
        <v>58.68260724683627</v>
      </c>
      <c r="D177" s="117">
        <f t="shared" si="12"/>
        <v>254.20999837029836</v>
      </c>
      <c r="E177" s="117">
        <f t="shared" si="13"/>
        <v>2791.4997925321936</v>
      </c>
      <c r="F177" s="117">
        <f t="shared" si="14"/>
        <v>1183.580212361217</v>
      </c>
      <c r="G177" s="117">
        <f t="shared" si="15"/>
        <v>40.83139088992933</v>
      </c>
      <c r="H177" s="117">
        <f t="shared" si="16"/>
        <v>373.46913647844616</v>
      </c>
      <c r="I177" s="117">
        <f t="shared" si="17"/>
        <v>524.396484602348</v>
      </c>
      <c r="J177" s="117">
        <f t="shared" si="18"/>
        <v>157.23096328459687</v>
      </c>
      <c r="K177" s="117">
        <f t="shared" si="19"/>
        <v>708.4328097598274</v>
      </c>
      <c r="L177" s="117">
        <f t="shared" si="20"/>
        <v>306.3169209073347</v>
      </c>
      <c r="N177" s="118">
        <f t="shared" si="21"/>
        <v>5690.217506673201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pane xSplit="2" ySplit="2" topLeftCell="C1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28" sqref="L28"/>
    </sheetView>
  </sheetViews>
  <sheetFormatPr defaultColWidth="11.421875" defaultRowHeight="12.75"/>
  <cols>
    <col min="1" max="1" width="4.421875" style="160" customWidth="1"/>
    <col min="2" max="2" width="17.57421875" style="1" customWidth="1"/>
    <col min="3" max="5" width="10.28125" style="1" bestFit="1" customWidth="1"/>
    <col min="6" max="7" width="9.421875" style="1" bestFit="1" customWidth="1"/>
    <col min="8" max="8" width="10.28125" style="1" bestFit="1" customWidth="1"/>
    <col min="9" max="11" width="9.421875" style="1" bestFit="1" customWidth="1"/>
    <col min="12" max="12" width="9.421875" style="7" bestFit="1" customWidth="1"/>
    <col min="13" max="16384" width="9.140625" style="1" customWidth="1"/>
  </cols>
  <sheetData>
    <row r="1" spans="1:17" s="18" customFormat="1" ht="11.25">
      <c r="A1" s="160"/>
      <c r="B1" s="23" t="s">
        <v>563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6" s="18" customFormat="1" ht="11.25">
      <c r="A2" s="160"/>
      <c r="B2" s="23" t="str">
        <f>'blk, drift &amp; conc calc'!B145</f>
        <v>Sample</v>
      </c>
      <c r="C2" s="23" t="str">
        <f>'blk, drift &amp; conc calc'!C110</f>
        <v>Y 371.029</v>
      </c>
      <c r="D2" s="23" t="str">
        <f>'blk, drift &amp; conc calc'!D110</f>
        <v>Ba 455.403</v>
      </c>
      <c r="E2" s="23" t="str">
        <f>'blk, drift &amp; conc calc'!E110</f>
        <v>Cr 267.716</v>
      </c>
      <c r="F2" s="23" t="str">
        <f>'blk, drift &amp; conc calc'!F110</f>
        <v>Ni 231.604</v>
      </c>
      <c r="G2" s="23" t="str">
        <f>'blk, drift &amp; conc calc'!G110</f>
        <v>Sc 361.384</v>
      </c>
      <c r="H2" s="23" t="str">
        <f>'blk, drift &amp; conc calc'!H110</f>
        <v>Co 228.616</v>
      </c>
      <c r="I2" s="23" t="str">
        <f>'blk, drift &amp; conc calc'!I110</f>
        <v>Sr 407.771</v>
      </c>
      <c r="J2" s="23" t="str">
        <f>'blk, drift &amp; conc calc'!J110</f>
        <v>Cu 324.754</v>
      </c>
      <c r="K2" s="23" t="str">
        <f>'blk, drift &amp; conc calc'!K110</f>
        <v>V 292.402</v>
      </c>
      <c r="L2" s="23" t="str">
        <f>'blk, drift &amp; conc calc'!L110</f>
        <v>Zr 343.823</v>
      </c>
      <c r="M2" s="23"/>
      <c r="N2" s="23" t="s">
        <v>368</v>
      </c>
      <c r="O2" s="23"/>
      <c r="P2" s="23">
        <f>'blk, drift &amp; conc calc'!M1</f>
        <v>0</v>
      </c>
      <c r="Q2" s="23">
        <f>'blk, drift &amp; conc calc'!N1</f>
        <v>0</v>
      </c>
      <c r="R2" s="23" t="str">
        <f>'blk, drift &amp; conc calc'!O1</f>
        <v>Ba</v>
      </c>
      <c r="S2" s="23" t="str">
        <f>'blk, drift &amp; conc calc'!P1</f>
        <v>Sr</v>
      </c>
      <c r="T2" s="23" t="str">
        <f>'blk, drift &amp; conc calc'!Q1</f>
        <v>V</v>
      </c>
      <c r="U2" s="23" t="str">
        <f>'blk, drift &amp; conc calc'!R1</f>
        <v>Y</v>
      </c>
      <c r="V2" s="23" t="str">
        <f>'blk, drift &amp; conc calc'!S1</f>
        <v>Zr</v>
      </c>
      <c r="W2" s="23" t="str">
        <f>'blk, drift &amp; conc calc'!T1</f>
        <v>Sc</v>
      </c>
      <c r="X2" s="23" t="str">
        <f>'blk, drift &amp; conc calc'!U1</f>
        <v>Co</v>
      </c>
      <c r="Y2" s="23" t="str">
        <f>'blk, drift &amp; conc calc'!V1</f>
        <v>Nb</v>
      </c>
      <c r="Z2" s="23"/>
    </row>
    <row r="3" spans="1:26" ht="11.25">
      <c r="A3" s="160">
        <f>'blk, drift &amp; conc calc'!A146</f>
        <v>1</v>
      </c>
      <c r="B3" s="7" t="str">
        <f>'blk, drift &amp; conc calc'!B146</f>
        <v>drift-1</v>
      </c>
      <c r="C3" s="35">
        <f>'blk, drift &amp; conc calc'!C111</f>
        <v>27.434598993378344</v>
      </c>
      <c r="D3" s="7">
        <f>'blk, drift &amp; conc calc'!D111</f>
        <v>134.57384773440887</v>
      </c>
      <c r="E3" s="7">
        <f>'blk, drift &amp; conc calc'!E111</f>
        <v>1952.09775701552</v>
      </c>
      <c r="F3" s="7">
        <f>'blk, drift &amp; conc calc'!F111</f>
        <v>713.8602004591177</v>
      </c>
      <c r="G3" s="7">
        <f>'blk, drift &amp; conc calc'!G111</f>
        <v>31.627723384918156</v>
      </c>
      <c r="H3" s="7">
        <f>'blk, drift &amp; conc calc'!H111</f>
        <v>266.9543505921702</v>
      </c>
      <c r="I3" s="7">
        <f>'blk, drift &amp; conc calc'!I111</f>
        <v>389.0181636515934</v>
      </c>
      <c r="J3" s="7">
        <f>'blk, drift &amp; conc calc'!J111</f>
        <v>130.4821272071343</v>
      </c>
      <c r="K3" s="7">
        <f>'blk, drift &amp; conc calc'!K111</f>
        <v>309.2242731382922</v>
      </c>
      <c r="L3" s="7">
        <f>'blk, drift &amp; conc calc'!L111</f>
        <v>183.6432379540376</v>
      </c>
      <c r="M3" s="7"/>
      <c r="N3" s="7">
        <f>SUM(C3:L3)</f>
        <v>4138.916280130571</v>
      </c>
      <c r="O3" s="7"/>
      <c r="P3" s="7" t="e">
        <f>'blk, drift &amp; conc calc'!M111</f>
        <v>#DIV/0!</v>
      </c>
      <c r="Q3" s="7" t="e">
        <f>'blk, drift &amp; conc calc'!N111</f>
        <v>#DIV/0!</v>
      </c>
      <c r="R3" s="7" t="e">
        <f>'blk, drift &amp; conc calc'!O111</f>
        <v>#DIV/0!</v>
      </c>
      <c r="S3" s="7" t="e">
        <f>'blk, drift &amp; conc calc'!P111</f>
        <v>#DIV/0!</v>
      </c>
      <c r="T3" s="7" t="e">
        <f>'blk, drift &amp; conc calc'!Q111</f>
        <v>#DIV/0!</v>
      </c>
      <c r="U3" s="7" t="e">
        <f>'blk, drift &amp; conc calc'!R111</f>
        <v>#DIV/0!</v>
      </c>
      <c r="V3" s="7" t="e">
        <f>'blk, drift &amp; conc calc'!S111</f>
        <v>#DIV/0!</v>
      </c>
      <c r="W3" s="7">
        <f>'blk, drift &amp; conc calc'!T111</f>
        <v>25.568877790776757</v>
      </c>
      <c r="X3" s="7" t="e">
        <f>'blk, drift &amp; conc calc'!U111</f>
        <v>#DIV/0!</v>
      </c>
      <c r="Y3" s="7" t="e">
        <f>'blk, drift &amp; conc calc'!V111</f>
        <v>#DIV/0!</v>
      </c>
      <c r="Z3" s="7"/>
    </row>
    <row r="4" spans="1:26" ht="11.25">
      <c r="A4" s="160">
        <f>'blk, drift &amp; conc calc'!A149</f>
        <v>4</v>
      </c>
      <c r="B4" s="7" t="str">
        <f>'blk, drift &amp; conc calc'!B149</f>
        <v>drift-2</v>
      </c>
      <c r="C4" s="35">
        <f>'blk, drift &amp; conc calc'!C114</f>
        <v>27.434598993378344</v>
      </c>
      <c r="D4" s="7">
        <f>'blk, drift &amp; conc calc'!D114</f>
        <v>134.57384773440887</v>
      </c>
      <c r="E4" s="7">
        <f>'blk, drift &amp; conc calc'!E114</f>
        <v>1952.09775701552</v>
      </c>
      <c r="F4" s="7">
        <f>'blk, drift &amp; conc calc'!F114</f>
        <v>713.8602004591177</v>
      </c>
      <c r="G4" s="7">
        <f>'blk, drift &amp; conc calc'!G114</f>
        <v>31.627723384918156</v>
      </c>
      <c r="H4" s="7">
        <f>'blk, drift &amp; conc calc'!H114</f>
        <v>266.9543505921702</v>
      </c>
      <c r="I4" s="7">
        <f>'blk, drift &amp; conc calc'!I114</f>
        <v>389.0181636515934</v>
      </c>
      <c r="J4" s="7">
        <f>'blk, drift &amp; conc calc'!J114</f>
        <v>130.4821272071343</v>
      </c>
      <c r="K4" s="7">
        <f>'blk, drift &amp; conc calc'!K114</f>
        <v>309.2242731382922</v>
      </c>
      <c r="L4" s="7">
        <f>'blk, drift &amp; conc calc'!L114</f>
        <v>183.6432379540376</v>
      </c>
      <c r="M4" s="7"/>
      <c r="N4" s="7">
        <f aca="true" t="shared" si="0" ref="N4:N9">SUM(C4:L4)</f>
        <v>4138.916280130571</v>
      </c>
      <c r="O4" s="7"/>
      <c r="P4" s="7" t="e">
        <f>'blk, drift &amp; conc calc'!M114</f>
        <v>#DIV/0!</v>
      </c>
      <c r="Q4" s="7" t="e">
        <f>'blk, drift &amp; conc calc'!N114</f>
        <v>#DIV/0!</v>
      </c>
      <c r="R4" s="7" t="e">
        <f>'blk, drift &amp; conc calc'!O114</f>
        <v>#DIV/0!</v>
      </c>
      <c r="S4" s="7" t="e">
        <f>'blk, drift &amp; conc calc'!P114</f>
        <v>#DIV/0!</v>
      </c>
      <c r="T4" s="7" t="e">
        <f>'blk, drift &amp; conc calc'!Q114</f>
        <v>#DIV/0!</v>
      </c>
      <c r="U4" s="7" t="e">
        <f>'blk, drift &amp; conc calc'!R114</f>
        <v>#DIV/0!</v>
      </c>
      <c r="V4" s="7" t="e">
        <f>'blk, drift &amp; conc calc'!S114</f>
        <v>#DIV/0!</v>
      </c>
      <c r="W4" s="7">
        <f>'blk, drift &amp; conc calc'!T114</f>
        <v>25.568877790776757</v>
      </c>
      <c r="X4" s="7" t="e">
        <f>'blk, drift &amp; conc calc'!U114</f>
        <v>#DIV/0!</v>
      </c>
      <c r="Y4" s="7" t="e">
        <f>'blk, drift &amp; conc calc'!V114</f>
        <v>#DIV/0!</v>
      </c>
      <c r="Z4" s="7"/>
    </row>
    <row r="5" spans="1:26" ht="11.25">
      <c r="A5" s="160">
        <f>'blk, drift &amp; conc calc'!A152</f>
        <v>7</v>
      </c>
      <c r="B5" s="7" t="str">
        <f>'blk, drift &amp; conc calc'!B152</f>
        <v>drift-3</v>
      </c>
      <c r="C5" s="35">
        <f>'blk, drift &amp; conc calc'!C117</f>
        <v>27.434598993378344</v>
      </c>
      <c r="D5" s="7">
        <f>'blk, drift &amp; conc calc'!D117</f>
        <v>134.57384773440887</v>
      </c>
      <c r="E5" s="7">
        <f>'blk, drift &amp; conc calc'!E117</f>
        <v>1952.09775701552</v>
      </c>
      <c r="F5" s="7">
        <f>'blk, drift &amp; conc calc'!F117</f>
        <v>713.8602004591177</v>
      </c>
      <c r="G5" s="7">
        <f>'blk, drift &amp; conc calc'!G117</f>
        <v>31.627723384918156</v>
      </c>
      <c r="H5" s="7">
        <f>'blk, drift &amp; conc calc'!H117</f>
        <v>266.9543505921702</v>
      </c>
      <c r="I5" s="7">
        <f>'blk, drift &amp; conc calc'!I117</f>
        <v>389.0181636515934</v>
      </c>
      <c r="J5" s="7">
        <f>'blk, drift &amp; conc calc'!J117</f>
        <v>130.4821272071343</v>
      </c>
      <c r="K5" s="7">
        <f>'blk, drift &amp; conc calc'!K117</f>
        <v>309.2242731382922</v>
      </c>
      <c r="L5" s="7">
        <f>'blk, drift &amp; conc calc'!L117</f>
        <v>183.6432379540376</v>
      </c>
      <c r="M5" s="7"/>
      <c r="N5" s="7">
        <f t="shared" si="0"/>
        <v>4138.916280130571</v>
      </c>
      <c r="O5" s="7"/>
      <c r="P5" s="7" t="e">
        <f>'blk, drift &amp; conc calc'!M117</f>
        <v>#DIV/0!</v>
      </c>
      <c r="Q5" s="7" t="e">
        <f>'blk, drift &amp; conc calc'!N117</f>
        <v>#DIV/0!</v>
      </c>
      <c r="R5" s="7" t="e">
        <f>'blk, drift &amp; conc calc'!O117</f>
        <v>#DIV/0!</v>
      </c>
      <c r="S5" s="7" t="e">
        <f>'blk, drift &amp; conc calc'!P117</f>
        <v>#DIV/0!</v>
      </c>
      <c r="T5" s="7" t="e">
        <f>'blk, drift &amp; conc calc'!Q117</f>
        <v>#DIV/0!</v>
      </c>
      <c r="U5" s="7" t="e">
        <f>'blk, drift &amp; conc calc'!R117</f>
        <v>#DIV/0!</v>
      </c>
      <c r="V5" s="7" t="e">
        <f>'blk, drift &amp; conc calc'!S117</f>
        <v>#DIV/0!</v>
      </c>
      <c r="W5" s="7">
        <f>'blk, drift &amp; conc calc'!T117</f>
        <v>25.568877790776757</v>
      </c>
      <c r="X5" s="7" t="e">
        <f>'blk, drift &amp; conc calc'!U117</f>
        <v>#DIV/0!</v>
      </c>
      <c r="Y5" s="7" t="e">
        <f>'blk, drift &amp; conc calc'!V117</f>
        <v>#DIV/0!</v>
      </c>
      <c r="Z5" s="7"/>
    </row>
    <row r="6" spans="1:26" ht="11.25">
      <c r="A6" s="160">
        <f>'blk, drift &amp; conc calc'!A157</f>
        <v>12</v>
      </c>
      <c r="B6" s="7" t="str">
        <f>'blk, drift &amp; conc calc'!B157</f>
        <v>drift-4</v>
      </c>
      <c r="C6" s="35">
        <f>'blk, drift &amp; conc calc'!C122</f>
        <v>27.434598993378344</v>
      </c>
      <c r="D6" s="7">
        <f>'blk, drift &amp; conc calc'!D122</f>
        <v>134.57384773440887</v>
      </c>
      <c r="E6" s="7">
        <f>'blk, drift &amp; conc calc'!E122</f>
        <v>1952.09775701552</v>
      </c>
      <c r="F6" s="7">
        <f>'blk, drift &amp; conc calc'!F122</f>
        <v>713.8602004591177</v>
      </c>
      <c r="G6" s="7">
        <f>'blk, drift &amp; conc calc'!G122</f>
        <v>31.627723384918156</v>
      </c>
      <c r="H6" s="7">
        <f>'blk, drift &amp; conc calc'!H122</f>
        <v>266.9543505921702</v>
      </c>
      <c r="I6" s="7">
        <f>'blk, drift &amp; conc calc'!I122</f>
        <v>389.0181636515934</v>
      </c>
      <c r="J6" s="7">
        <f>'blk, drift &amp; conc calc'!J122</f>
        <v>130.4821272071343</v>
      </c>
      <c r="K6" s="7">
        <f>'blk, drift &amp; conc calc'!K122</f>
        <v>309.2242731382922</v>
      </c>
      <c r="L6" s="7">
        <f>'blk, drift &amp; conc calc'!L122</f>
        <v>183.6432379540376</v>
      </c>
      <c r="M6" s="7"/>
      <c r="N6" s="7">
        <f t="shared" si="0"/>
        <v>4138.916280130571</v>
      </c>
      <c r="O6" s="7"/>
      <c r="P6" s="7" t="e">
        <f>'blk, drift &amp; conc calc'!M122</f>
        <v>#DIV/0!</v>
      </c>
      <c r="Q6" s="7" t="e">
        <f>'blk, drift &amp; conc calc'!N122</f>
        <v>#DIV/0!</v>
      </c>
      <c r="R6" s="7" t="e">
        <f>'blk, drift &amp; conc calc'!O122</f>
        <v>#DIV/0!</v>
      </c>
      <c r="S6" s="7" t="e">
        <f>'blk, drift &amp; conc calc'!P122</f>
        <v>#DIV/0!</v>
      </c>
      <c r="T6" s="7" t="e">
        <f>'blk, drift &amp; conc calc'!Q122</f>
        <v>#DIV/0!</v>
      </c>
      <c r="U6" s="7" t="e">
        <f>'blk, drift &amp; conc calc'!R122</f>
        <v>#DIV/0!</v>
      </c>
      <c r="V6" s="7" t="e">
        <f>'blk, drift &amp; conc calc'!S122</f>
        <v>#DIV/0!</v>
      </c>
      <c r="W6" s="7">
        <f>'blk, drift &amp; conc calc'!T122</f>
        <v>25.568877790776757</v>
      </c>
      <c r="X6" s="7" t="e">
        <f>'blk, drift &amp; conc calc'!U122</f>
        <v>#DIV/0!</v>
      </c>
      <c r="Y6" s="7" t="e">
        <f>'blk, drift &amp; conc calc'!V122</f>
        <v>#DIV/0!</v>
      </c>
      <c r="Z6" s="7"/>
    </row>
    <row r="7" spans="1:26" ht="11.25">
      <c r="A7" s="160">
        <f>'blk, drift &amp; conc calc'!A162</f>
        <v>17</v>
      </c>
      <c r="B7" s="7" t="str">
        <f>'blk, drift &amp; conc calc'!B162</f>
        <v>drift-5</v>
      </c>
      <c r="C7" s="35">
        <f>'blk, drift &amp; conc calc'!C127</f>
        <v>27.434598993378344</v>
      </c>
      <c r="D7" s="7">
        <f>'blk, drift &amp; conc calc'!D127</f>
        <v>134.57384773440887</v>
      </c>
      <c r="E7" s="7">
        <f>'blk, drift &amp; conc calc'!E127</f>
        <v>1952.09775701552</v>
      </c>
      <c r="F7" s="7">
        <f>'blk, drift &amp; conc calc'!F127</f>
        <v>713.8602004591177</v>
      </c>
      <c r="G7" s="7">
        <f>'blk, drift &amp; conc calc'!G127</f>
        <v>31.627723384918156</v>
      </c>
      <c r="H7" s="7">
        <f>'blk, drift &amp; conc calc'!H127</f>
        <v>266.9543505921703</v>
      </c>
      <c r="I7" s="7">
        <f>'blk, drift &amp; conc calc'!I127</f>
        <v>389.0181636515934</v>
      </c>
      <c r="J7" s="7">
        <f>'blk, drift &amp; conc calc'!J127</f>
        <v>130.48212720713428</v>
      </c>
      <c r="K7" s="7">
        <f>'blk, drift &amp; conc calc'!K127</f>
        <v>309.2242731382921</v>
      </c>
      <c r="L7" s="7">
        <f>'blk, drift &amp; conc calc'!L127</f>
        <v>183.6432379540376</v>
      </c>
      <c r="M7" s="7"/>
      <c r="N7" s="7">
        <f t="shared" si="0"/>
        <v>4138.916280130571</v>
      </c>
      <c r="O7" s="7"/>
      <c r="P7" s="7" t="e">
        <f>'blk, drift &amp; conc calc'!M127</f>
        <v>#DIV/0!</v>
      </c>
      <c r="Q7" s="7" t="e">
        <f>'blk, drift &amp; conc calc'!N127</f>
        <v>#DIV/0!</v>
      </c>
      <c r="R7" s="7" t="e">
        <f>'blk, drift &amp; conc calc'!O127</f>
        <v>#DIV/0!</v>
      </c>
      <c r="S7" s="7" t="e">
        <f>'blk, drift &amp; conc calc'!P127</f>
        <v>#DIV/0!</v>
      </c>
      <c r="T7" s="7" t="e">
        <f>'blk, drift &amp; conc calc'!Q127</f>
        <v>#DIV/0!</v>
      </c>
      <c r="U7" s="7" t="e">
        <f>'blk, drift &amp; conc calc'!R127</f>
        <v>#DIV/0!</v>
      </c>
      <c r="V7" s="7" t="e">
        <f>'blk, drift &amp; conc calc'!S127</f>
        <v>#DIV/0!</v>
      </c>
      <c r="W7" s="7">
        <f>'blk, drift &amp; conc calc'!T127</f>
        <v>25.56887779077676</v>
      </c>
      <c r="X7" s="7" t="e">
        <f>'blk, drift &amp; conc calc'!U127</f>
        <v>#DIV/0!</v>
      </c>
      <c r="Y7" s="7" t="e">
        <f>'blk, drift &amp; conc calc'!V127</f>
        <v>#DIV/0!</v>
      </c>
      <c r="Z7" s="7"/>
    </row>
    <row r="8" spans="1:26" ht="11.25">
      <c r="A8" s="160">
        <f>'blk, drift &amp; conc calc'!A167</f>
        <v>22</v>
      </c>
      <c r="B8" s="7" t="str">
        <f>'blk, drift &amp; conc calc'!B167</f>
        <v>drift-6</v>
      </c>
      <c r="C8" s="35">
        <f>'blk, drift &amp; conc calc'!C132</f>
        <v>27.434598993378344</v>
      </c>
      <c r="D8" s="7">
        <f>'blk, drift &amp; conc calc'!D132</f>
        <v>134.57384773440887</v>
      </c>
      <c r="E8" s="7">
        <f>'blk, drift &amp; conc calc'!E132</f>
        <v>1952.09775701552</v>
      </c>
      <c r="F8" s="7">
        <f>'blk, drift &amp; conc calc'!F132</f>
        <v>713.8602004591177</v>
      </c>
      <c r="G8" s="7">
        <f>'blk, drift &amp; conc calc'!G132</f>
        <v>31.627723384918156</v>
      </c>
      <c r="H8" s="7">
        <f>'blk, drift &amp; conc calc'!H132</f>
        <v>266.9543505921703</v>
      </c>
      <c r="I8" s="7">
        <f>'blk, drift &amp; conc calc'!I132</f>
        <v>389.0181636515934</v>
      </c>
      <c r="J8" s="7">
        <f>'blk, drift &amp; conc calc'!J132</f>
        <v>130.4821272071343</v>
      </c>
      <c r="K8" s="7">
        <f>'blk, drift &amp; conc calc'!K132</f>
        <v>309.2242731382922</v>
      </c>
      <c r="L8" s="7">
        <f>'blk, drift &amp; conc calc'!L132</f>
        <v>183.6432379540376</v>
      </c>
      <c r="M8" s="7"/>
      <c r="N8" s="7">
        <f t="shared" si="0"/>
        <v>4138.916280130571</v>
      </c>
      <c r="O8" s="7"/>
      <c r="P8" s="7" t="e">
        <f>'blk, drift &amp; conc calc'!M132</f>
        <v>#DIV/0!</v>
      </c>
      <c r="Q8" s="7" t="e">
        <f>'blk, drift &amp; conc calc'!N132</f>
        <v>#DIV/0!</v>
      </c>
      <c r="R8" s="7" t="e">
        <f>'blk, drift &amp; conc calc'!O132</f>
        <v>#DIV/0!</v>
      </c>
      <c r="S8" s="7" t="e">
        <f>'blk, drift &amp; conc calc'!P132</f>
        <v>#DIV/0!</v>
      </c>
      <c r="T8" s="7" t="e">
        <f>'blk, drift &amp; conc calc'!Q132</f>
        <v>#DIV/0!</v>
      </c>
      <c r="U8" s="7" t="e">
        <f>'blk, drift &amp; conc calc'!R132</f>
        <v>#DIV/0!</v>
      </c>
      <c r="V8" s="7" t="e">
        <f>'blk, drift &amp; conc calc'!S132</f>
        <v>#DIV/0!</v>
      </c>
      <c r="W8" s="7">
        <f>'blk, drift &amp; conc calc'!T132</f>
        <v>25.568877790776757</v>
      </c>
      <c r="X8" s="7" t="e">
        <f>'blk, drift &amp; conc calc'!U132</f>
        <v>#DIV/0!</v>
      </c>
      <c r="Y8" s="7" t="e">
        <f>'blk, drift &amp; conc calc'!V132</f>
        <v>#DIV/0!</v>
      </c>
      <c r="Z8" s="7"/>
    </row>
    <row r="9" spans="1:26" ht="11.25">
      <c r="A9" s="160">
        <f>'blk, drift &amp; conc calc'!A172</f>
        <v>27</v>
      </c>
      <c r="B9" s="7" t="str">
        <f>'blk, drift &amp; conc calc'!B172</f>
        <v>drift-7</v>
      </c>
      <c r="C9" s="35">
        <f>'blk, drift &amp; conc calc'!C137</f>
        <v>27.434598993378344</v>
      </c>
      <c r="D9" s="7">
        <f>'blk, drift &amp; conc calc'!D137</f>
        <v>134.57384773440887</v>
      </c>
      <c r="E9" s="7">
        <f>'blk, drift &amp; conc calc'!E137</f>
        <v>1952.09775701552</v>
      </c>
      <c r="F9" s="7">
        <f>'blk, drift &amp; conc calc'!F137</f>
        <v>713.8602004591177</v>
      </c>
      <c r="G9" s="7">
        <f>'blk, drift &amp; conc calc'!G137</f>
        <v>31.627723384918156</v>
      </c>
      <c r="H9" s="7">
        <f>'blk, drift &amp; conc calc'!H137</f>
        <v>266.9543505921703</v>
      </c>
      <c r="I9" s="7">
        <f>'blk, drift &amp; conc calc'!I137</f>
        <v>389.01816365159345</v>
      </c>
      <c r="J9" s="7">
        <f>'blk, drift &amp; conc calc'!J137</f>
        <v>130.4821272071343</v>
      </c>
      <c r="K9" s="7">
        <f>'blk, drift &amp; conc calc'!K137</f>
        <v>309.2242731382922</v>
      </c>
      <c r="L9" s="7">
        <f>'blk, drift &amp; conc calc'!L137</f>
        <v>183.6432379540376</v>
      </c>
      <c r="M9" s="7"/>
      <c r="N9" s="7">
        <f t="shared" si="0"/>
        <v>4138.916280130571</v>
      </c>
      <c r="O9" s="7"/>
      <c r="P9" s="7" t="e">
        <f>'blk, drift &amp; conc calc'!M137</f>
        <v>#DIV/0!</v>
      </c>
      <c r="Q9" s="7" t="e">
        <f>'blk, drift &amp; conc calc'!N137</f>
        <v>#DIV/0!</v>
      </c>
      <c r="R9" s="7" t="e">
        <f>'blk, drift &amp; conc calc'!O137</f>
        <v>#DIV/0!</v>
      </c>
      <c r="S9" s="7" t="e">
        <f>'blk, drift &amp; conc calc'!P137</f>
        <v>#DIV/0!</v>
      </c>
      <c r="T9" s="7" t="e">
        <f>'blk, drift &amp; conc calc'!Q137</f>
        <v>#DIV/0!</v>
      </c>
      <c r="U9" s="7" t="e">
        <f>'blk, drift &amp; conc calc'!R137</f>
        <v>#DIV/0!</v>
      </c>
      <c r="V9" s="7" t="e">
        <f>'blk, drift &amp; conc calc'!S137</f>
        <v>#DIV/0!</v>
      </c>
      <c r="W9" s="7">
        <f>'blk, drift &amp; conc calc'!T137</f>
        <v>25.568877790776757</v>
      </c>
      <c r="X9" s="7" t="e">
        <f>'blk, drift &amp; conc calc'!U137</f>
        <v>#DIV/0!</v>
      </c>
      <c r="Y9" s="7" t="e">
        <f>'blk, drift &amp; conc calc'!V137</f>
        <v>#DIV/0!</v>
      </c>
      <c r="Z9" s="7"/>
    </row>
    <row r="10" spans="1:26" ht="11.25">
      <c r="A10" s="160">
        <f>'blk, drift &amp; conc calc'!A177</f>
        <v>32</v>
      </c>
      <c r="B10" s="40" t="str">
        <f>'blk, drift &amp; conc calc'!B177</f>
        <v>drift-8</v>
      </c>
      <c r="C10" s="93">
        <f>'blk, drift &amp; conc calc'!C142</f>
        <v>27.434598993378344</v>
      </c>
      <c r="D10" s="32">
        <f>'blk, drift &amp; conc calc'!D142</f>
        <v>134.57384773440887</v>
      </c>
      <c r="E10" s="32">
        <f>'blk, drift &amp; conc calc'!E142</f>
        <v>1952.09775701552</v>
      </c>
      <c r="F10" s="32">
        <f>'blk, drift &amp; conc calc'!F142</f>
        <v>713.8602004591177</v>
      </c>
      <c r="G10" s="32">
        <f>'blk, drift &amp; conc calc'!G142</f>
        <v>31.627723384918152</v>
      </c>
      <c r="H10" s="32">
        <f>'blk, drift &amp; conc calc'!H142</f>
        <v>266.9543505921702</v>
      </c>
      <c r="I10" s="32">
        <f>'blk, drift &amp; conc calc'!I142</f>
        <v>389.0181636515934</v>
      </c>
      <c r="J10" s="32">
        <f>'blk, drift &amp; conc calc'!J142</f>
        <v>130.4821272071343</v>
      </c>
      <c r="K10" s="32">
        <f>'blk, drift &amp; conc calc'!K142</f>
        <v>309.2242731382922</v>
      </c>
      <c r="L10" s="32">
        <f>'blk, drift &amp; conc calc'!L142</f>
        <v>183.6432379540376</v>
      </c>
      <c r="M10" s="40"/>
      <c r="N10" s="7">
        <f>SUM(C10:L10)</f>
        <v>4138.916280130571</v>
      </c>
      <c r="O10" s="40"/>
      <c r="P10" s="7" t="e">
        <f>'blk, drift &amp; conc calc'!M142</f>
        <v>#DIV/0!</v>
      </c>
      <c r="Q10" s="7" t="e">
        <f>'blk, drift &amp; conc calc'!N142</f>
        <v>#DIV/0!</v>
      </c>
      <c r="R10" s="7" t="e">
        <f>'blk, drift &amp; conc calc'!O142</f>
        <v>#DIV/0!</v>
      </c>
      <c r="S10" s="7" t="e">
        <f>'blk, drift &amp; conc calc'!P142</f>
        <v>#DIV/0!</v>
      </c>
      <c r="T10" s="7" t="e">
        <f>'blk, drift &amp; conc calc'!Q142</f>
        <v>#DIV/0!</v>
      </c>
      <c r="U10" s="7" t="e">
        <f>'blk, drift &amp; conc calc'!R142</f>
        <v>#DIV/0!</v>
      </c>
      <c r="V10" s="7" t="e">
        <f>'blk, drift &amp; conc calc'!S142</f>
        <v>#DIV/0!</v>
      </c>
      <c r="W10" s="7">
        <f>'blk, drift &amp; conc calc'!T142</f>
        <v>25.56887779077676</v>
      </c>
      <c r="X10" s="7" t="e">
        <f>'blk, drift &amp; conc calc'!U142</f>
        <v>#DIV/0!</v>
      </c>
      <c r="Y10" s="7" t="e">
        <f>'blk, drift &amp; conc calc'!V142</f>
        <v>#DIV/0!</v>
      </c>
      <c r="Z10" s="7"/>
    </row>
    <row r="11" spans="1:25" s="35" customFormat="1" ht="11.25">
      <c r="A11" s="161"/>
      <c r="B11" s="35" t="s">
        <v>475</v>
      </c>
      <c r="C11" s="35">
        <v>26</v>
      </c>
      <c r="D11" s="35">
        <v>130</v>
      </c>
      <c r="E11" s="35">
        <v>280</v>
      </c>
      <c r="F11" s="35">
        <v>119</v>
      </c>
      <c r="G11" s="35">
        <v>32</v>
      </c>
      <c r="H11" s="35">
        <v>45</v>
      </c>
      <c r="I11" s="35">
        <v>389</v>
      </c>
      <c r="J11" s="35">
        <v>127</v>
      </c>
      <c r="K11" s="35">
        <v>317</v>
      </c>
      <c r="L11" s="35">
        <v>172</v>
      </c>
      <c r="N11" s="35">
        <v>100</v>
      </c>
      <c r="P11" s="35">
        <v>186.4</v>
      </c>
      <c r="Q11" s="35">
        <v>83.75</v>
      </c>
      <c r="S11" s="35">
        <v>45.25</v>
      </c>
      <c r="T11" s="35">
        <v>336.5</v>
      </c>
      <c r="U11" s="35">
        <v>25.6</v>
      </c>
      <c r="V11" s="35">
        <v>46.4</v>
      </c>
      <c r="W11" s="35">
        <v>41.85</v>
      </c>
      <c r="X11" s="35">
        <v>55</v>
      </c>
      <c r="Y11" s="35">
        <v>0.5</v>
      </c>
    </row>
    <row r="12" spans="2:26" ht="11.25">
      <c r="B12" s="7"/>
      <c r="C12" s="35">
        <f aca="true" t="shared" si="1" ref="C12:L12">C11-C7</f>
        <v>-1.4345989933783443</v>
      </c>
      <c r="D12" s="35">
        <f t="shared" si="1"/>
        <v>-4.573847734408872</v>
      </c>
      <c r="E12" s="35">
        <f t="shared" si="1"/>
        <v>-1672.09775701552</v>
      </c>
      <c r="F12" s="35">
        <f t="shared" si="1"/>
        <v>-594.8602004591177</v>
      </c>
      <c r="G12" s="35">
        <f t="shared" si="1"/>
        <v>0.3722766150818444</v>
      </c>
      <c r="H12" s="35">
        <f t="shared" si="1"/>
        <v>-221.95435059217027</v>
      </c>
      <c r="I12" s="35">
        <f t="shared" si="1"/>
        <v>-0.01816365159339739</v>
      </c>
      <c r="J12" s="35">
        <f t="shared" si="1"/>
        <v>-3.4821272071342833</v>
      </c>
      <c r="K12" s="35">
        <f t="shared" si="1"/>
        <v>7.775726861707881</v>
      </c>
      <c r="L12" s="35">
        <f t="shared" si="1"/>
        <v>-11.643237954037602</v>
      </c>
      <c r="M12" s="35"/>
      <c r="N12" s="35">
        <f>N11-N7</f>
        <v>-4038.916280130571</v>
      </c>
      <c r="O12" s="7"/>
      <c r="P12" s="41" t="e">
        <f aca="true" t="shared" si="2" ref="P12:Y12">(AVERAGE(P6:P7)-P11)</f>
        <v>#DIV/0!</v>
      </c>
      <c r="Q12" s="41" t="e">
        <f t="shared" si="2"/>
        <v>#DIV/0!</v>
      </c>
      <c r="R12" s="41" t="e">
        <f t="shared" si="2"/>
        <v>#DIV/0!</v>
      </c>
      <c r="S12" s="41" t="e">
        <f t="shared" si="2"/>
        <v>#DIV/0!</v>
      </c>
      <c r="T12" s="41" t="e">
        <f t="shared" si="2"/>
        <v>#DIV/0!</v>
      </c>
      <c r="U12" s="41" t="e">
        <f t="shared" si="2"/>
        <v>#DIV/0!</v>
      </c>
      <c r="V12" s="41" t="e">
        <f t="shared" si="2"/>
        <v>#DIV/0!</v>
      </c>
      <c r="W12" s="41">
        <f t="shared" si="2"/>
        <v>-16.28112220922324</v>
      </c>
      <c r="X12" s="41" t="e">
        <f t="shared" si="2"/>
        <v>#DIV/0!</v>
      </c>
      <c r="Y12" s="41" t="e">
        <f t="shared" si="2"/>
        <v>#DIV/0!</v>
      </c>
      <c r="Z12" s="41"/>
    </row>
    <row r="13" spans="2:26" ht="11.25">
      <c r="B13" s="7"/>
      <c r="C13" s="35">
        <f aca="true" t="shared" si="3" ref="C13:L13">(C11-C7)/C11*100</f>
        <v>-5.517688436070555</v>
      </c>
      <c r="D13" s="35">
        <f t="shared" si="3"/>
        <v>-3.518344411083748</v>
      </c>
      <c r="E13" s="35">
        <f t="shared" si="3"/>
        <v>-597.1777703626858</v>
      </c>
      <c r="F13" s="35">
        <f t="shared" si="3"/>
        <v>-499.88252139421655</v>
      </c>
      <c r="G13" s="35">
        <f t="shared" si="3"/>
        <v>1.1633644221307637</v>
      </c>
      <c r="H13" s="35">
        <f t="shared" si="3"/>
        <v>-493.23189020482283</v>
      </c>
      <c r="I13" s="35">
        <f t="shared" si="3"/>
        <v>-0.004669319175680563</v>
      </c>
      <c r="J13" s="35">
        <f t="shared" si="3"/>
        <v>-2.7418324465624275</v>
      </c>
      <c r="K13" s="35">
        <f t="shared" si="3"/>
        <v>2.4529106819267765</v>
      </c>
      <c r="L13" s="35">
        <f t="shared" si="3"/>
        <v>-6.769324391882327</v>
      </c>
      <c r="M13" s="35"/>
      <c r="N13" s="35">
        <f>(N11-N7)/N11*100</f>
        <v>-4038.916280130571</v>
      </c>
      <c r="O13" s="7"/>
      <c r="P13" s="35" t="e">
        <f aca="true" t="shared" si="4" ref="P13:Y13">P12/P11*100</f>
        <v>#DIV/0!</v>
      </c>
      <c r="Q13" s="35" t="e">
        <f t="shared" si="4"/>
        <v>#DIV/0!</v>
      </c>
      <c r="R13" s="35" t="e">
        <f t="shared" si="4"/>
        <v>#DIV/0!</v>
      </c>
      <c r="S13" s="35" t="e">
        <f t="shared" si="4"/>
        <v>#DIV/0!</v>
      </c>
      <c r="T13" s="35" t="e">
        <f t="shared" si="4"/>
        <v>#DIV/0!</v>
      </c>
      <c r="U13" s="35" t="e">
        <f t="shared" si="4"/>
        <v>#DIV/0!</v>
      </c>
      <c r="V13" s="35" t="e">
        <f t="shared" si="4"/>
        <v>#DIV/0!</v>
      </c>
      <c r="W13" s="35">
        <f t="shared" si="4"/>
        <v>-38.90351782371145</v>
      </c>
      <c r="X13" s="35" t="e">
        <f t="shared" si="4"/>
        <v>#DIV/0!</v>
      </c>
      <c r="Y13" s="35" t="e">
        <f t="shared" si="4"/>
        <v>#DIV/0!</v>
      </c>
      <c r="Z13" s="35"/>
    </row>
    <row r="14" spans="2:26" ht="11.25">
      <c r="B14" s="7"/>
      <c r="C14" s="112"/>
      <c r="D14" s="112"/>
      <c r="E14" s="112"/>
      <c r="F14" s="112"/>
      <c r="G14" s="112"/>
      <c r="H14" s="112"/>
      <c r="I14" s="112"/>
      <c r="J14" s="112"/>
      <c r="K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1.25">
      <c r="A15" s="160">
        <f>'blk, drift &amp; conc calc'!A148</f>
        <v>3</v>
      </c>
      <c r="B15" s="40" t="str">
        <f>'blk, drift &amp; conc calc'!B148</f>
        <v>bir1-1</v>
      </c>
      <c r="C15" s="32">
        <f>'blk, drift &amp; conc calc'!C113</f>
        <v>16.34678895542718</v>
      </c>
      <c r="D15" s="32">
        <f>'blk, drift &amp; conc calc'!D113</f>
        <v>9.837932129065699</v>
      </c>
      <c r="E15" s="32">
        <f>'blk, drift &amp; conc calc'!E113</f>
        <v>379.36301774065805</v>
      </c>
      <c r="F15" s="32">
        <f>'blk, drift &amp; conc calc'!F113</f>
        <v>166.44703987233152</v>
      </c>
      <c r="G15" s="32">
        <f>'blk, drift &amp; conc calc'!G113</f>
        <v>44.20783955781764</v>
      </c>
      <c r="H15" s="32">
        <f>'blk, drift &amp; conc calc'!H113</f>
        <v>58.3760071274294</v>
      </c>
      <c r="I15" s="32">
        <f>'blk, drift &amp; conc calc'!I113</f>
        <v>107.37921612701328</v>
      </c>
      <c r="J15" s="32">
        <f>'blk, drift &amp; conc calc'!J113</f>
        <v>119.11631341138084</v>
      </c>
      <c r="K15" s="32">
        <f>'blk, drift &amp; conc calc'!K113</f>
        <v>316.02368206337036</v>
      </c>
      <c r="L15" s="32">
        <f>'blk, drift &amp; conc calc'!L113</f>
        <v>16.636734074913637</v>
      </c>
      <c r="M15" s="7"/>
      <c r="N15" s="7">
        <f>SUM(C15:L15)</f>
        <v>1233.7345710594075</v>
      </c>
      <c r="O15" s="7"/>
      <c r="P15" s="7" t="e">
        <f>'blk, drift &amp; conc calc'!M113</f>
        <v>#DIV/0!</v>
      </c>
      <c r="Q15" s="7" t="e">
        <f>'blk, drift &amp; conc calc'!N113</f>
        <v>#DIV/0!</v>
      </c>
      <c r="R15" s="7" t="e">
        <f>'blk, drift &amp; conc calc'!O113</f>
        <v>#DIV/0!</v>
      </c>
      <c r="S15" s="7" t="e">
        <f>'blk, drift &amp; conc calc'!P113</f>
        <v>#DIV/0!</v>
      </c>
      <c r="T15" s="7" t="e">
        <f>'blk, drift &amp; conc calc'!Q113</f>
        <v>#DIV/0!</v>
      </c>
      <c r="U15" s="7" t="e">
        <f>'blk, drift &amp; conc calc'!R113</f>
        <v>#DIV/0!</v>
      </c>
      <c r="V15" s="7" t="e">
        <f>'blk, drift &amp; conc calc'!S113</f>
        <v>#DIV/0!</v>
      </c>
      <c r="W15" s="7">
        <f>'blk, drift &amp; conc calc'!T113</f>
        <v>26.078467037041246</v>
      </c>
      <c r="X15" s="7" t="e">
        <f>'blk, drift &amp; conc calc'!U113</f>
        <v>#DIV/0!</v>
      </c>
      <c r="Y15" s="7" t="e">
        <f>'blk, drift &amp; conc calc'!V113</f>
        <v>#DIV/0!</v>
      </c>
      <c r="Z15" s="7"/>
    </row>
    <row r="16" spans="1:26" ht="11.25">
      <c r="A16" s="160">
        <f>'blk, drift &amp; conc calc'!A163</f>
        <v>18</v>
      </c>
      <c r="B16" s="40" t="str">
        <f>'blk, drift &amp; conc calc'!B163</f>
        <v>bir1-2</v>
      </c>
      <c r="C16" s="32">
        <f>'blk, drift &amp; conc calc'!C128</f>
        <v>16.720742858930464</v>
      </c>
      <c r="D16" s="32">
        <f>'blk, drift &amp; conc calc'!D128</f>
        <v>9.74415401338338</v>
      </c>
      <c r="E16" s="32">
        <f>'blk, drift &amp; conc calc'!E128</f>
        <v>362.0531951056421</v>
      </c>
      <c r="F16" s="32">
        <f>'blk, drift &amp; conc calc'!F128</f>
        <v>172.5382550384182</v>
      </c>
      <c r="G16" s="32">
        <f>'blk, drift &amp; conc calc'!G128</f>
        <v>44.39919128073086</v>
      </c>
      <c r="H16" s="32">
        <f>'blk, drift &amp; conc calc'!H128</f>
        <v>54.370915719356844</v>
      </c>
      <c r="I16" s="32">
        <f>'blk, drift &amp; conc calc'!I128</f>
        <v>108.30820029205621</v>
      </c>
      <c r="J16" s="32">
        <f>'blk, drift &amp; conc calc'!J128</f>
        <v>130.88368658861916</v>
      </c>
      <c r="K16" s="40">
        <f>'blk, drift &amp; conc calc'!K128</f>
        <v>313.038991704602</v>
      </c>
      <c r="L16" s="32">
        <f>'blk, drift &amp; conc calc'!L128</f>
        <v>18.21666804521304</v>
      </c>
      <c r="M16" s="7"/>
      <c r="N16" s="7">
        <f>SUM(C16:L16)</f>
        <v>1230.2740006469523</v>
      </c>
      <c r="O16" s="7"/>
      <c r="P16" s="7" t="e">
        <f>'blk, drift &amp; conc calc'!M135</f>
        <v>#DIV/0!</v>
      </c>
      <c r="Q16" s="7" t="e">
        <f>'blk, drift &amp; conc calc'!N135</f>
        <v>#DIV/0!</v>
      </c>
      <c r="R16" s="7" t="e">
        <f>'blk, drift &amp; conc calc'!O135</f>
        <v>#DIV/0!</v>
      </c>
      <c r="S16" s="7" t="e">
        <f>'blk, drift &amp; conc calc'!P135</f>
        <v>#DIV/0!</v>
      </c>
      <c r="T16" s="7" t="e">
        <f>'blk, drift &amp; conc calc'!Q135</f>
        <v>#DIV/0!</v>
      </c>
      <c r="U16" s="7" t="e">
        <f>'blk, drift &amp; conc calc'!R135</f>
        <v>#DIV/0!</v>
      </c>
      <c r="V16" s="7" t="e">
        <f>'blk, drift &amp; conc calc'!S135</f>
        <v>#DIV/0!</v>
      </c>
      <c r="W16" s="7">
        <f>'blk, drift &amp; conc calc'!T135</f>
        <v>15.092642080641909</v>
      </c>
      <c r="X16" s="7" t="e">
        <f>'blk, drift &amp; conc calc'!U135</f>
        <v>#DIV/0!</v>
      </c>
      <c r="Y16" s="7" t="e">
        <f>'blk, drift &amp; conc calc'!V135</f>
        <v>#DIV/0!</v>
      </c>
      <c r="Z16" s="7"/>
    </row>
    <row r="17" spans="1:25" s="39" customFormat="1" ht="11.25">
      <c r="A17" s="162"/>
      <c r="B17" s="35" t="s">
        <v>531</v>
      </c>
      <c r="C17" s="35">
        <v>16</v>
      </c>
      <c r="D17" s="35">
        <v>7</v>
      </c>
      <c r="E17" s="35">
        <v>370</v>
      </c>
      <c r="F17" s="35">
        <v>170</v>
      </c>
      <c r="G17" s="35">
        <v>44</v>
      </c>
      <c r="H17" s="35">
        <v>52</v>
      </c>
      <c r="I17" s="35">
        <v>110</v>
      </c>
      <c r="J17" s="35">
        <v>125</v>
      </c>
      <c r="K17" s="35">
        <v>310</v>
      </c>
      <c r="L17" s="35">
        <v>18</v>
      </c>
      <c r="M17" s="35"/>
      <c r="N17" s="35">
        <v>100</v>
      </c>
      <c r="O17" s="35"/>
      <c r="P17" s="35">
        <v>370</v>
      </c>
      <c r="Q17" s="35">
        <v>170</v>
      </c>
      <c r="R17" s="35">
        <v>7</v>
      </c>
      <c r="S17" s="35">
        <v>110</v>
      </c>
      <c r="T17" s="35">
        <v>310</v>
      </c>
      <c r="U17" s="35">
        <v>16</v>
      </c>
      <c r="V17" s="35">
        <v>18</v>
      </c>
      <c r="W17" s="35">
        <v>44</v>
      </c>
      <c r="X17" s="35">
        <v>52</v>
      </c>
      <c r="Y17" s="35">
        <v>0.6</v>
      </c>
    </row>
    <row r="18" spans="2:26" ht="11.25">
      <c r="B18" s="32"/>
      <c r="C18" s="35">
        <f>C17-AVERAGE(C15:C16)</f>
        <v>-0.5337659071788217</v>
      </c>
      <c r="D18" s="35">
        <f aca="true" t="shared" si="5" ref="D18:L18">D17-AVERAGE(D15:D16)</f>
        <v>-2.7910430712245393</v>
      </c>
      <c r="E18" s="35">
        <f t="shared" si="5"/>
        <v>-0.7081064231500704</v>
      </c>
      <c r="F18" s="35">
        <f t="shared" si="5"/>
        <v>0.507352544625121</v>
      </c>
      <c r="G18" s="35">
        <f t="shared" si="5"/>
        <v>-0.3035154192742482</v>
      </c>
      <c r="H18" s="35">
        <f t="shared" si="5"/>
        <v>-4.373461423393124</v>
      </c>
      <c r="I18" s="35">
        <f t="shared" si="5"/>
        <v>2.1562917904652465</v>
      </c>
      <c r="J18" s="35">
        <f t="shared" si="5"/>
        <v>0</v>
      </c>
      <c r="K18" s="35">
        <f t="shared" si="5"/>
        <v>-4.531336883986171</v>
      </c>
      <c r="L18" s="35">
        <f t="shared" si="5"/>
        <v>0.573298939936663</v>
      </c>
      <c r="M18" s="35"/>
      <c r="N18" s="35">
        <f>N17-AVERAGE(N15:N16)</f>
        <v>-1132.00428585318</v>
      </c>
      <c r="O18" s="7"/>
      <c r="P18" s="41" t="e">
        <f aca="true" t="shared" si="6" ref="P18:X18">(AVERAGE(P15:P16)-P17)</f>
        <v>#DIV/0!</v>
      </c>
      <c r="Q18" s="41" t="e">
        <f t="shared" si="6"/>
        <v>#DIV/0!</v>
      </c>
      <c r="R18" s="41" t="e">
        <f t="shared" si="6"/>
        <v>#DIV/0!</v>
      </c>
      <c r="S18" s="41" t="e">
        <f t="shared" si="6"/>
        <v>#DIV/0!</v>
      </c>
      <c r="T18" s="41" t="e">
        <f t="shared" si="6"/>
        <v>#DIV/0!</v>
      </c>
      <c r="U18" s="41" t="e">
        <f t="shared" si="6"/>
        <v>#DIV/0!</v>
      </c>
      <c r="V18" s="41" t="e">
        <f t="shared" si="6"/>
        <v>#DIV/0!</v>
      </c>
      <c r="W18" s="41">
        <f t="shared" si="6"/>
        <v>-23.41444544115842</v>
      </c>
      <c r="X18" s="41" t="e">
        <f t="shared" si="6"/>
        <v>#DIV/0!</v>
      </c>
      <c r="Y18" s="41" t="e">
        <f>(AVERAGE(Y15:Y16)-Y17)</f>
        <v>#DIV/0!</v>
      </c>
      <c r="Z18" s="41"/>
    </row>
    <row r="19" spans="2:26" ht="11.25">
      <c r="B19" s="32"/>
      <c r="C19" s="35">
        <f>(C17-AVERAGE(C15:C16))/C17*100</f>
        <v>-3.3360369198676354</v>
      </c>
      <c r="D19" s="35">
        <f aca="true" t="shared" si="7" ref="D19:L19">(D17-AVERAGE(D15:D16))/D17*100</f>
        <v>-39.872043874636276</v>
      </c>
      <c r="E19" s="35">
        <f t="shared" si="7"/>
        <v>-0.1913801143648839</v>
      </c>
      <c r="F19" s="35">
        <f t="shared" si="7"/>
        <v>0.29844267330889473</v>
      </c>
      <c r="G19" s="35">
        <f t="shared" si="7"/>
        <v>-0.6898077710778369</v>
      </c>
      <c r="H19" s="35">
        <f t="shared" si="7"/>
        <v>-8.410502737294468</v>
      </c>
      <c r="I19" s="35">
        <f t="shared" si="7"/>
        <v>1.960265264059315</v>
      </c>
      <c r="J19" s="35">
        <f t="shared" si="7"/>
        <v>0</v>
      </c>
      <c r="K19" s="35">
        <f t="shared" si="7"/>
        <v>-1.46172157547941</v>
      </c>
      <c r="L19" s="35">
        <f t="shared" si="7"/>
        <v>3.184994110759239</v>
      </c>
      <c r="M19" s="35"/>
      <c r="N19" s="35">
        <f>(N17-AVERAGE(N15:N16))/N17*100</f>
        <v>-1132.00428585318</v>
      </c>
      <c r="O19" s="7"/>
      <c r="P19" s="35" t="e">
        <f aca="true" t="shared" si="8" ref="P19:X19">P18/P17*100</f>
        <v>#DIV/0!</v>
      </c>
      <c r="Q19" s="35" t="e">
        <f t="shared" si="8"/>
        <v>#DIV/0!</v>
      </c>
      <c r="R19" s="35" t="e">
        <f t="shared" si="8"/>
        <v>#DIV/0!</v>
      </c>
      <c r="S19" s="35" t="e">
        <f t="shared" si="8"/>
        <v>#DIV/0!</v>
      </c>
      <c r="T19" s="35" t="e">
        <f t="shared" si="8"/>
        <v>#DIV/0!</v>
      </c>
      <c r="U19" s="35" t="e">
        <f t="shared" si="8"/>
        <v>#DIV/0!</v>
      </c>
      <c r="V19" s="35" t="e">
        <f t="shared" si="8"/>
        <v>#DIV/0!</v>
      </c>
      <c r="W19" s="35">
        <f t="shared" si="8"/>
        <v>-53.2146487299055</v>
      </c>
      <c r="X19" s="35" t="e">
        <f t="shared" si="8"/>
        <v>#DIV/0!</v>
      </c>
      <c r="Y19" s="35" t="e">
        <f>Y18/Y17*100</f>
        <v>#DIV/0!</v>
      </c>
      <c r="Z19" s="35"/>
    </row>
    <row r="20" spans="2:26" ht="11.25">
      <c r="B20" s="3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.25">
      <c r="A21" s="160">
        <f>'blk, drift &amp; conc calc'!A150</f>
        <v>5</v>
      </c>
      <c r="B21" s="7" t="str">
        <f>'blk, drift &amp; conc calc'!B150</f>
        <v>jp1-1</v>
      </c>
      <c r="C21" s="7">
        <f>'blk, drift &amp; conc calc'!C115</f>
        <v>-0.4391637624774654</v>
      </c>
      <c r="D21" s="7">
        <f>'blk, drift &amp; conc calc'!D115</f>
        <v>13.136272149758076</v>
      </c>
      <c r="E21" s="7">
        <f>'blk, drift &amp; conc calc'!E115</f>
        <v>2836.343824621104</v>
      </c>
      <c r="F21" s="7">
        <f>'blk, drift &amp; conc calc'!F115</f>
        <v>2458.5713237347313</v>
      </c>
      <c r="G21" s="7">
        <f>'blk, drift &amp; conc calc'!G115</f>
        <v>7.42513410746819</v>
      </c>
      <c r="H21" s="7">
        <f>'blk, drift &amp; conc calc'!H115</f>
        <v>111.77579255127583</v>
      </c>
      <c r="I21" s="7">
        <f>'blk, drift &amp; conc calc'!I115</f>
        <v>1.7644783682909666</v>
      </c>
      <c r="J21" s="7">
        <f>'blk, drift &amp; conc calc'!J115</f>
        <v>-2.5936059392572766</v>
      </c>
      <c r="K21" s="7">
        <f>'blk, drift &amp; conc calc'!K115</f>
        <v>29.244513434527562</v>
      </c>
      <c r="L21" s="7">
        <f>'blk, drift &amp; conc calc'!L115</f>
        <v>9.384886750457957</v>
      </c>
      <c r="M21" s="7"/>
      <c r="N21" s="7">
        <f>SUM(C21:L21)</f>
        <v>5464.613456015878</v>
      </c>
      <c r="O21" s="7"/>
      <c r="P21" s="7" t="e">
        <f>'blk, drift &amp; conc calc'!M115</f>
        <v>#DIV/0!</v>
      </c>
      <c r="Q21" s="7" t="e">
        <f>'blk, drift &amp; conc calc'!N115</f>
        <v>#DIV/0!</v>
      </c>
      <c r="R21" s="7" t="e">
        <f>'blk, drift &amp; conc calc'!O115</f>
        <v>#DIV/0!</v>
      </c>
      <c r="S21" s="7" t="e">
        <f>'blk, drift &amp; conc calc'!P115</f>
        <v>#DIV/0!</v>
      </c>
      <c r="T21" s="7" t="e">
        <f>'blk, drift &amp; conc calc'!Q115</f>
        <v>#DIV/0!</v>
      </c>
      <c r="U21" s="7" t="e">
        <f>'blk, drift &amp; conc calc'!R115</f>
        <v>#DIV/0!</v>
      </c>
      <c r="V21" s="7" t="e">
        <f>'blk, drift &amp; conc calc'!S115</f>
        <v>#DIV/0!</v>
      </c>
      <c r="W21" s="7">
        <f>'blk, drift &amp; conc calc'!T115</f>
        <v>4.584850082529959</v>
      </c>
      <c r="X21" s="7" t="e">
        <f>'blk, drift &amp; conc calc'!U115</f>
        <v>#DIV/0!</v>
      </c>
      <c r="Y21" s="7" t="e">
        <f>'blk, drift &amp; conc calc'!V115</f>
        <v>#DIV/0!</v>
      </c>
      <c r="Z21" s="7"/>
    </row>
    <row r="22" spans="1:26" ht="11.25">
      <c r="A22" s="160">
        <f>'blk, drift &amp; conc calc'!A169</f>
        <v>24</v>
      </c>
      <c r="B22" s="7" t="str">
        <f>'blk, drift &amp; conc calc'!B169</f>
        <v>jp1-2</v>
      </c>
      <c r="C22" s="7">
        <f>'blk, drift &amp; conc calc'!C134</f>
        <v>0.9986204018043048</v>
      </c>
      <c r="D22" s="7">
        <f>'blk, drift &amp; conc calc'!D134</f>
        <v>13.279862020009258</v>
      </c>
      <c r="E22" s="7">
        <f>'blk, drift &amp; conc calc'!E134</f>
        <v>2777.5588532599954</v>
      </c>
      <c r="F22" s="7">
        <f>'blk, drift &amp; conc calc'!F134</f>
        <v>2461.0730431737907</v>
      </c>
      <c r="G22" s="7">
        <f>'blk, drift &amp; conc calc'!G134</f>
        <v>7.362344728168458</v>
      </c>
      <c r="H22" s="7">
        <f>'blk, drift &amp; conc calc'!H134</f>
        <v>115.44607871224406</v>
      </c>
      <c r="I22" s="7">
        <f>'blk, drift &amp; conc calc'!I134</f>
        <v>1.7417499064782533</v>
      </c>
      <c r="J22" s="7">
        <f>'blk, drift &amp; conc calc'!J134</f>
        <v>-2.7917209860788583</v>
      </c>
      <c r="K22" s="7">
        <f>'blk, drift &amp; conc calc'!K134</f>
        <v>27.14506650168862</v>
      </c>
      <c r="L22" s="7">
        <f>'blk, drift &amp; conc calc'!L134</f>
        <v>4.011970134548458</v>
      </c>
      <c r="M22" s="7"/>
      <c r="N22" s="7">
        <f>SUM(C22:L22)</f>
        <v>5405.825867852649</v>
      </c>
      <c r="O22" s="7"/>
      <c r="P22" s="7" t="e">
        <f>'blk, drift &amp; conc calc'!M128</f>
        <v>#DIV/0!</v>
      </c>
      <c r="Q22" s="7" t="e">
        <f>'blk, drift &amp; conc calc'!N128</f>
        <v>#DIV/0!</v>
      </c>
      <c r="R22" s="7" t="e">
        <f>'blk, drift &amp; conc calc'!O128</f>
        <v>#DIV/0!</v>
      </c>
      <c r="S22" s="7" t="e">
        <f>'blk, drift &amp; conc calc'!P128</f>
        <v>#DIV/0!</v>
      </c>
      <c r="T22" s="7" t="e">
        <f>'blk, drift &amp; conc calc'!Q128</f>
        <v>#DIV/0!</v>
      </c>
      <c r="U22" s="7" t="e">
        <f>'blk, drift &amp; conc calc'!R128</f>
        <v>#DIV/0!</v>
      </c>
      <c r="V22" s="7" t="e">
        <f>'blk, drift &amp; conc calc'!S128</f>
        <v>#DIV/0!</v>
      </c>
      <c r="W22" s="7">
        <f>'blk, drift &amp; conc calc'!T128</f>
        <v>25.854708336033344</v>
      </c>
      <c r="X22" s="7" t="e">
        <f>'blk, drift &amp; conc calc'!U128</f>
        <v>#DIV/0!</v>
      </c>
      <c r="Y22" s="7" t="e">
        <f>'blk, drift &amp; conc calc'!V128</f>
        <v>#DIV/0!</v>
      </c>
      <c r="Z22" s="7"/>
    </row>
    <row r="23" spans="1:25" s="39" customFormat="1" ht="11.25">
      <c r="A23" s="162"/>
      <c r="B23" s="35" t="s">
        <v>474</v>
      </c>
      <c r="C23" s="35">
        <v>1.54</v>
      </c>
      <c r="D23" s="35">
        <v>19.5</v>
      </c>
      <c r="E23" s="35">
        <v>2807</v>
      </c>
      <c r="F23" s="35">
        <v>2460</v>
      </c>
      <c r="G23" s="35">
        <v>7.24</v>
      </c>
      <c r="H23" s="35">
        <v>116</v>
      </c>
      <c r="I23" s="35">
        <v>3.32</v>
      </c>
      <c r="J23" s="35">
        <v>6.72</v>
      </c>
      <c r="K23" s="35">
        <v>27.7</v>
      </c>
      <c r="L23" s="35">
        <v>5.92</v>
      </c>
      <c r="M23" s="35"/>
      <c r="N23" s="35">
        <v>100</v>
      </c>
      <c r="O23" s="35"/>
      <c r="P23" s="35">
        <v>2807</v>
      </c>
      <c r="Q23" s="35">
        <v>2460</v>
      </c>
      <c r="R23" s="39">
        <v>19.5</v>
      </c>
      <c r="S23" s="39">
        <v>3.32</v>
      </c>
      <c r="T23" s="39">
        <v>27.6</v>
      </c>
      <c r="U23" s="39">
        <v>1.54</v>
      </c>
      <c r="V23" s="39">
        <v>5.92</v>
      </c>
      <c r="W23" s="39">
        <v>7.24</v>
      </c>
      <c r="X23" s="39">
        <v>116</v>
      </c>
      <c r="Y23" s="39">
        <v>1.48</v>
      </c>
    </row>
    <row r="24" spans="1:26" s="39" customFormat="1" ht="11.25">
      <c r="A24" s="162"/>
      <c r="B24" s="35"/>
      <c r="C24" s="35">
        <f aca="true" t="shared" si="9" ref="C24:L24">C23-AVERAGE(C21:C22)</f>
        <v>1.2602716803365803</v>
      </c>
      <c r="D24" s="35">
        <f t="shared" si="9"/>
        <v>6.291932915116334</v>
      </c>
      <c r="E24" s="35">
        <f t="shared" si="9"/>
        <v>0.04866105945029631</v>
      </c>
      <c r="F24" s="35">
        <f t="shared" si="9"/>
        <v>0.17781654573900596</v>
      </c>
      <c r="G24" s="35">
        <f t="shared" si="9"/>
        <v>-0.1537394178183238</v>
      </c>
      <c r="H24" s="35">
        <f t="shared" si="9"/>
        <v>2.3890643682400565</v>
      </c>
      <c r="I24" s="35">
        <f t="shared" si="9"/>
        <v>1.5668858626153899</v>
      </c>
      <c r="J24" s="35">
        <f t="shared" si="9"/>
        <v>9.412663462668068</v>
      </c>
      <c r="K24" s="35">
        <f t="shared" si="9"/>
        <v>-0.4947899681080905</v>
      </c>
      <c r="L24" s="35">
        <f t="shared" si="9"/>
        <v>-0.7784284425032073</v>
      </c>
      <c r="M24" s="35"/>
      <c r="N24" s="35">
        <f>N23-AVERAGE(N21:N22)</f>
        <v>-5335.219661934263</v>
      </c>
      <c r="O24" s="35"/>
      <c r="P24" s="41" t="e">
        <f aca="true" t="shared" si="10" ref="P24:X24">(AVERAGE(P21:P22)-P23)</f>
        <v>#DIV/0!</v>
      </c>
      <c r="Q24" s="41" t="e">
        <f t="shared" si="10"/>
        <v>#DIV/0!</v>
      </c>
      <c r="R24" s="41" t="e">
        <f t="shared" si="10"/>
        <v>#DIV/0!</v>
      </c>
      <c r="S24" s="41" t="e">
        <f t="shared" si="10"/>
        <v>#DIV/0!</v>
      </c>
      <c r="T24" s="41" t="e">
        <f t="shared" si="10"/>
        <v>#DIV/0!</v>
      </c>
      <c r="U24" s="41" t="e">
        <f t="shared" si="10"/>
        <v>#DIV/0!</v>
      </c>
      <c r="V24" s="41" t="e">
        <f t="shared" si="10"/>
        <v>#DIV/0!</v>
      </c>
      <c r="W24" s="41">
        <f t="shared" si="10"/>
        <v>7.97977920928165</v>
      </c>
      <c r="X24" s="41" t="e">
        <f t="shared" si="10"/>
        <v>#DIV/0!</v>
      </c>
      <c r="Y24" s="41" t="e">
        <f>(AVERAGE(Y21:Y22)-Y23)</f>
        <v>#DIV/0!</v>
      </c>
      <c r="Z24" s="41"/>
    </row>
    <row r="25" spans="1:26" s="39" customFormat="1" ht="11.25">
      <c r="A25" s="162"/>
      <c r="B25" s="35"/>
      <c r="C25" s="35">
        <f>(C23-AVERAGE(C21:C22))/C23*100</f>
        <v>81.83582339847923</v>
      </c>
      <c r="D25" s="35">
        <f aca="true" t="shared" si="11" ref="D25:L25">(D23-AVERAGE(D21:D22))/D23*100</f>
        <v>32.266322641622224</v>
      </c>
      <c r="E25" s="35">
        <f t="shared" si="11"/>
        <v>0.0017335610776735414</v>
      </c>
      <c r="F25" s="35">
        <f t="shared" si="11"/>
        <v>0.007228314867439266</v>
      </c>
      <c r="G25" s="35">
        <f t="shared" si="11"/>
        <v>-2.1234726218000524</v>
      </c>
      <c r="H25" s="35">
        <f t="shared" si="11"/>
        <v>2.059538248482807</v>
      </c>
      <c r="I25" s="35">
        <f t="shared" si="11"/>
        <v>47.19535730769247</v>
      </c>
      <c r="J25" s="35">
        <f t="shared" si="11"/>
        <v>140.06939676589388</v>
      </c>
      <c r="K25" s="35">
        <f t="shared" si="11"/>
        <v>-1.7862453722313738</v>
      </c>
      <c r="L25" s="35">
        <f t="shared" si="11"/>
        <v>-13.14912909633796</v>
      </c>
      <c r="M25" s="35"/>
      <c r="N25" s="35">
        <f>(N23-AVERAGE(N21:N22))/N23*100</f>
        <v>-5335.219661934263</v>
      </c>
      <c r="O25" s="35"/>
      <c r="P25" s="35" t="e">
        <f aca="true" t="shared" si="12" ref="P25:X25">P24/P23*100</f>
        <v>#DIV/0!</v>
      </c>
      <c r="Q25" s="35" t="e">
        <f t="shared" si="12"/>
        <v>#DIV/0!</v>
      </c>
      <c r="R25" s="35" t="e">
        <f t="shared" si="12"/>
        <v>#DIV/0!</v>
      </c>
      <c r="S25" s="35" t="e">
        <f t="shared" si="12"/>
        <v>#DIV/0!</v>
      </c>
      <c r="T25" s="35" t="e">
        <f t="shared" si="12"/>
        <v>#DIV/0!</v>
      </c>
      <c r="U25" s="35" t="e">
        <f t="shared" si="12"/>
        <v>#DIV/0!</v>
      </c>
      <c r="V25" s="35" t="e">
        <f t="shared" si="12"/>
        <v>#DIV/0!</v>
      </c>
      <c r="W25" s="35">
        <f t="shared" si="12"/>
        <v>110.21794487958081</v>
      </c>
      <c r="X25" s="35" t="e">
        <f t="shared" si="12"/>
        <v>#DIV/0!</v>
      </c>
      <c r="Y25" s="35" t="e">
        <f>Y24/Y23*100</f>
        <v>#DIV/0!</v>
      </c>
      <c r="Z25" s="35"/>
    </row>
    <row r="26" spans="2:26" ht="11.25">
      <c r="B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>
      <c r="A27" s="160">
        <f>'blk, drift &amp; conc calc'!A156</f>
        <v>11</v>
      </c>
      <c r="B27" s="32" t="str">
        <f>'blk, drift &amp; conc calc'!B156</f>
        <v>ja3-1</v>
      </c>
      <c r="C27" s="32">
        <f>'blk, drift &amp; conc calc'!C121</f>
        <v>20.774629714669544</v>
      </c>
      <c r="D27" s="32">
        <f>'blk, drift &amp; conc calc'!D121</f>
        <v>319.66768957808983</v>
      </c>
      <c r="E27" s="32">
        <f>'blk, drift &amp; conc calc'!E121</f>
        <v>64.41576027908818</v>
      </c>
      <c r="F27" s="32">
        <f>'blk, drift &amp; conc calc'!F121</f>
        <v>28.51557199312475</v>
      </c>
      <c r="G27" s="32">
        <f>'blk, drift &amp; conc calc'!G121</f>
        <v>20.852658984057406</v>
      </c>
      <c r="H27" s="32">
        <f>'blk, drift &amp; conc calc'!H121</f>
        <v>20.942968776536976</v>
      </c>
      <c r="I27" s="32">
        <f>'blk, drift &amp; conc calc'!I121</f>
        <v>286.10620328694483</v>
      </c>
      <c r="J27" s="32">
        <f>'blk, drift &amp; conc calc'!J121</f>
        <v>37.79515869668361</v>
      </c>
      <c r="K27" s="32">
        <f>'blk, drift &amp; conc calc'!K121</f>
        <v>164.8070710362723</v>
      </c>
      <c r="L27" s="32">
        <f>'blk, drift &amp; conc calc'!L121</f>
        <v>115.78800185929498</v>
      </c>
      <c r="M27" s="7"/>
      <c r="N27" s="7">
        <f>SUM(C27:L27)</f>
        <v>1079.6657142047625</v>
      </c>
      <c r="O27" s="7"/>
      <c r="P27" s="7" t="e">
        <f>'blk, drift &amp; conc calc'!M121</f>
        <v>#DIV/0!</v>
      </c>
      <c r="Q27" s="7" t="e">
        <f>'blk, drift &amp; conc calc'!N121</f>
        <v>#DIV/0!</v>
      </c>
      <c r="R27" s="7" t="e">
        <f>'blk, drift &amp; conc calc'!O121</f>
        <v>#DIV/0!</v>
      </c>
      <c r="S27" s="7" t="e">
        <f>'blk, drift &amp; conc calc'!P121</f>
        <v>#DIV/0!</v>
      </c>
      <c r="T27" s="7" t="e">
        <f>'blk, drift &amp; conc calc'!Q121</f>
        <v>#DIV/0!</v>
      </c>
      <c r="U27" s="7" t="e">
        <f>'blk, drift &amp; conc calc'!R121</f>
        <v>#DIV/0!</v>
      </c>
      <c r="V27" s="7" t="e">
        <f>'blk, drift &amp; conc calc'!S121</f>
        <v>#DIV/0!</v>
      </c>
      <c r="W27" s="7">
        <f>'blk, drift &amp; conc calc'!T121</f>
        <v>14.748185823870683</v>
      </c>
      <c r="X27" s="7" t="e">
        <f>'blk, drift &amp; conc calc'!U121</f>
        <v>#DIV/0!</v>
      </c>
      <c r="Y27" s="7" t="e">
        <f>'blk, drift &amp; conc calc'!V121</f>
        <v>#DIV/0!</v>
      </c>
      <c r="Z27" s="7"/>
    </row>
    <row r="28" spans="1:26" ht="11.25">
      <c r="A28" s="160">
        <f>'blk, drift &amp; conc calc'!A173</f>
        <v>28</v>
      </c>
      <c r="B28" s="32" t="str">
        <f>'blk, drift &amp; conc calc'!B173</f>
        <v>ja3-2</v>
      </c>
      <c r="C28" s="32">
        <f>'blk, drift &amp; conc calc'!C138</f>
        <v>19.012388580768267</v>
      </c>
      <c r="D28" s="32">
        <f>'blk, drift &amp; conc calc'!D138</f>
        <v>326.60752051058716</v>
      </c>
      <c r="E28" s="32">
        <f>'blk, drift &amp; conc calc'!E138</f>
        <v>64.21161107559925</v>
      </c>
      <c r="F28" s="32">
        <f>'blk, drift &amp; conc calc'!F138</f>
        <v>32.032705596562025</v>
      </c>
      <c r="G28" s="32">
        <f>'blk, drift &amp; conc calc'!G138</f>
        <v>21.313284568170445</v>
      </c>
      <c r="H28" s="32">
        <f>'blk, drift &amp; conc calc'!H138</f>
        <v>22.828973340293548</v>
      </c>
      <c r="I28" s="32">
        <f>'blk, drift &amp; conc calc'!I138</f>
        <v>289.16009750631605</v>
      </c>
      <c r="J28" s="32">
        <f>'blk, drift &amp; conc calc'!J138</f>
        <v>35.15508020241462</v>
      </c>
      <c r="K28" s="32">
        <f>'blk, drift &amp; conc calc'!K138</f>
        <v>163.1817402013864</v>
      </c>
      <c r="L28" s="32">
        <f>'blk, drift &amp; conc calc'!L138</f>
        <v>120.14451389866906</v>
      </c>
      <c r="M28" s="7"/>
      <c r="N28" s="7">
        <f>SUM(C28:L28)</f>
        <v>1093.647915480767</v>
      </c>
      <c r="O28" s="7"/>
      <c r="P28" s="7" t="e">
        <f>'blk, drift &amp; conc calc'!M139</f>
        <v>#DIV/0!</v>
      </c>
      <c r="Q28" s="7" t="e">
        <f>'blk, drift &amp; conc calc'!N139</f>
        <v>#DIV/0!</v>
      </c>
      <c r="R28" s="7" t="e">
        <f>'blk, drift &amp; conc calc'!O139</f>
        <v>#DIV/0!</v>
      </c>
      <c r="S28" s="7" t="e">
        <f>'blk, drift &amp; conc calc'!P139</f>
        <v>#DIV/0!</v>
      </c>
      <c r="T28" s="7" t="e">
        <f>'blk, drift &amp; conc calc'!Q139</f>
        <v>#DIV/0!</v>
      </c>
      <c r="U28" s="7" t="e">
        <f>'blk, drift &amp; conc calc'!R139</f>
        <v>#DIV/0!</v>
      </c>
      <c r="V28" s="7" t="e">
        <f>'blk, drift &amp; conc calc'!S139</f>
        <v>#DIV/0!</v>
      </c>
      <c r="W28" s="7">
        <f>'blk, drift &amp; conc calc'!T139</f>
        <v>2.5681240630414655</v>
      </c>
      <c r="X28" s="7" t="e">
        <f>'blk, drift &amp; conc calc'!U139</f>
        <v>#DIV/0!</v>
      </c>
      <c r="Y28" s="7" t="e">
        <f>'blk, drift &amp; conc calc'!V139</f>
        <v>#DIV/0!</v>
      </c>
      <c r="Z28" s="7"/>
    </row>
    <row r="29" spans="1:25" s="35" customFormat="1" ht="11.25">
      <c r="A29" s="161"/>
      <c r="B29" s="35" t="s">
        <v>375</v>
      </c>
      <c r="C29" s="35">
        <v>21.2</v>
      </c>
      <c r="D29" s="35">
        <v>323</v>
      </c>
      <c r="E29" s="35">
        <v>66.2</v>
      </c>
      <c r="F29" s="35">
        <v>32.2</v>
      </c>
      <c r="G29" s="35">
        <v>22</v>
      </c>
      <c r="H29" s="35">
        <v>21.1</v>
      </c>
      <c r="I29" s="35">
        <v>287</v>
      </c>
      <c r="J29" s="35">
        <v>43.4</v>
      </c>
      <c r="K29" s="35">
        <v>169</v>
      </c>
      <c r="L29" s="35">
        <v>118</v>
      </c>
      <c r="N29" s="35">
        <v>100</v>
      </c>
      <c r="P29" s="35">
        <v>66.2</v>
      </c>
      <c r="Q29" s="35">
        <v>32.2</v>
      </c>
      <c r="R29" s="35">
        <v>323</v>
      </c>
      <c r="S29" s="35">
        <v>287</v>
      </c>
      <c r="T29" s="35">
        <v>169</v>
      </c>
      <c r="U29" s="35">
        <v>21.2</v>
      </c>
      <c r="V29" s="35">
        <v>118</v>
      </c>
      <c r="W29" s="35">
        <v>22</v>
      </c>
      <c r="X29" s="35">
        <v>21.1</v>
      </c>
      <c r="Y29" s="35">
        <v>3.41</v>
      </c>
    </row>
    <row r="30" spans="1:26" s="39" customFormat="1" ht="11.25">
      <c r="A30" s="162"/>
      <c r="B30" s="35"/>
      <c r="C30" s="35">
        <f>C29-AVERAGE(C27:C28)</f>
        <v>1.3064908522810939</v>
      </c>
      <c r="D30" s="35">
        <f aca="true" t="shared" si="13" ref="D30:L30">D29-AVERAGE(D27:D28)</f>
        <v>-0.13760504433849974</v>
      </c>
      <c r="E30" s="35">
        <f t="shared" si="13"/>
        <v>1.8863143226562897</v>
      </c>
      <c r="F30" s="35">
        <f t="shared" si="13"/>
        <v>1.9258612051566146</v>
      </c>
      <c r="G30" s="35">
        <f t="shared" si="13"/>
        <v>0.9170282238860743</v>
      </c>
      <c r="H30" s="35">
        <f t="shared" si="13"/>
        <v>-0.7859710584152602</v>
      </c>
      <c r="I30" s="35">
        <f t="shared" si="13"/>
        <v>-0.6331503966304126</v>
      </c>
      <c r="J30" s="35">
        <f t="shared" si="13"/>
        <v>6.924880550450887</v>
      </c>
      <c r="K30" s="35">
        <f t="shared" si="13"/>
        <v>5.005594381170653</v>
      </c>
      <c r="L30" s="35">
        <f t="shared" si="13"/>
        <v>0.0337421210179798</v>
      </c>
      <c r="M30" s="35"/>
      <c r="N30" s="35">
        <f>N29-AVERAGE(N27:N28)</f>
        <v>-986.6568148427648</v>
      </c>
      <c r="O30" s="35"/>
      <c r="P30" s="41" t="e">
        <f>(AVERAGE(P27:P28)-P29)</f>
        <v>#DIV/0!</v>
      </c>
      <c r="Q30" s="41" t="e">
        <f aca="true" t="shared" si="14" ref="Q30:Y30">(AVERAGE(Q27:Q28)-Q29)</f>
        <v>#DIV/0!</v>
      </c>
      <c r="R30" s="41" t="e">
        <f t="shared" si="14"/>
        <v>#DIV/0!</v>
      </c>
      <c r="S30" s="41" t="e">
        <f t="shared" si="14"/>
        <v>#DIV/0!</v>
      </c>
      <c r="T30" s="41" t="e">
        <f t="shared" si="14"/>
        <v>#DIV/0!</v>
      </c>
      <c r="U30" s="41" t="e">
        <f t="shared" si="14"/>
        <v>#DIV/0!</v>
      </c>
      <c r="V30" s="41" t="e">
        <f t="shared" si="14"/>
        <v>#DIV/0!</v>
      </c>
      <c r="W30" s="41">
        <f t="shared" si="14"/>
        <v>-13.341845056543926</v>
      </c>
      <c r="X30" s="41" t="e">
        <f t="shared" si="14"/>
        <v>#DIV/0!</v>
      </c>
      <c r="Y30" s="41" t="e">
        <f t="shared" si="14"/>
        <v>#DIV/0!</v>
      </c>
      <c r="Z30" s="41"/>
    </row>
    <row r="31" spans="1:26" s="39" customFormat="1" ht="11.25">
      <c r="A31" s="162"/>
      <c r="B31" s="35"/>
      <c r="C31" s="35">
        <f>(C29-AVERAGE(C27:C28))/C29*100</f>
        <v>6.1626926994391225</v>
      </c>
      <c r="D31" s="35">
        <f aca="true" t="shared" si="15" ref="D31:L31">(D29-AVERAGE(D27:D28))/D29*100</f>
        <v>-0.042602180909752235</v>
      </c>
      <c r="E31" s="35">
        <f t="shared" si="15"/>
        <v>2.8494174058252106</v>
      </c>
      <c r="F31" s="35">
        <f t="shared" si="15"/>
        <v>5.980935419741039</v>
      </c>
      <c r="G31" s="35">
        <f t="shared" si="15"/>
        <v>4.168310108573065</v>
      </c>
      <c r="H31" s="35">
        <f t="shared" si="15"/>
        <v>-3.7249813195036023</v>
      </c>
      <c r="I31" s="35">
        <f t="shared" si="15"/>
        <v>-0.220609894296311</v>
      </c>
      <c r="J31" s="35">
        <f t="shared" si="15"/>
        <v>15.955945968780846</v>
      </c>
      <c r="K31" s="35">
        <f t="shared" si="15"/>
        <v>2.961890166373167</v>
      </c>
      <c r="L31" s="35">
        <f t="shared" si="15"/>
        <v>0.028595017811847288</v>
      </c>
      <c r="M31" s="35"/>
      <c r="N31" s="35">
        <f>(N29-AVERAGE(N27:N28))/N29*100</f>
        <v>-986.6568148427648</v>
      </c>
      <c r="O31" s="35"/>
      <c r="P31" s="35" t="e">
        <f aca="true" t="shared" si="16" ref="P31:X31">P30/P29*100</f>
        <v>#DIV/0!</v>
      </c>
      <c r="Q31" s="35" t="e">
        <f t="shared" si="16"/>
        <v>#DIV/0!</v>
      </c>
      <c r="R31" s="35" t="e">
        <f t="shared" si="16"/>
        <v>#DIV/0!</v>
      </c>
      <c r="S31" s="35" t="e">
        <f t="shared" si="16"/>
        <v>#DIV/0!</v>
      </c>
      <c r="T31" s="35" t="e">
        <f t="shared" si="16"/>
        <v>#DIV/0!</v>
      </c>
      <c r="U31" s="35" t="e">
        <f t="shared" si="16"/>
        <v>#DIV/0!</v>
      </c>
      <c r="V31" s="35" t="e">
        <f t="shared" si="16"/>
        <v>#DIV/0!</v>
      </c>
      <c r="W31" s="35">
        <f t="shared" si="16"/>
        <v>-60.64475025701784</v>
      </c>
      <c r="X31" s="35" t="e">
        <f t="shared" si="16"/>
        <v>#DIV/0!</v>
      </c>
      <c r="Y31" s="35" t="e">
        <f>Y30/Y29*100</f>
        <v>#DIV/0!</v>
      </c>
      <c r="Z31" s="35"/>
    </row>
    <row r="32" spans="2:26" ht="11.25">
      <c r="B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5" ht="11.25">
      <c r="A33" s="163">
        <f>'blk, drift &amp; conc calc'!A158</f>
        <v>13</v>
      </c>
      <c r="B33" s="1" t="str">
        <f>'blk, drift &amp; conc calc'!B158</f>
        <v>dts1-1</v>
      </c>
      <c r="C33" s="7">
        <f>'blk, drift &amp; conc calc'!C123</f>
        <v>0.22618189478612072</v>
      </c>
      <c r="D33" s="7">
        <f>'blk, drift &amp; conc calc'!D123</f>
        <v>4.247891559837401</v>
      </c>
      <c r="E33" s="7">
        <f>'blk, drift &amp; conc calc'!E123</f>
        <v>3816.7833928061373</v>
      </c>
      <c r="F33" s="7">
        <f>'blk, drift &amp; conc calc'!F123</f>
        <v>2441.7740756680028</v>
      </c>
      <c r="G33" s="7">
        <f>'blk, drift &amp; conc calc'!G123</f>
        <v>3.5116520618115405</v>
      </c>
      <c r="H33" s="7">
        <f>'blk, drift &amp; conc calc'!H123</f>
        <v>128.7296449029013</v>
      </c>
      <c r="I33" s="7">
        <f>'blk, drift &amp; conc calc'!I123</f>
        <v>1.3962417444248876</v>
      </c>
      <c r="J33" s="7">
        <f>'blk, drift &amp; conc calc'!J123</f>
        <v>-1.175665149349093</v>
      </c>
      <c r="K33" s="7">
        <f>'blk, drift &amp; conc calc'!K123</f>
        <v>15.81661618959118</v>
      </c>
      <c r="L33" s="7">
        <f>'blk, drift &amp; conc calc'!L123</f>
        <v>0.06040576668326436</v>
      </c>
      <c r="N33" s="7">
        <f>SUM(C33:L33)</f>
        <v>6411.370437444826</v>
      </c>
      <c r="P33" s="7" t="e">
        <f>'blk, drift &amp; conc calc'!M118</f>
        <v>#DIV/0!</v>
      </c>
      <c r="Q33" s="7" t="e">
        <f>'blk, drift &amp; conc calc'!N118</f>
        <v>#DIV/0!</v>
      </c>
      <c r="R33" s="7" t="e">
        <f>'blk, drift &amp; conc calc'!O118</f>
        <v>#DIV/0!</v>
      </c>
      <c r="S33" s="7" t="e">
        <f>'blk, drift &amp; conc calc'!P118</f>
        <v>#DIV/0!</v>
      </c>
      <c r="T33" s="7" t="e">
        <f>'blk, drift &amp; conc calc'!Q118</f>
        <v>#DIV/0!</v>
      </c>
      <c r="U33" s="7" t="e">
        <f>'blk, drift &amp; conc calc'!R118</f>
        <v>#DIV/0!</v>
      </c>
      <c r="V33" s="7" t="e">
        <f>'blk, drift &amp; conc calc'!S118</f>
        <v>#DIV/0!</v>
      </c>
      <c r="W33" s="7">
        <f>'blk, drift &amp; conc calc'!T118</f>
        <v>16.509130436735003</v>
      </c>
      <c r="X33" s="7" t="e">
        <f>'blk, drift &amp; conc calc'!U118</f>
        <v>#DIV/0!</v>
      </c>
      <c r="Y33" s="7" t="e">
        <f>'blk, drift &amp; conc calc'!V118</f>
        <v>#DIV/0!</v>
      </c>
    </row>
    <row r="34" spans="1:25" ht="11.25">
      <c r="A34" s="160">
        <f>'blk, drift &amp; conc calc'!A175</f>
        <v>30</v>
      </c>
      <c r="B34" s="7" t="str">
        <f>'blk, drift &amp; conc calc'!B175</f>
        <v>dts1-2</v>
      </c>
      <c r="C34" s="177">
        <f>'blk, drift &amp; conc calc'!C140</f>
        <v>0.7026821213802051</v>
      </c>
      <c r="D34" s="177">
        <f>'blk, drift &amp; conc calc'!D140</f>
        <v>4.021849421125475</v>
      </c>
      <c r="E34" s="177">
        <f>'blk, drift &amp; conc calc'!E140</f>
        <v>3742.843832575196</v>
      </c>
      <c r="F34" s="177">
        <f>'blk, drift &amp; conc calc'!F140</f>
        <v>2348.879135488794</v>
      </c>
      <c r="G34" s="177">
        <f>'blk, drift &amp; conc calc'!G140</f>
        <v>3.432255078980438</v>
      </c>
      <c r="H34" s="177">
        <f>'blk, drift &amp; conc calc'!H140</f>
        <v>124.37102434519684</v>
      </c>
      <c r="I34" s="177">
        <f>'blk, drift &amp; conc calc'!I140</f>
        <v>1.4479805292145078</v>
      </c>
      <c r="J34" s="177">
        <f>'blk, drift &amp; conc calc'!J140</f>
        <v>-0.6838971079472981</v>
      </c>
      <c r="K34" s="177">
        <f>'blk, drift &amp; conc calc'!K140</f>
        <v>10.405625814768854</v>
      </c>
      <c r="L34" s="177">
        <f>'blk, drift &amp; conc calc'!L140</f>
        <v>-2.68757157877341</v>
      </c>
      <c r="N34" s="7">
        <f>SUM(C34:L34)</f>
        <v>6232.732916687935</v>
      </c>
      <c r="P34" s="7" t="e">
        <f>'blk, drift &amp; conc calc'!M131</f>
        <v>#DIV/0!</v>
      </c>
      <c r="Q34" s="7" t="e">
        <f>'blk, drift &amp; conc calc'!N131</f>
        <v>#DIV/0!</v>
      </c>
      <c r="R34" s="7" t="e">
        <f>'blk, drift &amp; conc calc'!O131</f>
        <v>#DIV/0!</v>
      </c>
      <c r="S34" s="7" t="e">
        <f>'blk, drift &amp; conc calc'!P131</f>
        <v>#DIV/0!</v>
      </c>
      <c r="T34" s="7" t="e">
        <f>'blk, drift &amp; conc calc'!Q131</f>
        <v>#DIV/0!</v>
      </c>
      <c r="U34" s="7" t="e">
        <f>'blk, drift &amp; conc calc'!R131</f>
        <v>#DIV/0!</v>
      </c>
      <c r="V34" s="7" t="e">
        <f>'blk, drift &amp; conc calc'!S131</f>
        <v>#DIV/0!</v>
      </c>
      <c r="W34" s="7">
        <f>'blk, drift &amp; conc calc'!T131</f>
        <v>29.97413848325911</v>
      </c>
      <c r="X34" s="7" t="e">
        <f>'blk, drift &amp; conc calc'!U131</f>
        <v>#DIV/0!</v>
      </c>
      <c r="Y34" s="7" t="e">
        <f>'blk, drift &amp; conc calc'!V131</f>
        <v>#DIV/0!</v>
      </c>
    </row>
    <row r="35" spans="1:25" s="39" customFormat="1" ht="11.25">
      <c r="A35" s="162"/>
      <c r="B35" s="35" t="s">
        <v>498</v>
      </c>
      <c r="C35" s="35">
        <v>0.04</v>
      </c>
      <c r="D35" s="35">
        <v>1.7</v>
      </c>
      <c r="E35" s="35">
        <v>3990</v>
      </c>
      <c r="F35" s="35">
        <v>2360</v>
      </c>
      <c r="G35" s="35">
        <v>3.5</v>
      </c>
      <c r="H35" s="35">
        <v>140</v>
      </c>
      <c r="I35" s="35">
        <v>0.32</v>
      </c>
      <c r="J35" s="35">
        <v>0.49</v>
      </c>
      <c r="K35" s="35">
        <v>11</v>
      </c>
      <c r="L35" s="35">
        <v>4</v>
      </c>
      <c r="M35" s="35"/>
      <c r="N35" s="35">
        <v>100</v>
      </c>
      <c r="O35" s="35"/>
      <c r="P35" s="35">
        <v>3990</v>
      </c>
      <c r="Q35" s="35">
        <v>2360</v>
      </c>
      <c r="R35" s="39">
        <v>1.7</v>
      </c>
      <c r="S35" s="39">
        <v>0.32</v>
      </c>
      <c r="T35" s="39">
        <v>11</v>
      </c>
      <c r="U35" s="39">
        <v>0.04</v>
      </c>
      <c r="V35" s="39">
        <v>4</v>
      </c>
      <c r="W35" s="39">
        <v>3.5</v>
      </c>
      <c r="X35" s="39">
        <v>140</v>
      </c>
      <c r="Y35" s="39">
        <v>2.2</v>
      </c>
    </row>
    <row r="36" spans="2:26" ht="11.25">
      <c r="B36" s="7"/>
      <c r="C36" s="35">
        <f>C35-(AVERAGE(C33:C34))</f>
        <v>-0.42443200808316295</v>
      </c>
      <c r="D36" s="35">
        <f aca="true" t="shared" si="17" ref="D36:L36">D35-(AVERAGE(D33:D34))</f>
        <v>-2.4348704904814378</v>
      </c>
      <c r="E36" s="35">
        <f t="shared" si="17"/>
        <v>210.18638730933344</v>
      </c>
      <c r="F36" s="35">
        <f t="shared" si="17"/>
        <v>-35.32660557839836</v>
      </c>
      <c r="G36" s="35">
        <f t="shared" si="17"/>
        <v>0.028046429604010825</v>
      </c>
      <c r="H36" s="35">
        <f t="shared" si="17"/>
        <v>13.449665375950929</v>
      </c>
      <c r="I36" s="35">
        <f t="shared" si="17"/>
        <v>-1.1021111368196976</v>
      </c>
      <c r="J36" s="35">
        <f t="shared" si="17"/>
        <v>1.4197811286481956</v>
      </c>
      <c r="K36" s="35">
        <f t="shared" si="17"/>
        <v>-2.111121002180017</v>
      </c>
      <c r="L36" s="35">
        <f t="shared" si="17"/>
        <v>5.313582906045073</v>
      </c>
      <c r="M36" s="35"/>
      <c r="N36" s="35">
        <f>N35-N33</f>
        <v>-6311.370437444826</v>
      </c>
      <c r="O36" s="7"/>
      <c r="P36" s="35" t="e">
        <f aca="true" t="shared" si="18" ref="P36:Y36">P35-P33</f>
        <v>#DIV/0!</v>
      </c>
      <c r="Q36" s="35" t="e">
        <f t="shared" si="18"/>
        <v>#DIV/0!</v>
      </c>
      <c r="R36" s="35" t="e">
        <f t="shared" si="18"/>
        <v>#DIV/0!</v>
      </c>
      <c r="S36" s="35" t="e">
        <f t="shared" si="18"/>
        <v>#DIV/0!</v>
      </c>
      <c r="T36" s="35" t="e">
        <f t="shared" si="18"/>
        <v>#DIV/0!</v>
      </c>
      <c r="U36" s="35" t="e">
        <f t="shared" si="18"/>
        <v>#DIV/0!</v>
      </c>
      <c r="V36" s="35" t="e">
        <f t="shared" si="18"/>
        <v>#DIV/0!</v>
      </c>
      <c r="W36" s="35">
        <f t="shared" si="18"/>
        <v>-13.009130436735003</v>
      </c>
      <c r="X36" s="35" t="e">
        <f t="shared" si="18"/>
        <v>#DIV/0!</v>
      </c>
      <c r="Y36" s="35" t="e">
        <f t="shared" si="18"/>
        <v>#DIV/0!</v>
      </c>
      <c r="Z36" s="41"/>
    </row>
    <row r="37" spans="2:26" ht="11.25">
      <c r="B37" s="7"/>
      <c r="C37" s="35">
        <f>(C35-AVERAGE(C33:C34))/C35*100</f>
        <v>-1061.0800202079072</v>
      </c>
      <c r="D37" s="35">
        <f aca="true" t="shared" si="19" ref="D37:L37">(D35-AVERAGE(D33:D34))/D35*100</f>
        <v>-143.22767591067282</v>
      </c>
      <c r="E37" s="35">
        <f t="shared" si="19"/>
        <v>5.267829255873019</v>
      </c>
      <c r="F37" s="35">
        <f t="shared" si="19"/>
        <v>-1.4968900668812863</v>
      </c>
      <c r="G37" s="35">
        <f t="shared" si="19"/>
        <v>0.8013265601145949</v>
      </c>
      <c r="H37" s="35">
        <f t="shared" si="19"/>
        <v>9.606903839964948</v>
      </c>
      <c r="I37" s="35">
        <f t="shared" si="19"/>
        <v>-344.4097302561555</v>
      </c>
      <c r="J37" s="35">
        <f t="shared" si="19"/>
        <v>289.7512507445297</v>
      </c>
      <c r="K37" s="35">
        <f t="shared" si="19"/>
        <v>-19.192009110727426</v>
      </c>
      <c r="L37" s="35">
        <f t="shared" si="19"/>
        <v>132.83957265112682</v>
      </c>
      <c r="M37" s="35"/>
      <c r="N37" s="35">
        <f>(N35-N33)/N35*100</f>
        <v>-6311.370437444826</v>
      </c>
      <c r="O37" s="7"/>
      <c r="P37" s="35" t="e">
        <f aca="true" t="shared" si="20" ref="P37:Y37">P36/P35*100</f>
        <v>#DIV/0!</v>
      </c>
      <c r="Q37" s="35" t="e">
        <f t="shared" si="20"/>
        <v>#DIV/0!</v>
      </c>
      <c r="R37" s="35" t="e">
        <f t="shared" si="20"/>
        <v>#DIV/0!</v>
      </c>
      <c r="S37" s="35" t="e">
        <f t="shared" si="20"/>
        <v>#DIV/0!</v>
      </c>
      <c r="T37" s="35" t="e">
        <f t="shared" si="20"/>
        <v>#DIV/0!</v>
      </c>
      <c r="U37" s="35" t="e">
        <f t="shared" si="20"/>
        <v>#DIV/0!</v>
      </c>
      <c r="V37" s="35" t="e">
        <f t="shared" si="20"/>
        <v>#DIV/0!</v>
      </c>
      <c r="W37" s="35">
        <f t="shared" si="20"/>
        <v>-371.6894410495715</v>
      </c>
      <c r="X37" s="35" t="e">
        <f t="shared" si="20"/>
        <v>#DIV/0!</v>
      </c>
      <c r="Y37" s="35" t="e">
        <f t="shared" si="20"/>
        <v>#DIV/0!</v>
      </c>
      <c r="Z37" s="35"/>
    </row>
    <row r="38" spans="1:26" s="129" customFormat="1" ht="11.25">
      <c r="A38" s="164"/>
      <c r="B38" s="123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3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</row>
    <row r="39" spans="1:26" ht="11.25">
      <c r="A39" s="160">
        <f>'blk, drift &amp; conc calc'!A166</f>
        <v>21</v>
      </c>
      <c r="B39" s="7" t="str">
        <f>'blk, drift &amp; conc calc'!B166</f>
        <v>jb3-1</v>
      </c>
      <c r="C39" s="7">
        <f>'blk, drift &amp; conc calc'!C131</f>
        <v>27.772603308428714</v>
      </c>
      <c r="D39" s="7">
        <f>'blk, drift &amp; conc calc'!D131</f>
        <v>242.0999018039386</v>
      </c>
      <c r="E39" s="7">
        <f>'blk, drift &amp; conc calc'!E131</f>
        <v>57.03106738596866</v>
      </c>
      <c r="F39" s="7">
        <f>'blk, drift &amp; conc calc'!F131</f>
        <v>34.86620774213032</v>
      </c>
      <c r="G39" s="7">
        <f>'blk, drift &amp; conc calc'!G131</f>
        <v>34.03762620492527</v>
      </c>
      <c r="H39" s="7">
        <f>'blk, drift &amp; conc calc'!H131</f>
        <v>40.85931408136822</v>
      </c>
      <c r="I39" s="7">
        <f>'blk, drift &amp; conc calc'!I131</f>
        <v>405.3269153626203</v>
      </c>
      <c r="J39" s="7">
        <f>'blk, drift &amp; conc calc'!J131</f>
        <v>205.95148057734585</v>
      </c>
      <c r="K39" s="7">
        <f>'blk, drift &amp; conc calc'!K131</f>
        <v>368.02490615456736</v>
      </c>
      <c r="L39" s="7">
        <f>'blk, drift &amp; conc calc'!L131</f>
        <v>94.86668085748457</v>
      </c>
      <c r="M39" s="7"/>
      <c r="N39" s="7">
        <f>SUM(C39:L39)</f>
        <v>1510.836703478778</v>
      </c>
      <c r="O39" s="7"/>
      <c r="P39" s="7">
        <f>'[1]Compar'!P39</f>
        <v>171.43811364382427</v>
      </c>
      <c r="Q39" s="7">
        <f>'[1]Compar'!Q39</f>
        <v>73.55644373829443</v>
      </c>
      <c r="R39" s="7">
        <f>'[1]Compar'!R39</f>
        <v>6.003774261064081</v>
      </c>
      <c r="S39" s="7">
        <f>'[1]Compar'!S39</f>
        <v>44.65680416639549</v>
      </c>
      <c r="T39" s="7">
        <f>'[1]Compar'!T39</f>
        <v>314.2660262947999</v>
      </c>
      <c r="U39" s="7">
        <f>'[1]Compar'!U39</f>
        <v>28.236515820978124</v>
      </c>
      <c r="V39" s="7">
        <f>'[1]Compar'!V39</f>
        <v>51.427762529398656</v>
      </c>
      <c r="W39" s="7">
        <f>'blk, drift &amp; conc calc'!T123</f>
        <v>3.5857345223273587</v>
      </c>
      <c r="X39" s="7">
        <f>'[1]Compar'!X39</f>
        <v>58.05597046060824</v>
      </c>
      <c r="Y39" s="7">
        <f>'[1]Compar'!Y39</f>
        <v>1.1362913244301966</v>
      </c>
      <c r="Z39" s="7"/>
    </row>
    <row r="40" spans="1:26" ht="11.25">
      <c r="A40" s="160">
        <f>'blk, drift &amp; conc calc'!A176</f>
        <v>31</v>
      </c>
      <c r="B40" s="7" t="str">
        <f>'blk, drift &amp; conc calc'!B176</f>
        <v>jb3-2</v>
      </c>
      <c r="C40" s="177">
        <f>'blk, drift &amp; conc calc'!C141</f>
        <v>28.04996278470641</v>
      </c>
      <c r="D40" s="177">
        <f>'blk, drift &amp; conc calc'!D141</f>
        <v>243.03186247368825</v>
      </c>
      <c r="E40" s="177">
        <f>'blk, drift &amp; conc calc'!E141</f>
        <v>54.27595364361132</v>
      </c>
      <c r="F40" s="177">
        <f>'blk, drift &amp; conc calc'!F141</f>
        <v>35.60183089927332</v>
      </c>
      <c r="G40" s="177">
        <f>'blk, drift &amp; conc calc'!G141</f>
        <v>34.865529184423856</v>
      </c>
      <c r="H40" s="177">
        <f>'blk, drift &amp; conc calc'!H141</f>
        <v>44.0694435520935</v>
      </c>
      <c r="I40" s="177">
        <f>'blk, drift &amp; conc calc'!I141</f>
        <v>410.6617581764322</v>
      </c>
      <c r="J40" s="177">
        <f>'blk, drift &amp; conc calc'!J141</f>
        <v>219.198435328608</v>
      </c>
      <c r="K40" s="177">
        <f>'blk, drift &amp; conc calc'!K141</f>
        <v>373.90487748251746</v>
      </c>
      <c r="L40" s="177">
        <f>'blk, drift &amp; conc calc'!L141</f>
        <v>101.37136485633356</v>
      </c>
      <c r="M40" s="7"/>
      <c r="N40" s="7">
        <f>SUM(C40:L40)</f>
        <v>1545.0310183816878</v>
      </c>
      <c r="O40" s="7"/>
      <c r="P40" s="7">
        <f>'[1]Compar'!P40</f>
        <v>187.09429431780515</v>
      </c>
      <c r="Q40" s="7">
        <f>'[1]Compar'!Q40</f>
        <v>68.93156585747258</v>
      </c>
      <c r="R40" s="7">
        <f>'[1]Compar'!R40</f>
        <v>0.5556115444593943</v>
      </c>
      <c r="S40" s="7">
        <f>'[1]Compar'!S40</f>
        <v>46.961807883057105</v>
      </c>
      <c r="T40" s="7">
        <f>'[1]Compar'!T40</f>
        <v>331.9756818626822</v>
      </c>
      <c r="U40" s="7">
        <f>'[1]Compar'!U40</f>
        <v>29.16224234020371</v>
      </c>
      <c r="V40" s="7">
        <f>'[1]Compar'!V40</f>
        <v>48.85587537559974</v>
      </c>
      <c r="W40" s="7">
        <f>'blk, drift &amp; conc calc'!T138</f>
        <v>14.625738580334271</v>
      </c>
      <c r="X40" s="7">
        <f>'[1]Compar'!X40</f>
        <v>55.87268341941965</v>
      </c>
      <c r="Y40" s="7">
        <f>'[1]Compar'!Y40</f>
        <v>1.149035701354162</v>
      </c>
      <c r="Z40" s="7"/>
    </row>
    <row r="41" spans="1:25" s="39" customFormat="1" ht="11.25">
      <c r="A41" s="162"/>
      <c r="B41" s="35" t="s">
        <v>570</v>
      </c>
      <c r="C41" s="35">
        <v>26.9</v>
      </c>
      <c r="D41" s="35">
        <v>245</v>
      </c>
      <c r="E41" s="35">
        <v>58.1</v>
      </c>
      <c r="F41" s="35">
        <v>36.2</v>
      </c>
      <c r="G41" s="35">
        <v>33.8</v>
      </c>
      <c r="H41" s="35">
        <v>34.3</v>
      </c>
      <c r="I41" s="35">
        <v>403</v>
      </c>
      <c r="J41" s="35">
        <v>194</v>
      </c>
      <c r="K41" s="35">
        <v>372</v>
      </c>
      <c r="L41" s="35">
        <v>97.8</v>
      </c>
      <c r="M41" s="35"/>
      <c r="N41" s="35">
        <v>100</v>
      </c>
      <c r="O41" s="35"/>
      <c r="P41" s="35">
        <v>186.4</v>
      </c>
      <c r="Q41" s="35">
        <v>83.75</v>
      </c>
      <c r="S41" s="39">
        <v>45.25</v>
      </c>
      <c r="T41" s="39">
        <v>336.5</v>
      </c>
      <c r="U41" s="39">
        <v>25.6</v>
      </c>
      <c r="V41" s="39">
        <v>46.4</v>
      </c>
      <c r="W41" s="39">
        <v>41.85</v>
      </c>
      <c r="X41" s="39">
        <v>55</v>
      </c>
      <c r="Y41" s="39">
        <v>0.5</v>
      </c>
    </row>
    <row r="42" spans="2:26" ht="11.25">
      <c r="B42" s="7"/>
      <c r="C42" s="35">
        <f aca="true" t="shared" si="21" ref="C42:L42">C41-AVERAGE(C39:C40)</f>
        <v>-1.0112830465675628</v>
      </c>
      <c r="D42" s="35">
        <f t="shared" si="21"/>
        <v>2.4341178611865644</v>
      </c>
      <c r="E42" s="35">
        <f t="shared" si="21"/>
        <v>2.446489485210016</v>
      </c>
      <c r="F42" s="35">
        <f t="shared" si="21"/>
        <v>0.965980679298184</v>
      </c>
      <c r="G42" s="35">
        <f t="shared" si="21"/>
        <v>-0.6515776946745646</v>
      </c>
      <c r="H42" s="35">
        <f t="shared" si="21"/>
        <v>-8.16437881673086</v>
      </c>
      <c r="I42" s="35">
        <f t="shared" si="21"/>
        <v>-4.994336769526285</v>
      </c>
      <c r="J42" s="35">
        <f t="shared" si="21"/>
        <v>-18.574957952976945</v>
      </c>
      <c r="K42" s="35">
        <f t="shared" si="21"/>
        <v>1.0351081814575878</v>
      </c>
      <c r="L42" s="35">
        <f t="shared" si="21"/>
        <v>-0.31902285690905785</v>
      </c>
      <c r="M42" s="35"/>
      <c r="N42" s="35">
        <f>N41-N39</f>
        <v>-1410.836703478778</v>
      </c>
      <c r="O42" s="7"/>
      <c r="P42" s="35">
        <f aca="true" t="shared" si="22" ref="P42:Y42">P41-P39</f>
        <v>14.96188635617574</v>
      </c>
      <c r="Q42" s="35">
        <f t="shared" si="22"/>
        <v>10.193556261705567</v>
      </c>
      <c r="R42" s="35">
        <f t="shared" si="22"/>
        <v>-6.003774261064081</v>
      </c>
      <c r="S42" s="35">
        <f t="shared" si="22"/>
        <v>0.5931958336045113</v>
      </c>
      <c r="T42" s="35">
        <f t="shared" si="22"/>
        <v>22.23397370520013</v>
      </c>
      <c r="U42" s="35">
        <f t="shared" si="22"/>
        <v>-2.636515820978122</v>
      </c>
      <c r="V42" s="35">
        <f t="shared" si="22"/>
        <v>-5.027762529398657</v>
      </c>
      <c r="W42" s="35">
        <f t="shared" si="22"/>
        <v>38.264265477672645</v>
      </c>
      <c r="X42" s="35">
        <f t="shared" si="22"/>
        <v>-3.0559704606082434</v>
      </c>
      <c r="Y42" s="35">
        <f t="shared" si="22"/>
        <v>-0.6362913244301966</v>
      </c>
      <c r="Z42" s="41"/>
    </row>
    <row r="43" spans="3:26" ht="11.25">
      <c r="C43" s="35">
        <f>(C41-AVERAGE(C39:C40))/C41*100</f>
        <v>-3.7594165299909403</v>
      </c>
      <c r="D43" s="35">
        <f aca="true" t="shared" si="23" ref="D43:L43">(D41-AVERAGE(D39:D40))/D41*100</f>
        <v>0.9935174943618631</v>
      </c>
      <c r="E43" s="35">
        <f t="shared" si="23"/>
        <v>4.2108252757487366</v>
      </c>
      <c r="F43" s="35">
        <f t="shared" si="23"/>
        <v>2.668454915188353</v>
      </c>
      <c r="G43" s="35">
        <f t="shared" si="23"/>
        <v>-1.9277446588004872</v>
      </c>
      <c r="H43" s="35">
        <f t="shared" si="23"/>
        <v>-23.80285369309289</v>
      </c>
      <c r="I43" s="35">
        <f t="shared" si="23"/>
        <v>-1.2392895209742643</v>
      </c>
      <c r="J43" s="35">
        <f t="shared" si="23"/>
        <v>-9.574720594318013</v>
      </c>
      <c r="K43" s="35">
        <f t="shared" si="23"/>
        <v>0.27825488748859883</v>
      </c>
      <c r="L43" s="35">
        <f t="shared" si="23"/>
        <v>-0.3261992401933107</v>
      </c>
      <c r="M43" s="35"/>
      <c r="N43" s="35">
        <f>(N41-N39)/N41*100</f>
        <v>-1410.836703478778</v>
      </c>
      <c r="P43" s="35">
        <f aca="true" t="shared" si="24" ref="P43:Y43">P42/P41*100</f>
        <v>8.026763066617885</v>
      </c>
      <c r="Q43" s="35">
        <f t="shared" si="24"/>
        <v>12.17141046173799</v>
      </c>
      <c r="R43" s="35" t="e">
        <f t="shared" si="24"/>
        <v>#DIV/0!</v>
      </c>
      <c r="S43" s="35">
        <f t="shared" si="24"/>
        <v>1.3109300190154947</v>
      </c>
      <c r="T43" s="35">
        <f t="shared" si="24"/>
        <v>6.607421606300187</v>
      </c>
      <c r="U43" s="35">
        <f t="shared" si="24"/>
        <v>-10.29888992569579</v>
      </c>
      <c r="V43" s="35">
        <f t="shared" si="24"/>
        <v>-10.835695106462625</v>
      </c>
      <c r="W43" s="35">
        <f t="shared" si="24"/>
        <v>91.43193662526319</v>
      </c>
      <c r="X43" s="35">
        <f t="shared" si="24"/>
        <v>-5.556309928378624</v>
      </c>
      <c r="Y43" s="35">
        <f t="shared" si="24"/>
        <v>-127.25826488603933</v>
      </c>
      <c r="Z43" s="35"/>
    </row>
    <row r="45" spans="1:26" ht="11.25">
      <c r="A45" s="160">
        <f>'blk, drift &amp; conc calc'!A153</f>
        <v>8</v>
      </c>
      <c r="B45" s="40" t="str">
        <f>'blk, drift &amp; conc calc'!B153</f>
        <v>194r2  50-60</v>
      </c>
      <c r="C45" s="32">
        <f>'blk, drift &amp; conc calc'!C118</f>
        <v>11.548051725599612</v>
      </c>
      <c r="D45" s="32">
        <f>'blk, drift &amp; conc calc'!D118</f>
        <v>6.223902487183904</v>
      </c>
      <c r="E45" s="32">
        <f>'blk, drift &amp; conc calc'!E118</f>
        <v>193.51228923495142</v>
      </c>
      <c r="F45" s="32">
        <f>'blk, drift &amp; conc calc'!F118</f>
        <v>110.93907518912559</v>
      </c>
      <c r="G45" s="32">
        <f>'blk, drift &amp; conc calc'!G118</f>
        <v>38.154959878602945</v>
      </c>
      <c r="H45" s="32">
        <f>'blk, drift &amp; conc calc'!H118</f>
        <v>39.06556708284591</v>
      </c>
      <c r="I45" s="32">
        <f>'blk, drift &amp; conc calc'!I118</f>
        <v>86.35390636321031</v>
      </c>
      <c r="J45" s="32">
        <f>'blk, drift &amp; conc calc'!J118</f>
        <v>63.05752059728037</v>
      </c>
      <c r="K45" s="7">
        <f>'blk, drift &amp; conc calc'!K118</f>
        <v>188.33435984485163</v>
      </c>
      <c r="L45" s="32">
        <f>'blk, drift &amp; conc calc'!L118</f>
        <v>5.278583354859654</v>
      </c>
      <c r="M45" s="109"/>
      <c r="N45" s="7">
        <f>SUM(C45:L45)</f>
        <v>742.4682157585113</v>
      </c>
      <c r="O45" s="7"/>
      <c r="P45" s="7">
        <f>'[1]Compar'!P45</f>
        <v>421.472697033701</v>
      </c>
      <c r="Q45" s="7">
        <f>'[1]Compar'!Q45</f>
        <v>123.788243199431</v>
      </c>
      <c r="R45" s="7">
        <f>'[1]Compar'!R45</f>
        <v>3.8718222506907596</v>
      </c>
      <c r="S45" s="7">
        <f>'[1]Compar'!S45</f>
        <v>108.31336028866203</v>
      </c>
      <c r="T45" s="7">
        <f>'[1]Compar'!T45</f>
        <v>311.2668785425317</v>
      </c>
      <c r="U45" s="7">
        <f>'[1]Compar'!U45</f>
        <v>17.48476275210756</v>
      </c>
      <c r="V45" s="7">
        <f>'[1]Compar'!V45</f>
        <v>17.422211580456263</v>
      </c>
      <c r="W45" s="7">
        <f>'blk, drift &amp; conc calc'!T133</f>
        <v>13.089312957920297</v>
      </c>
      <c r="X45" s="7">
        <f>'[1]Compar'!X45</f>
        <v>48.83966330403391</v>
      </c>
      <c r="Y45" s="7">
        <f>'[1]Compar'!Y45</f>
        <v>1.257920975761317</v>
      </c>
      <c r="Z45" s="7"/>
    </row>
    <row r="46" spans="1:26" s="39" customFormat="1" ht="11.25">
      <c r="A46" s="160">
        <f>'blk, drift &amp; conc calc'!A161</f>
        <v>16</v>
      </c>
      <c r="B46" s="7" t="str">
        <f>'blk, drift &amp; conc calc'!B161</f>
        <v>200r2  40-50</v>
      </c>
      <c r="C46" s="7">
        <f>'blk, drift &amp; conc calc'!C126</f>
        <v>11.79964293015906</v>
      </c>
      <c r="D46" s="7">
        <f>'blk, drift &amp; conc calc'!D126</f>
        <v>5.71205921765651</v>
      </c>
      <c r="E46" s="7">
        <f>'blk, drift &amp; conc calc'!E126</f>
        <v>353.3432576975619</v>
      </c>
      <c r="F46" s="7">
        <f>'blk, drift &amp; conc calc'!F126</f>
        <v>147.4568656586451</v>
      </c>
      <c r="G46" s="7">
        <f>'blk, drift &amp; conc calc'!G126</f>
        <v>39.993343642961975</v>
      </c>
      <c r="H46" s="7">
        <f>'blk, drift &amp; conc calc'!H126</f>
        <v>39.48692357393896</v>
      </c>
      <c r="I46" s="7">
        <f>'blk, drift &amp; conc calc'!I126</f>
        <v>91.50948658769309</v>
      </c>
      <c r="J46" s="7">
        <f>'blk, drift &amp; conc calc'!J126</f>
        <v>91.6358772238434</v>
      </c>
      <c r="K46" s="7">
        <f>'blk, drift &amp; conc calc'!K126</f>
        <v>175.92692732296814</v>
      </c>
      <c r="L46" s="7">
        <f>'blk, drift &amp; conc calc'!L126</f>
        <v>11.881785049620825</v>
      </c>
      <c r="M46" s="109"/>
      <c r="N46" s="35">
        <f>SUM(C46:L46)</f>
        <v>968.746168905049</v>
      </c>
      <c r="O46" s="35"/>
      <c r="P46" s="35">
        <v>370</v>
      </c>
      <c r="Q46" s="35">
        <v>170</v>
      </c>
      <c r="R46" s="35">
        <v>7</v>
      </c>
      <c r="S46" s="35">
        <v>110</v>
      </c>
      <c r="T46" s="35">
        <v>310</v>
      </c>
      <c r="U46" s="35">
        <v>16</v>
      </c>
      <c r="V46" s="35">
        <v>18</v>
      </c>
      <c r="W46" s="35">
        <v>44</v>
      </c>
      <c r="X46" s="35">
        <v>52</v>
      </c>
      <c r="Y46" s="35">
        <v>0.6</v>
      </c>
      <c r="Z46" s="35"/>
    </row>
    <row r="47" spans="2:26" ht="11.25">
      <c r="B47" s="7"/>
      <c r="C47" s="7">
        <f>C46-C45</f>
        <v>0.25159120455944795</v>
      </c>
      <c r="D47" s="7">
        <f aca="true" t="shared" si="25" ref="D47:L47">D46-D45</f>
        <v>-0.511843269527394</v>
      </c>
      <c r="E47" s="7">
        <f t="shared" si="25"/>
        <v>159.83096846261049</v>
      </c>
      <c r="F47" s="7">
        <f t="shared" si="25"/>
        <v>36.517790469519525</v>
      </c>
      <c r="G47" s="7">
        <f t="shared" si="25"/>
        <v>1.8383837643590297</v>
      </c>
      <c r="H47" s="7">
        <f t="shared" si="25"/>
        <v>0.42135649109305007</v>
      </c>
      <c r="I47" s="7">
        <f t="shared" si="25"/>
        <v>5.155580224482776</v>
      </c>
      <c r="J47" s="7">
        <f t="shared" si="25"/>
        <v>28.57835662656302</v>
      </c>
      <c r="K47" s="7">
        <f t="shared" si="25"/>
        <v>-12.407432521883493</v>
      </c>
      <c r="L47" s="7">
        <f t="shared" si="25"/>
        <v>6.603201694761172</v>
      </c>
      <c r="M47" s="109"/>
      <c r="N47" s="35">
        <f>N46-N45</f>
        <v>226.2779531465377</v>
      </c>
      <c r="O47" s="7"/>
      <c r="P47" s="35">
        <f aca="true" t="shared" si="26" ref="P47:Y47">P46-P45</f>
        <v>-51.472697033701024</v>
      </c>
      <c r="Q47" s="35">
        <f t="shared" si="26"/>
        <v>46.211756800569006</v>
      </c>
      <c r="R47" s="35">
        <f t="shared" si="26"/>
        <v>3.1281777493092404</v>
      </c>
      <c r="S47" s="35">
        <f t="shared" si="26"/>
        <v>1.6866397113379747</v>
      </c>
      <c r="T47" s="35">
        <f t="shared" si="26"/>
        <v>-1.2668785425316855</v>
      </c>
      <c r="U47" s="35">
        <f t="shared" si="26"/>
        <v>-1.4847627521075601</v>
      </c>
      <c r="V47" s="35">
        <f t="shared" si="26"/>
        <v>0.5777884195437366</v>
      </c>
      <c r="W47" s="35">
        <f t="shared" si="26"/>
        <v>30.9106870420797</v>
      </c>
      <c r="X47" s="35">
        <f t="shared" si="26"/>
        <v>3.1603366959660875</v>
      </c>
      <c r="Y47" s="35">
        <f t="shared" si="26"/>
        <v>-0.657920975761317</v>
      </c>
      <c r="Z47" s="41"/>
    </row>
    <row r="48" spans="2:26" ht="11.25">
      <c r="B48" s="7"/>
      <c r="C48" s="7">
        <f aca="true" t="shared" si="27" ref="C48:L48">(C46-C45)/C46*100</f>
        <v>2.1321933727028166</v>
      </c>
      <c r="D48" s="7">
        <f t="shared" si="27"/>
        <v>-8.960748655147666</v>
      </c>
      <c r="E48" s="7">
        <f t="shared" si="27"/>
        <v>45.23390923151987</v>
      </c>
      <c r="F48" s="7">
        <f t="shared" si="27"/>
        <v>24.76506624931001</v>
      </c>
      <c r="G48" s="7">
        <f t="shared" si="27"/>
        <v>4.596724346859026</v>
      </c>
      <c r="H48" s="7">
        <f t="shared" si="27"/>
        <v>1.067078548938013</v>
      </c>
      <c r="I48" s="7">
        <f t="shared" si="27"/>
        <v>5.633929788844579</v>
      </c>
      <c r="J48" s="7">
        <f t="shared" si="27"/>
        <v>31.18686424177867</v>
      </c>
      <c r="K48" s="7">
        <f t="shared" si="27"/>
        <v>-7.052605710043365</v>
      </c>
      <c r="L48" s="7">
        <f t="shared" si="27"/>
        <v>55.574155458837346</v>
      </c>
      <c r="M48" s="109"/>
      <c r="N48" s="35">
        <f>(N46-N45)/N46*100</f>
        <v>23.35781656843034</v>
      </c>
      <c r="O48" s="7"/>
      <c r="P48" s="35">
        <f aca="true" t="shared" si="28" ref="P48:Y48">P47/P46*100</f>
        <v>-13.911539738838114</v>
      </c>
      <c r="Q48" s="35">
        <f t="shared" si="28"/>
        <v>27.183386353275885</v>
      </c>
      <c r="R48" s="35">
        <f t="shared" si="28"/>
        <v>44.68825356156058</v>
      </c>
      <c r="S48" s="35">
        <f t="shared" si="28"/>
        <v>1.533308828489068</v>
      </c>
      <c r="T48" s="35">
        <f t="shared" si="28"/>
        <v>-0.40867049759086627</v>
      </c>
      <c r="U48" s="35">
        <f t="shared" si="28"/>
        <v>-9.27976720067225</v>
      </c>
      <c r="V48" s="35">
        <f t="shared" si="28"/>
        <v>3.20993566413187</v>
      </c>
      <c r="W48" s="35">
        <f t="shared" si="28"/>
        <v>70.25156145927205</v>
      </c>
      <c r="X48" s="35">
        <f t="shared" si="28"/>
        <v>6.0775705691655535</v>
      </c>
      <c r="Y48" s="35">
        <f t="shared" si="28"/>
        <v>-109.65349596021952</v>
      </c>
      <c r="Z48" s="35"/>
    </row>
    <row r="49" spans="1:26" ht="11.25">
      <c r="A49" s="165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3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>
      <c r="A50" s="160">
        <f>'blk, drift &amp; conc calc'!A160</f>
        <v>15</v>
      </c>
      <c r="B50" s="7" t="str">
        <f>'blk, drift &amp; conc calc'!B160</f>
        <v>199r3  55-68</v>
      </c>
      <c r="C50" s="7">
        <f>'blk, drift &amp; conc calc'!C160</f>
        <v>29.289314082020685</v>
      </c>
      <c r="D50" s="7">
        <f>'blk, drift &amp; conc calc'!D160</f>
        <v>10.606952105970642</v>
      </c>
      <c r="E50" s="7">
        <f>'blk, drift &amp; conc calc'!E160</f>
        <v>548.2741758297288</v>
      </c>
      <c r="F50" s="7">
        <f>'blk, drift &amp; conc calc'!F160</f>
        <v>232.7563442435742</v>
      </c>
      <c r="G50" s="7">
        <f>'blk, drift &amp; conc calc'!G160</f>
        <v>61.75380546793842</v>
      </c>
      <c r="H50" s="7">
        <f>'blk, drift &amp; conc calc'!H160</f>
        <v>52.547957760699205</v>
      </c>
      <c r="I50" s="7">
        <f>'blk, drift &amp; conc calc'!I160</f>
        <v>111.90943157286647</v>
      </c>
      <c r="J50" s="7">
        <f>'blk, drift &amp; conc calc'!J160</f>
        <v>113.17384901127406</v>
      </c>
      <c r="K50" s="7">
        <f>'[1]Compar'!K50</f>
        <v>0.020084904120448346</v>
      </c>
      <c r="L50" s="7">
        <f>'blk, drift &amp; conc calc'!L160</f>
        <v>16.6647274146637</v>
      </c>
      <c r="M50" s="109"/>
      <c r="N50" s="7">
        <f>SUM(C50:L50)</f>
        <v>1176.9966423928568</v>
      </c>
      <c r="O50" s="7"/>
      <c r="P50" s="7">
        <f>'[1]Compar'!P50</f>
        <v>2279.743201892739</v>
      </c>
      <c r="Q50" s="7">
        <f>'[1]Compar'!Q50</f>
        <v>901.3561616659372</v>
      </c>
      <c r="R50" s="7">
        <f>'[1]Compar'!R50</f>
        <v>-1.3212939070938146</v>
      </c>
      <c r="S50" s="7">
        <f>'[1]Compar'!S50</f>
        <v>37.3568504143181</v>
      </c>
      <c r="T50" s="7">
        <f>'[1]Compar'!T50</f>
        <v>182.97043728181873</v>
      </c>
      <c r="U50" s="7">
        <f>'[1]Compar'!U50</f>
        <v>14.937063591373601</v>
      </c>
      <c r="V50" s="7">
        <f>'[1]Compar'!V50</f>
        <v>40.48158517604645</v>
      </c>
      <c r="W50" s="7">
        <f>'blk, drift &amp; conc calc'!T125</f>
        <v>17.985404600019045</v>
      </c>
      <c r="X50" s="7">
        <f>'[1]Compar'!X50</f>
        <v>79.65874995778752</v>
      </c>
      <c r="Y50" s="7">
        <f>'[1]Compar'!Y50</f>
        <v>9.15468432859631</v>
      </c>
      <c r="Z50" s="7"/>
    </row>
    <row r="51" spans="1:26" ht="11.25">
      <c r="A51" s="160">
        <f>'blk, drift &amp; conc calc'!A171</f>
        <v>26</v>
      </c>
      <c r="B51" s="7" t="str">
        <f>'blk, drift &amp; conc calc'!B171</f>
        <v>209r2  85-90</v>
      </c>
      <c r="C51" s="7">
        <f>'blk, drift &amp; conc calc'!C171</f>
        <v>24.336491491354405</v>
      </c>
      <c r="D51" s="7">
        <f>'blk, drift &amp; conc calc'!D171</f>
        <v>10.465532996324479</v>
      </c>
      <c r="E51" s="7">
        <f>'blk, drift &amp; conc calc'!E171</f>
        <v>681.2697307399077</v>
      </c>
      <c r="F51" s="7">
        <f>'blk, drift &amp; conc calc'!F171</f>
        <v>245.63451961189202</v>
      </c>
      <c r="G51" s="7">
        <f>'blk, drift &amp; conc calc'!G171</f>
        <v>55.721141587348974</v>
      </c>
      <c r="H51" s="7">
        <f>'blk, drift &amp; conc calc'!H171</f>
        <v>52.61626842634933</v>
      </c>
      <c r="I51" s="7">
        <f>'blk, drift &amp; conc calc'!I171</f>
        <v>115.2791608234654</v>
      </c>
      <c r="J51" s="7">
        <f>'blk, drift &amp; conc calc'!J171</f>
        <v>122.29613064149736</v>
      </c>
      <c r="K51" s="7">
        <f>'[1]Compar'!K51</f>
        <v>0.05458348547527615</v>
      </c>
      <c r="L51" s="7">
        <f>'blk, drift &amp; conc calc'!L171</f>
        <v>17.52627248533706</v>
      </c>
      <c r="M51" s="109"/>
      <c r="N51" s="7">
        <f>SUM(C51:L51)</f>
        <v>1325.1998322889517</v>
      </c>
      <c r="O51" s="7"/>
      <c r="P51" s="7">
        <f>'[1]Compar'!P51</f>
        <v>2295.0220765439835</v>
      </c>
      <c r="Q51" s="7">
        <f>'[1]Compar'!Q51</f>
        <v>985.0813743467861</v>
      </c>
      <c r="R51" s="7">
        <f>'[1]Compar'!R51</f>
        <v>-1.438274157823243</v>
      </c>
      <c r="S51" s="7">
        <f>'[1]Compar'!S51</f>
        <v>38.235104924551244</v>
      </c>
      <c r="T51" s="7">
        <f>'[1]Compar'!T51</f>
        <v>178.89650369385072</v>
      </c>
      <c r="U51" s="7">
        <f>'[1]Compar'!U51</f>
        <v>14.61391133843279</v>
      </c>
      <c r="V51" s="7">
        <f>'[1]Compar'!V51</f>
        <v>47.141144653156616</v>
      </c>
      <c r="W51" s="7">
        <f>'blk, drift &amp; conc calc'!T136</f>
        <v>16.401244924095984</v>
      </c>
      <c r="X51" s="7">
        <f>'[1]Compar'!X51</f>
        <v>80.27649462008469</v>
      </c>
      <c r="Y51" s="7">
        <f>'[1]Compar'!Y51</f>
        <v>1.4699186949602818</v>
      </c>
      <c r="Z51" s="7"/>
    </row>
    <row r="52" spans="1:25" s="35" customFormat="1" ht="11.25">
      <c r="A52" s="166"/>
      <c r="B52" s="109" t="s">
        <v>497</v>
      </c>
      <c r="C52" s="109">
        <v>49.33657969978556</v>
      </c>
      <c r="D52" s="109">
        <v>7.934238741958543</v>
      </c>
      <c r="E52" s="109">
        <v>8.717164045746962</v>
      </c>
      <c r="F52" s="109">
        <v>24.712964617583992</v>
      </c>
      <c r="G52" s="109">
        <v>0.1474267333809864</v>
      </c>
      <c r="H52" s="109">
        <v>7.58800929235168</v>
      </c>
      <c r="I52" s="109">
        <v>0.8410025017869907</v>
      </c>
      <c r="J52" s="109"/>
      <c r="K52" s="109">
        <v>0</v>
      </c>
      <c r="L52" s="109">
        <v>0.7226143674052895</v>
      </c>
      <c r="M52" s="109"/>
      <c r="N52" s="35">
        <v>100</v>
      </c>
      <c r="P52" s="35">
        <v>1901.1818181818182</v>
      </c>
      <c r="Q52" s="35">
        <v>1170.7</v>
      </c>
      <c r="R52" s="35">
        <v>1.2</v>
      </c>
      <c r="S52" s="35">
        <v>36</v>
      </c>
      <c r="T52" s="35">
        <v>191.7</v>
      </c>
      <c r="U52" s="35">
        <v>13</v>
      </c>
      <c r="V52" s="35">
        <v>35</v>
      </c>
      <c r="W52" s="35">
        <v>28</v>
      </c>
      <c r="X52" s="35">
        <v>70.59</v>
      </c>
      <c r="Y52" s="35">
        <v>0.1</v>
      </c>
    </row>
    <row r="53" spans="1:26" ht="11.25">
      <c r="A53" s="165"/>
      <c r="B53" s="109"/>
      <c r="C53" s="109">
        <f aca="true" t="shared" si="29" ref="C53:L53">C52-AVERAGE(C50:C51)</f>
        <v>22.523676913098015</v>
      </c>
      <c r="D53" s="109">
        <f t="shared" si="29"/>
        <v>-2.602003809189016</v>
      </c>
      <c r="E53" s="109">
        <f t="shared" si="29"/>
        <v>-606.0547892390713</v>
      </c>
      <c r="F53" s="109">
        <f t="shared" si="29"/>
        <v>-214.48246731014913</v>
      </c>
      <c r="G53" s="109">
        <f t="shared" si="29"/>
        <v>-58.59004679426271</v>
      </c>
      <c r="H53" s="109">
        <f t="shared" si="29"/>
        <v>-44.99410380117259</v>
      </c>
      <c r="I53" s="109">
        <f t="shared" si="29"/>
        <v>-112.75329369637895</v>
      </c>
      <c r="J53" s="109">
        <f t="shared" si="29"/>
        <v>-117.73498982638571</v>
      </c>
      <c r="K53" s="109">
        <f t="shared" si="29"/>
        <v>-0.03733419479786225</v>
      </c>
      <c r="L53" s="109">
        <f t="shared" si="29"/>
        <v>-16.372885582595092</v>
      </c>
      <c r="M53" s="109"/>
      <c r="N53" s="35">
        <f>N52-N50</f>
        <v>-1076.9966423928568</v>
      </c>
      <c r="O53" s="7"/>
      <c r="P53" s="35">
        <f aca="true" t="shared" si="30" ref="P53:Y53">P52-P50</f>
        <v>-378.5613837109206</v>
      </c>
      <c r="Q53" s="35">
        <f t="shared" si="30"/>
        <v>269.34383833406287</v>
      </c>
      <c r="R53" s="35">
        <f t="shared" si="30"/>
        <v>2.5212939070938143</v>
      </c>
      <c r="S53" s="35">
        <f t="shared" si="30"/>
        <v>-1.356850414318103</v>
      </c>
      <c r="T53" s="35">
        <f t="shared" si="30"/>
        <v>8.729562718181256</v>
      </c>
      <c r="U53" s="35">
        <f t="shared" si="30"/>
        <v>-1.937063591373601</v>
      </c>
      <c r="V53" s="35">
        <f t="shared" si="30"/>
        <v>-5.481585176046451</v>
      </c>
      <c r="W53" s="35">
        <f t="shared" si="30"/>
        <v>10.014595399980955</v>
      </c>
      <c r="X53" s="35">
        <f t="shared" si="30"/>
        <v>-9.068749957787517</v>
      </c>
      <c r="Y53" s="35">
        <f t="shared" si="30"/>
        <v>-9.054684328596311</v>
      </c>
      <c r="Z53" s="41"/>
    </row>
    <row r="54" spans="1:26" ht="11.25">
      <c r="A54" s="165"/>
      <c r="B54" s="109"/>
      <c r="C54" s="109">
        <f aca="true" t="shared" si="31" ref="C54:L54">(C52-AVERAGE(C50:C51))/C52*100</f>
        <v>45.65309766131987</v>
      </c>
      <c r="D54" s="109">
        <f t="shared" si="31"/>
        <v>-32.79462458608498</v>
      </c>
      <c r="E54" s="109">
        <f t="shared" si="31"/>
        <v>-6952.430699463099</v>
      </c>
      <c r="F54" s="109">
        <f t="shared" si="31"/>
        <v>-867.8945267357304</v>
      </c>
      <c r="G54" s="109">
        <f t="shared" si="31"/>
        <v>-39741.80628614474</v>
      </c>
      <c r="H54" s="109">
        <f t="shared" si="31"/>
        <v>-592.9632142981732</v>
      </c>
      <c r="I54" s="109">
        <f t="shared" si="31"/>
        <v>-13407.010497209809</v>
      </c>
      <c r="J54" s="109" t="e">
        <f t="shared" si="31"/>
        <v>#DIV/0!</v>
      </c>
      <c r="K54" s="109" t="e">
        <f t="shared" si="31"/>
        <v>#DIV/0!</v>
      </c>
      <c r="L54" s="109">
        <f t="shared" si="31"/>
        <v>-2265.784673142557</v>
      </c>
      <c r="M54" s="109"/>
      <c r="N54" s="35">
        <f>(N52-N50)/N52*100</f>
        <v>-1076.9966423928568</v>
      </c>
      <c r="O54" s="7"/>
      <c r="P54" s="35">
        <f>P53/P52*100</f>
        <v>-19.911897962129423</v>
      </c>
      <c r="Q54" s="35">
        <f aca="true" t="shared" si="32" ref="Q54:X54">Q53/Q52*100</f>
        <v>23.007075966008614</v>
      </c>
      <c r="R54" s="35">
        <f t="shared" si="32"/>
        <v>210.10782559115123</v>
      </c>
      <c r="S54" s="35">
        <f t="shared" si="32"/>
        <v>-3.769028928661397</v>
      </c>
      <c r="T54" s="35">
        <f t="shared" si="32"/>
        <v>4.553762502963619</v>
      </c>
      <c r="U54" s="35">
        <f t="shared" si="32"/>
        <v>-14.900489164412315</v>
      </c>
      <c r="V54" s="35">
        <f t="shared" si="32"/>
        <v>-15.661671931561289</v>
      </c>
      <c r="W54" s="35">
        <f t="shared" si="32"/>
        <v>35.76641214278912</v>
      </c>
      <c r="X54" s="35">
        <f t="shared" si="32"/>
        <v>-12.8470745966674</v>
      </c>
      <c r="Y54" s="35">
        <f>Y53/Y52*100</f>
        <v>-9054.684328596311</v>
      </c>
      <c r="Z54" s="35"/>
    </row>
    <row r="55" spans="1:17" ht="11.25">
      <c r="A55" s="165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7"/>
      <c r="O55" s="7"/>
      <c r="P55" s="7"/>
      <c r="Q55" s="7"/>
    </row>
    <row r="56" spans="1:25" ht="11.25">
      <c r="A56" s="165">
        <f>'blk, drift &amp; conc calc'!A176</f>
        <v>31</v>
      </c>
      <c r="B56" s="109" t="str">
        <f>'blk, drift &amp; conc calc'!B176</f>
        <v>jb3-2</v>
      </c>
      <c r="C56" s="109">
        <f>'blk, drift &amp; conc calc'!C176</f>
        <v>59.998870396487</v>
      </c>
      <c r="D56" s="109">
        <f>'blk, drift &amp; conc calc'!D176</f>
        <v>459.0871882127971</v>
      </c>
      <c r="E56" s="109">
        <f>'blk, drift &amp; conc calc'!E176</f>
        <v>77.61461371036418</v>
      </c>
      <c r="F56" s="109">
        <f>'blk, drift &amp; conc calc'!F176</f>
        <v>59.027835630995156</v>
      </c>
      <c r="G56" s="109">
        <f>'blk, drift &amp; conc calc'!G176</f>
        <v>45.011398177091195</v>
      </c>
      <c r="H56" s="109">
        <f>'blk, drift &amp; conc calc'!H176</f>
        <v>61.65315152937881</v>
      </c>
      <c r="I56" s="109">
        <f>'blk, drift &amp; conc calc'!I176</f>
        <v>553.5720500218307</v>
      </c>
      <c r="J56" s="109">
        <f>'blk, drift &amp; conc calc'!J176</f>
        <v>264.13411457097266</v>
      </c>
      <c r="K56" s="109">
        <f>'[1]Compar'!K56</f>
        <v>0.11302949753552384</v>
      </c>
      <c r="L56" s="109">
        <f>'blk, drift &amp; conc calc'!L176</f>
        <v>169.08743658036437</v>
      </c>
      <c r="M56" s="122"/>
      <c r="N56" s="7">
        <f>SUM(C56:L56)</f>
        <v>1749.2996883278165</v>
      </c>
      <c r="P56" s="7">
        <f>'[1]Compar'!P56</f>
        <v>279.5988473487399</v>
      </c>
      <c r="Q56" s="7">
        <f>'[1]Compar'!Q56</f>
        <v>108.55538413400001</v>
      </c>
      <c r="R56" s="7">
        <f>'[1]Compar'!R56</f>
        <v>133.75258203442064</v>
      </c>
      <c r="S56" s="7">
        <f>'[1]Compar'!S56</f>
        <v>397.38714767649105</v>
      </c>
      <c r="T56" s="7">
        <f>'[1]Compar'!T56</f>
        <v>303.9806988338869</v>
      </c>
      <c r="U56" s="7">
        <f>'[1]Compar'!U56</f>
        <v>26.307043013211914</v>
      </c>
      <c r="V56" s="7">
        <f>'[1]Compar'!V56</f>
        <v>184.86746056358604</v>
      </c>
      <c r="W56" s="7">
        <f>'blk, drift &amp; conc calc'!T141</f>
        <v>30.4156858520057</v>
      </c>
      <c r="X56" s="7">
        <f>'[1]Compar'!X56</f>
        <v>53.91268546433539</v>
      </c>
      <c r="Y56" s="7">
        <f>'[1]Compar'!Y56</f>
        <v>-0.9816381081472756</v>
      </c>
    </row>
    <row r="57" spans="1:25" s="39" customFormat="1" ht="11.25">
      <c r="A57" s="165"/>
      <c r="B57" s="122" t="s">
        <v>475</v>
      </c>
      <c r="C57" s="167">
        <v>49.780526735834</v>
      </c>
      <c r="D57" s="167">
        <v>13.467677573822826</v>
      </c>
      <c r="E57" s="167">
        <v>12.270550678371908</v>
      </c>
      <c r="F57" s="167">
        <v>7.21268954509178</v>
      </c>
      <c r="G57" s="167">
        <v>0.1695929768555467</v>
      </c>
      <c r="H57" s="167">
        <v>11.37270550678372</v>
      </c>
      <c r="I57" s="167">
        <v>2.214684756584198</v>
      </c>
      <c r="J57" s="167">
        <v>0.5187549880287311</v>
      </c>
      <c r="K57" s="167">
        <v>0.26935355147645657</v>
      </c>
      <c r="L57" s="109">
        <v>2.723463687150838</v>
      </c>
      <c r="M57" s="122"/>
      <c r="N57" s="39">
        <v>100</v>
      </c>
      <c r="P57" s="39">
        <v>280</v>
      </c>
      <c r="Q57" s="39">
        <v>119</v>
      </c>
      <c r="R57" s="39">
        <v>130</v>
      </c>
      <c r="S57" s="39">
        <v>389</v>
      </c>
      <c r="T57" s="39">
        <v>317</v>
      </c>
      <c r="U57" s="39">
        <v>26</v>
      </c>
      <c r="V57" s="39">
        <v>172</v>
      </c>
      <c r="W57" s="39">
        <v>32</v>
      </c>
      <c r="X57" s="39">
        <v>45</v>
      </c>
      <c r="Y57" s="39">
        <v>18</v>
      </c>
    </row>
    <row r="58" spans="1:13" ht="11.25">
      <c r="A58" s="165"/>
      <c r="B58" s="122"/>
      <c r="C58" s="109">
        <f aca="true" t="shared" si="33" ref="C58:L58">C57-AVERAGE(C55:C56)</f>
        <v>-10.218343660652998</v>
      </c>
      <c r="D58" s="109">
        <f t="shared" si="33"/>
        <v>-445.6195106389743</v>
      </c>
      <c r="E58" s="109">
        <f t="shared" si="33"/>
        <v>-65.34406303199228</v>
      </c>
      <c r="F58" s="109">
        <f t="shared" si="33"/>
        <v>-51.81514608590338</v>
      </c>
      <c r="G58" s="109">
        <f t="shared" si="33"/>
        <v>-44.84180520023565</v>
      </c>
      <c r="H58" s="109">
        <f t="shared" si="33"/>
        <v>-50.280446022595086</v>
      </c>
      <c r="I58" s="109">
        <f t="shared" si="33"/>
        <v>-551.3573652652465</v>
      </c>
      <c r="J58" s="109">
        <f t="shared" si="33"/>
        <v>-263.61535958294394</v>
      </c>
      <c r="K58" s="109">
        <f t="shared" si="33"/>
        <v>0.15632405394093274</v>
      </c>
      <c r="L58" s="109">
        <f t="shared" si="33"/>
        <v>-166.36397289321354</v>
      </c>
      <c r="M58" s="122"/>
    </row>
    <row r="59" spans="1:13" ht="11.25">
      <c r="A59" s="165"/>
      <c r="B59" s="122"/>
      <c r="C59" s="109">
        <f aca="true" t="shared" si="34" ref="C59:L59">(C57-AVERAGE(C55:C56))/C57*100</f>
        <v>-20.52678894877468</v>
      </c>
      <c r="D59" s="109">
        <f t="shared" si="34"/>
        <v>-3308.807388625984</v>
      </c>
      <c r="E59" s="109">
        <f t="shared" si="34"/>
        <v>-532.5275510834882</v>
      </c>
      <c r="F59" s="109">
        <f t="shared" si="34"/>
        <v>-718.3886920679053</v>
      </c>
      <c r="G59" s="109">
        <f t="shared" si="34"/>
        <v>-26440.838548656597</v>
      </c>
      <c r="H59" s="109">
        <f t="shared" si="34"/>
        <v>-442.1150797635904</v>
      </c>
      <c r="I59" s="109">
        <f t="shared" si="34"/>
        <v>-24895.523555940676</v>
      </c>
      <c r="J59" s="109">
        <f t="shared" si="34"/>
        <v>-50816.930085758264</v>
      </c>
      <c r="K59" s="109">
        <f t="shared" si="34"/>
        <v>58.03675247051516</v>
      </c>
      <c r="L59" s="109">
        <f t="shared" si="34"/>
        <v>-6108.543825207225</v>
      </c>
      <c r="M59" s="122"/>
    </row>
    <row r="62" ht="11.25">
      <c r="B62" s="1" t="s">
        <v>382</v>
      </c>
    </row>
    <row r="63" spans="2:25" ht="11.25">
      <c r="B63" s="1" t="s">
        <v>496</v>
      </c>
      <c r="C63" s="1" t="s">
        <v>532</v>
      </c>
      <c r="D63" s="1" t="s">
        <v>536</v>
      </c>
      <c r="E63" s="1" t="s">
        <v>533</v>
      </c>
      <c r="F63" s="1" t="s">
        <v>502</v>
      </c>
      <c r="G63" s="1" t="s">
        <v>501</v>
      </c>
      <c r="H63" s="1" t="s">
        <v>503</v>
      </c>
      <c r="I63" s="1" t="s">
        <v>537</v>
      </c>
      <c r="J63" s="1" t="s">
        <v>541</v>
      </c>
      <c r="K63" s="1" t="s">
        <v>370</v>
      </c>
      <c r="L63" s="7" t="s">
        <v>542</v>
      </c>
      <c r="N63" s="1" t="s">
        <v>368</v>
      </c>
      <c r="O63" s="1" t="s">
        <v>507</v>
      </c>
      <c r="P63" s="1" t="s">
        <v>487</v>
      </c>
      <c r="Q63" s="1" t="s">
        <v>489</v>
      </c>
      <c r="R63" s="1" t="s">
        <v>492</v>
      </c>
      <c r="S63" s="1" t="s">
        <v>485</v>
      </c>
      <c r="T63" s="1" t="s">
        <v>486</v>
      </c>
      <c r="U63" s="1" t="s">
        <v>510</v>
      </c>
      <c r="V63" s="1" t="s">
        <v>509</v>
      </c>
      <c r="W63" s="1" t="s">
        <v>491</v>
      </c>
      <c r="X63" s="1" t="s">
        <v>488</v>
      </c>
      <c r="Y63" s="1" t="s">
        <v>540</v>
      </c>
    </row>
    <row r="64" spans="2:25" ht="11.25">
      <c r="B64" s="1" t="s">
        <v>498</v>
      </c>
      <c r="C64" s="1">
        <v>40.74122616875194</v>
      </c>
      <c r="D64" s="1">
        <v>0.19155736134775725</v>
      </c>
      <c r="E64" s="1">
        <v>8.751146823676487</v>
      </c>
      <c r="F64" s="1">
        <v>49.996471311764644</v>
      </c>
      <c r="G64" s="1">
        <v>0.12098359664068876</v>
      </c>
      <c r="H64" s="1">
        <v>0.17139342857430911</v>
      </c>
      <c r="I64" s="1">
        <v>0.010081966386724065</v>
      </c>
      <c r="J64" s="1">
        <v>0.010081966386724065</v>
      </c>
      <c r="K64" s="1">
        <v>0.0020163932773448134</v>
      </c>
      <c r="L64" s="7">
        <v>0.005040983193362033</v>
      </c>
      <c r="N64" s="1">
        <f>SUM(C64:L64)</f>
        <v>99.99999999999997</v>
      </c>
      <c r="P64" s="1">
        <v>3990</v>
      </c>
      <c r="Q64" s="1">
        <v>2360</v>
      </c>
      <c r="R64" s="1">
        <v>1.7</v>
      </c>
      <c r="S64" s="1">
        <v>0.32</v>
      </c>
      <c r="T64" s="1">
        <v>11</v>
      </c>
      <c r="U64" s="1">
        <v>0.04</v>
      </c>
      <c r="V64" s="1">
        <v>4</v>
      </c>
      <c r="W64" s="1">
        <v>3.5</v>
      </c>
      <c r="X64" s="1">
        <v>140</v>
      </c>
      <c r="Y64" s="1">
        <v>2.2</v>
      </c>
    </row>
    <row r="65" spans="2:25" ht="11.25">
      <c r="B65" s="1" t="s">
        <v>474</v>
      </c>
      <c r="C65" s="1">
        <v>43.82037575093318</v>
      </c>
      <c r="D65" s="1">
        <v>0.6824315242004696</v>
      </c>
      <c r="E65" s="1">
        <v>8.654472511451408</v>
      </c>
      <c r="F65" s="1">
        <v>46.11582724142567</v>
      </c>
      <c r="G65" s="1">
        <v>0.12511244610341943</v>
      </c>
      <c r="H65" s="1">
        <v>0.5686929368337247</v>
      </c>
      <c r="I65" s="1">
        <v>0.021713730315469488</v>
      </c>
      <c r="J65" s="1">
        <v>0.003101961473638498</v>
      </c>
      <c r="K65" s="1">
        <v>0.0020679743157589986</v>
      </c>
      <c r="L65" s="7">
        <v>0.006203922947276996</v>
      </c>
      <c r="N65" s="1">
        <f aca="true" t="shared" si="35" ref="N65:N72">SUM(C65:L65)</f>
        <v>100.00000000000001</v>
      </c>
      <c r="P65" s="1">
        <v>2807</v>
      </c>
      <c r="Q65" s="1">
        <v>2460</v>
      </c>
      <c r="R65" s="1">
        <v>19.5</v>
      </c>
      <c r="S65" s="1">
        <v>3.32</v>
      </c>
      <c r="T65" s="1">
        <v>27.6</v>
      </c>
      <c r="U65" s="1">
        <v>1.54</v>
      </c>
      <c r="V65" s="1">
        <v>5.92</v>
      </c>
      <c r="W65" s="1">
        <v>7.24</v>
      </c>
      <c r="X65" s="1">
        <v>116</v>
      </c>
      <c r="Y65" s="1">
        <v>1.48</v>
      </c>
    </row>
    <row r="66" spans="2:25" ht="11.25">
      <c r="B66" s="1" t="s">
        <v>531</v>
      </c>
      <c r="C66" s="1">
        <v>47.59541908977235</v>
      </c>
      <c r="D66" s="1">
        <v>15.382172558204157</v>
      </c>
      <c r="E66" s="1">
        <v>11.214099994045611</v>
      </c>
      <c r="F66" s="1">
        <v>9.626262826747118</v>
      </c>
      <c r="G66" s="1">
        <v>0.17366969017327274</v>
      </c>
      <c r="H66" s="1">
        <v>13.198896453168729</v>
      </c>
      <c r="I66" s="1">
        <v>1.8061647778020367</v>
      </c>
      <c r="J66" s="1">
        <v>0.029771946886846753</v>
      </c>
      <c r="K66" s="1">
        <v>0.020840362820792734</v>
      </c>
      <c r="L66" s="7">
        <v>0.9527023003790961</v>
      </c>
      <c r="N66" s="1">
        <f t="shared" si="35"/>
        <v>100.00000000000003</v>
      </c>
      <c r="P66" s="1">
        <v>370</v>
      </c>
      <c r="Q66" s="1">
        <v>170</v>
      </c>
      <c r="R66" s="1">
        <v>7</v>
      </c>
      <c r="S66" s="1">
        <v>110</v>
      </c>
      <c r="T66" s="1">
        <v>310</v>
      </c>
      <c r="U66" s="1">
        <v>16</v>
      </c>
      <c r="V66" s="1">
        <v>18</v>
      </c>
      <c r="W66" s="1">
        <v>44</v>
      </c>
      <c r="X66" s="1">
        <v>52</v>
      </c>
      <c r="Y66" s="1">
        <v>0.6</v>
      </c>
    </row>
    <row r="67" spans="2:25" ht="11.25">
      <c r="B67" s="1" t="s">
        <v>500</v>
      </c>
      <c r="C67" s="1">
        <v>54.17244677167962</v>
      </c>
      <c r="D67" s="1">
        <v>13.518078214744452</v>
      </c>
      <c r="E67" s="1">
        <v>13.818479952849886</v>
      </c>
      <c r="F67" s="1">
        <v>3.5948074659950064</v>
      </c>
      <c r="G67" s="1">
        <v>0.19652921010521932</v>
      </c>
      <c r="H67" s="1">
        <v>7.129534584368925</v>
      </c>
      <c r="I67" s="1">
        <v>3.1642316413772202</v>
      </c>
      <c r="J67" s="1">
        <v>1.7923970373624125</v>
      </c>
      <c r="K67" s="1">
        <v>0.3504686944563376</v>
      </c>
      <c r="L67" s="7">
        <v>2.263026427060923</v>
      </c>
      <c r="N67" s="1">
        <f t="shared" si="35"/>
        <v>99.99999999999999</v>
      </c>
      <c r="P67" s="1">
        <v>18</v>
      </c>
      <c r="Q67" s="1">
        <v>0</v>
      </c>
      <c r="R67" s="1">
        <v>683</v>
      </c>
      <c r="S67" s="1">
        <v>346</v>
      </c>
      <c r="T67" s="1">
        <v>416</v>
      </c>
      <c r="U67" s="1">
        <v>37</v>
      </c>
      <c r="V67" s="1">
        <v>188</v>
      </c>
      <c r="W67" s="1">
        <v>33</v>
      </c>
      <c r="X67" s="1">
        <v>37</v>
      </c>
      <c r="Y67" s="1">
        <v>0</v>
      </c>
    </row>
    <row r="68" spans="2:25" ht="11.25">
      <c r="B68" s="1" t="s">
        <v>375</v>
      </c>
      <c r="C68" s="1">
        <v>62.32609348413574</v>
      </c>
      <c r="D68" s="1">
        <v>15.574016614953463</v>
      </c>
      <c r="E68" s="1">
        <v>6.605945350815736</v>
      </c>
      <c r="F68" s="1">
        <v>3.7233510159143237</v>
      </c>
      <c r="G68" s="1">
        <v>0.1040936843158843</v>
      </c>
      <c r="H68" s="1">
        <v>6.245621058953059</v>
      </c>
      <c r="I68" s="1">
        <v>3.1928735862276056</v>
      </c>
      <c r="J68" s="1">
        <v>1.4112701431288162</v>
      </c>
      <c r="K68" s="1">
        <v>0.1161044940446402</v>
      </c>
      <c r="L68" s="7">
        <v>0.7006305675107597</v>
      </c>
      <c r="N68" s="1">
        <f t="shared" si="35"/>
        <v>100.00000000000001</v>
      </c>
      <c r="P68" s="1">
        <v>66.2</v>
      </c>
      <c r="Q68" s="1">
        <v>32.2</v>
      </c>
      <c r="R68" s="1">
        <v>323</v>
      </c>
      <c r="S68" s="1">
        <v>287</v>
      </c>
      <c r="T68" s="1">
        <v>169</v>
      </c>
      <c r="U68" s="1">
        <v>21.2</v>
      </c>
      <c r="V68" s="1">
        <v>118</v>
      </c>
      <c r="W68" s="1">
        <v>22</v>
      </c>
      <c r="X68" s="1">
        <v>21.1</v>
      </c>
      <c r="Y68" s="1">
        <v>3.41</v>
      </c>
    </row>
    <row r="69" spans="2:25" ht="11.25">
      <c r="B69" s="1" t="s">
        <v>475</v>
      </c>
      <c r="C69" s="1">
        <v>49.780526735834</v>
      </c>
      <c r="D69" s="1">
        <v>13.467677573822826</v>
      </c>
      <c r="E69" s="1">
        <v>12.270550678371908</v>
      </c>
      <c r="F69" s="1">
        <v>7.21268954509178</v>
      </c>
      <c r="G69" s="1">
        <v>0.1695929768555467</v>
      </c>
      <c r="H69" s="1">
        <v>11.37270550678372</v>
      </c>
      <c r="I69" s="1">
        <v>2.214684756584198</v>
      </c>
      <c r="J69" s="1">
        <v>0.5187549880287311</v>
      </c>
      <c r="K69" s="1">
        <v>0.26935355147645657</v>
      </c>
      <c r="L69" s="7">
        <v>2.723463687150838</v>
      </c>
      <c r="N69" s="1">
        <f t="shared" si="35"/>
        <v>100</v>
      </c>
      <c r="P69" s="1">
        <v>280</v>
      </c>
      <c r="Q69" s="1">
        <v>119</v>
      </c>
      <c r="R69" s="1">
        <v>130</v>
      </c>
      <c r="S69" s="1">
        <v>389</v>
      </c>
      <c r="T69" s="1">
        <v>317</v>
      </c>
      <c r="U69" s="1">
        <v>26</v>
      </c>
      <c r="V69" s="1">
        <v>172</v>
      </c>
      <c r="W69" s="1">
        <v>32</v>
      </c>
      <c r="X69" s="1">
        <v>45</v>
      </c>
      <c r="Y69" s="1">
        <v>18</v>
      </c>
    </row>
    <row r="70" spans="2:25" ht="11.25">
      <c r="B70" s="1" t="s">
        <v>369</v>
      </c>
      <c r="C70" s="1">
        <v>50.57586379569353</v>
      </c>
      <c r="D70" s="1">
        <v>14.621932899349021</v>
      </c>
      <c r="E70" s="1">
        <v>11.116675012518778</v>
      </c>
      <c r="F70" s="1">
        <v>8.162243365047571</v>
      </c>
      <c r="G70" s="1">
        <v>0.1902854281422133</v>
      </c>
      <c r="H70" s="1">
        <v>12.418627941912868</v>
      </c>
      <c r="I70" s="1">
        <v>1.842764146219329</v>
      </c>
      <c r="J70" s="1">
        <v>0.010015022533800702</v>
      </c>
      <c r="K70" s="1">
        <v>0.08012018027040561</v>
      </c>
      <c r="L70" s="7">
        <v>0.9814722083124685</v>
      </c>
      <c r="N70" s="1">
        <f>SUM(C70:L70)</f>
        <v>100</v>
      </c>
      <c r="P70" s="1">
        <v>186.4</v>
      </c>
      <c r="Q70" s="1">
        <v>83.75</v>
      </c>
      <c r="S70" s="1">
        <v>45.25</v>
      </c>
      <c r="T70" s="1">
        <v>336.5</v>
      </c>
      <c r="U70" s="1">
        <v>25.6</v>
      </c>
      <c r="V70" s="1">
        <v>46.4</v>
      </c>
      <c r="W70" s="1">
        <v>41.85</v>
      </c>
      <c r="X70" s="1">
        <v>55</v>
      </c>
      <c r="Y70" s="1">
        <v>0.5</v>
      </c>
    </row>
    <row r="71" spans="2:25" ht="11.25">
      <c r="B71" s="1" t="s">
        <v>499</v>
      </c>
      <c r="C71" s="1">
        <v>44.748858447488594</v>
      </c>
      <c r="D71" s="1">
        <v>4.06392694063927</v>
      </c>
      <c r="E71" s="1">
        <v>10.662100456621006</v>
      </c>
      <c r="F71" s="1">
        <v>35.513698630136986</v>
      </c>
      <c r="G71" s="1">
        <v>0.17123287671232879</v>
      </c>
      <c r="H71" s="1">
        <v>3.732876712328767</v>
      </c>
      <c r="I71" s="1">
        <v>0.5022831050228311</v>
      </c>
      <c r="J71" s="1">
        <v>0.057077625570776266</v>
      </c>
      <c r="K71" s="1">
        <v>0.057077625570776266</v>
      </c>
      <c r="L71" s="7">
        <v>0.4908675799086758</v>
      </c>
      <c r="N71" s="1">
        <f t="shared" si="35"/>
        <v>99.99999999999999</v>
      </c>
      <c r="P71" s="1">
        <v>1826</v>
      </c>
      <c r="Q71" s="1">
        <v>1635</v>
      </c>
      <c r="R71" s="1">
        <v>10</v>
      </c>
      <c r="S71" s="1">
        <v>185</v>
      </c>
      <c r="T71" s="1">
        <v>160</v>
      </c>
      <c r="U71" s="1">
        <v>10</v>
      </c>
      <c r="V71" s="1">
        <v>28</v>
      </c>
      <c r="W71" s="1">
        <v>15</v>
      </c>
      <c r="X71" s="1">
        <v>86</v>
      </c>
      <c r="Y71" s="1">
        <v>0.92</v>
      </c>
    </row>
    <row r="72" spans="2:26" ht="11.25">
      <c r="B72" s="1" t="s">
        <v>497</v>
      </c>
      <c r="C72" s="1">
        <v>49.33657969978556</v>
      </c>
      <c r="D72" s="1">
        <v>7.934238741958543</v>
      </c>
      <c r="E72" s="1">
        <v>8.717164045746962</v>
      </c>
      <c r="F72" s="1">
        <v>24.712964617583992</v>
      </c>
      <c r="G72" s="1">
        <v>0.1474267333809864</v>
      </c>
      <c r="H72" s="1">
        <v>7.58800929235168</v>
      </c>
      <c r="I72" s="1">
        <v>0.8410025017869907</v>
      </c>
      <c r="K72" s="1">
        <v>0</v>
      </c>
      <c r="L72" s="7">
        <v>0.7226143674052895</v>
      </c>
      <c r="N72" s="1">
        <f t="shared" si="35"/>
        <v>100</v>
      </c>
      <c r="P72" s="1">
        <v>1901.1818181818182</v>
      </c>
      <c r="Q72" s="1">
        <v>1170.7</v>
      </c>
      <c r="R72" s="1">
        <v>1.2</v>
      </c>
      <c r="S72" s="1">
        <v>36</v>
      </c>
      <c r="T72" s="1">
        <v>191.7</v>
      </c>
      <c r="U72" s="1">
        <v>13</v>
      </c>
      <c r="V72" s="1">
        <v>35</v>
      </c>
      <c r="W72" s="1">
        <v>28</v>
      </c>
      <c r="X72" s="1">
        <v>70.59</v>
      </c>
      <c r="Y72" s="1">
        <v>0.1</v>
      </c>
      <c r="Z72" s="49"/>
    </row>
    <row r="73" spans="2:25" ht="11.25">
      <c r="B73" s="1" t="s">
        <v>376</v>
      </c>
      <c r="C73" s="1">
        <v>76.50577976069762</v>
      </c>
      <c r="D73" s="1">
        <v>13.009531535185559</v>
      </c>
      <c r="E73" s="1">
        <v>0.9024538633137295</v>
      </c>
      <c r="F73" s="1">
        <v>0.10038531737984183</v>
      </c>
      <c r="G73" s="1">
        <v>0.12167917258162643</v>
      </c>
      <c r="H73" s="1">
        <v>0.6793753802474143</v>
      </c>
      <c r="I73" s="1">
        <v>4.076252281484486</v>
      </c>
      <c r="J73" s="1">
        <v>4.471709592374771</v>
      </c>
      <c r="K73" s="1">
        <v>0.021293855201784628</v>
      </c>
      <c r="L73" s="7">
        <v>0.11153924153315757</v>
      </c>
      <c r="N73" s="1">
        <f>SUM(C73:L73)</f>
        <v>99.99999999999999</v>
      </c>
      <c r="P73" s="1">
        <v>2.83</v>
      </c>
      <c r="Q73" s="1">
        <v>1.67</v>
      </c>
      <c r="R73" s="1">
        <v>50.3</v>
      </c>
      <c r="S73" s="1">
        <v>29.1</v>
      </c>
      <c r="T73" s="1">
        <v>7</v>
      </c>
      <c r="U73" s="1">
        <v>45.1</v>
      </c>
      <c r="V73" s="1">
        <v>99.9</v>
      </c>
      <c r="W73" s="1">
        <v>5.07</v>
      </c>
      <c r="X73" s="1">
        <v>0.83</v>
      </c>
      <c r="Y73" s="1">
        <v>15.2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3"/>
  <sheetViews>
    <sheetView workbookViewId="0" topLeftCell="A6">
      <selection activeCell="K43" sqref="K43"/>
    </sheetView>
  </sheetViews>
  <sheetFormatPr defaultColWidth="11.421875" defaultRowHeight="12.75"/>
  <cols>
    <col min="1" max="1" width="15.8515625" style="1" customWidth="1"/>
    <col min="2" max="2" width="12.57421875" style="1" bestFit="1" customWidth="1"/>
    <col min="3" max="3" width="10.00390625" style="1" bestFit="1" customWidth="1"/>
    <col min="4" max="4" width="10.7109375" style="1" bestFit="1" customWidth="1"/>
    <col min="5" max="5" width="10.00390625" style="1" bestFit="1" customWidth="1"/>
    <col min="6" max="6" width="11.421875" style="1" customWidth="1"/>
    <col min="7" max="8" width="10.7109375" style="1" bestFit="1" customWidth="1"/>
    <col min="9" max="9" width="9.57421875" style="1" bestFit="1" customWidth="1"/>
    <col min="10" max="10" width="9.57421875" style="1" customWidth="1"/>
    <col min="11" max="11" width="8.8515625" style="1" customWidth="1"/>
    <col min="12" max="12" width="9.57421875" style="1" bestFit="1" customWidth="1"/>
    <col min="13" max="13" width="8.57421875" style="1" bestFit="1" customWidth="1"/>
    <col min="14" max="14" width="9.57421875" style="1" bestFit="1" customWidth="1"/>
    <col min="15" max="15" width="9.140625" style="1" customWidth="1"/>
    <col min="16" max="17" width="9.57421875" style="1" bestFit="1" customWidth="1"/>
    <col min="18" max="18" width="9.140625" style="1" customWidth="1"/>
    <col min="19" max="19" width="9.57421875" style="1" bestFit="1" customWidth="1"/>
    <col min="20" max="16384" width="9.140625" style="1" customWidth="1"/>
  </cols>
  <sheetData>
    <row r="1" spans="1:22" s="18" customFormat="1" ht="11.25">
      <c r="A1" s="17" t="s">
        <v>519</v>
      </c>
      <c r="V1" s="17"/>
    </row>
    <row r="2" spans="1:21" s="18" customFormat="1" ht="11.25">
      <c r="A2" s="18" t="str">
        <f>'recalc raw'!C1</f>
        <v>Sample</v>
      </c>
      <c r="B2" s="18" t="str">
        <f>'blk, drift &amp; conc calc'!C2</f>
        <v>Y 371.029</v>
      </c>
      <c r="C2" s="18" t="str">
        <f>'blk, drift &amp; conc calc'!D2</f>
        <v>Ba 455.403</v>
      </c>
      <c r="D2" s="18" t="str">
        <f>'blk, drift &amp; conc calc'!E2</f>
        <v>Cr 267.716</v>
      </c>
      <c r="E2" s="18" t="str">
        <f>'blk, drift &amp; conc calc'!F2</f>
        <v>Ni 231.604</v>
      </c>
      <c r="F2" s="18" t="str">
        <f>'blk, drift &amp; conc calc'!G2</f>
        <v>Sc 361.384</v>
      </c>
      <c r="G2" s="18" t="str">
        <f>'blk, drift &amp; conc calc'!H2</f>
        <v>Co 228.616</v>
      </c>
      <c r="H2" s="18" t="str">
        <f>'blk, drift &amp; conc calc'!I2</f>
        <v>Sr 407.771</v>
      </c>
      <c r="I2" s="18" t="str">
        <f>'blk, drift &amp; conc calc'!J2</f>
        <v>Cu 324.754</v>
      </c>
      <c r="J2" s="18" t="str">
        <f>'blk, drift &amp; conc calc'!K2</f>
        <v>V 292.402</v>
      </c>
      <c r="K2" s="18" t="str">
        <f>'blk, drift &amp; conc calc'!L2</f>
        <v>Zr 343.823</v>
      </c>
      <c r="L2" s="18">
        <f>'blk, drift &amp; conc calc'!M2</f>
        <v>0</v>
      </c>
      <c r="M2" s="18">
        <f>'blk, drift &amp; conc calc'!N2</f>
        <v>0</v>
      </c>
      <c r="N2" s="18">
        <f>'blk, drift &amp; conc calc'!O2</f>
        <v>0</v>
      </c>
      <c r="O2" s="18">
        <f>'blk, drift &amp; conc calc'!P2</f>
        <v>0</v>
      </c>
      <c r="P2" s="18">
        <f>'blk, drift &amp; conc calc'!Q2</f>
        <v>0</v>
      </c>
      <c r="Q2" s="18">
        <f>'blk, drift &amp; conc calc'!R2</f>
        <v>0</v>
      </c>
      <c r="R2" s="18">
        <f>'blk, drift &amp; conc calc'!S2</f>
        <v>0</v>
      </c>
      <c r="S2" s="18" t="str">
        <f>'blk, drift &amp; conc calc'!T2</f>
        <v>V 292.402</v>
      </c>
      <c r="T2" s="18">
        <f>'blk, drift &amp; conc calc'!U2</f>
        <v>0</v>
      </c>
      <c r="U2" s="18">
        <f>'blk, drift &amp; conc calc'!V2</f>
        <v>0</v>
      </c>
    </row>
    <row r="4" ht="11.25">
      <c r="A4" s="22" t="s">
        <v>471</v>
      </c>
    </row>
    <row r="5" spans="1:21" ht="11.25">
      <c r="A5" s="1" t="str">
        <f>'blk, drift &amp; conc calc'!B77</f>
        <v>blank-1</v>
      </c>
      <c r="B5" s="1">
        <f>'blk, drift &amp; conc calc'!C77</f>
        <v>-72.78424173609275</v>
      </c>
      <c r="C5" s="1">
        <f>'blk, drift &amp; conc calc'!D77</f>
        <v>-116.45164232607466</v>
      </c>
      <c r="D5" s="1">
        <f>'blk, drift &amp; conc calc'!E77</f>
        <v>-2.505829154947359</v>
      </c>
      <c r="E5" s="1">
        <f>'blk, drift &amp; conc calc'!F77</f>
        <v>-208.22658275369395</v>
      </c>
      <c r="F5" s="1">
        <f>'blk, drift &amp; conc calc'!G77</f>
        <v>-90.26189207280112</v>
      </c>
      <c r="G5" s="1">
        <f>'blk, drift &amp; conc calc'!H77</f>
        <v>17.617673448927956</v>
      </c>
      <c r="H5" s="1">
        <f>'blk, drift &amp; conc calc'!I77</f>
        <v>121.29297818855635</v>
      </c>
      <c r="I5" s="1">
        <f>'blk, drift &amp; conc calc'!J77</f>
        <v>66.17915228863704</v>
      </c>
      <c r="J5" s="1">
        <f>'blk, drift &amp; conc calc'!K77</f>
        <v>85.66628499333345</v>
      </c>
      <c r="K5" s="1">
        <f>'blk, drift &amp; conc calc'!L77</f>
        <v>76.89966910539091</v>
      </c>
      <c r="L5" s="1" t="e">
        <f>'blk, drift &amp; conc calc'!M77</f>
        <v>#DIV/0!</v>
      </c>
      <c r="M5" s="1" t="e">
        <f>'blk, drift &amp; conc calc'!N77</f>
        <v>#DIV/0!</v>
      </c>
      <c r="N5" s="1" t="e">
        <f>'blk, drift &amp; conc calc'!O77</f>
        <v>#DIV/0!</v>
      </c>
      <c r="O5" s="1" t="e">
        <f>'blk, drift &amp; conc calc'!P77</f>
        <v>#DIV/0!</v>
      </c>
      <c r="P5" s="1" t="e">
        <f>'blk, drift &amp; conc calc'!Q77</f>
        <v>#DIV/0!</v>
      </c>
      <c r="Q5" s="1" t="e">
        <f>'blk, drift &amp; conc calc'!R77</f>
        <v>#DIV/0!</v>
      </c>
      <c r="R5" s="1" t="e">
        <f>'blk, drift &amp; conc calc'!S77</f>
        <v>#DIV/0!</v>
      </c>
      <c r="S5" s="1">
        <f>'blk, drift &amp; conc calc'!T77</f>
        <v>-275.53957410665816</v>
      </c>
      <c r="T5" s="1" t="e">
        <f>'blk, drift &amp; conc calc'!U77</f>
        <v>#DIV/0!</v>
      </c>
      <c r="U5" s="1" t="e">
        <f>'blk, drift &amp; conc calc'!V77</f>
        <v>#DIV/0!</v>
      </c>
    </row>
    <row r="6" spans="1:21" ht="11.25">
      <c r="A6" s="1" t="str">
        <f>'blk, drift &amp; conc calc'!B78</f>
        <v>bir1-1</v>
      </c>
      <c r="B6" s="1">
        <f>'blk, drift &amp; conc calc'!C78</f>
        <v>7363.526609167322</v>
      </c>
      <c r="C6" s="1">
        <f>'blk, drift &amp; conc calc'!D78</f>
        <v>18188.986900502125</v>
      </c>
      <c r="D6" s="1">
        <f>'blk, drift &amp; conc calc'!E78</f>
        <v>8336.411636617386</v>
      </c>
      <c r="E6" s="1">
        <f>'blk, drift &amp; conc calc'!F78</f>
        <v>7084.171151868453</v>
      </c>
      <c r="F6" s="1">
        <f>'blk, drift &amp; conc calc'!G78</f>
        <v>27927.048826817445</v>
      </c>
      <c r="G6" s="1">
        <f>'blk, drift &amp; conc calc'!H78</f>
        <v>6046.817644472339</v>
      </c>
      <c r="H6" s="1">
        <f>'blk, drift &amp; conc calc'!I78</f>
        <v>1240180.8223944225</v>
      </c>
      <c r="I6" s="1">
        <f>'blk, drift &amp; conc calc'!J78</f>
        <v>9683.599388346129</v>
      </c>
      <c r="J6" s="1">
        <f>'blk, drift &amp; conc calc'!K78</f>
        <v>27499.34165834521</v>
      </c>
      <c r="K6" s="1">
        <f>'blk, drift &amp; conc calc'!L78</f>
        <v>1812.3464689164718</v>
      </c>
      <c r="L6" s="1" t="e">
        <f>'blk, drift &amp; conc calc'!M105</f>
        <v>#DIV/0!</v>
      </c>
      <c r="M6" s="1" t="e">
        <f>'blk, drift &amp; conc calc'!N105</f>
        <v>#DIV/0!</v>
      </c>
      <c r="N6" s="1" t="e">
        <f>'blk, drift &amp; conc calc'!O105</f>
        <v>#DIV/0!</v>
      </c>
      <c r="O6" s="1" t="e">
        <f>'blk, drift &amp; conc calc'!P105</f>
        <v>#DIV/0!</v>
      </c>
      <c r="P6" s="1" t="e">
        <f>'blk, drift &amp; conc calc'!Q105</f>
        <v>#DIV/0!</v>
      </c>
      <c r="Q6" s="1" t="e">
        <f>'blk, drift &amp; conc calc'!R105</f>
        <v>#DIV/0!</v>
      </c>
      <c r="R6" s="1" t="e">
        <f>'blk, drift &amp; conc calc'!S105</f>
        <v>#DIV/0!</v>
      </c>
      <c r="S6" s="1">
        <f>'blk, drift &amp; conc calc'!T105</f>
        <v>272.80318517359615</v>
      </c>
      <c r="T6" s="1" t="e">
        <f>'blk, drift &amp; conc calc'!U105</f>
        <v>#DIV/0!</v>
      </c>
      <c r="U6" s="1" t="e">
        <f>'blk, drift &amp; conc calc'!V105</f>
        <v>#DIV/0!</v>
      </c>
    </row>
    <row r="7" spans="1:21" ht="11.25">
      <c r="A7" s="1" t="str">
        <f>'blk, drift &amp; conc calc'!B93</f>
        <v>bir1-2</v>
      </c>
      <c r="B7" s="1">
        <f>'blk, drift &amp; conc calc'!C93</f>
        <v>7530.867151968107</v>
      </c>
      <c r="C7" s="1">
        <f>'blk, drift &amp; conc calc'!D93</f>
        <v>17925.539513966567</v>
      </c>
      <c r="D7" s="1">
        <f>'blk, drift &amp; conc calc'!E93</f>
        <v>7954.695234054061</v>
      </c>
      <c r="E7" s="1">
        <f>'blk, drift &amp; conc calc'!F93</f>
        <v>7340.048545652888</v>
      </c>
      <c r="F7" s="1">
        <f>'blk, drift &amp; conc calc'!G93</f>
        <v>28048.56055678319</v>
      </c>
      <c r="G7" s="1">
        <f>'blk, drift &amp; conc calc'!H93</f>
        <v>5650.75071002845</v>
      </c>
      <c r="H7" s="1">
        <f>'blk, drift &amp; conc calc'!I93</f>
        <v>1251016.9981250453</v>
      </c>
      <c r="I7" s="1">
        <f>'blk, drift &amp; conc calc'!J93</f>
        <v>10640.231812890745</v>
      </c>
      <c r="J7" s="1">
        <f>'blk, drift &amp; conc calc'!K93</f>
        <v>27236.938268702645</v>
      </c>
      <c r="K7" s="1">
        <f>'blk, drift &amp; conc calc'!L93</f>
        <v>1982.5869941319067</v>
      </c>
      <c r="L7" s="1" t="e">
        <f>'blk, drift &amp; conc calc'!M80</f>
        <v>#DIV/0!</v>
      </c>
      <c r="M7" s="1" t="e">
        <f>'blk, drift &amp; conc calc'!N80</f>
        <v>#DIV/0!</v>
      </c>
      <c r="N7" s="1" t="e">
        <f>'blk, drift &amp; conc calc'!O80</f>
        <v>#DIV/0!</v>
      </c>
      <c r="O7" s="1" t="e">
        <f>'blk, drift &amp; conc calc'!P80</f>
        <v>#DIV/0!</v>
      </c>
      <c r="P7" s="1" t="e">
        <f>'blk, drift &amp; conc calc'!Q80</f>
        <v>#DIV/0!</v>
      </c>
      <c r="Q7" s="1" t="e">
        <f>'blk, drift &amp; conc calc'!R80</f>
        <v>#DIV/0!</v>
      </c>
      <c r="R7" s="1" t="e">
        <f>'blk, drift &amp; conc calc'!S80</f>
        <v>#DIV/0!</v>
      </c>
      <c r="S7" s="1">
        <f>'blk, drift &amp; conc calc'!T80</f>
        <v>1923.9669081258776</v>
      </c>
      <c r="T7" s="1" t="e">
        <f>'blk, drift &amp; conc calc'!U80</f>
        <v>#DIV/0!</v>
      </c>
      <c r="U7" s="1" t="e">
        <f>'blk, drift &amp; conc calc'!V80</f>
        <v>#DIV/0!</v>
      </c>
    </row>
    <row r="8" spans="1:21" ht="11.25">
      <c r="A8" s="1" t="str">
        <f>'blk, drift &amp; conc calc'!B80</f>
        <v>jp1-1</v>
      </c>
      <c r="B8" s="1">
        <f>'blk, drift &amp; conc calc'!C80</f>
        <v>-148.01535610550067</v>
      </c>
      <c r="C8" s="1">
        <f>'blk, drift &amp; conc calc'!D80</f>
        <v>27454.891339237573</v>
      </c>
      <c r="D8" s="1">
        <f>'blk, drift &amp; conc calc'!E80</f>
        <v>62517.77990045652</v>
      </c>
      <c r="E8" s="1">
        <f>'blk, drift &amp; conc calc'!F80</f>
        <v>103370.83514136674</v>
      </c>
      <c r="F8" s="1">
        <f>'blk, drift &amp; conc calc'!G80</f>
        <v>4569.380006038419</v>
      </c>
      <c r="G8" s="1">
        <f>'blk, drift &amp; conc calc'!H80</f>
        <v>11327.568358464827</v>
      </c>
      <c r="H8" s="1">
        <f>'blk, drift &amp; conc calc'!I80</f>
        <v>8233.173379048829</v>
      </c>
      <c r="I8" s="1">
        <f>'blk, drift &amp; conc calc'!J80</f>
        <v>-210.84803724796123</v>
      </c>
      <c r="J8" s="1">
        <f>'blk, drift &amp; conc calc'!K80</f>
        <v>2286.734358558747</v>
      </c>
      <c r="K8" s="1">
        <f>'blk, drift &amp; conc calc'!L80</f>
        <v>1030.9478025763033</v>
      </c>
      <c r="L8" s="1" t="e">
        <f>'blk, drift &amp; conc calc'!M93</f>
        <v>#DIV/0!</v>
      </c>
      <c r="M8" s="1" t="e">
        <f>'blk, drift &amp; conc calc'!N93</f>
        <v>#DIV/0!</v>
      </c>
      <c r="N8" s="1" t="e">
        <f>'blk, drift &amp; conc calc'!O93</f>
        <v>#DIV/0!</v>
      </c>
      <c r="O8" s="1" t="e">
        <f>'blk, drift &amp; conc calc'!P93</f>
        <v>#DIV/0!</v>
      </c>
      <c r="P8" s="1" t="e">
        <f>'blk, drift &amp; conc calc'!Q93</f>
        <v>#DIV/0!</v>
      </c>
      <c r="Q8" s="1" t="e">
        <f>'blk, drift &amp; conc calc'!R93</f>
        <v>#DIV/0!</v>
      </c>
      <c r="R8" s="1" t="e">
        <f>'blk, drift &amp; conc calc'!S93</f>
        <v>#DIV/0!</v>
      </c>
      <c r="S8" s="1">
        <f>'blk, drift &amp; conc calc'!T93</f>
        <v>26876.649989149446</v>
      </c>
      <c r="T8" s="1" t="e">
        <f>'blk, drift &amp; conc calc'!U93</f>
        <v>#DIV/0!</v>
      </c>
      <c r="U8" s="1" t="e">
        <f>'blk, drift &amp; conc calc'!V93</f>
        <v>#DIV/0!</v>
      </c>
    </row>
    <row r="9" spans="1:21" ht="11.25">
      <c r="A9" s="1" t="str">
        <f>'blk, drift &amp; conc calc'!B99</f>
        <v>jp1-2</v>
      </c>
      <c r="B9" s="1">
        <f>'blk, drift &amp; conc calc'!C99</f>
        <v>495.37833554284373</v>
      </c>
      <c r="C9" s="1">
        <f>'blk, drift &amp; conc calc'!D99</f>
        <v>27858.273042691715</v>
      </c>
      <c r="D9" s="1">
        <f>'blk, drift &amp; conc calc'!E99</f>
        <v>61221.453053793266</v>
      </c>
      <c r="E9" s="1">
        <f>'blk, drift &amp; conc calc'!F99</f>
        <v>103475.9263969852</v>
      </c>
      <c r="F9" s="1">
        <f>'blk, drift &amp; conc calc'!G99</f>
        <v>4529.507639142376</v>
      </c>
      <c r="G9" s="1">
        <f>'blk, drift &amp; conc calc'!H99</f>
        <v>11690.526114029786</v>
      </c>
      <c r="H9" s="1">
        <f>'blk, drift &amp; conc calc'!I99</f>
        <v>7968.05625912685</v>
      </c>
      <c r="I9" s="1">
        <f>'blk, drift &amp; conc calc'!J99</f>
        <v>-226.9538643280691</v>
      </c>
      <c r="J9" s="1">
        <f>'blk, drift &amp; conc calc'!K99</f>
        <v>2102.158430964382</v>
      </c>
      <c r="K9" s="1">
        <f>'blk, drift &amp; conc calc'!L99</f>
        <v>452.0070595920676</v>
      </c>
      <c r="L9" s="1" t="e">
        <f>'blk, drift &amp; conc calc'!M78</f>
        <v>#DIV/0!</v>
      </c>
      <c r="M9" s="1" t="e">
        <f>'blk, drift &amp; conc calc'!N78</f>
        <v>#DIV/0!</v>
      </c>
      <c r="N9" s="1" t="e">
        <f>'blk, drift &amp; conc calc'!O78</f>
        <v>#DIV/0!</v>
      </c>
      <c r="O9" s="1" t="e">
        <f>'blk, drift &amp; conc calc'!P78</f>
        <v>#DIV/0!</v>
      </c>
      <c r="P9" s="1" t="e">
        <f>'blk, drift &amp; conc calc'!Q78</f>
        <v>#DIV/0!</v>
      </c>
      <c r="Q9" s="1" t="e">
        <f>'blk, drift &amp; conc calc'!R78</f>
        <v>#DIV/0!</v>
      </c>
      <c r="R9" s="1" t="e">
        <f>'blk, drift &amp; conc calc'!S78</f>
        <v>#DIV/0!</v>
      </c>
      <c r="S9" s="1">
        <f>'blk, drift &amp; conc calc'!T78</f>
        <v>27139.151971359508</v>
      </c>
      <c r="T9" s="1" t="e">
        <f>'blk, drift &amp; conc calc'!U78</f>
        <v>#DIV/0!</v>
      </c>
      <c r="U9" s="1" t="e">
        <f>'blk, drift &amp; conc calc'!V78</f>
        <v>#DIV/0!</v>
      </c>
    </row>
    <row r="10" spans="1:21" ht="11.25">
      <c r="A10" s="1" t="str">
        <f>'blk, drift &amp; conc calc'!B86</f>
        <v>ja3-1</v>
      </c>
      <c r="B10" s="1">
        <f>'blk, drift &amp; conc calc'!C86</f>
        <v>9344.940011048167</v>
      </c>
      <c r="C10" s="1">
        <f>'blk, drift &amp; conc calc'!D86</f>
        <v>888582.2473856958</v>
      </c>
      <c r="D10" s="1">
        <f>'blk, drift &amp; conc calc'!E86</f>
        <v>1391.191188649188</v>
      </c>
      <c r="E10" s="1">
        <f>'blk, drift &amp; conc calc'!F86</f>
        <v>1289.999782206049</v>
      </c>
      <c r="F10" s="1">
        <f>'blk, drift &amp; conc calc'!G86</f>
        <v>13096.095899014232</v>
      </c>
      <c r="G10" s="1">
        <f>'blk, drift &amp; conc calc'!H86</f>
        <v>2345.032282801035</v>
      </c>
      <c r="H10" s="1">
        <f>'blk, drift &amp; conc calc'!I86</f>
        <v>3324949.4476812333</v>
      </c>
      <c r="I10" s="1">
        <f>'blk, drift &amp; conc calc'!J86</f>
        <v>3072.56970230143</v>
      </c>
      <c r="J10" s="1">
        <f>'blk, drift &amp; conc calc'!K86</f>
        <v>14204.913582346757</v>
      </c>
      <c r="K10" s="1">
        <f>'blk, drift &amp; conc calc'!L86</f>
        <v>12496.061244788129</v>
      </c>
      <c r="L10" s="1" t="e">
        <f>'blk, drift &amp; conc calc'!M100</f>
        <v>#DIV/0!</v>
      </c>
      <c r="M10" s="1" t="e">
        <f>'blk, drift &amp; conc calc'!N100</f>
        <v>#DIV/0!</v>
      </c>
      <c r="N10" s="1" t="e">
        <f>'blk, drift &amp; conc calc'!O100</f>
        <v>#DIV/0!</v>
      </c>
      <c r="O10" s="1" t="e">
        <f>'blk, drift &amp; conc calc'!P100</f>
        <v>#DIV/0!</v>
      </c>
      <c r="P10" s="1" t="e">
        <f>'blk, drift &amp; conc calc'!Q100</f>
        <v>#DIV/0!</v>
      </c>
      <c r="Q10" s="1" t="e">
        <f>'blk, drift &amp; conc calc'!R100</f>
        <v>#DIV/0!</v>
      </c>
      <c r="R10" s="1" t="e">
        <f>'blk, drift &amp; conc calc'!S100</f>
        <v>#DIV/0!</v>
      </c>
      <c r="S10" s="1">
        <f>'blk, drift &amp; conc calc'!T100</f>
        <v>14251.157831789695</v>
      </c>
      <c r="T10" s="1" t="e">
        <f>'blk, drift &amp; conc calc'!U100</f>
        <v>#DIV/0!</v>
      </c>
      <c r="U10" s="1" t="e">
        <f>'blk, drift &amp; conc calc'!V100</f>
        <v>#DIV/0!</v>
      </c>
    </row>
    <row r="11" spans="1:21" ht="10.5" customHeight="1">
      <c r="A11" s="1" t="str">
        <f>'blk, drift &amp; conc calc'!B103</f>
        <v>ja3-2</v>
      </c>
      <c r="B11" s="1">
        <f>'blk, drift &amp; conc calc'!C103</f>
        <v>8556.355147699298</v>
      </c>
      <c r="C11" s="1">
        <f>'blk, drift &amp; conc calc'!D103</f>
        <v>908078.0573501283</v>
      </c>
      <c r="D11" s="1">
        <f>'blk, drift &amp; conc calc'!E103</f>
        <v>1386.6892881280169</v>
      </c>
      <c r="E11" s="1">
        <f>'blk, drift &amp; conc calc'!F103</f>
        <v>1437.7461604738462</v>
      </c>
      <c r="F11" s="1">
        <f>'blk, drift &amp; conc calc'!G103</f>
        <v>13388.601295568416</v>
      </c>
      <c r="G11" s="1">
        <f>'blk, drift &amp; conc calc'!H103</f>
        <v>2531.5408964143594</v>
      </c>
      <c r="H11" s="1">
        <f>'blk, drift &amp; conc calc'!I103</f>
        <v>3360571.7280914816</v>
      </c>
      <c r="I11" s="1">
        <f>'blk, drift &amp; conc calc'!J103</f>
        <v>2857.9436635992756</v>
      </c>
      <c r="J11" s="1">
        <f>'blk, drift &amp; conc calc'!K103</f>
        <v>14062.020260394042</v>
      </c>
      <c r="K11" s="1">
        <f>'blk, drift &amp; conc calc'!L103</f>
        <v>12965.48269633769</v>
      </c>
      <c r="L11" s="1" t="e">
        <f>'blk, drift &amp; conc calc'!M86</f>
        <v>#DIV/0!</v>
      </c>
      <c r="M11" s="1" t="e">
        <f>'blk, drift &amp; conc calc'!N86</f>
        <v>#DIV/0!</v>
      </c>
      <c r="N11" s="1" t="e">
        <f>'blk, drift &amp; conc calc'!O86</f>
        <v>#DIV/0!</v>
      </c>
      <c r="O11" s="1" t="e">
        <f>'blk, drift &amp; conc calc'!P86</f>
        <v>#DIV/0!</v>
      </c>
      <c r="P11" s="1" t="e">
        <f>'blk, drift &amp; conc calc'!Q86</f>
        <v>#DIV/0!</v>
      </c>
      <c r="Q11" s="1" t="e">
        <f>'blk, drift &amp; conc calc'!R86</f>
        <v>#DIV/0!</v>
      </c>
      <c r="R11" s="1" t="e">
        <f>'blk, drift &amp; conc calc'!S86</f>
        <v>#DIV/0!</v>
      </c>
      <c r="S11" s="1">
        <f>'blk, drift &amp; conc calc'!T86</f>
        <v>13847.059802172016</v>
      </c>
      <c r="T11" s="1" t="e">
        <f>'blk, drift &amp; conc calc'!U86</f>
        <v>#DIV/0!</v>
      </c>
      <c r="U11" s="1" t="e">
        <f>'blk, drift &amp; conc calc'!V86</f>
        <v>#DIV/0!</v>
      </c>
    </row>
    <row r="12" spans="1:21" ht="10.5" customHeight="1">
      <c r="A12" s="1" t="str">
        <f>'blk, drift &amp; conc calc'!B104</f>
        <v>blank-2</v>
      </c>
      <c r="B12" s="1">
        <f>'blk, drift &amp; conc calc'!C104</f>
        <v>73.20027558265075</v>
      </c>
      <c r="C12" s="1">
        <f>'blk, drift &amp; conc calc'!D104</f>
        <v>118.29489027194083</v>
      </c>
      <c r="D12" s="1">
        <f>'blk, drift &amp; conc calc'!E104</f>
        <v>2.4080031412303815</v>
      </c>
      <c r="E12" s="1">
        <f>'blk, drift &amp; conc calc'!F104</f>
        <v>195.2521847958448</v>
      </c>
      <c r="F12" s="1">
        <f>'blk, drift &amp; conc calc'!G104</f>
        <v>94.01385273231934</v>
      </c>
      <c r="G12" s="1">
        <f>'blk, drift &amp; conc calc'!H104</f>
        <v>-16.75405589442737</v>
      </c>
      <c r="H12" s="1">
        <f>'blk, drift &amp; conc calc'!I104</f>
        <v>-124.3683042806286</v>
      </c>
      <c r="I12" s="1">
        <f>'blk, drift &amp; conc calc'!J104</f>
        <v>-65.53034069941621</v>
      </c>
      <c r="J12" s="1">
        <f>'blk, drift &amp; conc calc'!K104</f>
        <v>-84.73413948693604</v>
      </c>
      <c r="K12" s="1">
        <f>'blk, drift &amp; conc calc'!L104</f>
        <v>-77.24245584849528</v>
      </c>
      <c r="L12" s="1" t="e">
        <f>'blk, drift &amp; conc calc'!M104</f>
        <v>#DIV/0!</v>
      </c>
      <c r="M12" s="1" t="e">
        <f>'blk, drift &amp; conc calc'!N104</f>
        <v>#DIV/0!</v>
      </c>
      <c r="N12" s="1" t="e">
        <f>'blk, drift &amp; conc calc'!O104</f>
        <v>#DIV/0!</v>
      </c>
      <c r="O12" s="1" t="e">
        <f>'blk, drift &amp; conc calc'!P104</f>
        <v>#DIV/0!</v>
      </c>
      <c r="P12" s="1" t="e">
        <f>'blk, drift &amp; conc calc'!Q104</f>
        <v>#DIV/0!</v>
      </c>
      <c r="Q12" s="1" t="e">
        <f>'blk, drift &amp; conc calc'!R104</f>
        <v>#DIV/0!</v>
      </c>
      <c r="R12" s="1" t="e">
        <f>'blk, drift &amp; conc calc'!S104</f>
        <v>#DIV/0!</v>
      </c>
      <c r="S12" s="1">
        <f>'blk, drift &amp; conc calc'!T104</f>
        <v>-441.95037377522857</v>
      </c>
      <c r="T12" s="1" t="e">
        <f>'blk, drift &amp; conc calc'!U104</f>
        <v>#DIV/0!</v>
      </c>
      <c r="U12" s="1" t="e">
        <f>'blk, drift &amp; conc calc'!V104</f>
        <v>#DIV/0!</v>
      </c>
    </row>
    <row r="13" spans="1:21" ht="10.5" customHeight="1">
      <c r="A13" s="1" t="str">
        <f>'blk, drift &amp; conc calc'!B88</f>
        <v>dts1-1</v>
      </c>
      <c r="B13" s="1">
        <f>'blk, drift &amp; conc calc'!C88</f>
        <v>149.72001286266095</v>
      </c>
      <c r="C13" s="1">
        <f>'blk, drift &amp; conc calc'!D88</f>
        <v>2485.093002913396</v>
      </c>
      <c r="D13" s="1">
        <f>'blk, drift &amp; conc calc'!E88</f>
        <v>84138.44423593399</v>
      </c>
      <c r="E13" s="1">
        <f>'blk, drift &amp; conc calc'!F88</f>
        <v>102665.22288816728</v>
      </c>
      <c r="F13" s="1">
        <f>'blk, drift &amp; conc calc'!G88</f>
        <v>2084.2496590632372</v>
      </c>
      <c r="G13" s="1">
        <f>'blk, drift &amp; conc calc'!H88</f>
        <v>13004.14940088207</v>
      </c>
      <c r="H13" s="1">
        <f>'blk, drift &amp; conc calc'!I88</f>
        <v>3937.861449292043</v>
      </c>
      <c r="I13" s="1">
        <f>'blk, drift &amp; conc calc'!J88</f>
        <v>-95.57608017819163</v>
      </c>
      <c r="J13" s="1">
        <f>'blk, drift &amp; conc calc'!K88</f>
        <v>1106.2012615518686</v>
      </c>
      <c r="K13" s="1">
        <f>'blk, drift &amp; conc calc'!L88</f>
        <v>26.219396275678385</v>
      </c>
      <c r="L13" s="1" t="e">
        <f>'blk, drift &amp; conc calc'!M83</f>
        <v>#DIV/0!</v>
      </c>
      <c r="M13" s="1" t="e">
        <f>'blk, drift &amp; conc calc'!N83</f>
        <v>#DIV/0!</v>
      </c>
      <c r="N13" s="1" t="e">
        <f>'blk, drift &amp; conc calc'!O83</f>
        <v>#DIV/0!</v>
      </c>
      <c r="O13" s="1" t="e">
        <f>'blk, drift &amp; conc calc'!P83</f>
        <v>#DIV/0!</v>
      </c>
      <c r="P13" s="1" t="e">
        <f>'blk, drift &amp; conc calc'!Q83</f>
        <v>#DIV/0!</v>
      </c>
      <c r="Q13" s="1" t="e">
        <f>'blk, drift &amp; conc calc'!R83</f>
        <v>#DIV/0!</v>
      </c>
      <c r="R13" s="1" t="e">
        <f>'blk, drift &amp; conc calc'!S83</f>
        <v>#DIV/0!</v>
      </c>
      <c r="S13" s="1">
        <f>'blk, drift &amp; conc calc'!T83</f>
        <v>15912.907741746396</v>
      </c>
      <c r="T13" s="1" t="e">
        <f>'blk, drift &amp; conc calc'!U83</f>
        <v>#DIV/0!</v>
      </c>
      <c r="U13" s="1" t="e">
        <f>'blk, drift &amp; conc calc'!V83</f>
        <v>#DIV/0!</v>
      </c>
    </row>
    <row r="14" spans="1:21" ht="10.5" customHeight="1">
      <c r="A14" s="1" t="str">
        <f>'blk, drift &amp; conc calc'!B105</f>
        <v>dts1-2</v>
      </c>
      <c r="B14" s="1">
        <f>'blk, drift &amp; conc calc'!C105</f>
        <v>362.94898524655696</v>
      </c>
      <c r="C14" s="1">
        <f>'blk, drift &amp; conc calc'!D105</f>
        <v>1850.081195976517</v>
      </c>
      <c r="D14" s="1">
        <f>'blk, drift &amp; conc calc'!E105</f>
        <v>82507.92822582912</v>
      </c>
      <c r="E14" s="1">
        <f>'blk, drift &amp; conc calc'!F105</f>
        <v>98762.92842955799</v>
      </c>
      <c r="F14" s="1">
        <f>'blk, drift &amp; conc calc'!G105</f>
        <v>2033.8311700578192</v>
      </c>
      <c r="G14" s="1">
        <f>'blk, drift &amp; conc calc'!H105</f>
        <v>12573.121664732373</v>
      </c>
      <c r="H14" s="1">
        <f>'blk, drift &amp; conc calc'!I105</f>
        <v>4541.370728745999</v>
      </c>
      <c r="I14" s="1">
        <f>'blk, drift &amp; conc calc'!J105</f>
        <v>-55.59763752373984</v>
      </c>
      <c r="J14" s="1">
        <f>'blk, drift &amp; conc calc'!K105</f>
        <v>630.486180586958</v>
      </c>
      <c r="K14" s="1">
        <f>'blk, drift &amp; conc calc'!L105</f>
        <v>-269.8797542995875</v>
      </c>
      <c r="L14" s="1" t="e">
        <f>'blk, drift &amp; conc calc'!M96</f>
        <v>#DIV/0!</v>
      </c>
      <c r="M14" s="1" t="e">
        <f>'blk, drift &amp; conc calc'!N96</f>
        <v>#DIV/0!</v>
      </c>
      <c r="N14" s="1" t="e">
        <f>'blk, drift &amp; conc calc'!O96</f>
        <v>#DIV/0!</v>
      </c>
      <c r="O14" s="1" t="e">
        <f>'blk, drift &amp; conc calc'!P96</f>
        <v>#DIV/0!</v>
      </c>
      <c r="P14" s="1" t="e">
        <f>'blk, drift &amp; conc calc'!Q96</f>
        <v>#DIV/0!</v>
      </c>
      <c r="Q14" s="1" t="e">
        <f>'blk, drift &amp; conc calc'!R96</f>
        <v>#DIV/0!</v>
      </c>
      <c r="R14" s="1" t="e">
        <f>'blk, drift &amp; conc calc'!S96</f>
        <v>#DIV/0!</v>
      </c>
      <c r="S14" s="1">
        <f>'blk, drift &amp; conc calc'!T96</f>
        <v>31709.349563967156</v>
      </c>
      <c r="T14" s="1" t="e">
        <f>'blk, drift &amp; conc calc'!U96</f>
        <v>#DIV/0!</v>
      </c>
      <c r="U14" s="1" t="e">
        <f>'blk, drift &amp; conc calc'!V96</f>
        <v>#DIV/0!</v>
      </c>
    </row>
    <row r="15" spans="1:21" ht="10.5" customHeight="1">
      <c r="A15" s="1" t="str">
        <f>'blk, drift &amp; conc calc'!B76</f>
        <v>drift-1</v>
      </c>
      <c r="B15" s="1">
        <f>'blk, drift &amp; conc calc'!C76</f>
        <v>12325.208070012035</v>
      </c>
      <c r="C15" s="1">
        <f>'blk, drift &amp; conc calc'!D76</f>
        <v>368604.9739807727</v>
      </c>
      <c r="D15" s="1">
        <f>'blk, drift &amp; conc calc'!E76</f>
        <v>43018.37571682385</v>
      </c>
      <c r="E15" s="1">
        <f>'blk, drift &amp; conc calc'!F76</f>
        <v>30079.68994984186</v>
      </c>
      <c r="F15" s="1">
        <f>'blk, drift &amp; conc calc'!G76</f>
        <v>19938.452455347422</v>
      </c>
      <c r="G15" s="1">
        <f>'blk, drift &amp; conc calc'!H76</f>
        <v>26673.309444623515</v>
      </c>
      <c r="H15" s="1">
        <f>'blk, drift &amp; conc calc'!I76</f>
        <v>4525370.433589724</v>
      </c>
      <c r="I15" s="1">
        <f>'blk, drift &amp; conc calc'!J76</f>
        <v>10607.58691254446</v>
      </c>
      <c r="J15" s="1">
        <f>'blk, drift &amp; conc calc'!K76</f>
        <v>26901.561743164097</v>
      </c>
      <c r="K15" s="1">
        <f>'blk, drift &amp; conc calc'!L76</f>
        <v>19807.576313482565</v>
      </c>
      <c r="L15" s="1" t="e">
        <f>'blk, drift &amp; conc calc'!M76</f>
        <v>#DIV/0!</v>
      </c>
      <c r="M15" s="1" t="e">
        <f>'blk, drift &amp; conc calc'!N76</f>
        <v>#DIV/0!</v>
      </c>
      <c r="N15" s="1" t="e">
        <f>'blk, drift &amp; conc calc'!O76</f>
        <v>#DIV/0!</v>
      </c>
      <c r="O15" s="1" t="e">
        <f>'blk, drift &amp; conc calc'!P76</f>
        <v>#DIV/0!</v>
      </c>
      <c r="P15" s="1" t="e">
        <f>'blk, drift &amp; conc calc'!Q76</f>
        <v>#DIV/0!</v>
      </c>
      <c r="Q15" s="1" t="e">
        <f>'blk, drift &amp; conc calc'!R76</f>
        <v>#DIV/0!</v>
      </c>
      <c r="R15" s="1" t="e">
        <f>'blk, drift &amp; conc calc'!S76</f>
        <v>#DIV/0!</v>
      </c>
      <c r="S15" s="1">
        <f>'blk, drift &amp; conc calc'!T76</f>
        <v>26541.328572069055</v>
      </c>
      <c r="T15" s="1" t="e">
        <f>'blk, drift &amp; conc calc'!U76</f>
        <v>#DIV/0!</v>
      </c>
      <c r="U15" s="1" t="e">
        <f>'blk, drift &amp; conc calc'!V76</f>
        <v>#DIV/0!</v>
      </c>
    </row>
    <row r="16" spans="1:11" ht="10.5" customHeight="1">
      <c r="A16" s="1" t="str">
        <f>'blk, drift &amp; conc calc'!B96</f>
        <v>jb3-1</v>
      </c>
      <c r="B16" s="1">
        <f>'blk, drift &amp; conc calc'!C96</f>
        <v>12476.461540077873</v>
      </c>
      <c r="C16" s="1">
        <f>'blk, drift &amp; conc calc'!D96</f>
        <v>670673.9345585294</v>
      </c>
      <c r="D16" s="1">
        <f>'blk, drift &amp; conc calc'!E96</f>
        <v>1228.3438582846195</v>
      </c>
      <c r="E16" s="1">
        <f>'blk, drift &amp; conc calc'!F96</f>
        <v>1556.7748147770592</v>
      </c>
      <c r="F16" s="1">
        <f>'blk, drift &amp; conc calc'!G96</f>
        <v>21468.783388616303</v>
      </c>
      <c r="G16" s="1">
        <f>'blk, drift &amp; conc calc'!H96</f>
        <v>4314.5768016380325</v>
      </c>
      <c r="H16" s="1">
        <f>'blk, drift &amp; conc calc'!I96</f>
        <v>4715604.569044136</v>
      </c>
      <c r="I16" s="1">
        <f>'blk, drift &amp; conc calc'!J96</f>
        <v>16742.892507595167</v>
      </c>
      <c r="J16" s="1">
        <f>'blk, drift &amp; conc calc'!K96</f>
        <v>32071.104832037883</v>
      </c>
      <c r="K16" s="1">
        <f>'blk, drift &amp; conc calc'!L96</f>
        <v>10241.753949354785</v>
      </c>
    </row>
    <row r="17" spans="1:11" ht="10.5" customHeight="1">
      <c r="A17" s="1" t="str">
        <f>'blk, drift &amp; conc calc'!B106</f>
        <v>jb3-2</v>
      </c>
      <c r="B17" s="1">
        <f>'blk, drift &amp; conc calc'!C106</f>
        <v>12600.57706575213</v>
      </c>
      <c r="C17" s="1">
        <f>'blk, drift &amp; conc calc'!D106</f>
        <v>673292.0571451593</v>
      </c>
      <c r="D17" s="1">
        <f>'blk, drift &amp; conc calc'!E106</f>
        <v>1167.588059189486</v>
      </c>
      <c r="E17" s="1">
        <f>'blk, drift &amp; conc calc'!F106</f>
        <v>1587.6765857907</v>
      </c>
      <c r="F17" s="1">
        <f>'blk, drift &amp; conc calc'!G106</f>
        <v>21994.516430112315</v>
      </c>
      <c r="G17" s="1">
        <f>'blk, drift &amp; conc calc'!H106</f>
        <v>4632.029266287278</v>
      </c>
      <c r="H17" s="1">
        <f>'blk, drift &amp; conc calc'!I106</f>
        <v>4777833.072393323</v>
      </c>
      <c r="I17" s="1">
        <f>'blk, drift &amp; conc calc'!J106</f>
        <v>17819.807996775467</v>
      </c>
      <c r="J17" s="1">
        <f>'blk, drift &amp; conc calc'!K106</f>
        <v>32588.051054925774</v>
      </c>
      <c r="K17" s="1">
        <f>'blk, drift &amp; conc calc'!L106</f>
        <v>10942.644518923738</v>
      </c>
    </row>
    <row r="19" ht="11.25">
      <c r="A19" s="22" t="s">
        <v>535</v>
      </c>
    </row>
    <row r="20" spans="1:21" ht="11.25">
      <c r="A20" s="1" t="s">
        <v>520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2" ht="11.25">
      <c r="A21" s="1" t="s">
        <v>439</v>
      </c>
      <c r="B21" s="32">
        <v>0</v>
      </c>
      <c r="C21" s="32">
        <f aca="true" t="shared" si="0" ref="C21:K21">AVERAGE(C8:C9)</f>
        <v>27656.582190964644</v>
      </c>
      <c r="D21" s="32">
        <f t="shared" si="0"/>
        <v>61869.61647712489</v>
      </c>
      <c r="E21" s="32">
        <f t="shared" si="0"/>
        <v>103423.38076917597</v>
      </c>
      <c r="F21" s="32">
        <f t="shared" si="0"/>
        <v>4549.443822590398</v>
      </c>
      <c r="G21" s="32">
        <f t="shared" si="0"/>
        <v>11509.047236247307</v>
      </c>
      <c r="H21" s="32">
        <v>0</v>
      </c>
      <c r="I21" s="32">
        <v>0</v>
      </c>
      <c r="J21" s="32">
        <f>J9</f>
        <v>2102.158430964382</v>
      </c>
      <c r="K21" s="32">
        <v>0</v>
      </c>
      <c r="L21" s="32" t="e">
        <f aca="true" t="shared" si="1" ref="L21:R21">AVERAGE(L7:L8)</f>
        <v>#DIV/0!</v>
      </c>
      <c r="M21" s="32" t="e">
        <f t="shared" si="1"/>
        <v>#DIV/0!</v>
      </c>
      <c r="N21" s="32" t="e">
        <f t="shared" si="1"/>
        <v>#DIV/0!</v>
      </c>
      <c r="O21" s="32" t="e">
        <f t="shared" si="1"/>
        <v>#DIV/0!</v>
      </c>
      <c r="P21" s="32" t="e">
        <f t="shared" si="1"/>
        <v>#DIV/0!</v>
      </c>
      <c r="Q21" s="32" t="e">
        <f t="shared" si="1"/>
        <v>#DIV/0!</v>
      </c>
      <c r="R21" s="32" t="e">
        <f t="shared" si="1"/>
        <v>#DIV/0!</v>
      </c>
      <c r="S21" s="32">
        <f>AVERAGE(S7:S8)</f>
        <v>14400.308448637661</v>
      </c>
      <c r="T21" s="32" t="e">
        <f>AVERAGE(T7:T8)</f>
        <v>#DIV/0!</v>
      </c>
      <c r="U21" s="32" t="e">
        <f>AVERAGE(U7:U8)</f>
        <v>#DIV/0!</v>
      </c>
      <c r="V21" s="32"/>
    </row>
    <row r="22" spans="1:22" ht="11.25">
      <c r="A22" s="1" t="str">
        <f>$A$7</f>
        <v>bir1-2</v>
      </c>
      <c r="B22" s="32">
        <f>AVERAGE(B6:B7)</f>
        <v>7447.196880567714</v>
      </c>
      <c r="C22" s="32">
        <f aca="true" t="shared" si="2" ref="C22:I22">AVERAGE(C6:C7)</f>
        <v>18057.263207234348</v>
      </c>
      <c r="D22" s="32">
        <f t="shared" si="2"/>
        <v>8145.553435335723</v>
      </c>
      <c r="E22" s="32">
        <f>AVERAGE(E7)</f>
        <v>7340.048545652888</v>
      </c>
      <c r="F22" s="32">
        <f t="shared" si="2"/>
        <v>27987.804691800317</v>
      </c>
      <c r="G22" s="32">
        <f t="shared" si="2"/>
        <v>5848.784177250394</v>
      </c>
      <c r="H22" s="32">
        <f>AVERAGE(H7)</f>
        <v>1251016.9981250453</v>
      </c>
      <c r="I22" s="32">
        <f t="shared" si="2"/>
        <v>10161.915600618437</v>
      </c>
      <c r="J22" s="32">
        <f>AVERAGE(J7)</f>
        <v>27236.938268702645</v>
      </c>
      <c r="K22" s="32">
        <f>AVERAGE(K7)</f>
        <v>1982.5869941319067</v>
      </c>
      <c r="L22" s="32" t="e">
        <f aca="true" t="shared" si="3" ref="L22:R22">AVERAGE(L9:L10)</f>
        <v>#DIV/0!</v>
      </c>
      <c r="M22" s="32" t="e">
        <f t="shared" si="3"/>
        <v>#DIV/0!</v>
      </c>
      <c r="N22" s="32" t="e">
        <f t="shared" si="3"/>
        <v>#DIV/0!</v>
      </c>
      <c r="O22" s="32" t="e">
        <f t="shared" si="3"/>
        <v>#DIV/0!</v>
      </c>
      <c r="P22" s="32" t="e">
        <f t="shared" si="3"/>
        <v>#DIV/0!</v>
      </c>
      <c r="Q22" s="32" t="e">
        <f t="shared" si="3"/>
        <v>#DIV/0!</v>
      </c>
      <c r="R22" s="32" t="e">
        <f t="shared" si="3"/>
        <v>#DIV/0!</v>
      </c>
      <c r="S22" s="32">
        <f>AVERAGE(S9:S10)</f>
        <v>20695.154901574602</v>
      </c>
      <c r="T22" s="32" t="e">
        <f>AVERAGE(T9:T10)</f>
        <v>#DIV/0!</v>
      </c>
      <c r="U22" s="32" t="e">
        <f>AVERAGE(U9:U10)</f>
        <v>#DIV/0!</v>
      </c>
      <c r="V22" s="32"/>
    </row>
    <row r="23" spans="1:21" ht="11.25">
      <c r="A23" s="1" t="str">
        <f>A11</f>
        <v>ja3-2</v>
      </c>
      <c r="B23" s="32">
        <f>AVERAGE(B10)</f>
        <v>9344.940011048167</v>
      </c>
      <c r="C23" s="32">
        <f aca="true" t="shared" si="4" ref="C23:K23">AVERAGE(C10:C11)</f>
        <v>898330.152367912</v>
      </c>
      <c r="D23" s="32">
        <f>AVERAGE(D11)</f>
        <v>1386.6892881280169</v>
      </c>
      <c r="E23" s="32">
        <f>AVERAGE(E11)</f>
        <v>1437.7461604738462</v>
      </c>
      <c r="F23" s="32">
        <f>AVERAGE(F11)</f>
        <v>13388.601295568416</v>
      </c>
      <c r="G23" s="32">
        <f t="shared" si="4"/>
        <v>2438.2865896076974</v>
      </c>
      <c r="H23" s="32">
        <f t="shared" si="4"/>
        <v>3342760.5878863577</v>
      </c>
      <c r="I23" s="32"/>
      <c r="J23" s="32">
        <f>AVERAGE(J11)</f>
        <v>14062.020260394042</v>
      </c>
      <c r="K23" s="32">
        <f t="shared" si="4"/>
        <v>12730.77197056291</v>
      </c>
      <c r="L23" s="1" t="e">
        <f aca="true" t="shared" si="5" ref="L23:R23">L11</f>
        <v>#DIV/0!</v>
      </c>
      <c r="M23" s="1" t="e">
        <f t="shared" si="5"/>
        <v>#DIV/0!</v>
      </c>
      <c r="N23" s="1" t="e">
        <f t="shared" si="5"/>
        <v>#DIV/0!</v>
      </c>
      <c r="O23" s="1" t="e">
        <f t="shared" si="5"/>
        <v>#DIV/0!</v>
      </c>
      <c r="P23" s="1" t="e">
        <f t="shared" si="5"/>
        <v>#DIV/0!</v>
      </c>
      <c r="Q23" s="1" t="e">
        <f t="shared" si="5"/>
        <v>#DIV/0!</v>
      </c>
      <c r="R23" s="1" t="e">
        <f t="shared" si="5"/>
        <v>#DIV/0!</v>
      </c>
      <c r="S23" s="1">
        <f>S11</f>
        <v>13847.059802172016</v>
      </c>
      <c r="T23" s="7" t="e">
        <f>T11</f>
        <v>#DIV/0!</v>
      </c>
      <c r="U23" s="1" t="e">
        <f>U11</f>
        <v>#DIV/0!</v>
      </c>
    </row>
    <row r="24" spans="1:21" ht="11.25">
      <c r="A24" s="1" t="s">
        <v>567</v>
      </c>
      <c r="B24" s="1">
        <f aca="true" t="shared" si="6" ref="B24:K24">+B15</f>
        <v>12325.208070012035</v>
      </c>
      <c r="C24" s="1">
        <f t="shared" si="6"/>
        <v>368604.9739807727</v>
      </c>
      <c r="D24" s="1">
        <f t="shared" si="6"/>
        <v>43018.37571682385</v>
      </c>
      <c r="E24" s="1">
        <f t="shared" si="6"/>
        <v>30079.68994984186</v>
      </c>
      <c r="F24" s="1">
        <f t="shared" si="6"/>
        <v>19938.452455347422</v>
      </c>
      <c r="G24" s="1">
        <f t="shared" si="6"/>
        <v>26673.309444623515</v>
      </c>
      <c r="H24" s="1">
        <f t="shared" si="6"/>
        <v>4525370.433589724</v>
      </c>
      <c r="I24" s="1">
        <f t="shared" si="6"/>
        <v>10607.58691254446</v>
      </c>
      <c r="J24" s="1">
        <f t="shared" si="6"/>
        <v>26901.561743164097</v>
      </c>
      <c r="K24" s="1">
        <f t="shared" si="6"/>
        <v>19807.576313482565</v>
      </c>
      <c r="L24" s="32" t="e">
        <f aca="true" t="shared" si="7" ref="L24:U24">AVERAGE(L13:L14)</f>
        <v>#DIV/0!</v>
      </c>
      <c r="M24" s="32" t="e">
        <f t="shared" si="7"/>
        <v>#DIV/0!</v>
      </c>
      <c r="N24" s="32" t="e">
        <f t="shared" si="7"/>
        <v>#DIV/0!</v>
      </c>
      <c r="O24" s="32" t="e">
        <f t="shared" si="7"/>
        <v>#DIV/0!</v>
      </c>
      <c r="P24" s="32" t="e">
        <f t="shared" si="7"/>
        <v>#DIV/0!</v>
      </c>
      <c r="Q24" s="32" t="e">
        <f t="shared" si="7"/>
        <v>#DIV/0!</v>
      </c>
      <c r="R24" s="32" t="e">
        <f t="shared" si="7"/>
        <v>#DIV/0!</v>
      </c>
      <c r="S24" s="32">
        <f t="shared" si="7"/>
        <v>23811.128652856776</v>
      </c>
      <c r="T24" s="32" t="e">
        <f t="shared" si="7"/>
        <v>#DIV/0!</v>
      </c>
      <c r="U24" s="32" t="e">
        <f t="shared" si="7"/>
        <v>#DIV/0!</v>
      </c>
    </row>
    <row r="25" spans="1:22" ht="11.25">
      <c r="A25" s="1" t="str">
        <f>+A15</f>
        <v>drift-1</v>
      </c>
      <c r="L25" s="1" t="e">
        <f aca="true" t="shared" si="8" ref="L25:U25">+L15</f>
        <v>#DIV/0!</v>
      </c>
      <c r="M25" s="1" t="e">
        <f t="shared" si="8"/>
        <v>#DIV/0!</v>
      </c>
      <c r="N25" s="1" t="e">
        <f t="shared" si="8"/>
        <v>#DIV/0!</v>
      </c>
      <c r="O25" s="1" t="e">
        <f t="shared" si="8"/>
        <v>#DIV/0!</v>
      </c>
      <c r="P25" s="1" t="e">
        <f t="shared" si="8"/>
        <v>#DIV/0!</v>
      </c>
      <c r="Q25" s="1" t="e">
        <f t="shared" si="8"/>
        <v>#DIV/0!</v>
      </c>
      <c r="R25" s="1" t="e">
        <f>+R15</f>
        <v>#DIV/0!</v>
      </c>
      <c r="S25" s="1">
        <f t="shared" si="8"/>
        <v>26541.328572069055</v>
      </c>
      <c r="T25" s="1" t="e">
        <f t="shared" si="8"/>
        <v>#DIV/0!</v>
      </c>
      <c r="U25" s="1" t="e">
        <f t="shared" si="8"/>
        <v>#DIV/0!</v>
      </c>
      <c r="V25" s="32"/>
    </row>
    <row r="26" spans="1:22" ht="11.25">
      <c r="A26" s="1" t="str">
        <f>$A$17</f>
        <v>jb3-2</v>
      </c>
      <c r="B26" s="32">
        <f>AVERAGE(B16:B17)</f>
        <v>12538.519302915001</v>
      </c>
      <c r="C26" s="32">
        <f aca="true" t="shared" si="9" ref="C26:K26">AVERAGE(C16:C17)</f>
        <v>671982.9958518443</v>
      </c>
      <c r="D26" s="32">
        <f t="shared" si="9"/>
        <v>1197.965958737053</v>
      </c>
      <c r="E26" s="32">
        <f t="shared" si="9"/>
        <v>1572.2257002838796</v>
      </c>
      <c r="F26" s="32">
        <f t="shared" si="9"/>
        <v>21731.649909364307</v>
      </c>
      <c r="G26" s="32">
        <f t="shared" si="9"/>
        <v>4473.303033962655</v>
      </c>
      <c r="H26" s="32">
        <f t="shared" si="9"/>
        <v>4746718.82071873</v>
      </c>
      <c r="I26" s="32">
        <f t="shared" si="9"/>
        <v>17281.350252185315</v>
      </c>
      <c r="J26" s="32">
        <f t="shared" si="9"/>
        <v>32329.57794348183</v>
      </c>
      <c r="K26" s="32">
        <f t="shared" si="9"/>
        <v>10592.199234139262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11.2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9" spans="1:21" ht="11.25">
      <c r="A29" s="22"/>
      <c r="B29" s="1" t="s">
        <v>510</v>
      </c>
      <c r="C29" s="1" t="s">
        <v>492</v>
      </c>
      <c r="D29" s="1" t="s">
        <v>487</v>
      </c>
      <c r="E29" s="1" t="s">
        <v>489</v>
      </c>
      <c r="F29" s="1" t="s">
        <v>491</v>
      </c>
      <c r="G29" s="1" t="s">
        <v>488</v>
      </c>
      <c r="H29" s="1" t="s">
        <v>485</v>
      </c>
      <c r="I29" s="1" t="s">
        <v>490</v>
      </c>
      <c r="J29" s="1" t="s">
        <v>486</v>
      </c>
      <c r="K29" s="1" t="s">
        <v>509</v>
      </c>
      <c r="L29" s="1" t="s">
        <v>487</v>
      </c>
      <c r="M29" s="1" t="s">
        <v>489</v>
      </c>
      <c r="N29" s="1" t="s">
        <v>492</v>
      </c>
      <c r="O29" s="1" t="s">
        <v>485</v>
      </c>
      <c r="P29" s="1" t="s">
        <v>486</v>
      </c>
      <c r="Q29" s="1" t="s">
        <v>510</v>
      </c>
      <c r="R29" s="1" t="s">
        <v>509</v>
      </c>
      <c r="S29" s="1" t="s">
        <v>380</v>
      </c>
      <c r="T29" s="1" t="s">
        <v>488</v>
      </c>
      <c r="U29" s="1" t="s">
        <v>540</v>
      </c>
    </row>
    <row r="30" spans="1:21" ht="11.25">
      <c r="A30" s="1" t="s">
        <v>520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1.25">
      <c r="A31" s="1" t="s">
        <v>474</v>
      </c>
      <c r="B31" s="1">
        <v>0</v>
      </c>
      <c r="C31" s="1">
        <v>19.5</v>
      </c>
      <c r="D31" s="1">
        <v>2807</v>
      </c>
      <c r="E31" s="1">
        <v>2460</v>
      </c>
      <c r="F31" s="1">
        <v>7.24</v>
      </c>
      <c r="G31" s="1">
        <v>116</v>
      </c>
      <c r="H31" s="1">
        <v>0</v>
      </c>
      <c r="I31" s="1">
        <v>0</v>
      </c>
      <c r="J31" s="1">
        <v>27.6</v>
      </c>
      <c r="K31" s="1">
        <v>0</v>
      </c>
      <c r="L31" s="1">
        <v>2807</v>
      </c>
      <c r="M31" s="1">
        <v>2460</v>
      </c>
      <c r="N31" s="1">
        <v>19.5</v>
      </c>
      <c r="O31" s="1">
        <v>3.32</v>
      </c>
      <c r="P31" s="1">
        <v>27.6</v>
      </c>
      <c r="Q31" s="1">
        <v>1.54</v>
      </c>
      <c r="R31" s="1">
        <v>5.92</v>
      </c>
      <c r="S31" s="1">
        <v>7.24</v>
      </c>
      <c r="T31" s="1">
        <v>116</v>
      </c>
      <c r="U31" s="1">
        <v>1.48</v>
      </c>
    </row>
    <row r="32" spans="1:21" ht="11.25">
      <c r="A32" s="1" t="s">
        <v>531</v>
      </c>
      <c r="B32" s="1">
        <v>16</v>
      </c>
      <c r="C32" s="1">
        <v>7</v>
      </c>
      <c r="D32" s="1">
        <v>370</v>
      </c>
      <c r="E32" s="1">
        <v>170</v>
      </c>
      <c r="F32" s="1">
        <v>44</v>
      </c>
      <c r="G32" s="1">
        <v>52</v>
      </c>
      <c r="H32" s="1">
        <v>110</v>
      </c>
      <c r="I32" s="1">
        <v>125</v>
      </c>
      <c r="J32" s="1">
        <v>310</v>
      </c>
      <c r="K32" s="1">
        <v>18</v>
      </c>
      <c r="L32" s="1">
        <v>370</v>
      </c>
      <c r="M32" s="1">
        <v>170</v>
      </c>
      <c r="N32" s="1">
        <v>7</v>
      </c>
      <c r="O32" s="1">
        <v>110</v>
      </c>
      <c r="P32" s="1">
        <v>310</v>
      </c>
      <c r="Q32" s="1">
        <v>16</v>
      </c>
      <c r="R32" s="1">
        <v>18</v>
      </c>
      <c r="S32" s="1">
        <v>44</v>
      </c>
      <c r="T32" s="1">
        <v>52</v>
      </c>
      <c r="U32" s="1">
        <v>0.6</v>
      </c>
    </row>
    <row r="33" spans="1:21" ht="11.25">
      <c r="A33" s="1" t="s">
        <v>366</v>
      </c>
      <c r="B33" s="1">
        <v>21.2</v>
      </c>
      <c r="C33" s="1">
        <v>323</v>
      </c>
      <c r="D33" s="1">
        <v>66.2</v>
      </c>
      <c r="E33" s="1">
        <v>32.2</v>
      </c>
      <c r="F33" s="1">
        <v>22</v>
      </c>
      <c r="G33" s="1">
        <v>21.1</v>
      </c>
      <c r="H33" s="1">
        <v>287</v>
      </c>
      <c r="I33" s="1">
        <v>43.4</v>
      </c>
      <c r="J33" s="1">
        <v>169</v>
      </c>
      <c r="K33" s="1">
        <v>118</v>
      </c>
      <c r="L33" s="1">
        <v>66.2</v>
      </c>
      <c r="M33" s="1">
        <v>32.2</v>
      </c>
      <c r="N33" s="1">
        <v>323</v>
      </c>
      <c r="O33" s="1">
        <v>287</v>
      </c>
      <c r="P33" s="1">
        <v>169</v>
      </c>
      <c r="Q33" s="1">
        <v>21.2</v>
      </c>
      <c r="R33" s="1">
        <v>118</v>
      </c>
      <c r="S33" s="1">
        <v>22</v>
      </c>
      <c r="T33" s="1">
        <v>21.1</v>
      </c>
      <c r="U33" s="1">
        <v>3.41</v>
      </c>
    </row>
    <row r="34" spans="1:21" ht="11.25">
      <c r="A34" s="1" t="s">
        <v>567</v>
      </c>
      <c r="B34" s="1">
        <v>26</v>
      </c>
      <c r="C34" s="1">
        <v>130</v>
      </c>
      <c r="D34" s="1">
        <v>280</v>
      </c>
      <c r="E34" s="1">
        <v>119</v>
      </c>
      <c r="F34" s="1">
        <v>32</v>
      </c>
      <c r="G34" s="1">
        <v>45</v>
      </c>
      <c r="H34" s="1">
        <v>389</v>
      </c>
      <c r="I34" s="1">
        <v>82.75</v>
      </c>
      <c r="J34" s="1">
        <v>317</v>
      </c>
      <c r="K34" s="1">
        <v>172</v>
      </c>
      <c r="L34" s="1">
        <v>3990</v>
      </c>
      <c r="M34" s="1">
        <v>2360</v>
      </c>
      <c r="N34" s="1">
        <v>1.7</v>
      </c>
      <c r="O34" s="1">
        <v>0.32</v>
      </c>
      <c r="P34" s="1">
        <v>11</v>
      </c>
      <c r="Q34" s="1">
        <v>0.04</v>
      </c>
      <c r="R34" s="1">
        <v>4</v>
      </c>
      <c r="S34" s="1">
        <v>3.5</v>
      </c>
      <c r="T34" s="1">
        <v>140</v>
      </c>
      <c r="U34" s="1">
        <v>2.2</v>
      </c>
    </row>
    <row r="35" spans="1:21" ht="11.25">
      <c r="A35" s="34" t="s">
        <v>369</v>
      </c>
      <c r="B35" s="1">
        <v>25.6</v>
      </c>
      <c r="C35" s="34"/>
      <c r="D35" s="1">
        <v>186.4</v>
      </c>
      <c r="E35" s="1">
        <v>83.75</v>
      </c>
      <c r="F35" s="1">
        <v>41.85</v>
      </c>
      <c r="G35" s="1">
        <v>55</v>
      </c>
      <c r="H35" s="1">
        <v>45.25</v>
      </c>
      <c r="I35" s="1">
        <v>82.75</v>
      </c>
      <c r="J35" s="1">
        <v>336.5</v>
      </c>
      <c r="K35" s="1">
        <v>46.4</v>
      </c>
      <c r="L35" s="1">
        <v>186.4</v>
      </c>
      <c r="M35" s="1">
        <v>83.75</v>
      </c>
      <c r="O35" s="1">
        <v>45.25</v>
      </c>
      <c r="P35" s="1">
        <v>336.5</v>
      </c>
      <c r="Q35" s="1">
        <v>25.6</v>
      </c>
      <c r="R35" s="1">
        <v>46.4</v>
      </c>
      <c r="S35" s="1">
        <v>41.85</v>
      </c>
      <c r="T35" s="1">
        <v>55</v>
      </c>
      <c r="U35" s="1">
        <v>0.5</v>
      </c>
    </row>
    <row r="36" spans="2:12" ht="11.25">
      <c r="B36" s="34"/>
      <c r="C36" s="34"/>
      <c r="D36" s="34"/>
      <c r="E36" s="34"/>
      <c r="F36" s="34"/>
      <c r="G36" s="34"/>
      <c r="H36" s="34"/>
      <c r="I36" s="34"/>
      <c r="J36" s="72"/>
      <c r="K36" s="7"/>
      <c r="L36" s="7"/>
    </row>
    <row r="38" spans="1:22" ht="11.25">
      <c r="A38" s="1" t="s">
        <v>521</v>
      </c>
      <c r="B38" s="29">
        <f>SLOPE(B31:B33,B21:B23)</f>
        <v>0.002234688003542955</v>
      </c>
      <c r="C38" s="29">
        <f aca="true" t="shared" si="10" ref="C38:K38">SLOPE(C30:C33,C20:C23)</f>
        <v>0.00035596525331125844</v>
      </c>
      <c r="D38" s="29">
        <f t="shared" si="10"/>
        <v>0.0453473377585454</v>
      </c>
      <c r="E38" s="29">
        <f t="shared" si="10"/>
        <v>0.023805210284493762</v>
      </c>
      <c r="F38" s="29">
        <f t="shared" si="10"/>
        <v>0.00157475926782674</v>
      </c>
      <c r="G38" s="29">
        <f>SLOPE(G30:G33,G20:G23)</f>
        <v>0.010112157970712795</v>
      </c>
      <c r="H38" s="29">
        <f>SLOPE(H31:H33,H21:H23)</f>
        <v>8.572989107380839E-05</v>
      </c>
      <c r="I38" s="29">
        <f>SLOPE(I31:I32,I21:I22)</f>
        <v>0.012300830366313287</v>
      </c>
      <c r="J38" s="29">
        <f t="shared" si="10"/>
        <v>0.011374435226747519</v>
      </c>
      <c r="K38" s="29">
        <f>SLOPE(K31:K33,K21:K23)</f>
        <v>0.009280598543149693</v>
      </c>
      <c r="L38" s="29" t="e">
        <f aca="true" t="shared" si="11" ref="L38:U38">SLOPE(L30:L34,L20:L24)</f>
        <v>#DIV/0!</v>
      </c>
      <c r="M38" s="29" t="e">
        <f t="shared" si="11"/>
        <v>#DIV/0!</v>
      </c>
      <c r="N38" s="29" t="e">
        <f t="shared" si="11"/>
        <v>#DIV/0!</v>
      </c>
      <c r="O38" s="29" t="e">
        <f t="shared" si="11"/>
        <v>#DIV/0!</v>
      </c>
      <c r="P38" s="29" t="e">
        <f t="shared" si="11"/>
        <v>#DIV/0!</v>
      </c>
      <c r="Q38" s="29" t="e">
        <f t="shared" si="11"/>
        <v>#DIV/0!</v>
      </c>
      <c r="R38" s="29" t="e">
        <f t="shared" si="11"/>
        <v>#DIV/0!</v>
      </c>
      <c r="S38" s="29">
        <f t="shared" si="11"/>
        <v>0.0008524076623118354</v>
      </c>
      <c r="T38" s="29" t="e">
        <f t="shared" si="11"/>
        <v>#DIV/0!</v>
      </c>
      <c r="U38" s="29" t="e">
        <f t="shared" si="11"/>
        <v>#DIV/0!</v>
      </c>
      <c r="V38" s="29"/>
    </row>
    <row r="39" spans="1:22" ht="11.25">
      <c r="A39" s="1" t="s">
        <v>522</v>
      </c>
      <c r="B39" s="29">
        <f>INTERCEPT(B31:B33,B21:B23)</f>
        <v>-0.1083956218483646</v>
      </c>
      <c r="C39" s="29">
        <f aca="true" t="shared" si="12" ref="C39:K39">INTERCEPT(C30:C33,C20:C23)</f>
        <v>3.3632847995532984</v>
      </c>
      <c r="D39" s="29">
        <f t="shared" si="12"/>
        <v>1.328943560701191</v>
      </c>
      <c r="E39" s="29">
        <f t="shared" si="12"/>
        <v>-2.1931440892414003</v>
      </c>
      <c r="F39" s="29">
        <f t="shared" si="12"/>
        <v>0.22946059473698455</v>
      </c>
      <c r="G39" s="29">
        <f>INTERCEPT(G30:G33,G20:G23)</f>
        <v>-2.770368113568331</v>
      </c>
      <c r="H39" s="29">
        <f>INTERCEPT(H31:H33,H21:H23)</f>
        <v>1.0586493113133315</v>
      </c>
      <c r="I39" s="29">
        <f>INTERCEPT(I31:I32,I21:I22)</f>
        <v>0</v>
      </c>
      <c r="J39" s="29">
        <f t="shared" si="12"/>
        <v>3.2342015923230605</v>
      </c>
      <c r="K39" s="29">
        <f>INTERCEPT(K31:K33,K21:K23)</f>
        <v>-0.18292592419506093</v>
      </c>
      <c r="L39" s="29" t="e">
        <f aca="true" t="shared" si="13" ref="L39:U39">INTERCEPT(L30:L34,L20:L24)</f>
        <v>#DIV/0!</v>
      </c>
      <c r="M39" s="29" t="e">
        <f t="shared" si="13"/>
        <v>#DIV/0!</v>
      </c>
      <c r="N39" s="29" t="e">
        <f t="shared" si="13"/>
        <v>#DIV/0!</v>
      </c>
      <c r="O39" s="29" t="e">
        <f t="shared" si="13"/>
        <v>#DIV/0!</v>
      </c>
      <c r="P39" s="29" t="e">
        <f t="shared" si="13"/>
        <v>#DIV/0!</v>
      </c>
      <c r="Q39" s="29" t="e">
        <f t="shared" si="13"/>
        <v>#DIV/0!</v>
      </c>
      <c r="R39" s="29" t="e">
        <f t="shared" si="13"/>
        <v>#DIV/0!</v>
      </c>
      <c r="S39" s="29">
        <f t="shared" si="13"/>
        <v>2.94484594800905</v>
      </c>
      <c r="T39" s="29" t="e">
        <f t="shared" si="13"/>
        <v>#DIV/0!</v>
      </c>
      <c r="U39" s="29" t="e">
        <f t="shared" si="13"/>
        <v>#DIV/0!</v>
      </c>
      <c r="V39" s="29"/>
    </row>
    <row r="40" spans="1:22" ht="11.25">
      <c r="A40" s="1" t="s">
        <v>523</v>
      </c>
      <c r="B40" s="29">
        <f>TREND(B31:B33,B21:B23,,TRUE)</f>
        <v>-0.1083956218483684</v>
      </c>
      <c r="C40" s="29">
        <f aca="true" t="shared" si="14" ref="C40:K40">TREND(C30:C33,C20:C23,,TRUE)</f>
        <v>3.363284799553289</v>
      </c>
      <c r="D40" s="29">
        <f t="shared" si="14"/>
        <v>1.3289435607007563</v>
      </c>
      <c r="E40" s="29">
        <f t="shared" si="14"/>
        <v>-2.1931440892414957</v>
      </c>
      <c r="F40" s="29">
        <f t="shared" si="14"/>
        <v>0.22946059473699262</v>
      </c>
      <c r="G40" s="29">
        <f>TREND(G30:G33,G20:G23,,TRUE)</f>
        <v>-2.770368113568314</v>
      </c>
      <c r="H40" s="29">
        <f>TREND(H31:H33,H21:H23,,TRUE)</f>
        <v>1.0586493113133537</v>
      </c>
      <c r="I40" s="29">
        <f>TREND(I31:I32,I21:I22,,TRUE)</f>
        <v>0</v>
      </c>
      <c r="J40" s="29">
        <f t="shared" si="14"/>
        <v>3.234201592323036</v>
      </c>
      <c r="K40" s="29">
        <f>TREND(K31:K33,K21:K23,,TRUE)</f>
        <v>-0.1829259241950358</v>
      </c>
      <c r="L40" s="29" t="e">
        <f aca="true" t="shared" si="15" ref="L40:U40">TREND(L30:L34,L20:L24,,TRUE)</f>
        <v>#VALUE!</v>
      </c>
      <c r="M40" s="29" t="e">
        <f t="shared" si="15"/>
        <v>#VALUE!</v>
      </c>
      <c r="N40" s="29" t="e">
        <f t="shared" si="15"/>
        <v>#VALUE!</v>
      </c>
      <c r="O40" s="29" t="e">
        <f t="shared" si="15"/>
        <v>#VALUE!</v>
      </c>
      <c r="P40" s="29" t="e">
        <f t="shared" si="15"/>
        <v>#VALUE!</v>
      </c>
      <c r="Q40" s="29" t="e">
        <f t="shared" si="15"/>
        <v>#VALUE!</v>
      </c>
      <c r="R40" s="29" t="e">
        <f t="shared" si="15"/>
        <v>#VALUE!</v>
      </c>
      <c r="S40" s="29">
        <f t="shared" si="15"/>
        <v>2.9448459480090543</v>
      </c>
      <c r="T40" s="29" t="e">
        <f t="shared" si="15"/>
        <v>#VALUE!</v>
      </c>
      <c r="U40" s="29" t="e">
        <f t="shared" si="15"/>
        <v>#VALUE!</v>
      </c>
      <c r="V40" s="29"/>
    </row>
    <row r="41" spans="1:22" ht="11.25">
      <c r="A41" s="1" t="s">
        <v>524</v>
      </c>
      <c r="B41" s="29">
        <f>RSQ(B31:B33,B21:B23)</f>
        <v>0.9980439239263407</v>
      </c>
      <c r="C41" s="29">
        <f aca="true" t="shared" si="16" ref="C41:K41">RSQ(C30:C33,C20:C23)</f>
        <v>0.9992089946482257</v>
      </c>
      <c r="D41" s="29">
        <f t="shared" si="16"/>
        <v>0.9999988455522645</v>
      </c>
      <c r="E41" s="29">
        <f t="shared" si="16"/>
        <v>0.9999973751768101</v>
      </c>
      <c r="F41" s="29">
        <f t="shared" si="16"/>
        <v>0.9994343366504428</v>
      </c>
      <c r="G41" s="29">
        <f>RSQ(G30:G33,G20:G23)</f>
        <v>0.9956783704970816</v>
      </c>
      <c r="H41" s="29">
        <f>RSQ(H31:H33,H21:H23)</f>
        <v>0.9998954561112053</v>
      </c>
      <c r="I41" s="29">
        <f>RSQ(I31:I32,I21:I22)</f>
        <v>1</v>
      </c>
      <c r="J41" s="29">
        <f t="shared" si="16"/>
        <v>0.9991225432378659</v>
      </c>
      <c r="K41" s="29">
        <f>RSQ(K31:K33,K21:K23)</f>
        <v>0.9999899110690011</v>
      </c>
      <c r="L41" s="29" t="e">
        <f aca="true" t="shared" si="17" ref="L41:U41">RSQ(L30:L34,L20:L24)</f>
        <v>#DIV/0!</v>
      </c>
      <c r="M41" s="29" t="e">
        <f t="shared" si="17"/>
        <v>#DIV/0!</v>
      </c>
      <c r="N41" s="29" t="e">
        <f t="shared" si="17"/>
        <v>#DIV/0!</v>
      </c>
      <c r="O41" s="29" t="e">
        <f t="shared" si="17"/>
        <v>#DIV/0!</v>
      </c>
      <c r="P41" s="29" t="e">
        <f t="shared" si="17"/>
        <v>#DIV/0!</v>
      </c>
      <c r="Q41" s="29" t="e">
        <f t="shared" si="17"/>
        <v>#DIV/0!</v>
      </c>
      <c r="R41" s="29" t="e">
        <f t="shared" si="17"/>
        <v>#DIV/0!</v>
      </c>
      <c r="S41" s="29">
        <f t="shared" si="17"/>
        <v>0.1866730196956766</v>
      </c>
      <c r="T41" s="29" t="e">
        <f t="shared" si="17"/>
        <v>#DIV/0!</v>
      </c>
      <c r="U41" s="29" t="e">
        <f t="shared" si="17"/>
        <v>#DIV/0!</v>
      </c>
      <c r="V41" s="29"/>
    </row>
    <row r="44" ht="11.25">
      <c r="A44" s="26" t="s">
        <v>529</v>
      </c>
    </row>
    <row r="69" spans="1:21" ht="11.25">
      <c r="A69" s="22"/>
      <c r="B69" s="1" t="s">
        <v>477</v>
      </c>
      <c r="C69" s="1" t="s">
        <v>476</v>
      </c>
      <c r="D69" s="1" t="s">
        <v>479</v>
      </c>
      <c r="E69" s="1" t="s">
        <v>481</v>
      </c>
      <c r="F69" s="1" t="s">
        <v>480</v>
      </c>
      <c r="G69" s="1" t="s">
        <v>482</v>
      </c>
      <c r="H69" s="1" t="s">
        <v>483</v>
      </c>
      <c r="I69" s="1" t="s">
        <v>484</v>
      </c>
      <c r="J69" s="1" t="s">
        <v>389</v>
      </c>
      <c r="K69" s="1" t="s">
        <v>478</v>
      </c>
      <c r="L69" s="1" t="s">
        <v>487</v>
      </c>
      <c r="M69" s="1" t="s">
        <v>489</v>
      </c>
      <c r="N69" s="1" t="s">
        <v>492</v>
      </c>
      <c r="O69" s="1" t="s">
        <v>485</v>
      </c>
      <c r="P69" s="1" t="s">
        <v>486</v>
      </c>
      <c r="Q69" s="1" t="s">
        <v>510</v>
      </c>
      <c r="R69" s="1" t="s">
        <v>509</v>
      </c>
      <c r="S69" s="1" t="s">
        <v>491</v>
      </c>
      <c r="T69" s="1" t="s">
        <v>488</v>
      </c>
      <c r="U69" s="1" t="s">
        <v>540</v>
      </c>
    </row>
    <row r="70" spans="1:21" ht="11.25">
      <c r="A70" s="1" t="s">
        <v>475</v>
      </c>
      <c r="B70" s="34">
        <v>23.328658251519403</v>
      </c>
      <c r="C70" s="34">
        <v>7.146638433033351</v>
      </c>
      <c r="D70" s="34">
        <v>8.601398601398602</v>
      </c>
      <c r="E70" s="34">
        <v>4.360675512665863</v>
      </c>
      <c r="F70" s="34">
        <v>0.13168086754453914</v>
      </c>
      <c r="G70" s="34">
        <v>8.14867762687634</v>
      </c>
      <c r="H70" s="34">
        <v>1.6468842729970328</v>
      </c>
      <c r="I70" s="34">
        <v>0.43153526970954353</v>
      </c>
      <c r="J70" s="72">
        <v>0.11785246617197731</v>
      </c>
      <c r="K70" s="7">
        <v>1.6366906474820144</v>
      </c>
      <c r="L70" s="7">
        <v>280</v>
      </c>
      <c r="M70" s="1">
        <v>119</v>
      </c>
      <c r="N70" s="1">
        <v>130</v>
      </c>
      <c r="O70" s="1">
        <v>389</v>
      </c>
      <c r="P70" s="1">
        <v>317</v>
      </c>
      <c r="Q70" s="1">
        <v>26</v>
      </c>
      <c r="R70" s="1">
        <v>172</v>
      </c>
      <c r="S70" s="1">
        <v>32</v>
      </c>
      <c r="T70" s="1">
        <v>45</v>
      </c>
      <c r="U70" s="1">
        <v>18</v>
      </c>
    </row>
    <row r="72" spans="1:21" ht="11.25">
      <c r="A72" s="1" t="s">
        <v>498</v>
      </c>
      <c r="B72" s="49">
        <v>19.043871819468357</v>
      </c>
      <c r="C72" s="49">
        <v>0.10138186627606041</v>
      </c>
      <c r="D72" s="49">
        <v>6.120775290449932</v>
      </c>
      <c r="E72" s="49">
        <v>30.149666915583403</v>
      </c>
      <c r="F72" s="49">
        <v>0.09369667015291731</v>
      </c>
      <c r="G72" s="49">
        <v>0.12249330087345636</v>
      </c>
      <c r="H72" s="49">
        <v>0.007479382137820276</v>
      </c>
      <c r="I72" s="49">
        <v>0.008369521983482389</v>
      </c>
      <c r="J72" s="49">
        <v>0.0008799956852788578</v>
      </c>
      <c r="K72" s="49">
        <v>0.0030212774744215977</v>
      </c>
      <c r="L72" s="1">
        <v>3990</v>
      </c>
      <c r="M72" s="1">
        <v>2360</v>
      </c>
      <c r="N72" s="1">
        <v>1.7</v>
      </c>
      <c r="O72" s="1">
        <v>0.32</v>
      </c>
      <c r="P72" s="1">
        <v>11</v>
      </c>
      <c r="Q72" s="1">
        <v>0.04</v>
      </c>
      <c r="R72" s="1">
        <v>4</v>
      </c>
      <c r="S72" s="1">
        <v>3.5</v>
      </c>
      <c r="T72" s="1">
        <v>140</v>
      </c>
      <c r="U72" s="1">
        <v>2.2</v>
      </c>
    </row>
    <row r="73" spans="1:21" ht="11.25">
      <c r="A73" s="1" t="s">
        <v>500</v>
      </c>
      <c r="B73" s="49">
        <v>25.322093355602174</v>
      </c>
      <c r="C73" s="49">
        <v>7.154452265546375</v>
      </c>
      <c r="D73" s="49">
        <v>9.664997325624585</v>
      </c>
      <c r="E73" s="49">
        <v>2.1677979441700814</v>
      </c>
      <c r="F73" s="49">
        <v>0.15220354730675237</v>
      </c>
      <c r="G73" s="49">
        <v>5.095412538247812</v>
      </c>
      <c r="H73" s="49">
        <v>2.347408899280458</v>
      </c>
      <c r="I73" s="49">
        <v>1.4879544160241798</v>
      </c>
      <c r="J73" s="49">
        <v>0.1529517790066266</v>
      </c>
      <c r="K73" s="49">
        <v>1.3563288163910612</v>
      </c>
      <c r="L73" s="1">
        <v>18</v>
      </c>
      <c r="M73" s="1">
        <v>0</v>
      </c>
      <c r="N73" s="1">
        <v>683</v>
      </c>
      <c r="O73" s="1">
        <v>346</v>
      </c>
      <c r="P73" s="1">
        <v>416</v>
      </c>
      <c r="Q73" s="1">
        <v>37</v>
      </c>
      <c r="R73" s="1">
        <v>188</v>
      </c>
      <c r="S73" s="1">
        <v>33</v>
      </c>
      <c r="T73" s="1">
        <v>37</v>
      </c>
      <c r="U73" s="1">
        <v>0</v>
      </c>
    </row>
    <row r="75" spans="1:2" ht="11.25">
      <c r="A75" s="1" t="s">
        <v>520</v>
      </c>
      <c r="B75" s="39">
        <v>0</v>
      </c>
    </row>
    <row r="76" spans="1:2" ht="11.25">
      <c r="A76" s="1" t="s">
        <v>436</v>
      </c>
      <c r="B76" s="93">
        <v>815775.5763590767</v>
      </c>
    </row>
    <row r="77" spans="1:2" ht="11.25">
      <c r="A77" s="1" t="s">
        <v>438</v>
      </c>
      <c r="B77" s="39">
        <v>324422.6703893792</v>
      </c>
    </row>
    <row r="78" spans="1:2" ht="11.25">
      <c r="A78" s="1" t="s">
        <v>437</v>
      </c>
      <c r="B78" s="93">
        <v>3725412.536306778</v>
      </c>
    </row>
    <row r="79" spans="1:2" ht="11.25">
      <c r="A79" s="1" t="s">
        <v>539</v>
      </c>
      <c r="B79" s="39">
        <v>698897.915761477</v>
      </c>
    </row>
    <row r="80" ht="11.25">
      <c r="B80" s="93"/>
    </row>
    <row r="81" ht="11.25">
      <c r="B81" s="39"/>
    </row>
    <row r="82" spans="1:2" ht="11.25">
      <c r="A82" s="22"/>
      <c r="B82" s="39" t="s">
        <v>481</v>
      </c>
    </row>
    <row r="83" spans="1:2" ht="11.25">
      <c r="A83" s="1" t="s">
        <v>520</v>
      </c>
      <c r="B83" s="39">
        <v>0</v>
      </c>
    </row>
    <row r="84" spans="1:2" ht="11.25">
      <c r="A84" s="1" t="s">
        <v>531</v>
      </c>
      <c r="B84" s="120">
        <v>5.804982036802153</v>
      </c>
    </row>
    <row r="85" spans="1:2" ht="11.25">
      <c r="A85" s="1" t="s">
        <v>366</v>
      </c>
      <c r="B85" s="120">
        <v>2.245314319076767</v>
      </c>
    </row>
    <row r="86" spans="1:2" ht="11.25">
      <c r="A86" s="1" t="s">
        <v>498</v>
      </c>
      <c r="B86" s="120">
        <v>30.149666915583403</v>
      </c>
    </row>
    <row r="87" spans="1:2" ht="11.25">
      <c r="A87" s="34" t="s">
        <v>369</v>
      </c>
      <c r="B87" s="127">
        <v>4.922125747746678</v>
      </c>
    </row>
    <row r="88" ht="11.25">
      <c r="B88" s="127"/>
    </row>
    <row r="89" ht="11.25">
      <c r="B89" s="39"/>
    </row>
    <row r="90" spans="1:2" ht="11.25">
      <c r="A90" s="1" t="s">
        <v>521</v>
      </c>
      <c r="B90" s="128">
        <f>SLOPE(B83:B85,B75:B77)</f>
        <v>7.126336539044292E-06</v>
      </c>
    </row>
    <row r="91" spans="1:2" ht="11.25">
      <c r="A91" s="1" t="s">
        <v>522</v>
      </c>
      <c r="B91" s="128">
        <f>INTERCEPT(B83:B85,B75:B77)</f>
        <v>-0.02504669055961317</v>
      </c>
    </row>
    <row r="92" spans="1:2" ht="11.25">
      <c r="A92" s="1" t="s">
        <v>523</v>
      </c>
      <c r="B92" s="128">
        <f>TREND(B83:B85,B75:B77,,TRUE)</f>
        <v>-0.025046690559612284</v>
      </c>
    </row>
    <row r="93" spans="1:2" ht="11.25">
      <c r="A93" s="1" t="s">
        <v>524</v>
      </c>
      <c r="B93" s="128">
        <f>RSQ(B83:B85,B75:B77)</f>
        <v>0.9998465257274657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C2" sqref="A2:C11"/>
    </sheetView>
  </sheetViews>
  <sheetFormatPr defaultColWidth="11.421875" defaultRowHeight="12.75"/>
  <cols>
    <col min="1" max="21" width="9.140625" style="1" customWidth="1"/>
    <col min="22" max="22" width="10.140625" style="1" customWidth="1"/>
    <col min="23" max="16384" width="9.140625" style="1" customWidth="1"/>
  </cols>
  <sheetData>
    <row r="1" spans="1:24" s="13" customFormat="1" ht="23.25" thickBot="1">
      <c r="A1" s="2" t="s">
        <v>496</v>
      </c>
      <c r="B1" s="3" t="s">
        <v>497</v>
      </c>
      <c r="C1" s="3" t="s">
        <v>498</v>
      </c>
      <c r="D1" s="3" t="s">
        <v>475</v>
      </c>
      <c r="E1" s="3" t="s">
        <v>531</v>
      </c>
      <c r="F1" s="3" t="s">
        <v>474</v>
      </c>
      <c r="G1" s="69" t="s">
        <v>369</v>
      </c>
      <c r="H1" s="3" t="s">
        <v>499</v>
      </c>
      <c r="I1" s="3" t="s">
        <v>500</v>
      </c>
      <c r="J1" s="3" t="s">
        <v>372</v>
      </c>
      <c r="K1" s="3" t="s">
        <v>373</v>
      </c>
      <c r="L1" s="12"/>
      <c r="M1" s="13" t="s">
        <v>381</v>
      </c>
      <c r="N1" s="54" t="s">
        <v>371</v>
      </c>
      <c r="O1" s="55" t="s">
        <v>498</v>
      </c>
      <c r="P1" s="55" t="s">
        <v>474</v>
      </c>
      <c r="Q1" s="55" t="s">
        <v>531</v>
      </c>
      <c r="R1" s="55" t="s">
        <v>500</v>
      </c>
      <c r="S1" s="55" t="s">
        <v>375</v>
      </c>
      <c r="T1" s="55" t="s">
        <v>475</v>
      </c>
      <c r="U1" s="55" t="s">
        <v>383</v>
      </c>
      <c r="V1" s="56" t="s">
        <v>499</v>
      </c>
      <c r="W1" s="55" t="s">
        <v>497</v>
      </c>
      <c r="X1" s="57" t="s">
        <v>376</v>
      </c>
    </row>
    <row r="2" spans="1:24" ht="11.25">
      <c r="A2" s="4" t="s">
        <v>511</v>
      </c>
      <c r="B2" s="5">
        <v>49.082222222222214</v>
      </c>
      <c r="C2" s="1">
        <v>40.41</v>
      </c>
      <c r="D2" s="1">
        <v>49.9</v>
      </c>
      <c r="E2" s="1">
        <v>47.96</v>
      </c>
      <c r="F2" s="1">
        <v>42.38</v>
      </c>
      <c r="G2" s="1">
        <v>50.5</v>
      </c>
      <c r="H2" s="1">
        <v>39.2</v>
      </c>
      <c r="I2" s="1">
        <v>54.1</v>
      </c>
      <c r="J2" s="1">
        <v>62.27</v>
      </c>
      <c r="K2" s="12">
        <v>75.45</v>
      </c>
      <c r="L2" s="12"/>
      <c r="M2" s="4">
        <f>60.0843/28.0855</f>
        <v>2.1393352441651388</v>
      </c>
      <c r="N2" s="58" t="s">
        <v>477</v>
      </c>
      <c r="O2" s="50">
        <f>C33/$M2</f>
        <v>19.043871819468357</v>
      </c>
      <c r="P2" s="50">
        <f>F33/$M2</f>
        <v>20.483173859940678</v>
      </c>
      <c r="Q2" s="50">
        <f>E33/$M2</f>
        <v>22.247760943304677</v>
      </c>
      <c r="R2" s="50">
        <f>I33/$M2</f>
        <v>25.322093355602174</v>
      </c>
      <c r="S2" s="50">
        <f>J33/$M2</f>
        <v>29.1333925592658</v>
      </c>
      <c r="T2" s="50">
        <f>D33/$M2</f>
        <v>23.269156562350993</v>
      </c>
      <c r="U2" s="50">
        <f>G33/$M2</f>
        <v>23.640924877779227</v>
      </c>
      <c r="V2" s="50">
        <f>H33/$M2</f>
        <v>20.91717909548652</v>
      </c>
      <c r="W2" s="50">
        <f>B33/$M2</f>
        <v>23.061640214803656</v>
      </c>
      <c r="X2" s="59">
        <f>K33/$M2</f>
        <v>35.76147308812906</v>
      </c>
    </row>
    <row r="3" spans="1:24" ht="11.25">
      <c r="A3" s="4" t="s">
        <v>512</v>
      </c>
      <c r="B3" s="5">
        <v>0.7188888888888888</v>
      </c>
      <c r="C3" s="1">
        <v>0.005</v>
      </c>
      <c r="D3" s="1">
        <v>2.73</v>
      </c>
      <c r="E3" s="1">
        <v>0.96</v>
      </c>
      <c r="F3" s="1">
        <v>0.006</v>
      </c>
      <c r="G3" s="1">
        <v>0.98</v>
      </c>
      <c r="H3" s="1">
        <v>0.43</v>
      </c>
      <c r="I3" s="1">
        <v>2.26</v>
      </c>
      <c r="J3" s="1">
        <v>0.7</v>
      </c>
      <c r="K3" s="12">
        <v>0.11</v>
      </c>
      <c r="L3" s="12"/>
      <c r="M3" s="4">
        <f>101.961276/53.963076</f>
        <v>1.8894637511026984</v>
      </c>
      <c r="N3" s="58" t="s">
        <v>476</v>
      </c>
      <c r="O3" s="50">
        <f>C35/$M3</f>
        <v>0.10138186627606041</v>
      </c>
      <c r="P3" s="50">
        <f aca="true" t="shared" si="0" ref="P3:P10">F35/$M3</f>
        <v>0.3611773572275202</v>
      </c>
      <c r="Q3" s="50">
        <f aca="true" t="shared" si="1" ref="Q3:Q10">E35/$M3</f>
        <v>8.141025488965884</v>
      </c>
      <c r="R3" s="50">
        <f aca="true" t="shared" si="2" ref="R3:S10">I35/$M3</f>
        <v>7.154452265546375</v>
      </c>
      <c r="S3" s="50">
        <f t="shared" si="2"/>
        <v>8.242559088981944</v>
      </c>
      <c r="T3" s="50">
        <f aca="true" t="shared" si="3" ref="T3:T10">D35/$M3</f>
        <v>7.127777691402144</v>
      </c>
      <c r="U3" s="50">
        <f aca="true" t="shared" si="4" ref="U3:V10">G35/$M3</f>
        <v>7.738668122537733</v>
      </c>
      <c r="V3" s="50">
        <f t="shared" si="4"/>
        <v>2.1508361503455924</v>
      </c>
      <c r="W3" s="50">
        <f aca="true" t="shared" si="5" ref="W3:W10">B35/$M3</f>
        <v>4.199201353996916</v>
      </c>
      <c r="X3" s="59">
        <f aca="true" t="shared" si="6" ref="X3:X10">K35/$M3</f>
        <v>6.885303582878024</v>
      </c>
    </row>
    <row r="4" spans="1:24" ht="11.25">
      <c r="A4" s="4" t="s">
        <v>513</v>
      </c>
      <c r="B4" s="5">
        <v>7.893333333333334</v>
      </c>
      <c r="C4" s="1">
        <v>0.19</v>
      </c>
      <c r="D4" s="1">
        <v>13.5</v>
      </c>
      <c r="E4" s="1">
        <v>15.5</v>
      </c>
      <c r="F4" s="1">
        <v>0.66</v>
      </c>
      <c r="G4" s="1">
        <v>14.6</v>
      </c>
      <c r="H4" s="1">
        <v>3.56</v>
      </c>
      <c r="I4" s="1">
        <v>13.5</v>
      </c>
      <c r="J4" s="1">
        <v>15.56</v>
      </c>
      <c r="K4" s="12">
        <v>12.83</v>
      </c>
      <c r="L4" s="12"/>
      <c r="M4" s="4">
        <f>159.6882/111.69</f>
        <v>1.4297448294386248</v>
      </c>
      <c r="N4" s="58" t="s">
        <v>479</v>
      </c>
      <c r="O4" s="50">
        <f aca="true" t="shared" si="7" ref="O4:O10">C36/$M4</f>
        <v>6.120775290449932</v>
      </c>
      <c r="P4" s="50">
        <f t="shared" si="0"/>
        <v>6.053158810757512</v>
      </c>
      <c r="Q4" s="50">
        <f t="shared" si="1"/>
        <v>7.84342755654428</v>
      </c>
      <c r="R4" s="50">
        <f t="shared" si="2"/>
        <v>9.664997325624585</v>
      </c>
      <c r="S4" s="50">
        <f t="shared" si="2"/>
        <v>4.620366665994165</v>
      </c>
      <c r="T4" s="50">
        <f t="shared" si="3"/>
        <v>8.582336110416163</v>
      </c>
      <c r="U4" s="50">
        <f t="shared" si="4"/>
        <v>7.775286039596052</v>
      </c>
      <c r="V4" s="50">
        <f t="shared" si="4"/>
        <v>7.457345001070838</v>
      </c>
      <c r="W4" s="50">
        <f t="shared" si="5"/>
        <v>6.097006868819851</v>
      </c>
      <c r="X4" s="59">
        <f t="shared" si="6"/>
        <v>0.6311992494968973</v>
      </c>
    </row>
    <row r="5" spans="1:24" ht="11.25">
      <c r="A5" s="4" t="s">
        <v>514</v>
      </c>
      <c r="B5" s="5">
        <v>8.672222222222222</v>
      </c>
      <c r="C5" s="1">
        <v>8.68</v>
      </c>
      <c r="D5" s="1">
        <v>12.3</v>
      </c>
      <c r="E5" s="1">
        <v>11.3</v>
      </c>
      <c r="F5" s="1">
        <v>8.37</v>
      </c>
      <c r="G5" s="1">
        <v>11.1</v>
      </c>
      <c r="H5" s="1">
        <v>9.34</v>
      </c>
      <c r="I5" s="1">
        <v>13.8</v>
      </c>
      <c r="J5" s="1">
        <v>6.6</v>
      </c>
      <c r="K5" s="12">
        <v>0.89</v>
      </c>
      <c r="L5" s="12"/>
      <c r="M5" s="4">
        <f>40.3044/24.305</f>
        <v>1.6582760748817116</v>
      </c>
      <c r="N5" s="58" t="s">
        <v>481</v>
      </c>
      <c r="O5" s="50">
        <f t="shared" si="7"/>
        <v>30.149666915583403</v>
      </c>
      <c r="P5" s="50">
        <f t="shared" si="0"/>
        <v>27.809499238367298</v>
      </c>
      <c r="Q5" s="50">
        <f t="shared" si="1"/>
        <v>5.804982036802153</v>
      </c>
      <c r="R5" s="50">
        <f t="shared" si="2"/>
        <v>2.1677979441700814</v>
      </c>
      <c r="S5" s="50">
        <f t="shared" si="2"/>
        <v>2.245314319076767</v>
      </c>
      <c r="T5" s="50">
        <f t="shared" si="3"/>
        <v>4.34951070834588</v>
      </c>
      <c r="U5" s="50">
        <f t="shared" si="4"/>
        <v>4.922125747746678</v>
      </c>
      <c r="V5" s="50">
        <f t="shared" si="4"/>
        <v>21.416035103003132</v>
      </c>
      <c r="W5" s="50">
        <f t="shared" si="5"/>
        <v>14.902804781373224</v>
      </c>
      <c r="X5" s="59">
        <f t="shared" si="6"/>
        <v>0.06053594989423129</v>
      </c>
    </row>
    <row r="6" spans="1:24" ht="11.25">
      <c r="A6" s="4" t="s">
        <v>502</v>
      </c>
      <c r="B6" s="5">
        <v>24.58555555555556</v>
      </c>
      <c r="C6" s="1">
        <v>49.59</v>
      </c>
      <c r="D6" s="1">
        <v>7.23</v>
      </c>
      <c r="E6" s="1">
        <v>9.7</v>
      </c>
      <c r="F6" s="1">
        <v>44.6</v>
      </c>
      <c r="G6" s="1">
        <v>8.15</v>
      </c>
      <c r="H6" s="1">
        <v>31.11</v>
      </c>
      <c r="I6" s="1">
        <v>3.59</v>
      </c>
      <c r="J6" s="1">
        <v>3.72</v>
      </c>
      <c r="K6" s="12">
        <v>0.099</v>
      </c>
      <c r="L6" s="12"/>
      <c r="M6" s="4">
        <f>70.937449/54.938049</f>
        <v>1.2912262137303057</v>
      </c>
      <c r="N6" s="58" t="s">
        <v>480</v>
      </c>
      <c r="O6" s="50">
        <f t="shared" si="7"/>
        <v>0.09369667015291731</v>
      </c>
      <c r="P6" s="50">
        <f t="shared" si="0"/>
        <v>0.09689428914394024</v>
      </c>
      <c r="Q6" s="50">
        <f t="shared" si="1"/>
        <v>0.1344998175583404</v>
      </c>
      <c r="R6" s="50">
        <f t="shared" si="2"/>
        <v>0.15220354730675237</v>
      </c>
      <c r="S6" s="50">
        <f t="shared" si="2"/>
        <v>0.0806161485950331</v>
      </c>
      <c r="T6" s="50">
        <f t="shared" si="3"/>
        <v>0.1313425758028864</v>
      </c>
      <c r="U6" s="50">
        <f t="shared" si="4"/>
        <v>0.14736800269294845</v>
      </c>
      <c r="V6" s="50">
        <f t="shared" si="4"/>
        <v>0.13261260876794254</v>
      </c>
      <c r="W6" s="50">
        <f t="shared" si="5"/>
        <v>0.11417575930020499</v>
      </c>
      <c r="X6" s="59">
        <f t="shared" si="6"/>
        <v>0.09423536425124124</v>
      </c>
    </row>
    <row r="7" spans="1:24" ht="11.25">
      <c r="A7" s="4" t="s">
        <v>501</v>
      </c>
      <c r="B7" s="5">
        <v>0.14666666666666664</v>
      </c>
      <c r="C7" s="1">
        <v>0.12</v>
      </c>
      <c r="D7" s="1">
        <v>0.17</v>
      </c>
      <c r="E7" s="1">
        <v>0.175</v>
      </c>
      <c r="F7" s="1">
        <v>0.121</v>
      </c>
      <c r="G7" s="1">
        <v>0.19</v>
      </c>
      <c r="H7" s="1">
        <v>0.15</v>
      </c>
      <c r="I7" s="49">
        <v>0.19626638448700645</v>
      </c>
      <c r="J7" s="1">
        <v>0.104</v>
      </c>
      <c r="K7" s="12">
        <v>0.12</v>
      </c>
      <c r="L7" s="12"/>
      <c r="M7" s="4">
        <f>56.0774/40.078</f>
        <v>1.3992065472328956</v>
      </c>
      <c r="N7" s="58" t="s">
        <v>482</v>
      </c>
      <c r="O7" s="50">
        <f t="shared" si="7"/>
        <v>0.12249330087345636</v>
      </c>
      <c r="P7" s="50">
        <f t="shared" si="0"/>
        <v>0.406439591037067</v>
      </c>
      <c r="Q7" s="50">
        <f t="shared" si="1"/>
        <v>9.433129425581365</v>
      </c>
      <c r="R7" s="50">
        <f t="shared" si="2"/>
        <v>5.095412538247812</v>
      </c>
      <c r="S7" s="50">
        <f t="shared" si="2"/>
        <v>4.4636877030803985</v>
      </c>
      <c r="T7" s="50">
        <f t="shared" si="3"/>
        <v>8.127967617986533</v>
      </c>
      <c r="U7" s="50">
        <f t="shared" si="4"/>
        <v>8.875478725047595</v>
      </c>
      <c r="V7" s="50">
        <f t="shared" si="4"/>
        <v>2.667852519494705</v>
      </c>
      <c r="W7" s="50">
        <f t="shared" si="5"/>
        <v>5.423080178804129</v>
      </c>
      <c r="X7" s="59">
        <f t="shared" si="6"/>
        <v>0.4855433113795553</v>
      </c>
    </row>
    <row r="8" spans="1:24" ht="11.25">
      <c r="A8" s="4" t="s">
        <v>503</v>
      </c>
      <c r="B8" s="5">
        <v>7.5488888888888885</v>
      </c>
      <c r="C8" s="1">
        <v>0.17</v>
      </c>
      <c r="D8" s="1">
        <v>11.4</v>
      </c>
      <c r="E8" s="1">
        <v>13.3</v>
      </c>
      <c r="F8" s="1">
        <v>0.55</v>
      </c>
      <c r="G8" s="1">
        <v>12.4</v>
      </c>
      <c r="H8" s="1">
        <v>3.27</v>
      </c>
      <c r="I8" s="1">
        <v>7.12</v>
      </c>
      <c r="J8" s="1">
        <v>6.24</v>
      </c>
      <c r="K8" s="12">
        <v>0.67</v>
      </c>
      <c r="L8" s="12"/>
      <c r="M8" s="4">
        <f>61.97894/45.97954</f>
        <v>1.347967813510096</v>
      </c>
      <c r="N8" s="58" t="s">
        <v>483</v>
      </c>
      <c r="O8" s="50">
        <f t="shared" si="7"/>
        <v>0.007479382137820276</v>
      </c>
      <c r="P8" s="50">
        <f t="shared" si="0"/>
        <v>0.01610849316863667</v>
      </c>
      <c r="Q8" s="50">
        <f t="shared" si="1"/>
        <v>1.3399168434881243</v>
      </c>
      <c r="R8" s="50">
        <f t="shared" si="2"/>
        <v>2.347408899280458</v>
      </c>
      <c r="S8" s="50">
        <f t="shared" si="2"/>
        <v>2.3686571401978744</v>
      </c>
      <c r="T8" s="50">
        <f t="shared" si="3"/>
        <v>1.64298044388551</v>
      </c>
      <c r="U8" s="50">
        <f t="shared" si="4"/>
        <v>1.3670683585691765</v>
      </c>
      <c r="V8" s="50">
        <f t="shared" si="4"/>
        <v>0.3726224765819077</v>
      </c>
      <c r="W8" s="50">
        <f t="shared" si="5"/>
        <v>0.6239039933728296</v>
      </c>
      <c r="X8" s="59">
        <f t="shared" si="6"/>
        <v>3.02399822950517</v>
      </c>
    </row>
    <row r="9" spans="1:24" ht="11.25">
      <c r="A9" s="4" t="s">
        <v>515</v>
      </c>
      <c r="B9" s="5">
        <v>0.8366666666666666</v>
      </c>
      <c r="C9" s="1">
        <v>0.01</v>
      </c>
      <c r="D9" s="1">
        <v>2.22</v>
      </c>
      <c r="E9" s="1">
        <v>1.82</v>
      </c>
      <c r="F9" s="1">
        <v>0.021</v>
      </c>
      <c r="G9" s="1">
        <v>1.84</v>
      </c>
      <c r="H9" s="1">
        <v>0.44</v>
      </c>
      <c r="I9" s="1">
        <v>3.16</v>
      </c>
      <c r="J9" s="1">
        <v>3.19</v>
      </c>
      <c r="K9" s="12">
        <v>4.02</v>
      </c>
      <c r="L9" s="12"/>
      <c r="M9" s="4">
        <f>94.196/78.1966</f>
        <v>1.204604803789423</v>
      </c>
      <c r="N9" s="58" t="s">
        <v>484</v>
      </c>
      <c r="O9" s="50">
        <f t="shared" si="7"/>
        <v>0.008369521983482389</v>
      </c>
      <c r="P9" s="50">
        <f t="shared" si="0"/>
        <v>0.0025750864216051656</v>
      </c>
      <c r="Q9" s="50">
        <f t="shared" si="1"/>
        <v>0.024715115524353484</v>
      </c>
      <c r="R9" s="50">
        <f t="shared" si="2"/>
        <v>1.4879544160241798</v>
      </c>
      <c r="S9" s="50">
        <f t="shared" si="2"/>
        <v>1.1715627720305193</v>
      </c>
      <c r="T9" s="50">
        <f t="shared" si="3"/>
        <v>0.4306433001070903</v>
      </c>
      <c r="U9" s="50">
        <f t="shared" si="4"/>
        <v>0.008313948692795873</v>
      </c>
      <c r="V9" s="50">
        <f t="shared" si="4"/>
        <v>0.04738286398262945</v>
      </c>
      <c r="W9" s="50">
        <f t="shared" si="5"/>
        <v>0</v>
      </c>
      <c r="X9" s="59">
        <f t="shared" si="6"/>
        <v>3.712179777390686</v>
      </c>
    </row>
    <row r="10" spans="1:24" ht="12" customHeight="1">
      <c r="A10" s="4" t="s">
        <v>516</v>
      </c>
      <c r="B10" s="5" t="s">
        <v>504</v>
      </c>
      <c r="C10" s="1">
        <v>0.01</v>
      </c>
      <c r="D10" s="1">
        <v>0.52</v>
      </c>
      <c r="E10" s="1">
        <v>0.03</v>
      </c>
      <c r="F10" s="1">
        <v>0.003</v>
      </c>
      <c r="G10" s="1">
        <v>0.01</v>
      </c>
      <c r="H10" s="1">
        <v>0.05</v>
      </c>
      <c r="I10" s="1">
        <v>1.79</v>
      </c>
      <c r="J10" s="1">
        <v>1.41</v>
      </c>
      <c r="K10" s="12">
        <v>4.41</v>
      </c>
      <c r="L10" s="12"/>
      <c r="M10" s="4">
        <f>141.944522/61.947522</f>
        <v>2.29136723176756</v>
      </c>
      <c r="N10" s="58" t="s">
        <v>374</v>
      </c>
      <c r="O10" s="50">
        <f t="shared" si="7"/>
        <v>0.0008799956852788578</v>
      </c>
      <c r="P10" s="50">
        <f t="shared" si="0"/>
        <v>0.000902506716116283</v>
      </c>
      <c r="Q10" s="50">
        <f t="shared" si="1"/>
        <v>0.009095164900615465</v>
      </c>
      <c r="R10" s="50">
        <f t="shared" si="2"/>
        <v>0.1529517790066266</v>
      </c>
      <c r="S10" s="50">
        <f t="shared" si="2"/>
        <v>0.05067039994068399</v>
      </c>
      <c r="T10" s="50">
        <f t="shared" si="3"/>
        <v>0.11755145475685158</v>
      </c>
      <c r="U10" s="50">
        <f t="shared" si="4"/>
        <v>0.03496610196725251</v>
      </c>
      <c r="V10" s="50">
        <f t="shared" si="4"/>
        <v>0.02490985503303484</v>
      </c>
      <c r="W10" s="50">
        <f t="shared" si="5"/>
        <v>0</v>
      </c>
      <c r="X10" s="59">
        <f t="shared" si="6"/>
        <v>0.00929307834491399</v>
      </c>
    </row>
    <row r="11" spans="1:24" ht="11.25">
      <c r="A11" s="8" t="s">
        <v>517</v>
      </c>
      <c r="B11" s="5"/>
      <c r="C11" s="1">
        <v>0.002</v>
      </c>
      <c r="D11" s="1">
        <v>0.27</v>
      </c>
      <c r="E11" s="1">
        <v>0.021</v>
      </c>
      <c r="F11" s="1">
        <v>0.002</v>
      </c>
      <c r="G11" s="1">
        <v>0.08</v>
      </c>
      <c r="H11" s="1">
        <v>0.05</v>
      </c>
      <c r="I11" s="1">
        <v>0.35</v>
      </c>
      <c r="J11" s="1">
        <v>0.116</v>
      </c>
      <c r="K11" s="12">
        <v>0.021</v>
      </c>
      <c r="L11" s="12"/>
      <c r="M11" s="8">
        <f>79.8658/47.867</f>
        <v>1.6684939519919777</v>
      </c>
      <c r="N11" s="58" t="s">
        <v>478</v>
      </c>
      <c r="O11" s="50">
        <f>C34/$M11</f>
        <v>0.0030212774744215977</v>
      </c>
      <c r="P11" s="50">
        <f>F34/$M11</f>
        <v>0.0037182771563962044</v>
      </c>
      <c r="Q11" s="50">
        <f>E34/$M11</f>
        <v>0.5709953573650574</v>
      </c>
      <c r="R11" s="50">
        <f>I34/$M11</f>
        <v>1.3563288163910612</v>
      </c>
      <c r="S11" s="50">
        <f>J34/$M11</f>
        <v>0.41991795455673814</v>
      </c>
      <c r="T11" s="50">
        <f>D34/$M11</f>
        <v>1.6322886180674228</v>
      </c>
      <c r="U11" s="50">
        <f>G34/$M11</f>
        <v>0.5882383973527209</v>
      </c>
      <c r="V11" s="50">
        <f>H34/$M11</f>
        <v>0.2941979977348075</v>
      </c>
      <c r="W11" s="50">
        <f>B34/$M11</f>
        <v>0.4330937888882224</v>
      </c>
      <c r="X11" s="59">
        <f>K34/$M11</f>
        <v>0.06685025222895975</v>
      </c>
    </row>
    <row r="12" spans="1:24" ht="11.25">
      <c r="A12" s="8" t="s">
        <v>518</v>
      </c>
      <c r="B12" s="5"/>
      <c r="C12" s="1">
        <v>0.08</v>
      </c>
      <c r="D12" s="12"/>
      <c r="F12" s="1">
        <v>0.2801333333333333</v>
      </c>
      <c r="G12" s="1">
        <v>0.05</v>
      </c>
      <c r="H12" s="1">
        <v>0.95</v>
      </c>
      <c r="M12" s="8"/>
      <c r="N12" s="58"/>
      <c r="O12" s="51"/>
      <c r="P12" s="51"/>
      <c r="Q12" s="51"/>
      <c r="R12" s="51"/>
      <c r="S12" s="52"/>
      <c r="T12" s="51"/>
      <c r="U12" s="51"/>
      <c r="V12" s="51"/>
      <c r="W12" s="52"/>
      <c r="X12" s="60"/>
    </row>
    <row r="13" spans="1:24" ht="11.25">
      <c r="A13" s="4" t="s">
        <v>505</v>
      </c>
      <c r="B13" s="5">
        <v>0.37333333333333335</v>
      </c>
      <c r="C13" s="1">
        <v>0.48</v>
      </c>
      <c r="D13" s="8"/>
      <c r="E13" s="8"/>
      <c r="F13" s="1">
        <v>2.83</v>
      </c>
      <c r="G13" s="1">
        <v>0.59</v>
      </c>
      <c r="H13" s="1">
        <v>9.62</v>
      </c>
      <c r="J13" s="1">
        <v>0.31</v>
      </c>
      <c r="K13" s="1">
        <v>1.36</v>
      </c>
      <c r="M13" s="4"/>
      <c r="N13" s="58"/>
      <c r="O13" s="51"/>
      <c r="P13" s="51"/>
      <c r="Q13" s="51"/>
      <c r="R13" s="51"/>
      <c r="S13" s="52"/>
      <c r="T13" s="51"/>
      <c r="U13" s="51"/>
      <c r="V13" s="51"/>
      <c r="W13" s="52"/>
      <c r="X13" s="60"/>
    </row>
    <row r="14" spans="1:24" ht="11.25">
      <c r="A14" s="4" t="s">
        <v>506</v>
      </c>
      <c r="B14" s="5">
        <f aca="true" t="shared" si="8" ref="B14:K14">SUM(B2:B11)</f>
        <v>99.48444444444443</v>
      </c>
      <c r="C14" s="5">
        <f t="shared" si="8"/>
        <v>99.18700000000001</v>
      </c>
      <c r="D14" s="5">
        <f t="shared" si="8"/>
        <v>100.24</v>
      </c>
      <c r="E14" s="5">
        <f t="shared" si="8"/>
        <v>100.76599999999999</v>
      </c>
      <c r="F14" s="5">
        <f t="shared" si="8"/>
        <v>96.71299999999998</v>
      </c>
      <c r="G14" s="8">
        <f t="shared" si="8"/>
        <v>99.85000000000001</v>
      </c>
      <c r="H14" s="5">
        <f t="shared" si="8"/>
        <v>87.6</v>
      </c>
      <c r="I14" s="5">
        <f t="shared" si="8"/>
        <v>99.866266384487</v>
      </c>
      <c r="J14" s="5">
        <f t="shared" si="8"/>
        <v>99.90999999999998</v>
      </c>
      <c r="K14" s="5">
        <f t="shared" si="8"/>
        <v>98.62</v>
      </c>
      <c r="L14" s="12"/>
      <c r="N14" s="58"/>
      <c r="O14" s="51"/>
      <c r="P14" s="51"/>
      <c r="Q14" s="51"/>
      <c r="R14" s="51"/>
      <c r="S14" s="52"/>
      <c r="T14" s="51"/>
      <c r="U14" s="51"/>
      <c r="V14" s="51"/>
      <c r="W14" s="52"/>
      <c r="X14" s="60"/>
    </row>
    <row r="15" spans="1:24" ht="11.25">
      <c r="A15" s="4"/>
      <c r="B15" s="9"/>
      <c r="F15" s="4"/>
      <c r="G15" s="8"/>
      <c r="I15" s="4"/>
      <c r="J15" s="4"/>
      <c r="K15" s="4"/>
      <c r="L15" s="4"/>
      <c r="N15" s="58"/>
      <c r="O15" s="51"/>
      <c r="P15" s="51"/>
      <c r="Q15" s="51"/>
      <c r="R15" s="51"/>
      <c r="S15" s="52"/>
      <c r="T15" s="51"/>
      <c r="U15" s="51"/>
      <c r="V15" s="51"/>
      <c r="W15" s="52"/>
      <c r="X15" s="60"/>
    </row>
    <row r="16" spans="1:24" ht="11.25">
      <c r="A16" s="10" t="s">
        <v>507</v>
      </c>
      <c r="B16" s="5"/>
      <c r="C16" s="4"/>
      <c r="D16" s="5"/>
      <c r="E16" s="4"/>
      <c r="F16" s="42"/>
      <c r="H16" s="8"/>
      <c r="I16" s="8"/>
      <c r="J16" s="8"/>
      <c r="K16" s="8"/>
      <c r="L16" s="8"/>
      <c r="N16" s="61" t="s">
        <v>379</v>
      </c>
      <c r="O16" s="12"/>
      <c r="P16" s="12"/>
      <c r="Q16" s="12"/>
      <c r="R16" s="12"/>
      <c r="S16" s="12"/>
      <c r="T16" s="12"/>
      <c r="U16" s="12"/>
      <c r="V16" s="12"/>
      <c r="W16" s="12"/>
      <c r="X16" s="62"/>
    </row>
    <row r="17" spans="1:24" ht="11.25">
      <c r="A17" s="4" t="s">
        <v>485</v>
      </c>
      <c r="B17" s="11">
        <v>36</v>
      </c>
      <c r="C17" s="1">
        <v>0.32</v>
      </c>
      <c r="D17" s="1">
        <v>389</v>
      </c>
      <c r="E17" s="1">
        <v>110</v>
      </c>
      <c r="F17" s="1">
        <v>3.32</v>
      </c>
      <c r="G17" s="1">
        <v>45.25</v>
      </c>
      <c r="H17" s="1">
        <v>185</v>
      </c>
      <c r="I17" s="1">
        <v>346</v>
      </c>
      <c r="J17" s="1">
        <v>287</v>
      </c>
      <c r="K17" s="12">
        <v>29.1</v>
      </c>
      <c r="L17" s="12"/>
      <c r="N17" s="58" t="s">
        <v>487</v>
      </c>
      <c r="O17" s="42">
        <f>C19</f>
        <v>3990</v>
      </c>
      <c r="P17" s="42">
        <f>F19</f>
        <v>2807</v>
      </c>
      <c r="Q17" s="42">
        <f>E19</f>
        <v>370</v>
      </c>
      <c r="R17" s="42">
        <f>I19</f>
        <v>18</v>
      </c>
      <c r="S17" s="42">
        <f>J19</f>
        <v>66.2</v>
      </c>
      <c r="T17" s="42">
        <f>D19</f>
        <v>280</v>
      </c>
      <c r="U17" s="42">
        <f>G19</f>
        <v>186.4</v>
      </c>
      <c r="V17" s="42">
        <f>H19</f>
        <v>1826</v>
      </c>
      <c r="W17" s="42">
        <f>B19</f>
        <v>1901.1818181818182</v>
      </c>
      <c r="X17" s="63">
        <f>K19</f>
        <v>2.83</v>
      </c>
    </row>
    <row r="18" spans="1:24" ht="11.25">
      <c r="A18" s="4" t="s">
        <v>486</v>
      </c>
      <c r="B18" s="11">
        <v>191.7</v>
      </c>
      <c r="C18" s="1">
        <v>11</v>
      </c>
      <c r="D18" s="1">
        <v>317</v>
      </c>
      <c r="E18" s="1">
        <v>310</v>
      </c>
      <c r="F18" s="1">
        <v>27.6</v>
      </c>
      <c r="G18" s="1">
        <v>336.5</v>
      </c>
      <c r="H18" s="1">
        <v>160</v>
      </c>
      <c r="I18" s="1">
        <v>416</v>
      </c>
      <c r="J18" s="1">
        <v>169</v>
      </c>
      <c r="K18" s="12">
        <v>7</v>
      </c>
      <c r="L18" s="12"/>
      <c r="N18" s="58" t="s">
        <v>489</v>
      </c>
      <c r="O18" s="42">
        <f>C21</f>
        <v>2360</v>
      </c>
      <c r="P18" s="42">
        <f>F21</f>
        <v>2460</v>
      </c>
      <c r="Q18" s="42">
        <f>E21</f>
        <v>170</v>
      </c>
      <c r="R18" s="42">
        <f>I21</f>
        <v>0</v>
      </c>
      <c r="S18" s="42">
        <f>J21</f>
        <v>32.2</v>
      </c>
      <c r="T18" s="42">
        <f>D21</f>
        <v>119</v>
      </c>
      <c r="U18" s="42">
        <f>G21</f>
        <v>83.75</v>
      </c>
      <c r="V18" s="42">
        <f>H21</f>
        <v>1635</v>
      </c>
      <c r="W18" s="42">
        <f>B21</f>
        <v>1170.7</v>
      </c>
      <c r="X18" s="63">
        <f>K21</f>
        <v>1.67</v>
      </c>
    </row>
    <row r="19" spans="1:24" ht="11.25">
      <c r="A19" s="4" t="s">
        <v>487</v>
      </c>
      <c r="B19" s="11">
        <v>1901.1818181818182</v>
      </c>
      <c r="C19" s="1">
        <v>3990</v>
      </c>
      <c r="D19" s="1">
        <v>280</v>
      </c>
      <c r="E19" s="1">
        <v>370</v>
      </c>
      <c r="F19" s="1">
        <v>2807</v>
      </c>
      <c r="G19" s="1">
        <v>186.4</v>
      </c>
      <c r="H19" s="1">
        <v>1826</v>
      </c>
      <c r="I19" s="1">
        <v>18</v>
      </c>
      <c r="J19" s="1">
        <v>66.2</v>
      </c>
      <c r="K19" s="12">
        <v>2.83</v>
      </c>
      <c r="L19" s="12"/>
      <c r="N19" s="58" t="s">
        <v>492</v>
      </c>
      <c r="O19" s="42">
        <f>C26</f>
        <v>1.7</v>
      </c>
      <c r="P19" s="42">
        <f>F26</f>
        <v>19.5</v>
      </c>
      <c r="Q19" s="42">
        <f>E26</f>
        <v>7</v>
      </c>
      <c r="R19" s="42">
        <f>I26</f>
        <v>683</v>
      </c>
      <c r="S19" s="42">
        <f>J26</f>
        <v>323</v>
      </c>
      <c r="T19" s="42">
        <f>D26</f>
        <v>130</v>
      </c>
      <c r="U19" s="42"/>
      <c r="V19" s="42">
        <f>H26</f>
        <v>10</v>
      </c>
      <c r="W19" s="42">
        <f>B26</f>
        <v>1.2</v>
      </c>
      <c r="X19" s="63">
        <f>K26</f>
        <v>50.3</v>
      </c>
    </row>
    <row r="20" spans="1:24" ht="11.25">
      <c r="A20" s="4" t="s">
        <v>488</v>
      </c>
      <c r="B20" s="11">
        <v>70.59</v>
      </c>
      <c r="C20" s="1">
        <v>140</v>
      </c>
      <c r="D20" s="1">
        <v>45</v>
      </c>
      <c r="E20" s="1">
        <v>52</v>
      </c>
      <c r="F20" s="1">
        <v>116</v>
      </c>
      <c r="G20" s="1">
        <v>55</v>
      </c>
      <c r="H20" s="1">
        <v>86</v>
      </c>
      <c r="I20" s="1">
        <v>37</v>
      </c>
      <c r="J20" s="1">
        <v>21.1</v>
      </c>
      <c r="K20" s="42">
        <v>0.83</v>
      </c>
      <c r="L20" s="42"/>
      <c r="N20" s="58" t="s">
        <v>485</v>
      </c>
      <c r="O20" s="42">
        <f>C17</f>
        <v>0.32</v>
      </c>
      <c r="P20" s="42">
        <f>F17</f>
        <v>3.32</v>
      </c>
      <c r="Q20" s="42">
        <f>E17</f>
        <v>110</v>
      </c>
      <c r="R20" s="42">
        <f>I17</f>
        <v>346</v>
      </c>
      <c r="S20" s="42">
        <f>J17</f>
        <v>287</v>
      </c>
      <c r="T20" s="42">
        <f>D17</f>
        <v>389</v>
      </c>
      <c r="U20" s="42">
        <f>G17</f>
        <v>45.25</v>
      </c>
      <c r="V20" s="42">
        <f>H17</f>
        <v>185</v>
      </c>
      <c r="W20" s="42">
        <f>B17</f>
        <v>36</v>
      </c>
      <c r="X20" s="63">
        <f>K17</f>
        <v>29.1</v>
      </c>
    </row>
    <row r="21" spans="1:24" ht="11.25">
      <c r="A21" s="4" t="s">
        <v>489</v>
      </c>
      <c r="B21" s="11">
        <v>1170.7</v>
      </c>
      <c r="C21" s="1">
        <v>2360</v>
      </c>
      <c r="D21" s="1">
        <v>119</v>
      </c>
      <c r="E21" s="1">
        <v>170</v>
      </c>
      <c r="F21" s="1">
        <v>2460</v>
      </c>
      <c r="G21" s="1">
        <v>83.75</v>
      </c>
      <c r="H21" s="1">
        <v>1635</v>
      </c>
      <c r="J21" s="1">
        <v>32.2</v>
      </c>
      <c r="K21" s="8">
        <v>1.67</v>
      </c>
      <c r="L21" s="8"/>
      <c r="N21" s="58" t="s">
        <v>486</v>
      </c>
      <c r="O21" s="42">
        <f>C18</f>
        <v>11</v>
      </c>
      <c r="P21" s="42">
        <f>F18</f>
        <v>27.6</v>
      </c>
      <c r="Q21" s="42">
        <f>E18</f>
        <v>310</v>
      </c>
      <c r="R21" s="42">
        <f>I18</f>
        <v>416</v>
      </c>
      <c r="S21" s="42">
        <f>J18</f>
        <v>169</v>
      </c>
      <c r="T21" s="42">
        <f>D18</f>
        <v>317</v>
      </c>
      <c r="U21" s="42">
        <f>G18</f>
        <v>336.5</v>
      </c>
      <c r="V21" s="42">
        <f>H18</f>
        <v>160</v>
      </c>
      <c r="W21" s="42">
        <f>B18</f>
        <v>191.7</v>
      </c>
      <c r="X21" s="63">
        <f>K18</f>
        <v>7</v>
      </c>
    </row>
    <row r="22" spans="1:24" ht="11.25">
      <c r="A22" s="4" t="s">
        <v>490</v>
      </c>
      <c r="B22" s="11">
        <v>65.77777777777777</v>
      </c>
      <c r="C22" s="1">
        <v>7.1</v>
      </c>
      <c r="D22" s="1">
        <v>127</v>
      </c>
      <c r="E22" s="1">
        <v>125</v>
      </c>
      <c r="F22" s="1">
        <v>6.72</v>
      </c>
      <c r="G22" s="1">
        <v>82.75</v>
      </c>
      <c r="H22" s="1">
        <v>36</v>
      </c>
      <c r="I22" s="1">
        <v>19</v>
      </c>
      <c r="J22" s="1">
        <v>43.4</v>
      </c>
      <c r="K22" s="42">
        <v>2.68</v>
      </c>
      <c r="L22" s="42"/>
      <c r="N22" s="58" t="s">
        <v>510</v>
      </c>
      <c r="O22" s="42">
        <f>C27</f>
        <v>0.04</v>
      </c>
      <c r="P22" s="42">
        <f>F27</f>
        <v>1.54</v>
      </c>
      <c r="Q22" s="42">
        <f>E27</f>
        <v>16</v>
      </c>
      <c r="R22" s="42">
        <f>I27</f>
        <v>37</v>
      </c>
      <c r="S22" s="42">
        <f>J27</f>
        <v>21.2</v>
      </c>
      <c r="T22" s="42">
        <f>D27</f>
        <v>26</v>
      </c>
      <c r="U22" s="42">
        <f>G27</f>
        <v>25.6</v>
      </c>
      <c r="V22" s="42">
        <f>H27</f>
        <v>10</v>
      </c>
      <c r="W22" s="42">
        <f>B27</f>
        <v>13</v>
      </c>
      <c r="X22" s="63">
        <f>K27</f>
        <v>45.1</v>
      </c>
    </row>
    <row r="23" spans="1:24" ht="11.25">
      <c r="A23" s="4" t="s">
        <v>508</v>
      </c>
      <c r="B23" s="11">
        <v>57.2</v>
      </c>
      <c r="C23" s="1">
        <v>46</v>
      </c>
      <c r="D23" s="1">
        <v>103</v>
      </c>
      <c r="E23" s="1">
        <v>70</v>
      </c>
      <c r="F23" s="1">
        <v>41.8</v>
      </c>
      <c r="G23" s="1">
        <v>79.75</v>
      </c>
      <c r="H23" s="1">
        <v>77</v>
      </c>
      <c r="I23" s="1">
        <v>127</v>
      </c>
      <c r="J23" s="1">
        <v>67.7</v>
      </c>
      <c r="K23" s="42">
        <v>30.6</v>
      </c>
      <c r="L23" s="42"/>
      <c r="N23" s="58" t="s">
        <v>509</v>
      </c>
      <c r="O23" s="42">
        <f>C25</f>
        <v>4</v>
      </c>
      <c r="P23" s="42">
        <f>F25</f>
        <v>5.92</v>
      </c>
      <c r="Q23" s="42">
        <f>E25</f>
        <v>18</v>
      </c>
      <c r="R23" s="42">
        <f>I25</f>
        <v>188</v>
      </c>
      <c r="S23" s="42">
        <f>J25</f>
        <v>118</v>
      </c>
      <c r="T23" s="42">
        <f>D25</f>
        <v>172</v>
      </c>
      <c r="U23" s="42">
        <f>G25</f>
        <v>46.4</v>
      </c>
      <c r="V23" s="42">
        <f>H25</f>
        <v>28</v>
      </c>
      <c r="W23" s="42">
        <f>B25</f>
        <v>35</v>
      </c>
      <c r="X23" s="63">
        <f>K25</f>
        <v>99.9</v>
      </c>
    </row>
    <row r="24" spans="1:24" ht="11.25">
      <c r="A24" s="4" t="s">
        <v>491</v>
      </c>
      <c r="B24" s="4">
        <v>28</v>
      </c>
      <c r="C24" s="1">
        <v>3.5</v>
      </c>
      <c r="D24" s="1">
        <v>32</v>
      </c>
      <c r="E24" s="1">
        <v>44</v>
      </c>
      <c r="F24" s="1">
        <v>7.24</v>
      </c>
      <c r="G24" s="1">
        <v>41.85</v>
      </c>
      <c r="H24" s="1">
        <v>15</v>
      </c>
      <c r="I24" s="1">
        <v>33</v>
      </c>
      <c r="J24" s="1">
        <v>22</v>
      </c>
      <c r="K24" s="12">
        <v>5.07</v>
      </c>
      <c r="L24" s="12"/>
      <c r="N24" s="58" t="s">
        <v>491</v>
      </c>
      <c r="O24" s="42">
        <f>C24</f>
        <v>3.5</v>
      </c>
      <c r="P24" s="42">
        <f>F24</f>
        <v>7.24</v>
      </c>
      <c r="Q24" s="42">
        <f>E24</f>
        <v>44</v>
      </c>
      <c r="R24" s="42">
        <f>I24</f>
        <v>33</v>
      </c>
      <c r="S24" s="42">
        <f>J24</f>
        <v>22</v>
      </c>
      <c r="T24" s="42">
        <f>D24</f>
        <v>32</v>
      </c>
      <c r="U24" s="42">
        <f>G24</f>
        <v>41.85</v>
      </c>
      <c r="V24" s="42">
        <f>H24</f>
        <v>15</v>
      </c>
      <c r="W24" s="42">
        <f>B24</f>
        <v>28</v>
      </c>
      <c r="X24" s="63">
        <f>K24</f>
        <v>5.07</v>
      </c>
    </row>
    <row r="25" spans="1:24" ht="11.25">
      <c r="A25" s="4" t="s">
        <v>509</v>
      </c>
      <c r="B25" s="4">
        <v>35</v>
      </c>
      <c r="C25" s="1">
        <v>4</v>
      </c>
      <c r="D25" s="1">
        <v>172</v>
      </c>
      <c r="E25" s="1">
        <v>18</v>
      </c>
      <c r="F25" s="1">
        <v>5.92</v>
      </c>
      <c r="G25" s="1">
        <v>46.4</v>
      </c>
      <c r="H25" s="1">
        <v>28</v>
      </c>
      <c r="I25" s="1">
        <v>188</v>
      </c>
      <c r="J25" s="1">
        <v>118</v>
      </c>
      <c r="K25" s="12">
        <v>99.9</v>
      </c>
      <c r="L25" s="12"/>
      <c r="N25" s="58" t="s">
        <v>488</v>
      </c>
      <c r="O25" s="42">
        <f>C20</f>
        <v>140</v>
      </c>
      <c r="P25" s="42">
        <f>F20</f>
        <v>116</v>
      </c>
      <c r="Q25" s="42">
        <f>E20</f>
        <v>52</v>
      </c>
      <c r="R25" s="42">
        <f>I20</f>
        <v>37</v>
      </c>
      <c r="S25" s="42">
        <f>J20</f>
        <v>21.1</v>
      </c>
      <c r="T25" s="42">
        <f>D20</f>
        <v>45</v>
      </c>
      <c r="U25" s="42">
        <f>G20</f>
        <v>55</v>
      </c>
      <c r="V25" s="42">
        <f>H20</f>
        <v>86</v>
      </c>
      <c r="W25" s="42">
        <f>B20</f>
        <v>70.59</v>
      </c>
      <c r="X25" s="63">
        <f>K20</f>
        <v>0.83</v>
      </c>
    </row>
    <row r="26" spans="1:24" ht="11.25">
      <c r="A26" s="4" t="s">
        <v>492</v>
      </c>
      <c r="B26" s="4">
        <v>1.2</v>
      </c>
      <c r="C26" s="1">
        <v>1.7</v>
      </c>
      <c r="D26" s="1">
        <v>130</v>
      </c>
      <c r="E26" s="1">
        <v>7</v>
      </c>
      <c r="F26" s="1">
        <v>19.5</v>
      </c>
      <c r="H26" s="1">
        <v>10</v>
      </c>
      <c r="I26" s="1">
        <v>683</v>
      </c>
      <c r="J26" s="1">
        <v>323</v>
      </c>
      <c r="K26" s="12">
        <v>50.3</v>
      </c>
      <c r="L26" s="12"/>
      <c r="N26" s="58" t="s">
        <v>540</v>
      </c>
      <c r="O26" s="42">
        <f>C28</f>
        <v>2.2</v>
      </c>
      <c r="P26" s="42">
        <f>F28</f>
        <v>1.48</v>
      </c>
      <c r="Q26" s="42">
        <f>E28</f>
        <v>0.6</v>
      </c>
      <c r="R26" s="42">
        <f>I28</f>
        <v>0</v>
      </c>
      <c r="S26" s="42">
        <f>J28</f>
        <v>3.41</v>
      </c>
      <c r="T26" s="42">
        <f>D28</f>
        <v>18</v>
      </c>
      <c r="U26" s="42">
        <f>G28</f>
        <v>0.5</v>
      </c>
      <c r="V26" s="42">
        <f>H28</f>
        <v>0.92</v>
      </c>
      <c r="W26" s="42">
        <f>B28</f>
        <v>0.1</v>
      </c>
      <c r="X26" s="63">
        <f>K28</f>
        <v>15.2</v>
      </c>
    </row>
    <row r="27" spans="1:24" ht="11.25">
      <c r="A27" s="4" t="s">
        <v>510</v>
      </c>
      <c r="B27" s="4">
        <v>13</v>
      </c>
      <c r="C27" s="1">
        <v>0.04</v>
      </c>
      <c r="D27" s="1">
        <v>26</v>
      </c>
      <c r="E27" s="1">
        <v>16</v>
      </c>
      <c r="F27" s="1">
        <v>1.54</v>
      </c>
      <c r="G27" s="1">
        <v>25.6</v>
      </c>
      <c r="H27" s="1">
        <v>10</v>
      </c>
      <c r="I27" s="1">
        <v>37</v>
      </c>
      <c r="J27" s="1">
        <v>21.2</v>
      </c>
      <c r="K27" s="12">
        <v>45.1</v>
      </c>
      <c r="L27" s="12"/>
      <c r="N27" s="64" t="s">
        <v>377</v>
      </c>
      <c r="O27" s="53">
        <f>C22</f>
        <v>7.1</v>
      </c>
      <c r="P27" s="53">
        <f>F22</f>
        <v>6.72</v>
      </c>
      <c r="Q27" s="53">
        <f>E22</f>
        <v>125</v>
      </c>
      <c r="R27" s="53">
        <f>I22</f>
        <v>19</v>
      </c>
      <c r="S27" s="53">
        <f>J22</f>
        <v>43.4</v>
      </c>
      <c r="T27" s="53">
        <f>D22</f>
        <v>127</v>
      </c>
      <c r="U27" s="53">
        <f>G22</f>
        <v>82.75</v>
      </c>
      <c r="V27" s="53">
        <f>H22</f>
        <v>36</v>
      </c>
      <c r="W27" s="53">
        <f>B22</f>
        <v>65.77777777777777</v>
      </c>
      <c r="X27" s="65">
        <f>K22</f>
        <v>2.68</v>
      </c>
    </row>
    <row r="28" spans="1:24" ht="12" thickBot="1">
      <c r="A28" s="8" t="s">
        <v>540</v>
      </c>
      <c r="B28" s="8">
        <v>0.1</v>
      </c>
      <c r="C28" s="1">
        <v>2.2</v>
      </c>
      <c r="D28" s="1">
        <v>18</v>
      </c>
      <c r="E28" s="1">
        <v>0.6</v>
      </c>
      <c r="F28" s="1">
        <v>1.48</v>
      </c>
      <c r="G28" s="1">
        <v>0.5</v>
      </c>
      <c r="H28" s="1">
        <v>0.92</v>
      </c>
      <c r="J28" s="1">
        <v>3.41</v>
      </c>
      <c r="K28" s="1">
        <v>15.2</v>
      </c>
      <c r="N28" s="66" t="s">
        <v>378</v>
      </c>
      <c r="O28" s="67">
        <f>C23</f>
        <v>46</v>
      </c>
      <c r="P28" s="67">
        <f>F23</f>
        <v>41.8</v>
      </c>
      <c r="Q28" s="67">
        <f>E23</f>
        <v>70</v>
      </c>
      <c r="R28" s="67">
        <f>I23</f>
        <v>127</v>
      </c>
      <c r="S28" s="67">
        <f>J23</f>
        <v>67.7</v>
      </c>
      <c r="T28" s="67">
        <f>D23</f>
        <v>103</v>
      </c>
      <c r="U28" s="67">
        <f>G23</f>
        <v>79.75</v>
      </c>
      <c r="V28" s="67">
        <f>H23</f>
        <v>77</v>
      </c>
      <c r="W28" s="67">
        <f>B23</f>
        <v>57.2</v>
      </c>
      <c r="X28" s="68">
        <f>K23</f>
        <v>30.6</v>
      </c>
    </row>
    <row r="29" spans="1:16" ht="11.25">
      <c r="A29" s="4"/>
      <c r="B29" s="45"/>
      <c r="C29" s="46"/>
      <c r="D29" s="6"/>
      <c r="E29" s="47"/>
      <c r="F29" s="48"/>
      <c r="H29" s="47"/>
      <c r="I29" s="47"/>
      <c r="J29" s="47"/>
      <c r="K29" s="47"/>
      <c r="L29" s="37"/>
      <c r="M29" s="37"/>
      <c r="N29" s="37"/>
      <c r="O29" s="37"/>
      <c r="P29" s="37"/>
    </row>
    <row r="30" spans="1:16" ht="11.25">
      <c r="A30" s="4"/>
      <c r="B30" s="45"/>
      <c r="C30" s="46"/>
      <c r="D30" s="6"/>
      <c r="E30" s="47"/>
      <c r="F30" s="6"/>
      <c r="G30" s="47"/>
      <c r="H30" s="47"/>
      <c r="I30" s="47"/>
      <c r="J30" s="47"/>
      <c r="K30" s="47"/>
      <c r="L30" s="37"/>
      <c r="M30" s="37"/>
      <c r="N30" s="37"/>
      <c r="O30" s="37"/>
      <c r="P30" s="37"/>
    </row>
    <row r="31" spans="1:6" ht="12.75">
      <c r="A31" s="14" t="s">
        <v>530</v>
      </c>
      <c r="B31" s="38"/>
      <c r="C31" s="12"/>
      <c r="E31" s="4"/>
      <c r="F31" s="44"/>
    </row>
    <row r="32" spans="1:11" ht="23.25" thickBot="1">
      <c r="A32" s="2" t="s">
        <v>496</v>
      </c>
      <c r="B32" s="3" t="s">
        <v>497</v>
      </c>
      <c r="C32" s="3" t="s">
        <v>498</v>
      </c>
      <c r="D32" s="3" t="s">
        <v>475</v>
      </c>
      <c r="E32" s="3" t="s">
        <v>531</v>
      </c>
      <c r="F32" s="3" t="s">
        <v>474</v>
      </c>
      <c r="G32" s="69" t="s">
        <v>369</v>
      </c>
      <c r="H32" s="3" t="s">
        <v>499</v>
      </c>
      <c r="I32" s="3" t="s">
        <v>500</v>
      </c>
      <c r="J32" s="3" t="s">
        <v>372</v>
      </c>
      <c r="K32" s="3" t="s">
        <v>373</v>
      </c>
    </row>
    <row r="33" spans="1:11" ht="11.25">
      <c r="A33" s="4" t="s">
        <v>511</v>
      </c>
      <c r="B33" s="4">
        <f aca="true" t="shared" si="9" ref="B33:K33">B2/B$14*100</f>
        <v>49.33657969978556</v>
      </c>
      <c r="C33" s="4">
        <f t="shared" si="9"/>
        <v>40.74122616875194</v>
      </c>
      <c r="D33" s="4">
        <f t="shared" si="9"/>
        <v>49.780526735834</v>
      </c>
      <c r="E33" s="4">
        <f t="shared" si="9"/>
        <v>47.59541908977235</v>
      </c>
      <c r="F33" s="4">
        <f t="shared" si="9"/>
        <v>43.82037575093318</v>
      </c>
      <c r="G33" s="4">
        <f t="shared" si="9"/>
        <v>50.57586379569353</v>
      </c>
      <c r="H33" s="4">
        <f t="shared" si="9"/>
        <v>44.748858447488594</v>
      </c>
      <c r="I33" s="4">
        <f t="shared" si="9"/>
        <v>54.17244677167962</v>
      </c>
      <c r="J33" s="4">
        <f t="shared" si="9"/>
        <v>62.32609348413574</v>
      </c>
      <c r="K33" s="4">
        <f t="shared" si="9"/>
        <v>76.50577976069762</v>
      </c>
    </row>
    <row r="34" spans="1:11" ht="11.25">
      <c r="A34" s="4" t="s">
        <v>512</v>
      </c>
      <c r="B34" s="4">
        <f aca="true" t="shared" si="10" ref="B34:K34">B3/B$14*100</f>
        <v>0.7226143674052895</v>
      </c>
      <c r="C34" s="4">
        <f t="shared" si="10"/>
        <v>0.005040983193362033</v>
      </c>
      <c r="D34" s="4">
        <f t="shared" si="10"/>
        <v>2.723463687150838</v>
      </c>
      <c r="E34" s="4">
        <f t="shared" si="10"/>
        <v>0.9527023003790961</v>
      </c>
      <c r="F34" s="4">
        <f t="shared" si="10"/>
        <v>0.006203922947276996</v>
      </c>
      <c r="G34" s="4">
        <f t="shared" si="10"/>
        <v>0.9814722083124685</v>
      </c>
      <c r="H34" s="4">
        <f t="shared" si="10"/>
        <v>0.4908675799086758</v>
      </c>
      <c r="I34" s="4">
        <f t="shared" si="10"/>
        <v>2.263026427060923</v>
      </c>
      <c r="J34" s="4">
        <f t="shared" si="10"/>
        <v>0.7006305675107597</v>
      </c>
      <c r="K34" s="4">
        <f t="shared" si="10"/>
        <v>0.11153924153315757</v>
      </c>
    </row>
    <row r="35" spans="1:14" ht="11.25">
      <c r="A35" s="4" t="s">
        <v>513</v>
      </c>
      <c r="B35" s="4">
        <f aca="true" t="shared" si="11" ref="B35:K35">B4/B$14*100</f>
        <v>7.934238741958543</v>
      </c>
      <c r="C35" s="4">
        <f t="shared" si="11"/>
        <v>0.19155736134775725</v>
      </c>
      <c r="D35" s="4">
        <f t="shared" si="11"/>
        <v>13.467677573822826</v>
      </c>
      <c r="E35" s="4">
        <f t="shared" si="11"/>
        <v>15.382172558204157</v>
      </c>
      <c r="F35" s="4">
        <f t="shared" si="11"/>
        <v>0.6824315242004696</v>
      </c>
      <c r="G35" s="4">
        <f t="shared" si="11"/>
        <v>14.621932899349021</v>
      </c>
      <c r="H35" s="4">
        <f t="shared" si="11"/>
        <v>4.06392694063927</v>
      </c>
      <c r="I35" s="4">
        <f t="shared" si="11"/>
        <v>13.518078214744452</v>
      </c>
      <c r="J35" s="4">
        <f t="shared" si="11"/>
        <v>15.574016614953463</v>
      </c>
      <c r="K35" s="4">
        <f t="shared" si="11"/>
        <v>13.009531535185559</v>
      </c>
      <c r="N35" s="8"/>
    </row>
    <row r="36" spans="1:14" ht="11.25">
      <c r="A36" s="4" t="s">
        <v>514</v>
      </c>
      <c r="B36" s="4">
        <f aca="true" t="shared" si="12" ref="B36:K36">B5/B$14*100</f>
        <v>8.717164045746962</v>
      </c>
      <c r="C36" s="4">
        <f t="shared" si="12"/>
        <v>8.751146823676487</v>
      </c>
      <c r="D36" s="4">
        <f t="shared" si="12"/>
        <v>12.270550678371908</v>
      </c>
      <c r="E36" s="4">
        <f t="shared" si="12"/>
        <v>11.214099994045611</v>
      </c>
      <c r="F36" s="4">
        <f t="shared" si="12"/>
        <v>8.654472511451408</v>
      </c>
      <c r="G36" s="4">
        <f t="shared" si="12"/>
        <v>11.116675012518778</v>
      </c>
      <c r="H36" s="4">
        <f t="shared" si="12"/>
        <v>10.662100456621006</v>
      </c>
      <c r="I36" s="4">
        <f t="shared" si="12"/>
        <v>13.818479952849886</v>
      </c>
      <c r="J36" s="4">
        <f t="shared" si="12"/>
        <v>6.605945350815736</v>
      </c>
      <c r="K36" s="4">
        <f t="shared" si="12"/>
        <v>0.9024538633137295</v>
      </c>
      <c r="N36" s="8"/>
    </row>
    <row r="37" spans="1:14" ht="11.25">
      <c r="A37" s="4" t="s">
        <v>502</v>
      </c>
      <c r="B37" s="4">
        <f>B6/B$14*100</f>
        <v>24.712964617583992</v>
      </c>
      <c r="C37" s="4">
        <f aca="true" t="shared" si="13" ref="C37:K37">C6/C$14*100</f>
        <v>49.996471311764644</v>
      </c>
      <c r="D37" s="4">
        <f t="shared" si="13"/>
        <v>7.21268954509178</v>
      </c>
      <c r="E37" s="4">
        <f t="shared" si="13"/>
        <v>9.626262826747118</v>
      </c>
      <c r="F37" s="4">
        <f t="shared" si="13"/>
        <v>46.11582724142567</v>
      </c>
      <c r="G37" s="4">
        <f aca="true" t="shared" si="14" ref="G37:G42">G6/G$14*100</f>
        <v>8.162243365047571</v>
      </c>
      <c r="H37" s="4">
        <f t="shared" si="13"/>
        <v>35.513698630136986</v>
      </c>
      <c r="I37" s="4">
        <f t="shared" si="13"/>
        <v>3.5948074659950064</v>
      </c>
      <c r="J37" s="4">
        <f t="shared" si="13"/>
        <v>3.7233510159143237</v>
      </c>
      <c r="K37" s="4">
        <f t="shared" si="13"/>
        <v>0.10038531737984183</v>
      </c>
      <c r="N37" s="8"/>
    </row>
    <row r="38" spans="1:14" ht="11.25">
      <c r="A38" s="4" t="s">
        <v>501</v>
      </c>
      <c r="B38" s="4">
        <f>B7/B$14*100</f>
        <v>0.1474267333809864</v>
      </c>
      <c r="C38" s="4">
        <f aca="true" t="shared" si="15" ref="C38:K38">C7/C$14*100</f>
        <v>0.12098359664068876</v>
      </c>
      <c r="D38" s="4">
        <f t="shared" si="15"/>
        <v>0.1695929768555467</v>
      </c>
      <c r="E38" s="4">
        <f>E7/E$14*100</f>
        <v>0.17366969017327274</v>
      </c>
      <c r="F38" s="4">
        <f t="shared" si="15"/>
        <v>0.12511244610341943</v>
      </c>
      <c r="G38" s="4">
        <f t="shared" si="14"/>
        <v>0.1902854281422133</v>
      </c>
      <c r="H38" s="4">
        <f t="shared" si="15"/>
        <v>0.17123287671232879</v>
      </c>
      <c r="I38" s="4">
        <f t="shared" si="15"/>
        <v>0.19652921010521932</v>
      </c>
      <c r="J38" s="4">
        <f t="shared" si="15"/>
        <v>0.1040936843158843</v>
      </c>
      <c r="K38" s="4">
        <f t="shared" si="15"/>
        <v>0.12167917258162643</v>
      </c>
      <c r="N38" s="8"/>
    </row>
    <row r="39" spans="1:14" ht="11.25">
      <c r="A39" s="4" t="s">
        <v>503</v>
      </c>
      <c r="B39" s="4">
        <f>B8/B$14*100</f>
        <v>7.58800929235168</v>
      </c>
      <c r="C39" s="4">
        <f aca="true" t="shared" si="16" ref="C39:D42">C8/C$14*100</f>
        <v>0.17139342857430911</v>
      </c>
      <c r="D39" s="4">
        <f t="shared" si="16"/>
        <v>11.37270550678372</v>
      </c>
      <c r="E39" s="4">
        <f>E8/E$14*100</f>
        <v>13.198896453168729</v>
      </c>
      <c r="F39" s="4">
        <f>F8/F$14*100</f>
        <v>0.5686929368337247</v>
      </c>
      <c r="G39" s="4">
        <f t="shared" si="14"/>
        <v>12.418627941912868</v>
      </c>
      <c r="H39" s="4">
        <f aca="true" t="shared" si="17" ref="H39:K42">H8/H$14*100</f>
        <v>3.732876712328767</v>
      </c>
      <c r="I39" s="4">
        <f t="shared" si="17"/>
        <v>7.129534584368925</v>
      </c>
      <c r="J39" s="4">
        <f t="shared" si="17"/>
        <v>6.245621058953059</v>
      </c>
      <c r="K39" s="4">
        <f t="shared" si="17"/>
        <v>0.6793753802474143</v>
      </c>
      <c r="N39" s="8"/>
    </row>
    <row r="40" spans="1:14" ht="11.25">
      <c r="A40" s="4" t="s">
        <v>515</v>
      </c>
      <c r="B40" s="4">
        <f>B9/B$14*100</f>
        <v>0.8410025017869907</v>
      </c>
      <c r="C40" s="4">
        <f t="shared" si="16"/>
        <v>0.010081966386724065</v>
      </c>
      <c r="D40" s="4">
        <f t="shared" si="16"/>
        <v>2.214684756584198</v>
      </c>
      <c r="E40" s="4">
        <f>E9/E$14*100</f>
        <v>1.8061647778020367</v>
      </c>
      <c r="F40" s="4">
        <f>F9/F$14*100</f>
        <v>0.021713730315469488</v>
      </c>
      <c r="G40" s="4">
        <f t="shared" si="14"/>
        <v>1.842764146219329</v>
      </c>
      <c r="H40" s="4">
        <f t="shared" si="17"/>
        <v>0.5022831050228311</v>
      </c>
      <c r="I40" s="4">
        <f t="shared" si="17"/>
        <v>3.1642316413772202</v>
      </c>
      <c r="J40" s="4">
        <f t="shared" si="17"/>
        <v>3.1928735862276056</v>
      </c>
      <c r="K40" s="4">
        <f t="shared" si="17"/>
        <v>4.076252281484486</v>
      </c>
      <c r="N40" s="8"/>
    </row>
    <row r="41" spans="1:14" ht="11.25">
      <c r="A41" s="4" t="s">
        <v>516</v>
      </c>
      <c r="B41" s="4"/>
      <c r="C41" s="4">
        <f t="shared" si="16"/>
        <v>0.010081966386724065</v>
      </c>
      <c r="D41" s="4">
        <f t="shared" si="16"/>
        <v>0.5187549880287311</v>
      </c>
      <c r="E41" s="4">
        <f>E10/E$14*100</f>
        <v>0.029771946886846753</v>
      </c>
      <c r="F41" s="4">
        <f>F10/F$14*100</f>
        <v>0.003101961473638498</v>
      </c>
      <c r="G41" s="4">
        <f t="shared" si="14"/>
        <v>0.010015022533800702</v>
      </c>
      <c r="H41" s="4">
        <f t="shared" si="17"/>
        <v>0.057077625570776266</v>
      </c>
      <c r="I41" s="4">
        <f t="shared" si="17"/>
        <v>1.7923970373624125</v>
      </c>
      <c r="J41" s="4">
        <f t="shared" si="17"/>
        <v>1.4112701431288162</v>
      </c>
      <c r="K41" s="4">
        <f t="shared" si="17"/>
        <v>4.471709592374771</v>
      </c>
      <c r="N41" s="8"/>
    </row>
    <row r="42" spans="1:14" ht="11.25">
      <c r="A42" s="8" t="s">
        <v>517</v>
      </c>
      <c r="B42" s="4">
        <f>B11/B$14*100</f>
        <v>0</v>
      </c>
      <c r="C42" s="4">
        <f t="shared" si="16"/>
        <v>0.0020163932773448134</v>
      </c>
      <c r="D42" s="4">
        <f t="shared" si="16"/>
        <v>0.26935355147645657</v>
      </c>
      <c r="E42" s="4">
        <f>E11/E$14*100</f>
        <v>0.020840362820792734</v>
      </c>
      <c r="F42" s="4">
        <f>F11/F$14*100</f>
        <v>0.0020679743157589986</v>
      </c>
      <c r="G42" s="4">
        <f t="shared" si="14"/>
        <v>0.08012018027040561</v>
      </c>
      <c r="H42" s="4">
        <f t="shared" si="17"/>
        <v>0.057077625570776266</v>
      </c>
      <c r="I42" s="4">
        <f t="shared" si="17"/>
        <v>0.3504686944563376</v>
      </c>
      <c r="J42" s="4">
        <f t="shared" si="17"/>
        <v>0.1161044940446402</v>
      </c>
      <c r="K42" s="4">
        <f t="shared" si="17"/>
        <v>0.021293855201784628</v>
      </c>
      <c r="N42" s="8"/>
    </row>
    <row r="43" spans="1:14" ht="11.25">
      <c r="A43" s="4" t="s">
        <v>506</v>
      </c>
      <c r="B43" s="5">
        <f>SUM(B33:B42)</f>
        <v>100</v>
      </c>
      <c r="C43" s="5">
        <f aca="true" t="shared" si="18" ref="C43:K43">SUM(C33:C42)</f>
        <v>99.99999999999996</v>
      </c>
      <c r="D43" s="5">
        <f t="shared" si="18"/>
        <v>99.99999999999999</v>
      </c>
      <c r="E43" s="5">
        <f t="shared" si="18"/>
        <v>100.00000000000001</v>
      </c>
      <c r="F43" s="5">
        <f t="shared" si="18"/>
        <v>100.00000000000001</v>
      </c>
      <c r="G43" s="5">
        <f>SUM(G33:G42)</f>
        <v>100</v>
      </c>
      <c r="H43" s="5">
        <f t="shared" si="18"/>
        <v>99.99999999999999</v>
      </c>
      <c r="I43" s="5">
        <f t="shared" si="18"/>
        <v>99.99999999999999</v>
      </c>
      <c r="J43" s="5">
        <f t="shared" si="18"/>
        <v>100.00000000000001</v>
      </c>
      <c r="K43" s="5">
        <f t="shared" si="18"/>
        <v>99.99999999999997</v>
      </c>
      <c r="L43" s="12"/>
      <c r="N43" s="8"/>
    </row>
    <row r="44" spans="2:14" ht="11.25">
      <c r="B44" s="4"/>
      <c r="C44" s="44"/>
      <c r="N44" s="8"/>
    </row>
    <row r="45" spans="14:23" ht="11.25">
      <c r="N45" s="8"/>
      <c r="Q45" s="43"/>
      <c r="R45" s="8"/>
      <c r="S45" s="8"/>
      <c r="T45" s="8"/>
      <c r="U45" s="8"/>
      <c r="V45" s="8"/>
      <c r="W45" s="8"/>
    </row>
    <row r="46" spans="14:23" ht="11.25">
      <c r="N46" s="8"/>
      <c r="Q46" s="43"/>
      <c r="R46" s="8"/>
      <c r="S46" s="8"/>
      <c r="T46" s="8"/>
      <c r="U46" s="8"/>
      <c r="V46" s="8"/>
      <c r="W46" s="8"/>
    </row>
  </sheetData>
  <printOptions/>
  <pageMargins left="0.75" right="0.75" top="1" bottom="1" header="0.5" footer="0.5"/>
  <pageSetup horizontalDpi="600" verticalDpi="600" orientation="portrait" r:id="rId1"/>
  <ignoredErrors>
    <ignoredError sqref="P502:P65536 M50 P31 P12:P13 O309:O50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W12"/>
  <sheetViews>
    <sheetView workbookViewId="0" topLeftCell="A1">
      <selection activeCell="L5" sqref="L5"/>
    </sheetView>
  </sheetViews>
  <sheetFormatPr defaultColWidth="11.421875" defaultRowHeight="12.75"/>
  <cols>
    <col min="1" max="1" width="9.140625" style="7" customWidth="1"/>
    <col min="2" max="2" width="13.28125" style="7" customWidth="1"/>
    <col min="3" max="16384" width="9.140625" style="7" customWidth="1"/>
  </cols>
  <sheetData>
    <row r="1" spans="2:23" s="23" customFormat="1" ht="11.25">
      <c r="B1" s="70" t="s">
        <v>472</v>
      </c>
      <c r="W1" s="70"/>
    </row>
    <row r="2" spans="2:22" s="23" customFormat="1" ht="11.25">
      <c r="B2" s="23" t="str">
        <f>'recalc raw'!C1</f>
        <v>Sample</v>
      </c>
      <c r="C2" s="23" t="str">
        <f>'blk, drift &amp; conc calc'!C2</f>
        <v>Y 371.029</v>
      </c>
      <c r="D2" s="23" t="str">
        <f>'blk, drift &amp; conc calc'!D2</f>
        <v>Ba 455.403</v>
      </c>
      <c r="E2" s="23" t="str">
        <f>'blk, drift &amp; conc calc'!E2</f>
        <v>Cr 267.716</v>
      </c>
      <c r="F2" s="23" t="str">
        <f>'blk, drift &amp; conc calc'!F2</f>
        <v>Ni 231.604</v>
      </c>
      <c r="G2" s="23" t="str">
        <f>'blk, drift &amp; conc calc'!G2</f>
        <v>Sc 361.384</v>
      </c>
      <c r="H2" s="23" t="str">
        <f>'blk, drift &amp; conc calc'!H2</f>
        <v>Co 228.616</v>
      </c>
      <c r="I2" s="23" t="str">
        <f>'blk, drift &amp; conc calc'!I2</f>
        <v>Sr 407.771</v>
      </c>
      <c r="J2" s="23" t="str">
        <f>'blk, drift &amp; conc calc'!J2</f>
        <v>Cu 324.754</v>
      </c>
      <c r="K2" s="23" t="str">
        <f>'blk, drift &amp; conc calc'!K2</f>
        <v>V 292.402</v>
      </c>
      <c r="L2" s="23" t="str">
        <f>'blk, drift &amp; conc calc'!L2</f>
        <v>Zr 343.823</v>
      </c>
      <c r="M2" s="23">
        <f>'blk, drift &amp; conc calc'!M2</f>
        <v>0</v>
      </c>
      <c r="N2" s="23">
        <f>'blk, drift &amp; conc calc'!N2</f>
        <v>0</v>
      </c>
      <c r="O2" s="23">
        <f>'blk, drift &amp; conc calc'!O2</f>
        <v>0</v>
      </c>
      <c r="P2" s="23">
        <f>'blk, drift &amp; conc calc'!P2</f>
        <v>0</v>
      </c>
      <c r="Q2" s="23">
        <f>'blk, drift &amp; conc calc'!Q2</f>
        <v>0</v>
      </c>
      <c r="R2" s="23">
        <f>'blk, drift &amp; conc calc'!R2</f>
        <v>0</v>
      </c>
      <c r="S2" s="23">
        <f>'blk, drift &amp; conc calc'!S2</f>
        <v>0</v>
      </c>
      <c r="T2" s="23" t="str">
        <f>'blk, drift &amp; conc calc'!T2</f>
        <v>V 292.402</v>
      </c>
      <c r="U2" s="23">
        <f>'blk, drift &amp; conc calc'!U2</f>
        <v>0</v>
      </c>
      <c r="V2" s="23">
        <f>'blk, drift &amp; conc calc'!V2</f>
        <v>0</v>
      </c>
    </row>
    <row r="4" spans="1:22" ht="11.25">
      <c r="A4" s="7">
        <f>'blk, drift &amp; conc calc'!A5</f>
        <v>2</v>
      </c>
      <c r="B4" s="7" t="str">
        <f>'blk, drift &amp; conc calc'!B5</f>
        <v>blank-1</v>
      </c>
      <c r="C4" s="7">
        <f>'blk, drift &amp; conc calc'!C5</f>
        <v>-292.39604288236706</v>
      </c>
      <c r="D4" s="7">
        <f>'blk, drift &amp; conc calc'!D5</f>
        <v>3204.1659996971603</v>
      </c>
      <c r="E4" s="7">
        <f>'blk, drift &amp; conc calc'!E5</f>
        <v>357.8383734899233</v>
      </c>
      <c r="F4" s="7">
        <f>'blk, drift &amp; conc calc'!F5</f>
        <v>-185.62286890064664</v>
      </c>
      <c r="G4" s="7">
        <f>'blk, drift &amp; conc calc'!G5</f>
        <v>65.7276507899933</v>
      </c>
      <c r="H4" s="7">
        <f>'blk, drift &amp; conc calc'!H5</f>
        <v>-87.43327263268</v>
      </c>
      <c r="I4" s="7">
        <f>'blk, drift &amp; conc calc'!I5</f>
        <v>6465.583312458462</v>
      </c>
      <c r="J4" s="7">
        <f>'blk, drift &amp; conc calc'!J5</f>
        <v>2324.209859484812</v>
      </c>
      <c r="K4" s="7">
        <f>'blk, drift &amp; conc calc'!K5</f>
        <v>97.53276639497733</v>
      </c>
      <c r="L4" s="7">
        <f>'blk, drift &amp; conc calc'!L5</f>
        <v>875.2772140958782</v>
      </c>
      <c r="M4" s="7">
        <f>'blk, drift &amp; conc calc'!M5</f>
        <v>0</v>
      </c>
      <c r="N4" s="7">
        <f>'blk, drift &amp; conc calc'!N5</f>
        <v>0</v>
      </c>
      <c r="O4" s="7">
        <f>'blk, drift &amp; conc calc'!O5</f>
        <v>0</v>
      </c>
      <c r="P4" s="7">
        <f>'blk, drift &amp; conc calc'!P5</f>
        <v>0</v>
      </c>
      <c r="Q4" s="7">
        <f>'blk, drift &amp; conc calc'!Q5</f>
        <v>0</v>
      </c>
      <c r="R4" s="7">
        <f>'blk, drift &amp; conc calc'!R5</f>
        <v>0</v>
      </c>
      <c r="S4" s="7">
        <f>'blk, drift &amp; conc calc'!S5</f>
        <v>0</v>
      </c>
      <c r="T4" s="7">
        <f>'blk, drift &amp; conc calc'!T5</f>
        <v>97.53276639497733</v>
      </c>
      <c r="U4" s="7">
        <f>'blk, drift &amp; conc calc'!U5</f>
        <v>0</v>
      </c>
      <c r="V4" s="7">
        <f>'blk, drift &amp; conc calc'!V5</f>
        <v>0</v>
      </c>
    </row>
    <row r="5" spans="1:22" ht="11.25">
      <c r="A5" s="7">
        <f>'blk, drift &amp; conc calc'!A32</f>
        <v>29</v>
      </c>
      <c r="B5" s="7" t="str">
        <f>'blk, drift &amp; conc calc'!B32</f>
        <v>blank-2</v>
      </c>
      <c r="C5" s="7">
        <f>'blk, drift &amp; conc calc'!C32</f>
        <v>-146.33016208597607</v>
      </c>
      <c r="D5" s="7">
        <f>'blk, drift &amp; conc calc'!D32</f>
        <v>3437.3549999999996</v>
      </c>
      <c r="E5" s="7">
        <f>'blk, drift &amp; conc calc'!E32</f>
        <v>362.83520229091346</v>
      </c>
      <c r="F5" s="7">
        <f>'blk, drift &amp; conc calc'!F32</f>
        <v>230.35929833772184</v>
      </c>
      <c r="G5" s="7">
        <f>'blk, drift &amp; conc calc'!G32</f>
        <v>244.24536158380258</v>
      </c>
      <c r="H5" s="7">
        <f>'blk, drift &amp; conc calc'!H32</f>
        <v>-122.635</v>
      </c>
      <c r="I5" s="7">
        <f>'blk, drift &amp; conc calc'!I32</f>
        <v>6224.493999816588</v>
      </c>
      <c r="J5" s="7">
        <f>'blk, drift &amp; conc calc'!J32</f>
        <v>2191.0036139970484</v>
      </c>
      <c r="K5" s="7">
        <f>'blk, drift &amp; conc calc'!K32</f>
        <v>-73.34315163623305</v>
      </c>
      <c r="L5" s="7">
        <f>'blk, drift &amp; conc calc'!L32</f>
        <v>721.3523328472583</v>
      </c>
      <c r="M5" s="7">
        <f>'blk, drift &amp; conc calc'!M33</f>
        <v>0</v>
      </c>
      <c r="N5" s="7">
        <f>'blk, drift &amp; conc calc'!N33</f>
        <v>0</v>
      </c>
      <c r="O5" s="7">
        <f>'blk, drift &amp; conc calc'!O33</f>
        <v>0</v>
      </c>
      <c r="P5" s="7">
        <f>'blk, drift &amp; conc calc'!P33</f>
        <v>0</v>
      </c>
      <c r="Q5" s="7">
        <f>'blk, drift &amp; conc calc'!Q33</f>
        <v>0</v>
      </c>
      <c r="R5" s="7">
        <f>'blk, drift &amp; conc calc'!R33</f>
        <v>0</v>
      </c>
      <c r="S5" s="7">
        <f>'blk, drift &amp; conc calc'!S33</f>
        <v>0</v>
      </c>
      <c r="T5" s="7">
        <f>'blk, drift &amp; conc calc'!T33</f>
        <v>647.1231905538509</v>
      </c>
      <c r="U5" s="7">
        <f>'blk, drift &amp; conc calc'!U33</f>
        <v>0</v>
      </c>
      <c r="V5" s="7">
        <f>'blk, drift &amp; conc calc'!V33</f>
        <v>0</v>
      </c>
    </row>
    <row r="9" spans="2:22" ht="11.25">
      <c r="B9" s="7" t="s">
        <v>493</v>
      </c>
      <c r="C9" s="7">
        <f>AVERAGE(C4:C5)</f>
        <v>-219.36310248417158</v>
      </c>
      <c r="D9" s="7">
        <f>AVERAGE(D4:D5)</f>
        <v>3320.76049984858</v>
      </c>
      <c r="E9" s="7">
        <f>AVERAGE(E4:E5)</f>
        <v>360.33678789041835</v>
      </c>
      <c r="F9" s="7">
        <f aca="true" t="shared" si="0" ref="F9:V9">AVERAGE(F4:F5)</f>
        <v>22.3682147185376</v>
      </c>
      <c r="G9" s="7">
        <f t="shared" si="0"/>
        <v>154.98650618689794</v>
      </c>
      <c r="H9" s="7">
        <f t="shared" si="0"/>
        <v>-105.03413631634001</v>
      </c>
      <c r="I9" s="7">
        <f t="shared" si="0"/>
        <v>6345.038656137525</v>
      </c>
      <c r="J9" s="7">
        <f t="shared" si="0"/>
        <v>2257.6067367409305</v>
      </c>
      <c r="K9" s="7">
        <f t="shared" si="0"/>
        <v>12.094807379372142</v>
      </c>
      <c r="L9" s="7">
        <f t="shared" si="0"/>
        <v>798.3147734715683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>
        <f t="shared" si="0"/>
        <v>372.3279784744141</v>
      </c>
      <c r="U9" s="7">
        <f t="shared" si="0"/>
        <v>0</v>
      </c>
      <c r="V9" s="7">
        <f t="shared" si="0"/>
        <v>0</v>
      </c>
    </row>
    <row r="12" ht="11.25">
      <c r="B12" s="71" t="s">
        <v>528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Drilling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mm</cp:lastModifiedBy>
  <cp:lastPrinted>2003-05-31T03:09:19Z</cp:lastPrinted>
  <dcterms:created xsi:type="dcterms:W3CDTF">2003-05-18T01:34:24Z</dcterms:created>
  <dcterms:modified xsi:type="dcterms:W3CDTF">2005-02-17T16:02:16Z</dcterms:modified>
  <cp:category/>
  <cp:version/>
  <cp:contentType/>
  <cp:contentStatus/>
</cp:coreProperties>
</file>