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5180" windowHeight="8835" tabRatio="721" firstSheet="3" activeTab="3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<sst xmlns="http://schemas.openxmlformats.org/spreadsheetml/2006/main" count="6150" uniqueCount="1193">
  <si>
    <t xml:space="preserve">   595,252.25</t>
  </si>
  <si>
    <t xml:space="preserve">   598,033.10</t>
  </si>
  <si>
    <t xml:space="preserve">   599,935.51</t>
  </si>
  <si>
    <t>#: 22</t>
  </si>
  <si>
    <t xml:space="preserve">    16,272.49</t>
  </si>
  <si>
    <t xml:space="preserve">    16,332.09</t>
  </si>
  <si>
    <t xml:space="preserve">    17,434.53</t>
  </si>
  <si>
    <t xml:space="preserve">    19,432.38</t>
  </si>
  <si>
    <t xml:space="preserve">    20,052.50</t>
  </si>
  <si>
    <t xml:space="preserve">    20,008.32</t>
  </si>
  <si>
    <t xml:space="preserve">    30,128.45</t>
  </si>
  <si>
    <t xml:space="preserve">    30,260.10</t>
  </si>
  <si>
    <t xml:space="preserve">    30,123.55</t>
  </si>
  <si>
    <t xml:space="preserve">    19,413.62</t>
  </si>
  <si>
    <t xml:space="preserve">    20,216.53</t>
  </si>
  <si>
    <t xml:space="preserve">    19,968.33</t>
  </si>
  <si>
    <t xml:space="preserve">    12,768.96</t>
  </si>
  <si>
    <t xml:space="preserve">    12,848.01</t>
  </si>
  <si>
    <t xml:space="preserve">    12,886.11</t>
  </si>
  <si>
    <t xml:space="preserve">    16,668.22</t>
  </si>
  <si>
    <t xml:space="preserve">    16,952.62</t>
  </si>
  <si>
    <t xml:space="preserve">    16,811.13</t>
  </si>
  <si>
    <t xml:space="preserve">    15,517.74</t>
  </si>
  <si>
    <t xml:space="preserve">    15,877.61</t>
  </si>
  <si>
    <t xml:space="preserve">    15,615.63</t>
  </si>
  <si>
    <t xml:space="preserve">     9,804.03</t>
  </si>
  <si>
    <t xml:space="preserve">     9,996.78</t>
  </si>
  <si>
    <t xml:space="preserve">    10,581.01</t>
  </si>
  <si>
    <t xml:space="preserve">  3,815,408.78</t>
  </si>
  <si>
    <t xml:space="preserve">  3,874,503.66</t>
  </si>
  <si>
    <t xml:space="preserve">  3,967,095.20</t>
  </si>
  <si>
    <t xml:space="preserve">   330,982.05</t>
  </si>
  <si>
    <t xml:space="preserve">   332,845.17</t>
  </si>
  <si>
    <t xml:space="preserve">   327,834.32</t>
  </si>
  <si>
    <t>242r2  83-91</t>
  </si>
  <si>
    <t>#: 23</t>
  </si>
  <si>
    <t xml:space="preserve">     7,765.72</t>
  </si>
  <si>
    <t xml:space="preserve">     7,427.27</t>
  </si>
  <si>
    <t xml:space="preserve">     7,854.44</t>
  </si>
  <si>
    <t xml:space="preserve">    45,373.35</t>
  </si>
  <si>
    <t xml:space="preserve">    45,482.98</t>
  </si>
  <si>
    <t xml:space="preserve">    46,701.68</t>
  </si>
  <si>
    <t xml:space="preserve">    29,569.35</t>
  </si>
  <si>
    <t xml:space="preserve">    29,431.05</t>
  </si>
  <si>
    <t xml:space="preserve">    29,575.98</t>
  </si>
  <si>
    <t xml:space="preserve">     2,768.77</t>
  </si>
  <si>
    <t xml:space="preserve">     2,693.59</t>
  </si>
  <si>
    <t xml:space="preserve">     2,799.70</t>
  </si>
  <si>
    <t xml:space="preserve">     7,311.78</t>
  </si>
  <si>
    <t xml:space="preserve">     7,206.48</t>
  </si>
  <si>
    <t xml:space="preserve">     6,853.48</t>
  </si>
  <si>
    <t xml:space="preserve">      556.61</t>
  </si>
  <si>
    <t xml:space="preserve">     1,037.67</t>
  </si>
  <si>
    <t xml:space="preserve">     1,004.90</t>
  </si>
  <si>
    <t xml:space="preserve">     5,612.35</t>
  </si>
  <si>
    <t xml:space="preserve">     5,402.60</t>
  </si>
  <si>
    <t xml:space="preserve">     5,375.29</t>
  </si>
  <si>
    <t xml:space="preserve">      369.28</t>
  </si>
  <si>
    <t xml:space="preserve">      329.25</t>
  </si>
  <si>
    <t xml:space="preserve">      514.08</t>
  </si>
  <si>
    <t xml:space="preserve">   147,014.79</t>
  </si>
  <si>
    <t xml:space="preserve">   159,294.91</t>
  </si>
  <si>
    <t xml:space="preserve">   160,242.18</t>
  </si>
  <si>
    <t xml:space="preserve">     4,429.77</t>
  </si>
  <si>
    <t xml:space="preserve">     4,106.56</t>
  </si>
  <si>
    <t xml:space="preserve">     4,257.19</t>
  </si>
  <si>
    <t>#: 24</t>
  </si>
  <si>
    <t xml:space="preserve">     6,743.58</t>
  </si>
  <si>
    <t xml:space="preserve">     6,775.71</t>
  </si>
  <si>
    <t xml:space="preserve">     6,761.11</t>
  </si>
  <si>
    <t xml:space="preserve">    71,359.58</t>
  </si>
  <si>
    <t xml:space="preserve">    70,960.86</t>
  </si>
  <si>
    <t xml:space="preserve">    72,804.32</t>
  </si>
  <si>
    <t xml:space="preserve">    43,498.03</t>
  </si>
  <si>
    <t xml:space="preserve">    42,788.08</t>
  </si>
  <si>
    <t xml:space="preserve">    43,491.04</t>
  </si>
  <si>
    <t xml:space="preserve">     1,803.95</t>
  </si>
  <si>
    <t xml:space="preserve">     1,767.38</t>
  </si>
  <si>
    <t xml:space="preserve">     1,364.78</t>
  </si>
  <si>
    <t xml:space="preserve">     2,870.90</t>
  </si>
  <si>
    <t xml:space="preserve">     2,922.21</t>
  </si>
  <si>
    <t xml:space="preserve">     2,900.13</t>
  </si>
  <si>
    <t xml:space="preserve">     1,027.33</t>
  </si>
  <si>
    <t xml:space="preserve">     1,395.89</t>
  </si>
  <si>
    <t xml:space="preserve">      808.86</t>
  </si>
  <si>
    <t xml:space="preserve">     3,349.65</t>
  </si>
  <si>
    <t xml:space="preserve">     3,666.12</t>
  </si>
  <si>
    <t xml:space="preserve">     4,028.32</t>
  </si>
  <si>
    <t xml:space="preserve">       99.27</t>
  </si>
  <si>
    <t>-      120.70</t>
  </si>
  <si>
    <t>-      108.02</t>
  </si>
  <si>
    <t xml:space="preserve">    11,776.43</t>
  </si>
  <si>
    <t xml:space="preserve">    10,874.00</t>
  </si>
  <si>
    <t xml:space="preserve">    11,269.77</t>
  </si>
  <si>
    <t xml:space="preserve">    25,314.44</t>
  </si>
  <si>
    <t xml:space="preserve">    27,051.28</t>
  </si>
  <si>
    <t xml:space="preserve">    28,170.91</t>
  </si>
  <si>
    <t>jb-3</t>
  </si>
  <si>
    <t>#: 25</t>
  </si>
  <si>
    <t xml:space="preserve">     1,956.94</t>
  </si>
  <si>
    <t xml:space="preserve">     2,192.03</t>
  </si>
  <si>
    <t xml:space="preserve">     2,301.61</t>
  </si>
  <si>
    <t xml:space="preserve">     1,718.47</t>
  </si>
  <si>
    <t xml:space="preserve">     1,041.69</t>
  </si>
  <si>
    <t xml:space="preserve">     1,683.00</t>
  </si>
  <si>
    <t xml:space="preserve">     1,179.57</t>
  </si>
  <si>
    <t xml:space="preserve">     1,232.20</t>
  </si>
  <si>
    <t xml:space="preserve">     1,242.35</t>
  </si>
  <si>
    <t xml:space="preserve">    24,187.84</t>
  </si>
  <si>
    <t xml:space="preserve">    24,108.64</t>
  </si>
  <si>
    <t xml:space="preserve">    18,448.17</t>
  </si>
  <si>
    <t xml:space="preserve">    18,062.78</t>
  </si>
  <si>
    <t xml:space="preserve">    18,861.92</t>
  </si>
  <si>
    <t xml:space="preserve">     9,228.91</t>
  </si>
  <si>
    <t xml:space="preserve">    10,209.90</t>
  </si>
  <si>
    <t xml:space="preserve">     9,382.52</t>
  </si>
  <si>
    <t xml:space="preserve">    16,913.28</t>
  </si>
  <si>
    <t xml:space="preserve">    16,248.85</t>
  </si>
  <si>
    <t xml:space="preserve">    16,225.26</t>
  </si>
  <si>
    <t xml:space="preserve">     9,669.35</t>
  </si>
  <si>
    <t xml:space="preserve">    10,006.77</t>
  </si>
  <si>
    <t xml:space="preserve">    10,183.16</t>
  </si>
  <si>
    <t xml:space="preserve">  3,907,312.95</t>
  </si>
  <si>
    <t xml:space="preserve">  4,196,569.35</t>
  </si>
  <si>
    <t xml:space="preserve">  4,104,400.14</t>
  </si>
  <si>
    <t xml:space="preserve">   610,723.92</t>
  </si>
  <si>
    <t xml:space="preserve">   583,655.79</t>
  </si>
  <si>
    <t xml:space="preserve">   607,137.08</t>
  </si>
  <si>
    <t>ja-3</t>
  </si>
  <si>
    <t>#: 26</t>
  </si>
  <si>
    <t xml:space="preserve">      964.58</t>
  </si>
  <si>
    <t xml:space="preserve">      921.13</t>
  </si>
  <si>
    <t xml:space="preserve">      595.65</t>
  </si>
  <si>
    <t xml:space="preserve">     1,716.77</t>
  </si>
  <si>
    <t xml:space="preserve">      708.23</t>
  </si>
  <si>
    <t xml:space="preserve">     1,593.68</t>
  </si>
  <si>
    <t xml:space="preserve">     1,284.08</t>
  </si>
  <si>
    <t xml:space="preserve">     1,331.74</t>
  </si>
  <si>
    <t xml:space="preserve">     1,385.74</t>
  </si>
  <si>
    <t xml:space="preserve">     9,681.11</t>
  </si>
  <si>
    <t xml:space="preserve">    10,333.85</t>
  </si>
  <si>
    <t xml:space="preserve">    10,803.00</t>
  </si>
  <si>
    <t xml:space="preserve">     5,247.99</t>
  </si>
  <si>
    <t xml:space="preserve">     5,659.80</t>
  </si>
  <si>
    <t xml:space="preserve">     5,986.83</t>
  </si>
  <si>
    <t xml:space="preserve">    11,171.74</t>
  </si>
  <si>
    <t xml:space="preserve">    11,572.72</t>
  </si>
  <si>
    <t xml:space="preserve">    11,248.31</t>
  </si>
  <si>
    <t xml:space="preserve">    10,261.66</t>
  </si>
  <si>
    <t xml:space="preserve">    10,116.45</t>
  </si>
  <si>
    <t xml:space="preserve">    10,552.80</t>
  </si>
  <si>
    <t xml:space="preserve">     7,250.12</t>
  </si>
  <si>
    <t xml:space="preserve">     7,538.44</t>
  </si>
  <si>
    <t xml:space="preserve">     7,868.11</t>
  </si>
  <si>
    <t xml:space="preserve">  2,981,653.15</t>
  </si>
  <si>
    <t xml:space="preserve">  2,818,576.24</t>
  </si>
  <si>
    <t xml:space="preserve">  2,916,982.09</t>
  </si>
  <si>
    <t xml:space="preserve">   815,042.91</t>
  </si>
  <si>
    <t xml:space="preserve">   828,138.19</t>
  </si>
  <si>
    <t xml:space="preserve">   817,822.44</t>
  </si>
  <si>
    <t>#: 27</t>
  </si>
  <si>
    <t xml:space="preserve">    18,579.93</t>
  </si>
  <si>
    <t xml:space="preserve">    18,150.79</t>
  </si>
  <si>
    <t xml:space="preserve">    17,559.80</t>
  </si>
  <si>
    <t xml:space="preserve">    20,498.95</t>
  </si>
  <si>
    <t xml:space="preserve">    21,392.42</t>
  </si>
  <si>
    <t xml:space="preserve">    21,005.09</t>
  </si>
  <si>
    <t xml:space="preserve">    31,226.56</t>
  </si>
  <si>
    <t xml:space="preserve">    30,808.83</t>
  </si>
  <si>
    <t xml:space="preserve">    30,598.38</t>
  </si>
  <si>
    <t xml:space="preserve">    20,245.61</t>
  </si>
  <si>
    <t xml:space="preserve">    20,639.85</t>
  </si>
  <si>
    <t xml:space="preserve">    20,078.88</t>
  </si>
  <si>
    <t xml:space="preserve">    13,418.77</t>
  </si>
  <si>
    <t xml:space="preserve">    12,396.05</t>
  </si>
  <si>
    <t xml:space="preserve">    12,990.62</t>
  </si>
  <si>
    <t xml:space="preserve">    17,181.74</t>
  </si>
  <si>
    <t xml:space="preserve">    17,319.05</t>
  </si>
  <si>
    <t xml:space="preserve">    16,653.82</t>
  </si>
  <si>
    <t xml:space="preserve">    16,127.00</t>
  </si>
  <si>
    <t xml:space="preserve">    15,321.04</t>
  </si>
  <si>
    <t xml:space="preserve">    16,098.27</t>
  </si>
  <si>
    <t xml:space="preserve">     9,517.29</t>
  </si>
  <si>
    <t xml:space="preserve">    10,008.35</t>
  </si>
  <si>
    <t xml:space="preserve">    10,179.44</t>
  </si>
  <si>
    <t xml:space="preserve">  3,944,906.59</t>
  </si>
  <si>
    <t xml:space="preserve">  3,945,616.19</t>
  </si>
  <si>
    <t xml:space="preserve">  3,972,024.50</t>
  </si>
  <si>
    <t xml:space="preserve">   335,252.61</t>
  </si>
  <si>
    <t xml:space="preserve">   340,377.42</t>
  </si>
  <si>
    <t xml:space="preserve">   344,152.02</t>
  </si>
  <si>
    <t>#: 28</t>
  </si>
  <si>
    <t xml:space="preserve">      886.14</t>
  </si>
  <si>
    <t xml:space="preserve">     1,203.97</t>
  </si>
  <si>
    <t xml:space="preserve">      866.25</t>
  </si>
  <si>
    <t xml:space="preserve">     1,505.26</t>
  </si>
  <si>
    <t xml:space="preserve">     1,636.42</t>
  </si>
  <si>
    <t xml:space="preserve">      346.87</t>
  </si>
  <si>
    <t xml:space="preserve">     1,338.12</t>
  </si>
  <si>
    <t xml:space="preserve">     1,335.03</t>
  </si>
  <si>
    <t xml:space="preserve">     1,325.19</t>
  </si>
  <si>
    <t xml:space="preserve">    10,944.16</t>
  </si>
  <si>
    <t xml:space="preserve">    11,066.96</t>
  </si>
  <si>
    <t xml:space="preserve">    10,323.47</t>
  </si>
  <si>
    <t xml:space="preserve">     5,796.62</t>
  </si>
  <si>
    <t xml:space="preserve">     5,659.28</t>
  </si>
  <si>
    <t xml:space="preserve">     6,388.56</t>
  </si>
  <si>
    <t xml:space="preserve">    11,826.25</t>
  </si>
  <si>
    <t xml:space="preserve">    11,760.13</t>
  </si>
  <si>
    <t xml:space="preserve">    11,814.25</t>
  </si>
  <si>
    <t xml:space="preserve">    10,471.00</t>
  </si>
  <si>
    <t xml:space="preserve">    10,450.79</t>
  </si>
  <si>
    <t xml:space="preserve">    10,402.30</t>
  </si>
  <si>
    <t xml:space="preserve">     6,871.92</t>
  </si>
  <si>
    <t xml:space="preserve">     8,115.18</t>
  </si>
  <si>
    <t xml:space="preserve">     7,647.43</t>
  </si>
  <si>
    <t xml:space="preserve">  2,866,644.69</t>
  </si>
  <si>
    <t xml:space="preserve">  2,824,741.48</t>
  </si>
  <si>
    <t xml:space="preserve">  2,828,585.73</t>
  </si>
  <si>
    <t xml:space="preserve">   784,483.85</t>
  </si>
  <si>
    <t xml:space="preserve">   818,701.00</t>
  </si>
  <si>
    <t xml:space="preserve">   818,672.28</t>
  </si>
  <si>
    <t>#: 29</t>
  </si>
  <si>
    <t>-      713.76</t>
  </si>
  <si>
    <t>-      912.32</t>
  </si>
  <si>
    <t>-      714.46</t>
  </si>
  <si>
    <t xml:space="preserve">     1,413.97</t>
  </si>
  <si>
    <t xml:space="preserve">     1,141.67</t>
  </si>
  <si>
    <t>-      189.46</t>
  </si>
  <si>
    <t xml:space="preserve">      380.64</t>
  </si>
  <si>
    <t xml:space="preserve">      339.48</t>
  </si>
  <si>
    <t xml:space="preserve">      378.78</t>
  </si>
  <si>
    <t xml:space="preserve">      144.61</t>
  </si>
  <si>
    <t xml:space="preserve">      141.36</t>
  </si>
  <si>
    <t xml:space="preserve">      364.79</t>
  </si>
  <si>
    <t xml:space="preserve">     2,934.39</t>
  </si>
  <si>
    <t xml:space="preserve">     3,376.02</t>
  </si>
  <si>
    <t xml:space="preserve">     3,075.71</t>
  </si>
  <si>
    <t xml:space="preserve">      604.35</t>
  </si>
  <si>
    <t xml:space="preserve">      906.00</t>
  </si>
  <si>
    <t xml:space="preserve">      735.84</t>
  </si>
  <si>
    <t>-      261.67</t>
  </si>
  <si>
    <t>-      189.90</t>
  </si>
  <si>
    <t xml:space="preserve">      204.41</t>
  </si>
  <si>
    <t xml:space="preserve">      189.45</t>
  </si>
  <si>
    <t xml:space="preserve">      204.55</t>
  </si>
  <si>
    <t>-       11.46</t>
  </si>
  <si>
    <t xml:space="preserve">     5,061.35</t>
  </si>
  <si>
    <t xml:space="preserve">     3,680.45</t>
  </si>
  <si>
    <t xml:space="preserve">     4,080.81</t>
  </si>
  <si>
    <t xml:space="preserve">     3,570.52</t>
  </si>
  <si>
    <t xml:space="preserve">     4,321.08</t>
  </si>
  <si>
    <t xml:space="preserve">     3,570.91</t>
  </si>
  <si>
    <t>#: 30</t>
  </si>
  <si>
    <t xml:space="preserve">     7,434.05</t>
  </si>
  <si>
    <t xml:space="preserve">     8,014.62</t>
  </si>
  <si>
    <t xml:space="preserve">     8,179.53</t>
  </si>
  <si>
    <t xml:space="preserve">    63,518.74</t>
  </si>
  <si>
    <t xml:space="preserve">    68,170.96</t>
  </si>
  <si>
    <t xml:space="preserve">    66,499.95</t>
  </si>
  <si>
    <t xml:space="preserve">    55,918.86</t>
  </si>
  <si>
    <t xml:space="preserve">    57,423.40</t>
  </si>
  <si>
    <t xml:space="preserve">    56,661.80</t>
  </si>
  <si>
    <t xml:space="preserve">      551.77</t>
  </si>
  <si>
    <t xml:space="preserve">      893.32</t>
  </si>
  <si>
    <t xml:space="preserve">      714.94</t>
  </si>
  <si>
    <t xml:space="preserve">     3,075.98</t>
  </si>
  <si>
    <t xml:space="preserve">     3,076.80</t>
  </si>
  <si>
    <t xml:space="preserve">     3,077.44</t>
  </si>
  <si>
    <t xml:space="preserve">      484.26</t>
  </si>
  <si>
    <t xml:space="preserve">      642.93</t>
  </si>
  <si>
    <t xml:space="preserve">      646.45</t>
  </si>
  <si>
    <t xml:space="preserve">     1,643.94</t>
  </si>
  <si>
    <t xml:space="preserve">     2,095.01</t>
  </si>
  <si>
    <t xml:space="preserve">     1,846.60</t>
  </si>
  <si>
    <t>-      226.48</t>
  </si>
  <si>
    <t>-       38.23</t>
  </si>
  <si>
    <t xml:space="preserve">       97.54</t>
  </si>
  <si>
    <t xml:space="preserve">     6,623.74</t>
  </si>
  <si>
    <t xml:space="preserve">     7,486.96</t>
  </si>
  <si>
    <t xml:space="preserve">     7,817.71</t>
  </si>
  <si>
    <t xml:space="preserve">     4,126.33</t>
  </si>
  <si>
    <t xml:space="preserve">     4,198.22</t>
  </si>
  <si>
    <t xml:space="preserve">     4,566.24</t>
  </si>
  <si>
    <t>#: 31</t>
  </si>
  <si>
    <t xml:space="preserve">     2,076.16</t>
  </si>
  <si>
    <t xml:space="preserve">     1,783.44</t>
  </si>
  <si>
    <t xml:space="preserve">     1,710.48</t>
  </si>
  <si>
    <t xml:space="preserve">     2,504.57</t>
  </si>
  <si>
    <t xml:space="preserve">     2,208.40</t>
  </si>
  <si>
    <t xml:space="preserve">     1,607.63</t>
  </si>
  <si>
    <t xml:space="preserve">     1,208.36</t>
  </si>
  <si>
    <t xml:space="preserve">     1,250.43</t>
  </si>
  <si>
    <t xml:space="preserve">     1,227.50</t>
  </si>
  <si>
    <t xml:space="preserve">    24,917.43</t>
  </si>
  <si>
    <t xml:space="preserve">    24,630.27</t>
  </si>
  <si>
    <t xml:space="preserve">    24,526.80</t>
  </si>
  <si>
    <t xml:space="preserve">    18,181.62</t>
  </si>
  <si>
    <t xml:space="preserve">    18,704.52</t>
  </si>
  <si>
    <t xml:space="preserve">    18,973.72</t>
  </si>
  <si>
    <t xml:space="preserve">     9,826.54</t>
  </si>
  <si>
    <t xml:space="preserve">     9,630.26</t>
  </si>
  <si>
    <t xml:space="preserve">     9,681.75</t>
  </si>
  <si>
    <t xml:space="preserve">    16,922.17</t>
  </si>
  <si>
    <t xml:space="preserve">    17,646.81</t>
  </si>
  <si>
    <t xml:space="preserve">    16,956.35</t>
  </si>
  <si>
    <t xml:space="preserve">    10,024.28</t>
  </si>
  <si>
    <t xml:space="preserve">     9,703.76</t>
  </si>
  <si>
    <t xml:space="preserve">     9,375.60</t>
  </si>
  <si>
    <t xml:space="preserve">  4,136,970.80</t>
  </si>
  <si>
    <t xml:space="preserve">  4,198,095.67</t>
  </si>
  <si>
    <t xml:space="preserve">  4,109,345.97</t>
  </si>
  <si>
    <t xml:space="preserve">   636,910.50</t>
  </si>
  <si>
    <t xml:space="preserve">   604,364.83</t>
  </si>
  <si>
    <t xml:space="preserve">   613,603.43</t>
  </si>
  <si>
    <t>#: 32</t>
  </si>
  <si>
    <t xml:space="preserve">    15,769.44</t>
  </si>
  <si>
    <t xml:space="preserve">    17,473.18</t>
  </si>
  <si>
    <t xml:space="preserve">    18,523.78</t>
  </si>
  <si>
    <t xml:space="preserve">    21,338.57</t>
  </si>
  <si>
    <t xml:space="preserve">    21,068.34</t>
  </si>
  <si>
    <t xml:space="preserve">    21,883.84</t>
  </si>
  <si>
    <t xml:space="preserve">    31,942.96</t>
  </si>
  <si>
    <t xml:space="preserve">    32,444.37</t>
  </si>
  <si>
    <t xml:space="preserve">    30,890.00</t>
  </si>
  <si>
    <t xml:space="preserve">    20,474.68</t>
  </si>
  <si>
    <t xml:space="preserve">    19,678.01</t>
  </si>
  <si>
    <t xml:space="preserve">    20,562.07</t>
  </si>
  <si>
    <t xml:space="preserve">    12,834.46</t>
  </si>
  <si>
    <t xml:space="preserve">    13,107.86</t>
  </si>
  <si>
    <t xml:space="preserve">    13,473.50</t>
  </si>
  <si>
    <t xml:space="preserve">    17,768.50</t>
  </si>
  <si>
    <t xml:space="preserve">    17,420.86</t>
  </si>
  <si>
    <t xml:space="preserve">    17,639.48</t>
  </si>
  <si>
    <t xml:space="preserve">    16,377.34</t>
  </si>
  <si>
    <t xml:space="preserve">    16,095.20</t>
  </si>
  <si>
    <t xml:space="preserve">    16,130.90</t>
  </si>
  <si>
    <t xml:space="preserve">    10,199.06</t>
  </si>
  <si>
    <t xml:space="preserve">    10,041.36</t>
  </si>
  <si>
    <t xml:space="preserve">    10,052.05</t>
  </si>
  <si>
    <t xml:space="preserve">  4,062,137.30</t>
  </si>
  <si>
    <t xml:space="preserve">  4,075,779.50</t>
  </si>
  <si>
    <t xml:space="preserve">  3,957,394.86</t>
  </si>
  <si>
    <t xml:space="preserve">   327,105.10</t>
  </si>
  <si>
    <t xml:space="preserve">   349,278.45</t>
  </si>
  <si>
    <t xml:space="preserve">   333,966.97</t>
  </si>
  <si>
    <t>Print Date: 22-02-2005</t>
  </si>
  <si>
    <t xml:space="preserve">     6,947.55</t>
  </si>
  <si>
    <t>dts1-1</t>
  </si>
  <si>
    <t>bir1-2</t>
  </si>
  <si>
    <t>jp1-2</t>
  </si>
  <si>
    <t>ja3-2</t>
  </si>
  <si>
    <t>dts1-2</t>
  </si>
  <si>
    <t>drift-6</t>
  </si>
  <si>
    <t>drift-7</t>
  </si>
  <si>
    <t>blank-2</t>
  </si>
  <si>
    <t>drift-8</t>
  </si>
  <si>
    <t>3</t>
  </si>
  <si>
    <t>Print Date: 06-12-2004</t>
  </si>
  <si>
    <t>This file corresponds to 1309B-3 majors.xls and 1309B-3 majors int.xls.</t>
  </si>
  <si>
    <t>These are in Geochem/ICPRawData/batch3 folder</t>
  </si>
  <si>
    <t>1309B-3 mojors.xls is all data files copied to sheets "RawData major" in this file, and Intensity and RSD are listed in 1309B-3 majors int.xls.</t>
  </si>
  <si>
    <t xml:space="preserve">JA-3 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</si>
  <si>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</si>
  <si>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</si>
  <si>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</si>
  <si>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</si>
  <si>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</si>
  <si>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</si>
  <si>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</si>
  <si>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</si>
  <si>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</si>
  <si>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</si>
  <si>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</si>
  <si>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</si>
  <si>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</si>
  <si>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</si>
  <si>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</si>
  <si>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</si>
  <si>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</si>
  <si>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</si>
  <si>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</si>
  <si>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</si>
  <si>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</si>
  <si>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</si>
  <si>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</si>
  <si>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</si>
  <si>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</si>
  <si>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</si>
  <si>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</si>
  <si>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</si>
  <si>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</si>
  <si>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</si>
  <si>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</si>
  <si>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</si>
  <si>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</si>
  <si>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</si>
  <si>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</si>
  <si>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</si>
  <si>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</si>
  <si>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</si>
  <si>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</si>
  <si>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</si>
  <si>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</si>
  <si>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</si>
  <si>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</si>
  <si>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</si>
  <si>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</si>
  <si>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</si>
  <si>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</si>
  <si>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</si>
  <si>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</si>
  <si>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</si>
  <si>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</si>
  <si>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</si>
  <si>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</si>
  <si>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</si>
  <si>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</si>
  <si>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</si>
  <si>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</si>
  <si>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</si>
  <si>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</si>
  <si>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</si>
  <si>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</si>
  <si>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</si>
  <si>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</si>
  <si>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</si>
  <si>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</si>
  <si>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</si>
  <si>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</si>
  <si>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</si>
  <si>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</si>
  <si>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</si>
  <si>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</si>
  <si>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</si>
  <si>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JP-1 (2)</t>
  </si>
  <si>
    <t>#: 9</t>
  </si>
  <si>
    <t>#: 10</t>
  </si>
  <si>
    <t>#: 11</t>
  </si>
  <si>
    <t>#: 12</t>
  </si>
  <si>
    <t>#: 13</t>
  </si>
  <si>
    <t>#: 14</t>
  </si>
  <si>
    <t>#: 15</t>
  </si>
  <si>
    <t>#: 16</t>
  </si>
  <si>
    <t>#: 17</t>
  </si>
  <si>
    <t>#: 18</t>
  </si>
  <si>
    <t>#: 19</t>
  </si>
  <si>
    <t>#: 20</t>
  </si>
  <si>
    <t>#: 21</t>
  </si>
  <si>
    <t>Total</t>
  </si>
  <si>
    <t>Review:</t>
  </si>
  <si>
    <t>Analyst:</t>
  </si>
  <si>
    <t>Date:</t>
  </si>
  <si>
    <t>Visa:</t>
  </si>
  <si>
    <t xml:space="preserve"> 4294967295  of  1</t>
  </si>
  <si>
    <t>Sample</t>
  </si>
  <si>
    <t>Measured</t>
  </si>
  <si>
    <t>Intensity</t>
  </si>
  <si>
    <t>RSD(%)</t>
  </si>
  <si>
    <t>JP-1</t>
  </si>
  <si>
    <t>BHVO-2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</si>
  <si>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</si>
  <si>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</si>
  <si>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</si>
  <si>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</si>
  <si>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</si>
  <si>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</si>
  <si>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</si>
  <si>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</si>
  <si>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</si>
  <si>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</si>
  <si>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</si>
  <si>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</si>
  <si>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</si>
  <si>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</si>
  <si>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</si>
  <si>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</si>
  <si>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</si>
  <si>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</si>
  <si>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</si>
  <si>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</si>
  <si>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</si>
  <si>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</si>
  <si>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</si>
  <si>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</si>
  <si>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</si>
  <si>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</si>
  <si>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</si>
  <si>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</si>
  <si>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</si>
  <si>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</si>
  <si>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</si>
  <si>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</si>
  <si>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</si>
  <si>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</si>
  <si>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</si>
  <si>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</si>
  <si>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</si>
  <si>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</si>
  <si>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</si>
  <si>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</si>
  <si>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</si>
  <si>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</si>
  <si>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</si>
  <si>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</si>
  <si>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</si>
  <si>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</si>
  <si>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</si>
  <si>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</si>
  <si>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</si>
  <si>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</si>
  <si>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</si>
  <si>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</si>
  <si>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</si>
  <si>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</si>
  <si>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</si>
  <si>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</si>
  <si>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</si>
  <si>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</si>
  <si>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</si>
  <si>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</si>
  <si>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</si>
  <si>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</si>
  <si>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total</t>
  </si>
  <si>
    <t>Drift</t>
  </si>
  <si>
    <t>Nb</t>
  </si>
  <si>
    <t>K2O</t>
  </si>
  <si>
    <t>TiO2</t>
  </si>
  <si>
    <r>
      <t xml:space="preserve">Only </t>
    </r>
    <r>
      <rPr>
        <b/>
        <i/>
        <sz val="10"/>
        <rFont val="Arial"/>
        <family val="2"/>
      </rPr>
      <t>Major elements</t>
    </r>
    <r>
      <rPr>
        <sz val="10"/>
        <rFont val="Arial"/>
        <family val="2"/>
      </rPr>
      <t xml:space="preserve"> (except for P and including Sc) data are listed in this file.</t>
    </r>
  </si>
  <si>
    <t>JP-1, BIR-1, JA-3, and DTS-1 are used as standards for this run.</t>
  </si>
  <si>
    <r>
      <t>But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peridotic standards (JP-1 &amp; DTS-1) are </t>
    </r>
    <r>
      <rPr>
        <b/>
        <sz val="10"/>
        <rFont val="Arial"/>
        <family val="2"/>
      </rPr>
      <t>taken away</t>
    </r>
    <r>
      <rPr>
        <sz val="10"/>
        <rFont val="Arial"/>
        <family val="2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2"/>
      </rPr>
      <t xml:space="preserve"> for </t>
    </r>
    <r>
      <rPr>
        <b/>
        <i/>
        <sz val="10"/>
        <rFont val="Arial"/>
        <family val="2"/>
      </rPr>
      <t>basaltic</t>
    </r>
    <r>
      <rPr>
        <sz val="10"/>
        <rFont val="Arial"/>
        <family val="2"/>
      </rPr>
      <t xml:space="preserve"> samples (see sheets "blk, drift &amp; conc calc" and "regressions")</t>
    </r>
  </si>
  <si>
    <t>Nebulizer :</t>
  </si>
  <si>
    <t>Meinhard</t>
  </si>
  <si>
    <t>305ROCK</t>
  </si>
  <si>
    <t>drift-1</t>
  </si>
  <si>
    <t>blank-1</t>
  </si>
  <si>
    <t>drift-2</t>
  </si>
  <si>
    <t>drift-3</t>
  </si>
  <si>
    <t>drift-4</t>
  </si>
  <si>
    <t>Ba 455.403</t>
  </si>
  <si>
    <t>Co 228.616</t>
  </si>
  <si>
    <t>Cr 267.716</t>
  </si>
  <si>
    <t>Cu 324.754</t>
  </si>
  <si>
    <t>Ni 231.604</t>
  </si>
  <si>
    <t>Sr 407.771</t>
  </si>
  <si>
    <t>V 292.402</t>
  </si>
  <si>
    <t>Y 371.029</t>
  </si>
  <si>
    <t>Zr 343.823</t>
  </si>
  <si>
    <t>Trace ELEMENTS</t>
  </si>
  <si>
    <t>bir1-1</t>
  </si>
  <si>
    <t>jp1-1</t>
  </si>
  <si>
    <t>ja3-1</t>
  </si>
  <si>
    <t>BHVO2</t>
  </si>
  <si>
    <t>jb3-1</t>
  </si>
  <si>
    <t>jb3-2</t>
  </si>
  <si>
    <t>JB-3</t>
  </si>
  <si>
    <t>drift-5</t>
  </si>
  <si>
    <t>212r4  72-78</t>
  </si>
  <si>
    <t>214r3  45-55</t>
  </si>
  <si>
    <t xml:space="preserve">    24,394.00</t>
  </si>
  <si>
    <t>Analysis report from: 22.02.2005             Run: 305minors13</t>
  </si>
  <si>
    <t xml:space="preserve">    14,371.04</t>
  </si>
  <si>
    <t xml:space="preserve">    14,026.38</t>
  </si>
  <si>
    <t xml:space="preserve">    14,287.48</t>
  </si>
  <si>
    <t xml:space="preserve">    17,584.64</t>
  </si>
  <si>
    <t xml:space="preserve">    18,758.95</t>
  </si>
  <si>
    <t xml:space="preserve">    17,629.41</t>
  </si>
  <si>
    <t xml:space="preserve">    24,950.68</t>
  </si>
  <si>
    <t xml:space="preserve">    26,705.50</t>
  </si>
  <si>
    <t xml:space="preserve">    26,357.13</t>
  </si>
  <si>
    <t xml:space="preserve">    18,925.39</t>
  </si>
  <si>
    <t xml:space="preserve">    17,775.62</t>
  </si>
  <si>
    <t xml:space="preserve">    17,621.58</t>
  </si>
  <si>
    <t xml:space="preserve">    11,868.30</t>
  </si>
  <si>
    <t xml:space="preserve">    12,042.29</t>
  </si>
  <si>
    <t xml:space="preserve">    11,292.11</t>
  </si>
  <si>
    <t xml:space="preserve">    14,143.18</t>
  </si>
  <si>
    <t xml:space="preserve">    14,740.09</t>
  </si>
  <si>
    <t xml:space="preserve">    15,515.39</t>
  </si>
  <si>
    <t xml:space="preserve">    14,902.34</t>
  </si>
  <si>
    <t xml:space="preserve">    14,407.66</t>
  </si>
  <si>
    <t xml:space="preserve">    14,510.25</t>
  </si>
  <si>
    <t xml:space="preserve">     9,234.75</t>
  </si>
  <si>
    <t xml:space="preserve">     9,388.57</t>
  </si>
  <si>
    <t xml:space="preserve">     9,060.19</t>
  </si>
  <si>
    <t xml:space="preserve">  3,631,769.64</t>
  </si>
  <si>
    <t xml:space="preserve">  3,745,882.10</t>
  </si>
  <si>
    <t xml:space="preserve">  3,716,435.07</t>
  </si>
  <si>
    <t xml:space="preserve">   305,789.20</t>
  </si>
  <si>
    <t xml:space="preserve">   319,570.50</t>
  </si>
  <si>
    <t xml:space="preserve">   305,377.18</t>
  </si>
  <si>
    <t xml:space="preserve">      224.20</t>
  </si>
  <si>
    <t xml:space="preserve">      422.61</t>
  </si>
  <si>
    <t xml:space="preserve">      650.23</t>
  </si>
  <si>
    <t xml:space="preserve">      903.18</t>
  </si>
  <si>
    <t>-      305.73</t>
  </si>
  <si>
    <t xml:space="preserve">      568.94</t>
  </si>
  <si>
    <t xml:space="preserve">      315.38</t>
  </si>
  <si>
    <t xml:space="preserve">      332.58</t>
  </si>
  <si>
    <t xml:space="preserve">      322.49</t>
  </si>
  <si>
    <t xml:space="preserve">      297.09</t>
  </si>
  <si>
    <t xml:space="preserve">      214.46</t>
  </si>
  <si>
    <t xml:space="preserve">       30.46</t>
  </si>
  <si>
    <t xml:space="preserve">     2,747.53</t>
  </si>
  <si>
    <t xml:space="preserve">     3,138.44</t>
  </si>
  <si>
    <t xml:space="preserve">     3,227.92</t>
  </si>
  <si>
    <t xml:space="preserve">      745.33</t>
  </si>
  <si>
    <t xml:space="preserve">      682.08</t>
  </si>
  <si>
    <t xml:space="preserve">      776.96</t>
  </si>
  <si>
    <t xml:space="preserve">      115.29</t>
  </si>
  <si>
    <t>-      169.60</t>
  </si>
  <si>
    <t xml:space="preserve">      252.71</t>
  </si>
  <si>
    <t>-       56.63</t>
  </si>
  <si>
    <t>-      118.72</t>
  </si>
  <si>
    <t>-      113.94</t>
  </si>
  <si>
    <t xml:space="preserve">     8,400.77</t>
  </si>
  <si>
    <t xml:space="preserve">     9,193.46</t>
  </si>
  <si>
    <t xml:space="preserve">     8,788.05</t>
  </si>
  <si>
    <t xml:space="preserve">     3,407.50</t>
  </si>
  <si>
    <t xml:space="preserve">     2,616.61</t>
  </si>
  <si>
    <t xml:space="preserve">     3,035.42</t>
  </si>
  <si>
    <t xml:space="preserve">     2,523.83</t>
  </si>
  <si>
    <t xml:space="preserve">     2,382.92</t>
  </si>
  <si>
    <t xml:space="preserve">     2,640.65</t>
  </si>
  <si>
    <t xml:space="preserve">     4,312.84</t>
  </si>
  <si>
    <t xml:space="preserve">     4,324.98</t>
  </si>
  <si>
    <t xml:space="preserve">     4,503.28</t>
  </si>
  <si>
    <t xml:space="preserve">     5,599.78</t>
  </si>
  <si>
    <t xml:space="preserve">     5,213.50</t>
  </si>
  <si>
    <t xml:space="preserve">     5,642.59</t>
  </si>
  <si>
    <t xml:space="preserve">    18,221.70</t>
  </si>
  <si>
    <t xml:space="preserve">    17,961.68</t>
  </si>
  <si>
    <t xml:space="preserve">    17,674.26</t>
  </si>
  <si>
    <t xml:space="preserve">    10,993.71</t>
  </si>
  <si>
    <t xml:space="preserve">    11,550.94</t>
  </si>
  <si>
    <t xml:space="preserve">    11,543.59</t>
  </si>
  <si>
    <t xml:space="preserve">     1,591.68</t>
  </si>
  <si>
    <t xml:space="preserve">     1,712.51</t>
  </si>
  <si>
    <t xml:space="preserve">     1,739.93</t>
  </si>
  <si>
    <t xml:space="preserve">    21,206.88</t>
  </si>
  <si>
    <t xml:space="preserve">    20,270.19</t>
  </si>
  <si>
    <t xml:space="preserve">    19,635.88</t>
  </si>
  <si>
    <t xml:space="preserve">     5,390.80</t>
  </si>
  <si>
    <t xml:space="preserve">     5,258.94</t>
  </si>
  <si>
    <t xml:space="preserve">     5,427.86</t>
  </si>
  <si>
    <t xml:space="preserve">  1,003,933.89</t>
  </si>
  <si>
    <t xml:space="preserve">   970,295.30</t>
  </si>
  <si>
    <t xml:space="preserve">  1,001,808.46</t>
  </si>
  <si>
    <t xml:space="preserve">    16,664.49</t>
  </si>
  <si>
    <t xml:space="preserve">    16,819.15</t>
  </si>
  <si>
    <t xml:space="preserve">    15,732.74</t>
  </si>
  <si>
    <t xml:space="preserve">    14,811.06</t>
  </si>
  <si>
    <t xml:space="preserve">    15,136.47</t>
  </si>
  <si>
    <t xml:space="preserve">    14,859.84</t>
  </si>
  <si>
    <t xml:space="preserve">    17,823.37</t>
  </si>
  <si>
    <t xml:space="preserve">    17,715.76</t>
  </si>
  <si>
    <t xml:space="preserve">    17,699.08</t>
  </si>
  <si>
    <t xml:space="preserve">    25,980.30</t>
  </si>
  <si>
    <t xml:space="preserve">    27,002.54</t>
  </si>
  <si>
    <t xml:space="preserve">    26,465.45</t>
  </si>
  <si>
    <t xml:space="preserve">    18,422.24</t>
  </si>
  <si>
    <t xml:space="preserve">    17,530.58</t>
  </si>
  <si>
    <t xml:space="preserve">    17,587.73</t>
  </si>
  <si>
    <t xml:space="preserve">    12,052.99</t>
  </si>
  <si>
    <t xml:space="preserve">    12,354.90</t>
  </si>
  <si>
    <t xml:space="preserve">    12,285.42</t>
  </si>
  <si>
    <t xml:space="preserve">    14,743.37</t>
  </si>
  <si>
    <t xml:space="preserve">    15,176.78</t>
  </si>
  <si>
    <t xml:space="preserve">    15,064.49</t>
  </si>
  <si>
    <t xml:space="preserve">    14,918.41</t>
  </si>
  <si>
    <t xml:space="preserve">    14,880.67</t>
  </si>
  <si>
    <t xml:space="preserve">    14,683.45</t>
  </si>
  <si>
    <t xml:space="preserve">     8,766.05</t>
  </si>
  <si>
    <t xml:space="preserve">     9,432.34</t>
  </si>
  <si>
    <t xml:space="preserve">     8,628.75</t>
  </si>
  <si>
    <t xml:space="preserve">  3,646,990.42</t>
  </si>
  <si>
    <t xml:space="preserve">  3,741,289.94</t>
  </si>
  <si>
    <t xml:space="preserve">  3,741,057.00</t>
  </si>
  <si>
    <t xml:space="preserve">   310,565.92</t>
  </si>
  <si>
    <t xml:space="preserve">   306,700.58</t>
  </si>
  <si>
    <t xml:space="preserve">   316,665.59</t>
  </si>
  <si>
    <t xml:space="preserve">     5,909.43</t>
  </si>
  <si>
    <t xml:space="preserve">     5,972.28</t>
  </si>
  <si>
    <t xml:space="preserve">     5,990.67</t>
  </si>
  <si>
    <t xml:space="preserve">    62,940.92</t>
  </si>
  <si>
    <t xml:space="preserve">    64,642.98</t>
  </si>
  <si>
    <t xml:space="preserve">    66,733.17</t>
  </si>
  <si>
    <t xml:space="preserve">    38,478.17</t>
  </si>
  <si>
    <t xml:space="preserve">    37,986.96</t>
  </si>
  <si>
    <t xml:space="preserve">    38,493.88</t>
  </si>
  <si>
    <t xml:space="preserve">     1,549.04</t>
  </si>
  <si>
    <t xml:space="preserve">     1,553.42</t>
  </si>
  <si>
    <t xml:space="preserve">     1,501.96</t>
  </si>
  <si>
    <t xml:space="preserve">     2,839.89</t>
  </si>
  <si>
    <t xml:space="preserve">     2,665.35</t>
  </si>
  <si>
    <t xml:space="preserve">     2,508.13</t>
  </si>
  <si>
    <t xml:space="preserve">     1,284.77</t>
  </si>
  <si>
    <t xml:space="preserve">     1,121.83</t>
  </si>
  <si>
    <t xml:space="preserve">     1,043.69</t>
  </si>
  <si>
    <t xml:space="preserve">     3,718.13</t>
  </si>
  <si>
    <t xml:space="preserve">     3,232.57</t>
  </si>
  <si>
    <t xml:space="preserve">     3,242.23</t>
  </si>
  <si>
    <t xml:space="preserve">       64.10</t>
  </si>
  <si>
    <t>-      276.94</t>
  </si>
  <si>
    <t>-      299.80</t>
  </si>
  <si>
    <t xml:space="preserve">    12,619.03</t>
  </si>
  <si>
    <t xml:space="preserve">    11,774.41</t>
  </si>
  <si>
    <t xml:space="preserve">    12,740.94</t>
  </si>
  <si>
    <t xml:space="preserve">    26,066.38</t>
  </si>
  <si>
    <t xml:space="preserve">    23,213.99</t>
  </si>
  <si>
    <t xml:space="preserve">    25,425.06</t>
  </si>
  <si>
    <t xml:space="preserve">     1,849.70</t>
  </si>
  <si>
    <t xml:space="preserve">     1,874.14</t>
  </si>
  <si>
    <t xml:space="preserve">     2,058.99</t>
  </si>
  <si>
    <t xml:space="preserve">     4,661.85</t>
  </si>
  <si>
    <t xml:space="preserve">     4,604.48</t>
  </si>
  <si>
    <t xml:space="preserve">     4,642.91</t>
  </si>
  <si>
    <t xml:space="preserve">     5,791.77</t>
  </si>
  <si>
    <t xml:space="preserve">     5,705.23</t>
  </si>
  <si>
    <t xml:space="preserve">     5,605.29</t>
  </si>
  <si>
    <t xml:space="preserve">     9,415.89</t>
  </si>
  <si>
    <t xml:space="preserve">    10,333.39</t>
  </si>
  <si>
    <t xml:space="preserve">    10,128.86</t>
  </si>
  <si>
    <t xml:space="preserve">    10,270.59</t>
  </si>
  <si>
    <t xml:space="preserve">    10,400.66</t>
  </si>
  <si>
    <t xml:space="preserve">    10,151.04</t>
  </si>
  <si>
    <t xml:space="preserve">     1,242.36</t>
  </si>
  <si>
    <t xml:space="preserve">     1,166.46</t>
  </si>
  <si>
    <t xml:space="preserve">     1,211.12</t>
  </si>
  <si>
    <t xml:space="preserve">    19,154.07</t>
  </si>
  <si>
    <t xml:space="preserve">    18,820.09</t>
  </si>
  <si>
    <t xml:space="preserve">    18,542.60</t>
  </si>
  <si>
    <t xml:space="preserve">     3,165.54</t>
  </si>
  <si>
    <t xml:space="preserve">     3,525.61</t>
  </si>
  <si>
    <t xml:space="preserve">     3,602.35</t>
  </si>
  <si>
    <t xml:space="preserve">   758,938.74</t>
  </si>
  <si>
    <t xml:space="preserve">   802,150.06</t>
  </si>
  <si>
    <t xml:space="preserve">   768,061.65</t>
  </si>
  <si>
    <t xml:space="preserve">     7,147.66</t>
  </si>
  <si>
    <t xml:space="preserve">     6,975.29</t>
  </si>
  <si>
    <t xml:space="preserve">    14,020.59</t>
  </si>
  <si>
    <t xml:space="preserve">    14,556.03</t>
  </si>
  <si>
    <t xml:space="preserve">    15,227.27</t>
  </si>
  <si>
    <t xml:space="preserve">    18,418.67</t>
  </si>
  <si>
    <t xml:space="preserve">    18,823.03</t>
  </si>
  <si>
    <t xml:space="preserve">    17,824.21</t>
  </si>
  <si>
    <t xml:space="preserve">    27,047.05</t>
  </si>
  <si>
    <t xml:space="preserve">    26,778.95</t>
  </si>
  <si>
    <t xml:space="preserve">    26,658.24</t>
  </si>
  <si>
    <t xml:space="preserve">    18,176.42</t>
  </si>
  <si>
    <t xml:space="preserve">    18,520.76</t>
  </si>
  <si>
    <t xml:space="preserve">    17,953.54</t>
  </si>
  <si>
    <t xml:space="preserve">    11,915.91</t>
  </si>
  <si>
    <t xml:space="preserve">    12,025.29</t>
  </si>
  <si>
    <t xml:space="preserve">    11,770.45</t>
  </si>
  <si>
    <t xml:space="preserve">    15,624.23</t>
  </si>
  <si>
    <t xml:space="preserve">    15,745.94</t>
  </si>
  <si>
    <t xml:space="preserve">    15,264.81</t>
  </si>
  <si>
    <t xml:space="preserve">    14,640.91</t>
  </si>
  <si>
    <t xml:space="preserve">    14,058.65</t>
  </si>
  <si>
    <t xml:space="preserve">    15,394.84</t>
  </si>
  <si>
    <t xml:space="preserve">     8,720.09</t>
  </si>
  <si>
    <t xml:space="preserve">     9,451.01</t>
  </si>
  <si>
    <t xml:space="preserve">     8,783.04</t>
  </si>
  <si>
    <t xml:space="preserve">  3,667,255.66</t>
  </si>
  <si>
    <t xml:space="preserve">  3,048,936.10</t>
  </si>
  <si>
    <t xml:space="preserve">  3,782,125.42</t>
  </si>
  <si>
    <t xml:space="preserve">   321,807.96</t>
  </si>
  <si>
    <t xml:space="preserve">   314,535.17</t>
  </si>
  <si>
    <t xml:space="preserve">   305,096.79</t>
  </si>
  <si>
    <t xml:space="preserve">     1,435.45</t>
  </si>
  <si>
    <t xml:space="preserve">     1,510.98</t>
  </si>
  <si>
    <t xml:space="preserve">     1,743.53</t>
  </si>
  <si>
    <t xml:space="preserve">     4,768.86</t>
  </si>
  <si>
    <t xml:space="preserve">     4,632.76</t>
  </si>
  <si>
    <t xml:space="preserve">     4,476.73</t>
  </si>
  <si>
    <t xml:space="preserve">     5,522.09</t>
  </si>
  <si>
    <t xml:space="preserve">     5,892.68</t>
  </si>
  <si>
    <t xml:space="preserve">     5,998.97</t>
  </si>
  <si>
    <t xml:space="preserve">     8,827.30</t>
  </si>
  <si>
    <t xml:space="preserve">     8,326.16</t>
  </si>
  <si>
    <t xml:space="preserve">     8,473.20</t>
  </si>
  <si>
    <t xml:space="preserve">     9,938.26</t>
  </si>
  <si>
    <t xml:space="preserve">     9,782.37</t>
  </si>
  <si>
    <t xml:space="preserve">     9,683.22</t>
  </si>
  <si>
    <t xml:space="preserve">     1,497.58</t>
  </si>
  <si>
    <t xml:space="preserve">     1,088.54</t>
  </si>
  <si>
    <t xml:space="preserve">     1,282.44</t>
  </si>
  <si>
    <t xml:space="preserve">    17,222.78</t>
  </si>
  <si>
    <t xml:space="preserve">    17,516.88</t>
  </si>
  <si>
    <t xml:space="preserve">    17,662.10</t>
  </si>
  <si>
    <t xml:space="preserve">     2,481.60</t>
  </si>
  <si>
    <t xml:space="preserve">     2,597.81</t>
  </si>
  <si>
    <t xml:space="preserve">     2,806.71</t>
  </si>
  <si>
    <t xml:space="preserve">   729,751.04</t>
  </si>
  <si>
    <t xml:space="preserve">   741,085.89</t>
  </si>
  <si>
    <t xml:space="preserve">   731,841.73</t>
  </si>
  <si>
    <t xml:space="preserve">     5,530.20</t>
  </si>
  <si>
    <t xml:space="preserve">     5,530.37</t>
  </si>
  <si>
    <t xml:space="preserve">     5,497.77</t>
  </si>
  <si>
    <t>225r1  76-85</t>
  </si>
  <si>
    <t xml:space="preserve">     1,492.84</t>
  </si>
  <si>
    <t xml:space="preserve">     1,578.85</t>
  </si>
  <si>
    <t xml:space="preserve">     1,706.61</t>
  </si>
  <si>
    <t xml:space="preserve">     7,260.67</t>
  </si>
  <si>
    <t xml:space="preserve">     6,874.72</t>
  </si>
  <si>
    <t xml:space="preserve">     7,778.07</t>
  </si>
  <si>
    <t xml:space="preserve">    10,674.78</t>
  </si>
  <si>
    <t xml:space="preserve">    10,679.41</t>
  </si>
  <si>
    <t xml:space="preserve">    10,856.76</t>
  </si>
  <si>
    <t xml:space="preserve">     7,130.92</t>
  </si>
  <si>
    <t xml:space="preserve">     7,697.59</t>
  </si>
  <si>
    <t xml:space="preserve">     7,642.36</t>
  </si>
  <si>
    <t xml:space="preserve">     7,967.00</t>
  </si>
  <si>
    <t xml:space="preserve">     7,999.94</t>
  </si>
  <si>
    <t xml:space="preserve">     7,712.36</t>
  </si>
  <si>
    <t xml:space="preserve">      765.61</t>
  </si>
  <si>
    <t xml:space="preserve">     1,144.19</t>
  </si>
  <si>
    <t xml:space="preserve">     1,129.52</t>
  </si>
  <si>
    <t xml:space="preserve">    15,452.67</t>
  </si>
  <si>
    <t xml:space="preserve">    14,427.19</t>
  </si>
  <si>
    <t xml:space="preserve">    15,840.15</t>
  </si>
  <si>
    <t xml:space="preserve">     2,734.45</t>
  </si>
  <si>
    <t xml:space="preserve">     2,501.33</t>
  </si>
  <si>
    <t xml:space="preserve">     2,455.80</t>
  </si>
  <si>
    <t xml:space="preserve">   812,682.46</t>
  </si>
  <si>
    <t xml:space="preserve">   804,794.80</t>
  </si>
  <si>
    <t xml:space="preserve">   850,307.26</t>
  </si>
  <si>
    <t xml:space="preserve">     7,617.59</t>
  </si>
  <si>
    <t xml:space="preserve">     8,108.08</t>
  </si>
  <si>
    <t xml:space="preserve">     8,220.98</t>
  </si>
  <si>
    <t>226r3  45-55</t>
  </si>
  <si>
    <t xml:space="preserve">      753.77</t>
  </si>
  <si>
    <t xml:space="preserve">      968.14</t>
  </si>
  <si>
    <t xml:space="preserve">      530.89</t>
  </si>
  <si>
    <t xml:space="preserve">     3,501.58</t>
  </si>
  <si>
    <t xml:space="preserve">     3,342.78</t>
  </si>
  <si>
    <t xml:space="preserve">     3,388.78</t>
  </si>
  <si>
    <t xml:space="preserve">     8,714.35</t>
  </si>
  <si>
    <t xml:space="preserve">     8,762.47</t>
  </si>
  <si>
    <t xml:space="preserve">     8,516.13</t>
  </si>
  <si>
    <t xml:space="preserve">    10,351.08</t>
  </si>
  <si>
    <t xml:space="preserve">    10,131.01</t>
  </si>
  <si>
    <t xml:space="preserve">    10,457.60</t>
  </si>
  <si>
    <t xml:space="preserve">     7,221.69</t>
  </si>
  <si>
    <t xml:space="preserve">     7,338.79</t>
  </si>
  <si>
    <t xml:space="preserve">     6,932.60</t>
  </si>
  <si>
    <t xml:space="preserve">     1,153.88</t>
  </si>
  <si>
    <t xml:space="preserve">     1,236.72</t>
  </si>
  <si>
    <t xml:space="preserve">     1,084.79</t>
  </si>
  <si>
    <t xml:space="preserve">    19,379.78</t>
  </si>
  <si>
    <t xml:space="preserve">    19,698.56</t>
  </si>
  <si>
    <t xml:space="preserve">    19,286.96</t>
  </si>
  <si>
    <t xml:space="preserve">     3,422.14</t>
  </si>
  <si>
    <t xml:space="preserve">     3,372.48</t>
  </si>
  <si>
    <t xml:space="preserve">     3,492.62</t>
  </si>
  <si>
    <t xml:space="preserve">   845,796.95</t>
  </si>
  <si>
    <t xml:space="preserve">   857,419.27</t>
  </si>
  <si>
    <t xml:space="preserve">   798,554.72</t>
  </si>
  <si>
    <t xml:space="preserve">     7,611.78</t>
  </si>
  <si>
    <t xml:space="preserve">     7,588.04</t>
  </si>
  <si>
    <t xml:space="preserve">     6,881.24</t>
  </si>
  <si>
    <t xml:space="preserve">      571.23</t>
  </si>
  <si>
    <t xml:space="preserve">      681.24</t>
  </si>
  <si>
    <t xml:space="preserve">      874.64</t>
  </si>
  <si>
    <t xml:space="preserve">     1,477.04</t>
  </si>
  <si>
    <t xml:space="preserve">     1,273.38</t>
  </si>
  <si>
    <t xml:space="preserve">     1,354.08</t>
  </si>
  <si>
    <t xml:space="preserve">     1,160.19</t>
  </si>
  <si>
    <t xml:space="preserve">     1,207.11</t>
  </si>
  <si>
    <t xml:space="preserve">     1,197.35</t>
  </si>
  <si>
    <t xml:space="preserve">    10,193.80</t>
  </si>
  <si>
    <t xml:space="preserve">     9,895.23</t>
  </si>
  <si>
    <t xml:space="preserve">    10,340.22</t>
  </si>
  <si>
    <t xml:space="preserve">     5,639.63</t>
  </si>
  <si>
    <t xml:space="preserve">     5,470.16</t>
  </si>
  <si>
    <t xml:space="preserve">     5,583.70</t>
  </si>
  <si>
    <t xml:space="preserve">    10,615.28</t>
  </si>
  <si>
    <t xml:space="preserve">    10,527.37</t>
  </si>
  <si>
    <t xml:space="preserve">    10,870.69</t>
  </si>
  <si>
    <t xml:space="preserve">     9,523.36</t>
  </si>
  <si>
    <t xml:space="preserve">    10,130.32</t>
  </si>
  <si>
    <t xml:space="preserve">    10,137.24</t>
  </si>
  <si>
    <t xml:space="preserve">     7,087.60</t>
  </si>
  <si>
    <t xml:space="preserve">     7,241.23</t>
  </si>
  <si>
    <t xml:space="preserve">     7,300.90</t>
  </si>
  <si>
    <t xml:space="preserve">  2,797,354.60</t>
  </si>
  <si>
    <t xml:space="preserve">  2,769,694.72</t>
  </si>
  <si>
    <t xml:space="preserve">  2,585,639.93</t>
  </si>
  <si>
    <t xml:space="preserve">   764,512.02</t>
  </si>
  <si>
    <t xml:space="preserve">   754,288.05</t>
  </si>
  <si>
    <t xml:space="preserve">   769,722.61</t>
  </si>
  <si>
    <t xml:space="preserve">    15,620.82</t>
  </si>
  <si>
    <t xml:space="preserve">    16,324.17</t>
  </si>
  <si>
    <t xml:space="preserve">    15,058.69</t>
  </si>
  <si>
    <t xml:space="preserve">    17,074.09</t>
  </si>
  <si>
    <t xml:space="preserve">    18,947.36</t>
  </si>
  <si>
    <t xml:space="preserve">    18,698.06</t>
  </si>
  <si>
    <t xml:space="preserve">    28,610.23</t>
  </si>
  <si>
    <t xml:space="preserve">    29,303.22</t>
  </si>
  <si>
    <t xml:space="preserve">    28,128.28</t>
  </si>
  <si>
    <t xml:space="preserve">    19,396.88</t>
  </si>
  <si>
    <t xml:space="preserve">    18,364.45</t>
  </si>
  <si>
    <t xml:space="preserve">    19,010.00</t>
  </si>
  <si>
    <t xml:space="preserve">    12,154.37</t>
  </si>
  <si>
    <t xml:space="preserve">    12,250.94</t>
  </si>
  <si>
    <t xml:space="preserve">    12,125.56</t>
  </si>
  <si>
    <t xml:space="preserve">    15,778.95</t>
  </si>
  <si>
    <t xml:space="preserve">    15,831.16</t>
  </si>
  <si>
    <t xml:space="preserve">    16,481.37</t>
  </si>
  <si>
    <t xml:space="preserve">    15,450.70</t>
  </si>
  <si>
    <t xml:space="preserve">    15,476.57</t>
  </si>
  <si>
    <t xml:space="preserve">    15,309.05</t>
  </si>
  <si>
    <t xml:space="preserve">     9,490.24</t>
  </si>
  <si>
    <t xml:space="preserve">     9,790.70</t>
  </si>
  <si>
    <t xml:space="preserve">     9,403.71</t>
  </si>
  <si>
    <t xml:space="preserve">  3,821,874.25</t>
  </si>
  <si>
    <t xml:space="preserve">  3,765,384.84</t>
  </si>
  <si>
    <t xml:space="preserve">  3,896,774.33</t>
  </si>
  <si>
    <t xml:space="preserve">   337,623.72</t>
  </si>
  <si>
    <t xml:space="preserve">   332,039.41</t>
  </si>
  <si>
    <t xml:space="preserve">   315,465.70</t>
  </si>
  <si>
    <t xml:space="preserve">     7,606.11</t>
  </si>
  <si>
    <t xml:space="preserve">     7,388.25</t>
  </si>
  <si>
    <t xml:space="preserve">     7,278.68</t>
  </si>
  <si>
    <t xml:space="preserve">    62,138.15</t>
  </si>
  <si>
    <t xml:space="preserve">    44,039.80</t>
  </si>
  <si>
    <t xml:space="preserve">    65,145.37</t>
  </si>
  <si>
    <t xml:space="preserve">    53,649.30</t>
  </si>
  <si>
    <t xml:space="preserve">    54,382.99</t>
  </si>
  <si>
    <t xml:space="preserve">    52,485.45</t>
  </si>
  <si>
    <t xml:space="preserve">      726.54</t>
  </si>
  <si>
    <t xml:space="preserve">      782.77</t>
  </si>
  <si>
    <t xml:space="preserve">      642.24</t>
  </si>
  <si>
    <t xml:space="preserve">     2,959.36</t>
  </si>
  <si>
    <t xml:space="preserve">     3,139.81</t>
  </si>
  <si>
    <t xml:space="preserve">     2,959.45</t>
  </si>
  <si>
    <t xml:space="preserve">      840.89</t>
  </si>
  <si>
    <t xml:space="preserve">      545.56</t>
  </si>
  <si>
    <t xml:space="preserve">      566.28</t>
  </si>
  <si>
    <t xml:space="preserve">     1,571.07</t>
  </si>
  <si>
    <t xml:space="preserve">     1,530.16</t>
  </si>
  <si>
    <t xml:space="preserve">     1,784.96</t>
  </si>
  <si>
    <t>-      313.85</t>
  </si>
  <si>
    <t>-      153.06</t>
  </si>
  <si>
    <t>-      159.82</t>
  </si>
  <si>
    <t xml:space="preserve">     6,655.95</t>
  </si>
  <si>
    <t xml:space="preserve">     7,827.69</t>
  </si>
  <si>
    <t xml:space="preserve">     6,534.25</t>
  </si>
  <si>
    <t xml:space="preserve">     3,636.05</t>
  </si>
  <si>
    <t xml:space="preserve">     3,497.36</t>
  </si>
  <si>
    <t xml:space="preserve">     3,677.80</t>
  </si>
  <si>
    <t>230r1  53-60</t>
  </si>
  <si>
    <t xml:space="preserve">     1,028.22</t>
  </si>
  <si>
    <t xml:space="preserve">      645.72</t>
  </si>
  <si>
    <t xml:space="preserve">     1,034.48</t>
  </si>
  <si>
    <t xml:space="preserve">     3,757.19</t>
  </si>
  <si>
    <t xml:space="preserve">     3,819.76</t>
  </si>
  <si>
    <t xml:space="preserve">     3,659.10</t>
  </si>
  <si>
    <t xml:space="preserve">     7,012.35</t>
  </si>
  <si>
    <t xml:space="preserve">     6,901.00</t>
  </si>
  <si>
    <t xml:space="preserve">     7,226.80</t>
  </si>
  <si>
    <t xml:space="preserve">     9,673.91</t>
  </si>
  <si>
    <t xml:space="preserve">     9,450.57</t>
  </si>
  <si>
    <t xml:space="preserve">     9,935.95</t>
  </si>
  <si>
    <t xml:space="preserve">     8,357.96</t>
  </si>
  <si>
    <t xml:space="preserve">     9,104.38</t>
  </si>
  <si>
    <t xml:space="preserve">     8,242.96</t>
  </si>
  <si>
    <t xml:space="preserve">     1,268.48</t>
  </si>
  <si>
    <t xml:space="preserve">     1,159.96</t>
  </si>
  <si>
    <t xml:space="preserve">     1,245.04</t>
  </si>
  <si>
    <t xml:space="preserve">    18,531.23</t>
  </si>
  <si>
    <t xml:space="preserve">    17,419.68</t>
  </si>
  <si>
    <t xml:space="preserve">    17,749.78</t>
  </si>
  <si>
    <t xml:space="preserve">     2,630.74</t>
  </si>
  <si>
    <t xml:space="preserve">     3,218.16</t>
  </si>
  <si>
    <t xml:space="preserve">     2,994.85</t>
  </si>
  <si>
    <t xml:space="preserve">   732,594.64</t>
  </si>
  <si>
    <t xml:space="preserve">   716,123.65</t>
  </si>
  <si>
    <t xml:space="preserve">   748,005.80</t>
  </si>
  <si>
    <t xml:space="preserve">     6,503.45</t>
  </si>
  <si>
    <t xml:space="preserve">     6,819.43</t>
  </si>
  <si>
    <t xml:space="preserve">     6,581.94</t>
  </si>
  <si>
    <t>232r3  110-117</t>
  </si>
  <si>
    <t xml:space="preserve">     6,038.23</t>
  </si>
  <si>
    <t xml:space="preserve">     6,403.24</t>
  </si>
  <si>
    <t xml:space="preserve">     5,909.73</t>
  </si>
  <si>
    <t xml:space="preserve">    33,417.59</t>
  </si>
  <si>
    <t xml:space="preserve">    34,219.84</t>
  </si>
  <si>
    <t xml:space="preserve">    34,066.87</t>
  </si>
  <si>
    <t xml:space="preserve">    11,463.02</t>
  </si>
  <si>
    <t xml:space="preserve">    11,259.57</t>
  </si>
  <si>
    <t xml:space="preserve">    11,204.33</t>
  </si>
  <si>
    <t xml:space="preserve">     2,567.28</t>
  </si>
  <si>
    <t xml:space="preserve">     2,336.97</t>
  </si>
  <si>
    <t xml:space="preserve">     2,757.79</t>
  </si>
  <si>
    <t xml:space="preserve">     8,405.68</t>
  </si>
  <si>
    <t xml:space="preserve">     8,963.71</t>
  </si>
  <si>
    <t xml:space="preserve">     8,761.14</t>
  </si>
  <si>
    <t xml:space="preserve">      950.16</t>
  </si>
  <si>
    <t xml:space="preserve">      942.40</t>
  </si>
  <si>
    <t xml:space="preserve">      778.86</t>
  </si>
  <si>
    <t xml:space="preserve">     5,781.23</t>
  </si>
  <si>
    <t xml:space="preserve">     6,288.61</t>
  </si>
  <si>
    <t xml:space="preserve">     5,949.19</t>
  </si>
  <si>
    <t xml:space="preserve">      813.37</t>
  </si>
  <si>
    <t xml:space="preserve">      635.85</t>
  </si>
  <si>
    <t xml:space="preserve">   355,057.82</t>
  </si>
  <si>
    <t xml:space="preserve">   339,306.85</t>
  </si>
  <si>
    <t xml:space="preserve">   361,906.24</t>
  </si>
  <si>
    <t xml:space="preserve">     4,008.06</t>
  </si>
  <si>
    <t xml:space="preserve">     4,053.86</t>
  </si>
  <si>
    <t xml:space="preserve">     3,924.24</t>
  </si>
  <si>
    <t>234r2  63-68</t>
  </si>
  <si>
    <t xml:space="preserve">     8,170.12</t>
  </si>
  <si>
    <t xml:space="preserve">     8,056.02</t>
  </si>
  <si>
    <t xml:space="preserve">     8,067.41</t>
  </si>
  <si>
    <t xml:space="preserve">    57,535.44</t>
  </si>
  <si>
    <t xml:space="preserve">    57,776.83</t>
  </si>
  <si>
    <t xml:space="preserve">    56,142.01</t>
  </si>
  <si>
    <t xml:space="preserve">    17,408.87</t>
  </si>
  <si>
    <t xml:space="preserve">    17,799.27</t>
  </si>
  <si>
    <t xml:space="preserve">    17,683.90</t>
  </si>
  <si>
    <t xml:space="preserve">     2,482.21</t>
  </si>
  <si>
    <t xml:space="preserve">     2,560.86</t>
  </si>
  <si>
    <t xml:space="preserve">     2,632.70</t>
  </si>
  <si>
    <t xml:space="preserve">    28,515.61</t>
  </si>
  <si>
    <t xml:space="preserve">    28,754.99</t>
  </si>
  <si>
    <t xml:space="preserve">    28,411.14</t>
  </si>
  <si>
    <t xml:space="preserve">      586.77</t>
  </si>
  <si>
    <t xml:space="preserve">      432.92</t>
  </si>
  <si>
    <t xml:space="preserve">      835.64</t>
  </si>
  <si>
    <t xml:space="preserve">     6,570.67</t>
  </si>
  <si>
    <t xml:space="preserve">     6,918.53</t>
  </si>
  <si>
    <t xml:space="preserve">     6,638.73</t>
  </si>
  <si>
    <t xml:space="preserve">      214.74</t>
  </si>
  <si>
    <t xml:space="preserve">      261.46</t>
  </si>
  <si>
    <t xml:space="preserve">      698.90</t>
  </si>
  <si>
    <t xml:space="preserve">   192,955.29</t>
  </si>
  <si>
    <t xml:space="preserve">   189,575.71</t>
  </si>
  <si>
    <t xml:space="preserve">   197,328.04</t>
  </si>
  <si>
    <t xml:space="preserve">     2,998.84</t>
  </si>
  <si>
    <t xml:space="preserve">     4,093.91</t>
  </si>
  <si>
    <t xml:space="preserve">     4,263.87</t>
  </si>
  <si>
    <t xml:space="preserve">    16,793.58</t>
  </si>
  <si>
    <t xml:space="preserve">    16,800.54</t>
  </si>
  <si>
    <t xml:space="preserve">    16,215.99</t>
  </si>
  <si>
    <t xml:space="preserve">    19,780.15</t>
  </si>
  <si>
    <t xml:space="preserve">    19,573.76</t>
  </si>
  <si>
    <t xml:space="preserve">    20,706.96</t>
  </si>
  <si>
    <t xml:space="preserve">    29,653.87</t>
  </si>
  <si>
    <t xml:space="preserve">    28,945.21</t>
  </si>
  <si>
    <t xml:space="preserve">    29,446.82</t>
  </si>
  <si>
    <t xml:space="preserve">    19,230.83</t>
  </si>
  <si>
    <t xml:space="preserve">    20,533.30</t>
  </si>
  <si>
    <t xml:space="preserve">    19,916.58</t>
  </si>
  <si>
    <t xml:space="preserve">    12,566.92</t>
  </si>
  <si>
    <t xml:space="preserve">    12,578.60</t>
  </si>
  <si>
    <t xml:space="preserve">    12,691.69</t>
  </si>
  <si>
    <t xml:space="preserve">    15,717.38</t>
  </si>
  <si>
    <t xml:space="preserve">    16,247.56</t>
  </si>
  <si>
    <t xml:space="preserve">    16,165.33</t>
  </si>
  <si>
    <t xml:space="preserve">    15,429.49</t>
  </si>
  <si>
    <t xml:space="preserve">    15,113.20</t>
  </si>
  <si>
    <t xml:space="preserve">    15,382.47</t>
  </si>
  <si>
    <t xml:space="preserve">     9,576.81</t>
  </si>
  <si>
    <t xml:space="preserve">     9,494.14</t>
  </si>
  <si>
    <t xml:space="preserve">     9,950.99</t>
  </si>
  <si>
    <t xml:space="preserve">  3,788,370.37</t>
  </si>
  <si>
    <t xml:space="preserve">  3,730,332.33</t>
  </si>
  <si>
    <t xml:space="preserve">  3,827,198.24</t>
  </si>
  <si>
    <t xml:space="preserve">   322,751.41</t>
  </si>
  <si>
    <t xml:space="preserve">   335,797.17</t>
  </si>
  <si>
    <t xml:space="preserve">   320,949.51</t>
  </si>
  <si>
    <t xml:space="preserve">     2,879.62</t>
  </si>
  <si>
    <t xml:space="preserve">     2,732.30</t>
  </si>
  <si>
    <t xml:space="preserve">     2,784.63</t>
  </si>
  <si>
    <t xml:space="preserve">     5,010.85</t>
  </si>
  <si>
    <t xml:space="preserve">     4,482.98</t>
  </si>
  <si>
    <t xml:space="preserve">     5,325.58</t>
  </si>
  <si>
    <t xml:space="preserve">     6,127.65</t>
  </si>
  <si>
    <t xml:space="preserve">     5,931.91</t>
  </si>
  <si>
    <t xml:space="preserve">     5,755.60</t>
  </si>
  <si>
    <t xml:space="preserve">    19,704.10</t>
  </si>
  <si>
    <t xml:space="preserve">    19,797.25</t>
  </si>
  <si>
    <t xml:space="preserve">    19,832.01</t>
  </si>
  <si>
    <t xml:space="preserve">    11,348.59</t>
  </si>
  <si>
    <t xml:space="preserve">    11,595.93</t>
  </si>
  <si>
    <t xml:space="preserve">    11,542.87</t>
  </si>
  <si>
    <t xml:space="preserve">     2,144.82</t>
  </si>
  <si>
    <t xml:space="preserve">     1,825.45</t>
  </si>
  <si>
    <t xml:space="preserve">     2,043.92</t>
  </si>
  <si>
    <t xml:space="preserve">    21,192.56</t>
  </si>
  <si>
    <t xml:space="preserve">    22,186.11</t>
  </si>
  <si>
    <t xml:space="preserve">    21,770.24</t>
  </si>
  <si>
    <t xml:space="preserve">     5,624.39</t>
  </si>
  <si>
    <t xml:space="preserve">     5,474.27</t>
  </si>
  <si>
    <t xml:space="preserve">     5,277.16</t>
  </si>
  <si>
    <t xml:space="preserve">  1,024,194.33</t>
  </si>
  <si>
    <t xml:space="preserve">  1,011,940.54</t>
  </si>
  <si>
    <t xml:space="preserve">  1,004,664.18</t>
  </si>
  <si>
    <t xml:space="preserve">    17,944.45</t>
  </si>
  <si>
    <t xml:space="preserve">    18,477.89</t>
  </si>
  <si>
    <t xml:space="preserve">    19,109.96</t>
  </si>
  <si>
    <t>236r2  137-147</t>
  </si>
  <si>
    <t xml:space="preserve">     1,881.40</t>
  </si>
  <si>
    <t xml:space="preserve">     1,829.93</t>
  </si>
  <si>
    <t xml:space="preserve">     1,395.88</t>
  </si>
  <si>
    <t xml:space="preserve">     6,997.41</t>
  </si>
  <si>
    <t xml:space="preserve">     7,142.19</t>
  </si>
  <si>
    <t xml:space="preserve">     6,945.30</t>
  </si>
  <si>
    <t xml:space="preserve">    17,343.89</t>
  </si>
  <si>
    <t xml:space="preserve">    17,440.61</t>
  </si>
  <si>
    <t xml:space="preserve">    18,214.35</t>
  </si>
  <si>
    <t xml:space="preserve">     7,271.55</t>
  </si>
  <si>
    <t xml:space="preserve">     7,224.43</t>
  </si>
  <si>
    <t xml:space="preserve">     7,246.64</t>
  </si>
  <si>
    <t xml:space="preserve">     8,810.43</t>
  </si>
  <si>
    <t xml:space="preserve">     8,597.74</t>
  </si>
  <si>
    <t xml:space="preserve">     9,447.77</t>
  </si>
  <si>
    <t xml:space="preserve">     1,007.33</t>
  </si>
  <si>
    <t xml:space="preserve">      968.20</t>
  </si>
  <si>
    <t xml:space="preserve">      982.62</t>
  </si>
  <si>
    <t xml:space="preserve">    15,059.29</t>
  </si>
  <si>
    <t xml:space="preserve">    14,465.92</t>
  </si>
  <si>
    <t xml:space="preserve">    13,808.36</t>
  </si>
  <si>
    <t xml:space="preserve">     1,827.74</t>
  </si>
  <si>
    <t xml:space="preserve">     2,045.85</t>
  </si>
  <si>
    <t xml:space="preserve">     2,003.84</t>
  </si>
  <si>
    <t xml:space="preserve">   915,608.84</t>
  </si>
  <si>
    <t xml:space="preserve">   926,464.62</t>
  </si>
  <si>
    <t xml:space="preserve">   914,898.96</t>
  </si>
  <si>
    <t xml:space="preserve">     7,369.47</t>
  </si>
  <si>
    <t xml:space="preserve">     7,458.87</t>
  </si>
  <si>
    <t xml:space="preserve">     7,175.98</t>
  </si>
  <si>
    <t>240r2  84-91</t>
  </si>
  <si>
    <t xml:space="preserve">     7,141.35</t>
  </si>
  <si>
    <t xml:space="preserve">     7,336.32</t>
  </si>
  <si>
    <t xml:space="preserve">     7,503.55</t>
  </si>
  <si>
    <t xml:space="preserve">    44,942.88</t>
  </si>
  <si>
    <t xml:space="preserve">    45,517.13</t>
  </si>
  <si>
    <t xml:space="preserve">    45,888.10</t>
  </si>
  <si>
    <t xml:space="preserve">    31,627.38</t>
  </si>
  <si>
    <t xml:space="preserve">    34,652.61</t>
  </si>
  <si>
    <t xml:space="preserve">    34,943.28</t>
  </si>
  <si>
    <t xml:space="preserve">     3,900.40</t>
  </si>
  <si>
    <t xml:space="preserve">     4,084.00</t>
  </si>
  <si>
    <t xml:space="preserve">     4,125.07</t>
  </si>
  <si>
    <t xml:space="preserve">     6,508.70</t>
  </si>
  <si>
    <t xml:space="preserve">     6,633.33</t>
  </si>
  <si>
    <t xml:space="preserve">     6,796.67</t>
  </si>
  <si>
    <t xml:space="preserve">      669.24</t>
  </si>
  <si>
    <t xml:space="preserve">     1,078.56</t>
  </si>
  <si>
    <t xml:space="preserve">      472.74</t>
  </si>
  <si>
    <t xml:space="preserve">     9,626.57</t>
  </si>
  <si>
    <t xml:space="preserve">     9,703.09</t>
  </si>
  <si>
    <t xml:space="preserve">     9,818.84</t>
  </si>
  <si>
    <t xml:space="preserve">     1,118.86</t>
  </si>
  <si>
    <t xml:space="preserve">      949.73</t>
  </si>
  <si>
    <t xml:space="preserve">     1,084.32</t>
  </si>
  <si>
    <t xml:space="preserve">   147,730.28</t>
  </si>
  <si>
    <t xml:space="preserve">   155,252.35</t>
  </si>
  <si>
    <t xml:space="preserve">   163,397.89</t>
  </si>
  <si>
    <t xml:space="preserve">     3,563.00</t>
  </si>
  <si>
    <t xml:space="preserve">     3,979.65</t>
  </si>
  <si>
    <t xml:space="preserve">     3,576.94</t>
  </si>
  <si>
    <t xml:space="preserve">     2,059.13</t>
  </si>
  <si>
    <t xml:space="preserve">     2,084.25</t>
  </si>
  <si>
    <t xml:space="preserve">     1,910.85</t>
  </si>
  <si>
    <t xml:space="preserve">     1,728.73</t>
  </si>
  <si>
    <t xml:space="preserve">     1,641.84</t>
  </si>
  <si>
    <t xml:space="preserve">     1,685.71</t>
  </si>
  <si>
    <t xml:space="preserve">     1,102.95</t>
  </si>
  <si>
    <t xml:space="preserve">     1,153.70</t>
  </si>
  <si>
    <t xml:space="preserve">     1,183.53</t>
  </si>
  <si>
    <t xml:space="preserve">    23,644.68</t>
  </si>
  <si>
    <t xml:space="preserve">    22,912.31</t>
  </si>
  <si>
    <t xml:space="preserve">    24,197.24</t>
  </si>
  <si>
    <t xml:space="preserve">    18,102.52</t>
  </si>
  <si>
    <t xml:space="preserve">    18,073.45</t>
  </si>
  <si>
    <t xml:space="preserve">    18,406.95</t>
  </si>
  <si>
    <t xml:space="preserve">     9,097.31</t>
  </si>
  <si>
    <t xml:space="preserve">     9,298.29</t>
  </si>
  <si>
    <t xml:space="preserve">     9,262.19</t>
  </si>
  <si>
    <t xml:space="preserve">    16,417.65</t>
  </si>
  <si>
    <t xml:space="preserve">    17,376.51</t>
  </si>
  <si>
    <t xml:space="preserve">    16,276.18</t>
  </si>
  <si>
    <t xml:space="preserve">     9,407.79</t>
  </si>
  <si>
    <t xml:space="preserve">     9,652.30</t>
  </si>
  <si>
    <t xml:space="preserve">    10,042.36</t>
  </si>
  <si>
    <t xml:space="preserve">  4,054,115.84</t>
  </si>
  <si>
    <t xml:space="preserve">  3,926,643.81</t>
  </si>
  <si>
    <t xml:space="preserve">  4,048,480.26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</si>
</sst>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4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2" fontId="6" fillId="5" borderId="0" xfId="0" applyNumberFormat="1" applyFont="1" applyFill="1" applyAlignment="1">
      <alignment/>
    </xf>
    <xf numFmtId="0" fontId="6" fillId="5" borderId="0" xfId="0" applyFont="1" applyFill="1" applyAlignment="1">
      <alignment horizontal="center"/>
    </xf>
    <xf numFmtId="2" fontId="43" fillId="0" borderId="0" xfId="0" applyNumberFormat="1" applyFont="1" applyAlignment="1">
      <alignment/>
    </xf>
    <xf numFmtId="0" fontId="1" fillId="6" borderId="0" xfId="0" applyFont="1" applyFill="1" applyBorder="1" applyAlignment="1">
      <alignment horizontal="left"/>
    </xf>
    <xf numFmtId="2" fontId="1" fillId="6" borderId="0" xfId="0" applyNumberFormat="1" applyFont="1" applyFill="1" applyBorder="1" applyAlignment="1" applyProtection="1">
      <alignment/>
      <protection/>
    </xf>
    <xf numFmtId="0" fontId="1" fillId="6" borderId="0" xfId="0" applyNumberFormat="1" applyFont="1" applyFill="1" applyBorder="1" applyAlignment="1" applyProtection="1">
      <alignment/>
      <protection/>
    </xf>
    <xf numFmtId="0" fontId="1" fillId="6" borderId="0" xfId="0" applyFont="1" applyFill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regressions!$E$20:$E$24</c:f>
              <c:numCache>
                <c:ptCount val="5"/>
                <c:pt idx="0">
                  <c:v>0</c:v>
                </c:pt>
                <c:pt idx="1">
                  <c:v>97716.21109997144</c:v>
                </c:pt>
                <c:pt idx="2">
                  <c:v>6244.2975047166765</c:v>
                </c:pt>
                <c:pt idx="3">
                  <c:v>914.7316346417845</c:v>
                </c:pt>
                <c:pt idx="4">
                  <c:v>28772.68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  <c:pt idx="4">
                  <c:v>119</c:v>
                </c:pt>
                <c:pt idx="5">
                  <c:v>83.75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97716.21109997144</c:v>
                </c:pt>
                <c:pt idx="2">
                  <c:v>6244.2975047166765</c:v>
                </c:pt>
                <c:pt idx="3">
                  <c:v>914.7316346417845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37058353"/>
        <c:axId val="65089722"/>
      </c:scatterChart>
      <c:valAx>
        <c:axId val="37058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089722"/>
        <c:crossesAt val="-5"/>
        <c:crossBetween val="midCat"/>
        <c:dispUnits/>
      </c:valAx>
      <c:valAx>
        <c:axId val="6508972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0583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125"/>
          <c:w val="0.867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0.9689297866540957</c:v>
                </c:pt>
                <c:pt idx="2">
                  <c:v>0.973537423012337</c:v>
                </c:pt>
                <c:pt idx="3">
                  <c:v>1.0363223524410747</c:v>
                </c:pt>
                <c:pt idx="4">
                  <c:v>1.0485598069771815</c:v>
                </c:pt>
                <c:pt idx="5">
                  <c:v>1.0697079095089317</c:v>
                </c:pt>
                <c:pt idx="6">
                  <c:v>1.0733446493602563</c:v>
                </c:pt>
                <c:pt idx="7">
                  <c:v>1.0946556955900146</c:v>
                </c:pt>
              </c:numCache>
            </c:numRef>
          </c:yVal>
          <c:smooth val="0"/>
        </c:ser>
        <c:ser>
          <c:idx val="1"/>
          <c:order val="1"/>
          <c:tx>
            <c:v>Ba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1.003471273528179</c:v>
                </c:pt>
                <c:pt idx="2">
                  <c:v>1.0116277376128435</c:v>
                </c:pt>
                <c:pt idx="3">
                  <c:v>1.0590911316611258</c:v>
                </c:pt>
                <c:pt idx="4">
                  <c:v>1.0529739334320858</c:v>
                </c:pt>
                <c:pt idx="5">
                  <c:v>1.0661882331753214</c:v>
                </c:pt>
                <c:pt idx="6">
                  <c:v>1.0967382090654723</c:v>
                </c:pt>
                <c:pt idx="7">
                  <c:v>1.0864918300049233</c:v>
                </c:pt>
              </c:numCache>
            </c:numRef>
          </c:yVal>
          <c:smooth val="0"/>
        </c:ser>
        <c:ser>
          <c:idx val="2"/>
          <c:order val="2"/>
          <c:tx>
            <c:v>Cr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1.0186410870371148</c:v>
                </c:pt>
                <c:pt idx="2">
                  <c:v>1.0320988448298616</c:v>
                </c:pt>
                <c:pt idx="3">
                  <c:v>1.1042939555335691</c:v>
                </c:pt>
                <c:pt idx="4">
                  <c:v>1.1303294506586805</c:v>
                </c:pt>
                <c:pt idx="5">
                  <c:v>1.1623668831438485</c:v>
                </c:pt>
                <c:pt idx="6">
                  <c:v>1.1899286878870234</c:v>
                </c:pt>
                <c:pt idx="7">
                  <c:v>1.2242699874957221</c:v>
                </c:pt>
              </c:numCache>
            </c:numRef>
          </c:yVal>
          <c:smooth val="0"/>
        </c:ser>
        <c:ser>
          <c:idx val="3"/>
          <c:order val="3"/>
          <c:tx>
            <c:v>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1.0083762048306826</c:v>
                </c:pt>
                <c:pt idx="2">
                  <c:v>1.030988696744625</c:v>
                </c:pt>
                <c:pt idx="3">
                  <c:v>1.0732336611529398</c:v>
                </c:pt>
                <c:pt idx="4">
                  <c:v>1.1246939398201876</c:v>
                </c:pt>
                <c:pt idx="5">
                  <c:v>1.133977758756607</c:v>
                </c:pt>
                <c:pt idx="6">
                  <c:v>1.2023159970745123</c:v>
                </c:pt>
                <c:pt idx="7">
                  <c:v>1.2303136674949933</c:v>
                </c:pt>
              </c:numCache>
            </c:numRef>
          </c:yVal>
          <c:smooth val="0"/>
        </c:ser>
        <c:ser>
          <c:idx val="4"/>
          <c:order val="4"/>
          <c:tx>
            <c:v>Sc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1.0151663511667763</c:v>
                </c:pt>
                <c:pt idx="2">
                  <c:v>1.028244684559218</c:v>
                </c:pt>
                <c:pt idx="3">
                  <c:v>1.0553286710859726</c:v>
                </c:pt>
                <c:pt idx="4">
                  <c:v>1.0482028981784537</c:v>
                </c:pt>
                <c:pt idx="5">
                  <c:v>1.073068254851909</c:v>
                </c:pt>
                <c:pt idx="6">
                  <c:v>1.0853277808231052</c:v>
                </c:pt>
                <c:pt idx="7">
                  <c:v>1.1095361208872498</c:v>
                </c:pt>
              </c:numCache>
            </c:numRef>
          </c:yVal>
          <c:smooth val="0"/>
        </c:ser>
        <c:ser>
          <c:idx val="5"/>
          <c:order val="5"/>
          <c:tx>
            <c:v>Co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1.0119216664042003</c:v>
                </c:pt>
                <c:pt idx="2">
                  <c:v>1.0258984698621865</c:v>
                </c:pt>
                <c:pt idx="3">
                  <c:v>1.0999561817669008</c:v>
                </c:pt>
                <c:pt idx="4">
                  <c:v>1.1649100529754917</c:v>
                </c:pt>
                <c:pt idx="5">
                  <c:v>1.170209890004733</c:v>
                </c:pt>
                <c:pt idx="6">
                  <c:v>1.192449407873512</c:v>
                </c:pt>
                <c:pt idx="7">
                  <c:v>1.2101873520218729</c:v>
                </c:pt>
              </c:numCache>
            </c:numRef>
          </c:yVal>
          <c:smooth val="0"/>
        </c:ser>
        <c:ser>
          <c:idx val="6"/>
          <c:order val="6"/>
          <c:tx>
            <c:v>Sr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1.0031830424427097</c:v>
                </c:pt>
                <c:pt idx="2">
                  <c:v>1.0072224408421198</c:v>
                </c:pt>
                <c:pt idx="3">
                  <c:v>1.0352112660265775</c:v>
                </c:pt>
                <c:pt idx="4">
                  <c:v>1.0227382264683005</c:v>
                </c:pt>
                <c:pt idx="5">
                  <c:v>1.050830432716622</c:v>
                </c:pt>
                <c:pt idx="6">
                  <c:v>1.069390179993899</c:v>
                </c:pt>
                <c:pt idx="7">
                  <c:v>1.0904082581489822</c:v>
                </c:pt>
              </c:numCache>
            </c:numRef>
          </c:yVal>
          <c:smooth val="0"/>
        </c:ser>
        <c:ser>
          <c:idx val="7"/>
          <c:order val="7"/>
          <c:tx>
            <c:v>Cu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1.0310873806519074</c:v>
                </c:pt>
                <c:pt idx="2">
                  <c:v>0.9942048253850363</c:v>
                </c:pt>
                <c:pt idx="3">
                  <c:v>1.0249843606599256</c:v>
                </c:pt>
                <c:pt idx="4">
                  <c:v>1.0740652935735313</c:v>
                </c:pt>
                <c:pt idx="5">
                  <c:v>1.099083525222456</c:v>
                </c:pt>
                <c:pt idx="6">
                  <c:v>1.1104433914243548</c:v>
                </c:pt>
                <c:pt idx="7">
                  <c:v>1.1333763890330706</c:v>
                </c:pt>
              </c:numCache>
            </c:numRef>
          </c:yVal>
          <c:smooth val="0"/>
        </c:ser>
        <c:ser>
          <c:idx val="8"/>
          <c:order val="8"/>
          <c:tx>
            <c:v>V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1.0084717894471769</c:v>
                </c:pt>
                <c:pt idx="2">
                  <c:v>1.029618853125673</c:v>
                </c:pt>
                <c:pt idx="3">
                  <c:v>1.0700133286112632</c:v>
                </c:pt>
                <c:pt idx="4">
                  <c:v>1.125432318638354</c:v>
                </c:pt>
                <c:pt idx="5">
                  <c:v>1.1238661031370756</c:v>
                </c:pt>
                <c:pt idx="6">
                  <c:v>1.1498834037982006</c:v>
                </c:pt>
                <c:pt idx="7">
                  <c:v>1.1451294977900353</c:v>
                </c:pt>
              </c:numCache>
            </c:numRef>
          </c:yVal>
          <c:smooth val="0"/>
        </c:ser>
        <c:ser>
          <c:idx val="9"/>
          <c:order val="9"/>
          <c:tx>
            <c:v>Zr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1.0138945419406917</c:v>
                </c:pt>
                <c:pt idx="2">
                  <c:v>1.053026723982466</c:v>
                </c:pt>
                <c:pt idx="3">
                  <c:v>1.087562894225604</c:v>
                </c:pt>
                <c:pt idx="4">
                  <c:v>1.088482508284441</c:v>
                </c:pt>
                <c:pt idx="5">
                  <c:v>1.1430595730052824</c:v>
                </c:pt>
                <c:pt idx="6">
                  <c:v>1.1601945848680992</c:v>
                </c:pt>
                <c:pt idx="7">
                  <c:v>1.1998935061301983</c:v>
                </c:pt>
              </c:numCache>
            </c:numRef>
          </c:yVal>
          <c:smooth val="0"/>
        </c:ser>
        <c:axId val="48936587"/>
        <c:axId val="37776100"/>
      </c:scatterChart>
      <c:valAx>
        <c:axId val="48936587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37776100"/>
        <c:crosses val="autoZero"/>
        <c:crossBetween val="midCat"/>
        <c:dispUnits/>
      </c:valAx>
      <c:valAx>
        <c:axId val="37776100"/>
        <c:scaling>
          <c:orientation val="minMax"/>
          <c:max val="1.25"/>
          <c:min val="0.9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8936587"/>
        <c:crosses val="autoZero"/>
        <c:crossBetween val="midCat"/>
        <c:dispUnits/>
        <c:majorUnit val="0.0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114300</xdr:rowOff>
    </xdr:from>
    <xdr:to>
      <xdr:col>6</xdr:col>
      <xdr:colOff>295275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438900"/>
        <a:ext cx="32099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3" sqref="C13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9">
        <v>38019</v>
      </c>
      <c r="B1" t="s">
        <v>359</v>
      </c>
    </row>
    <row r="2" ht="12.75">
      <c r="B2" t="s">
        <v>360</v>
      </c>
    </row>
    <row r="3" ht="12.75">
      <c r="B3" t="s">
        <v>361</v>
      </c>
    </row>
    <row r="5" ht="12.75">
      <c r="B5" t="s">
        <v>528</v>
      </c>
    </row>
    <row r="7" spans="1:2" ht="12.75">
      <c r="A7" s="1"/>
      <c r="B7" t="s">
        <v>529</v>
      </c>
    </row>
    <row r="8" spans="1:2" ht="12.75">
      <c r="A8" s="1"/>
      <c r="B8" s="14" t="s">
        <v>530</v>
      </c>
    </row>
    <row r="9" ht="12.75">
      <c r="A9" s="1"/>
    </row>
    <row r="10" spans="1:3" ht="12.75">
      <c r="A10" s="1"/>
      <c r="B10" t="s">
        <v>531</v>
      </c>
      <c r="C10" t="s">
        <v>532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workbookViewId="0" topLeftCell="A40">
      <selection activeCell="G68" sqref="G68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57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4" customFormat="1" ht="11.25">
      <c r="A1" s="168" t="s">
        <v>511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s="94" customFormat="1" ht="11.25">
      <c r="A2" s="168">
        <f>'recalc raw'!A1</f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22" s="95" customFormat="1" ht="12" thickBot="1">
      <c r="A3" s="170" t="str">
        <f>'blk, drift &amp; conc calc'!B2</f>
        <v>Sample</v>
      </c>
      <c r="B3" s="171" t="str">
        <f>'blk, drift &amp; conc calc'!C110</f>
        <v>Y 371.029</v>
      </c>
      <c r="C3" s="171" t="str">
        <f>'blk, drift &amp; conc calc'!D110</f>
        <v>Ba 455.403</v>
      </c>
      <c r="D3" s="171" t="str">
        <f>'blk, drift &amp; conc calc'!E110</f>
        <v>Cr 267.716</v>
      </c>
      <c r="E3" s="171" t="str">
        <f>'blk, drift &amp; conc calc'!F110</f>
        <v>Ni 231.604</v>
      </c>
      <c r="F3" s="171" t="str">
        <f>'blk, drift &amp; conc calc'!G110</f>
        <v>Sc 361.384</v>
      </c>
      <c r="G3" s="171" t="str">
        <f>'blk, drift &amp; conc calc'!H110</f>
        <v>Co 228.616</v>
      </c>
      <c r="H3" s="171" t="str">
        <f>'blk, drift &amp; conc calc'!I110</f>
        <v>Sr 407.771</v>
      </c>
      <c r="I3" s="171" t="str">
        <f>'blk, drift &amp; conc calc'!J110</f>
        <v>Cu 324.754</v>
      </c>
      <c r="J3" s="171" t="str">
        <f>'blk, drift &amp; conc calc'!K110</f>
        <v>V 292.402</v>
      </c>
      <c r="K3" s="171" t="str">
        <f>'blk, drift &amp; conc calc'!L110</f>
        <v>Zr 343.823</v>
      </c>
      <c r="L3" s="171" t="s">
        <v>523</v>
      </c>
      <c r="M3" s="95">
        <f>'blk, drift &amp; conc calc'!M110</f>
        <v>0</v>
      </c>
      <c r="N3" s="95">
        <f>'blk, drift &amp; conc calc'!N110</f>
        <v>0</v>
      </c>
      <c r="O3" s="95">
        <f>'blk, drift &amp; conc calc'!O110</f>
        <v>0</v>
      </c>
      <c r="P3" s="95">
        <f>'blk, drift &amp; conc calc'!P110</f>
        <v>0</v>
      </c>
      <c r="Q3" s="95">
        <f>'blk, drift &amp; conc calc'!Q110</f>
        <v>0</v>
      </c>
      <c r="R3" s="95">
        <f>'blk, drift &amp; conc calc'!R110</f>
        <v>0</v>
      </c>
      <c r="S3" s="95">
        <f>'blk, drift &amp; conc calc'!S110</f>
        <v>0</v>
      </c>
      <c r="T3" s="95" t="str">
        <f>'blk, drift &amp; conc calc'!T110</f>
        <v>V 292.402</v>
      </c>
      <c r="U3" s="95">
        <f>'blk, drift &amp; conc calc'!U110</f>
        <v>0</v>
      </c>
      <c r="V3" s="95">
        <f>'blk, drift &amp; conc calc'!V110</f>
        <v>0</v>
      </c>
    </row>
    <row r="4" spans="2:7" ht="11.25">
      <c r="B4" s="172"/>
      <c r="C4" s="172"/>
      <c r="D4" s="172"/>
      <c r="E4" s="172"/>
      <c r="F4" s="172"/>
      <c r="G4" s="172"/>
    </row>
    <row r="5" spans="1:29" ht="11.25">
      <c r="A5" s="32" t="str">
        <f>'recalc raw'!C3</f>
        <v>drift-1</v>
      </c>
      <c r="B5" s="32">
        <f>'blk, drift &amp; conc calc'!C111</f>
        <v>27.806435716830343</v>
      </c>
      <c r="C5" s="32">
        <f>'blk, drift &amp; conc calc'!D111</f>
        <v>138.13080708614226</v>
      </c>
      <c r="D5" s="32">
        <f>'blk, drift &amp; conc calc'!E111</f>
        <v>1953.9264601146397</v>
      </c>
      <c r="E5" s="32">
        <f>'blk, drift &amp; conc calc'!F111</f>
        <v>669.670290381244</v>
      </c>
      <c r="F5" s="32">
        <f>'blk, drift &amp; conc calc'!G111</f>
        <v>31.877626131113143</v>
      </c>
      <c r="G5" s="32">
        <f>'blk, drift &amp; conc calc'!H111</f>
        <v>279.6450017947978</v>
      </c>
      <c r="H5" s="32">
        <f>'blk, drift &amp; conc calc'!I111</f>
        <v>402.4904666830457</v>
      </c>
      <c r="I5" s="32">
        <f>'blk, drift &amp; conc calc'!J111</f>
        <v>139.431824198447</v>
      </c>
      <c r="J5" s="32">
        <f>'blk, drift &amp; conc calc'!K111</f>
        <v>313.43830651532585</v>
      </c>
      <c r="K5" s="32">
        <f>'blk, drift &amp; conc calc'!L111</f>
        <v>177.33810658895354</v>
      </c>
      <c r="L5" s="32">
        <f>SUM(B5:K5)</f>
        <v>4133.755325210539</v>
      </c>
      <c r="M5" s="96" t="e">
        <f>'blk, drift &amp; conc calc'!M111</f>
        <v>#DIV/0!</v>
      </c>
      <c r="N5" s="96" t="e">
        <f>'blk, drift &amp; conc calc'!N111</f>
        <v>#DIV/0!</v>
      </c>
      <c r="O5" s="96" t="e">
        <f>'blk, drift &amp; conc calc'!O111</f>
        <v>#DIV/0!</v>
      </c>
      <c r="P5" s="96" t="e">
        <f>'blk, drift &amp; conc calc'!P111</f>
        <v>#DIV/0!</v>
      </c>
      <c r="Q5" s="96" t="e">
        <f>'blk, drift &amp; conc calc'!Q111</f>
        <v>#DIV/0!</v>
      </c>
      <c r="R5" s="96" t="e">
        <f>'blk, drift &amp; conc calc'!R111</f>
        <v>#DIV/0!</v>
      </c>
      <c r="S5" s="96" t="e">
        <f>'blk, drift &amp; conc calc'!S111</f>
        <v>#DIV/0!</v>
      </c>
      <c r="T5" s="96">
        <f>'blk, drift &amp; conc calc'!T111</f>
        <v>27.993579517172563</v>
      </c>
      <c r="U5" s="96" t="e">
        <f>'blk, drift &amp; conc calc'!U111</f>
        <v>#DIV/0!</v>
      </c>
      <c r="V5" s="96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blank-1</v>
      </c>
      <c r="B6" s="32">
        <f>'blk, drift &amp; conc calc'!C112</f>
        <v>-0.4807749616269034</v>
      </c>
      <c r="C6" s="32">
        <f>'blk, drift &amp; conc calc'!D112</f>
        <v>3.474192055726206</v>
      </c>
      <c r="D6" s="32">
        <f>'blk, drift &amp; conc calc'!E112</f>
        <v>-2.9068189033278107</v>
      </c>
      <c r="E6" s="32">
        <f>'blk, drift &amp; conc calc'!F112</f>
        <v>1.5437420464777603</v>
      </c>
      <c r="F6" s="32">
        <f>'blk, drift &amp; conc calc'!G112</f>
        <v>0.6487196563232642</v>
      </c>
      <c r="G6" s="32">
        <f>'blk, drift &amp; conc calc'!H112</f>
        <v>12.873272517159009</v>
      </c>
      <c r="H6" s="32">
        <f>'blk, drift &amp; conc calc'!I112</f>
        <v>1.6321711601789375</v>
      </c>
      <c r="I6" s="32">
        <f>'blk, drift &amp; conc calc'!J112</f>
        <v>-0.7057417624400192</v>
      </c>
      <c r="J6" s="32">
        <f>'blk, drift &amp; conc calc'!K112</f>
        <v>3.062415930549822</v>
      </c>
      <c r="K6" s="32">
        <f>'blk, drift &amp; conc calc'!L112</f>
        <v>1.6173305245909295</v>
      </c>
      <c r="L6" s="32">
        <f aca="true" t="shared" si="0" ref="L6:L36">SUM(B6:K6)</f>
        <v>20.758508263611194</v>
      </c>
      <c r="M6" s="96" t="e">
        <f>'blk, drift &amp; conc calc'!M112</f>
        <v>#DIV/0!</v>
      </c>
      <c r="N6" s="96" t="e">
        <f>'blk, drift &amp; conc calc'!N112</f>
        <v>#DIV/0!</v>
      </c>
      <c r="O6" s="96" t="e">
        <f>'blk, drift &amp; conc calc'!O112</f>
        <v>#DIV/0!</v>
      </c>
      <c r="P6" s="96" t="e">
        <f>'blk, drift &amp; conc calc'!P112</f>
        <v>#DIV/0!</v>
      </c>
      <c r="Q6" s="96" t="e">
        <f>'blk, drift &amp; conc calc'!Q112</f>
        <v>#DIV/0!</v>
      </c>
      <c r="R6" s="96" t="e">
        <f>'blk, drift &amp; conc calc'!R112</f>
        <v>#DIV/0!</v>
      </c>
      <c r="S6" s="96" t="e">
        <f>'blk, drift &amp; conc calc'!S112</f>
        <v>#DIV/0!</v>
      </c>
      <c r="T6" s="96">
        <f>'blk, drift &amp; conc calc'!T112</f>
        <v>-3.8000995340196484</v>
      </c>
      <c r="U6" s="96" t="e">
        <f>'blk, drift &amp; conc calc'!U112</f>
        <v>#DIV/0!</v>
      </c>
      <c r="V6" s="96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bir1-1</v>
      </c>
      <c r="B7" s="32">
        <f>'blk, drift &amp; conc calc'!C113</f>
        <v>16.437640470201323</v>
      </c>
      <c r="C7" s="32">
        <f>'blk, drift &amp; conc calc'!D113</f>
        <v>9.327752215227342</v>
      </c>
      <c r="D7" s="32">
        <f>'blk, drift &amp; conc calc'!E113</f>
        <v>379.676480314098</v>
      </c>
      <c r="E7" s="32">
        <f>'blk, drift &amp; conc calc'!F113</f>
        <v>146.43054924661197</v>
      </c>
      <c r="F7" s="32">
        <f>'blk, drift &amp; conc calc'!G113</f>
        <v>43.9176897471765</v>
      </c>
      <c r="G7" s="32">
        <f>'blk, drift &amp; conc calc'!H113</f>
        <v>52.79019693803523</v>
      </c>
      <c r="H7" s="32">
        <f>'blk, drift &amp; conc calc'!I113</f>
        <v>109.41577421424618</v>
      </c>
      <c r="I7" s="32">
        <f>'blk, drift &amp; conc calc'!J113</f>
        <v>127.47735794263053</v>
      </c>
      <c r="J7" s="32">
        <f>'blk, drift &amp; conc calc'!K113</f>
        <v>316.1828646047936</v>
      </c>
      <c r="K7" s="32">
        <f>'blk, drift &amp; conc calc'!L113</f>
        <v>13.335554162968446</v>
      </c>
      <c r="L7" s="32">
        <f t="shared" si="0"/>
        <v>1214.9918598559893</v>
      </c>
      <c r="M7" s="96" t="e">
        <f>'blk, drift &amp; conc calc'!M113</f>
        <v>#DIV/0!</v>
      </c>
      <c r="N7" s="96" t="e">
        <f>'blk, drift &amp; conc calc'!N113</f>
        <v>#DIV/0!</v>
      </c>
      <c r="O7" s="96" t="e">
        <f>'blk, drift &amp; conc calc'!O113</f>
        <v>#DIV/0!</v>
      </c>
      <c r="P7" s="96" t="e">
        <f>'blk, drift &amp; conc calc'!P113</f>
        <v>#DIV/0!</v>
      </c>
      <c r="Q7" s="96" t="e">
        <f>'blk, drift &amp; conc calc'!Q113</f>
        <v>#DIV/0!</v>
      </c>
      <c r="R7" s="96" t="e">
        <f>'blk, drift &amp; conc calc'!R113</f>
        <v>#DIV/0!</v>
      </c>
      <c r="S7" s="96" t="e">
        <f>'blk, drift &amp; conc calc'!S113</f>
        <v>#DIV/0!</v>
      </c>
      <c r="T7" s="96">
        <f>'blk, drift &amp; conc calc'!T113</f>
        <v>28.27470800059514</v>
      </c>
      <c r="U7" s="96" t="e">
        <f>'blk, drift &amp; conc calc'!U113</f>
        <v>#DIV/0!</v>
      </c>
      <c r="V7" s="96" t="e">
        <f>'blk, drift &amp; conc calc'!V113</f>
        <v>#DIV/0!</v>
      </c>
    </row>
    <row r="8" spans="1:22" ht="11.25">
      <c r="A8" s="32" t="str">
        <f>'recalc raw'!C6</f>
        <v>drift-2</v>
      </c>
      <c r="B8" s="32">
        <f>'blk, drift &amp; conc calc'!C114</f>
        <v>27.806435716830343</v>
      </c>
      <c r="C8" s="32">
        <f>'blk, drift &amp; conc calc'!D114</f>
        <v>138.13080708614226</v>
      </c>
      <c r="D8" s="32">
        <f>'blk, drift &amp; conc calc'!E114</f>
        <v>1953.92646011464</v>
      </c>
      <c r="E8" s="32">
        <f>'blk, drift &amp; conc calc'!F114</f>
        <v>669.670290381244</v>
      </c>
      <c r="F8" s="32">
        <f>'blk, drift &amp; conc calc'!G114</f>
        <v>31.877626131113146</v>
      </c>
      <c r="G8" s="32">
        <f>'blk, drift &amp; conc calc'!H114</f>
        <v>279.6450017947978</v>
      </c>
      <c r="H8" s="32">
        <f>'blk, drift &amp; conc calc'!I114</f>
        <v>402.4904666830457</v>
      </c>
      <c r="I8" s="32">
        <f>'blk, drift &amp; conc calc'!J114</f>
        <v>139.431824198447</v>
      </c>
      <c r="J8" s="32">
        <f>'blk, drift &amp; conc calc'!K114</f>
        <v>313.43830651532585</v>
      </c>
      <c r="K8" s="32">
        <f>'blk, drift &amp; conc calc'!L114</f>
        <v>177.33810658895354</v>
      </c>
      <c r="L8" s="32">
        <f t="shared" si="0"/>
        <v>4133.755325210539</v>
      </c>
      <c r="M8" s="96" t="e">
        <f>'blk, drift &amp; conc calc'!M114</f>
        <v>#DIV/0!</v>
      </c>
      <c r="N8" s="96" t="e">
        <f>'blk, drift &amp; conc calc'!N114</f>
        <v>#DIV/0!</v>
      </c>
      <c r="O8" s="96" t="e">
        <f>'blk, drift &amp; conc calc'!O114</f>
        <v>#DIV/0!</v>
      </c>
      <c r="P8" s="96" t="e">
        <f>'blk, drift &amp; conc calc'!P114</f>
        <v>#DIV/0!</v>
      </c>
      <c r="Q8" s="96" t="e">
        <f>'blk, drift &amp; conc calc'!Q114</f>
        <v>#DIV/0!</v>
      </c>
      <c r="R8" s="96" t="e">
        <f>'blk, drift &amp; conc calc'!R114</f>
        <v>#DIV/0!</v>
      </c>
      <c r="S8" s="96" t="e">
        <f>'blk, drift &amp; conc calc'!S114</f>
        <v>#DIV/0!</v>
      </c>
      <c r="T8" s="96">
        <f>'blk, drift &amp; conc calc'!T114</f>
        <v>27.993579517172563</v>
      </c>
      <c r="U8" s="96" t="e">
        <f>'blk, drift &amp; conc calc'!U114</f>
        <v>#DIV/0!</v>
      </c>
      <c r="V8" s="96" t="e">
        <f>'blk, drift &amp; conc calc'!V114</f>
        <v>#DIV/0!</v>
      </c>
    </row>
    <row r="9" spans="1:22" ht="11.25">
      <c r="A9" s="32" t="str">
        <f>'recalc raw'!C7</f>
        <v>jp1-1</v>
      </c>
      <c r="B9" s="32">
        <f>'blk, drift &amp; conc calc'!C115</f>
        <v>-0.660375892805349</v>
      </c>
      <c r="C9" s="32">
        <f>'blk, drift &amp; conc calc'!D115</f>
        <v>13.006915720614</v>
      </c>
      <c r="D9" s="32">
        <f>'blk, drift &amp; conc calc'!E115</f>
        <v>2826.917132380601</v>
      </c>
      <c r="E9" s="32">
        <f>'blk, drift &amp; conc calc'!F115</f>
        <v>2498.0443501771647</v>
      </c>
      <c r="F9" s="32">
        <f>'blk, drift &amp; conc calc'!G115</f>
        <v>7.129111398380142</v>
      </c>
      <c r="G9" s="32">
        <f>'blk, drift &amp; conc calc'!H115</f>
        <v>117.80651885292812</v>
      </c>
      <c r="H9" s="32">
        <f>'blk, drift &amp; conc calc'!I115</f>
        <v>2.018995440909994</v>
      </c>
      <c r="I9" s="32">
        <f>'blk, drift &amp; conc calc'!J115</f>
        <v>-6.3587725859396</v>
      </c>
      <c r="J9" s="32">
        <f>'blk, drift &amp; conc calc'!K115</f>
        <v>25.46081477333339</v>
      </c>
      <c r="K9" s="32">
        <f>'blk, drift &amp; conc calc'!L115</f>
        <v>6.671791741837631</v>
      </c>
      <c r="L9" s="32">
        <f t="shared" si="0"/>
        <v>5490.036482007023</v>
      </c>
      <c r="M9" s="96" t="e">
        <f>'blk, drift &amp; conc calc'!M115</f>
        <v>#DIV/0!</v>
      </c>
      <c r="N9" s="96" t="e">
        <f>'blk, drift &amp; conc calc'!N115</f>
        <v>#DIV/0!</v>
      </c>
      <c r="O9" s="96" t="e">
        <f>'blk, drift &amp; conc calc'!O115</f>
        <v>#DIV/0!</v>
      </c>
      <c r="P9" s="96" t="e">
        <f>'blk, drift &amp; conc calc'!P115</f>
        <v>#DIV/0!</v>
      </c>
      <c r="Q9" s="96" t="e">
        <f>'blk, drift &amp; conc calc'!Q115</f>
        <v>#DIV/0!</v>
      </c>
      <c r="R9" s="96" t="e">
        <f>'blk, drift &amp; conc calc'!R115</f>
        <v>#DIV/0!</v>
      </c>
      <c r="S9" s="96" t="e">
        <f>'blk, drift &amp; conc calc'!S115</f>
        <v>#DIV/0!</v>
      </c>
      <c r="T9" s="96">
        <f>'blk, drift &amp; conc calc'!T115</f>
        <v>-1.499532324448458</v>
      </c>
      <c r="U9" s="96" t="e">
        <f>'blk, drift &amp; conc calc'!U115</f>
        <v>#DIV/0!</v>
      </c>
      <c r="V9" s="96" t="e">
        <f>'blk, drift &amp; conc calc'!V115</f>
        <v>#DIV/0!</v>
      </c>
    </row>
    <row r="10" spans="1:22" s="124" customFormat="1" ht="11.25">
      <c r="A10" s="93" t="str">
        <f>'recalc raw'!C8</f>
        <v>212r4  72-78</v>
      </c>
      <c r="B10" s="93">
        <f>'blk, drift &amp; conc calc'!C116</f>
        <v>10.970689736528255</v>
      </c>
      <c r="C10" s="93">
        <f>'blk, drift &amp; conc calc'!D116</f>
        <v>5.214843189584657</v>
      </c>
      <c r="D10" s="93">
        <f>'blk, drift &amp; conc calc'!E116</f>
        <v>395.85632941814936</v>
      </c>
      <c r="E10" s="93">
        <f>'blk, drift &amp; conc calc'!F116</f>
        <v>152.68947073501877</v>
      </c>
      <c r="F10" s="93">
        <f>'blk, drift &amp; conc calc'!G116</f>
        <v>40.09197169488691</v>
      </c>
      <c r="G10" s="93">
        <f>'blk, drift &amp; conc calc'!H116</f>
        <v>40.98346372988677</v>
      </c>
      <c r="H10" s="93">
        <f>'blk, drift &amp; conc calc'!I116</f>
        <v>84.54708778981882</v>
      </c>
      <c r="I10" s="93">
        <f>'blk, drift &amp; conc calc'!J116</f>
        <v>112.28035658021923</v>
      </c>
      <c r="J10" s="93">
        <f>'blk, drift &amp; conc calc'!K116</f>
        <v>171.8955208164656</v>
      </c>
      <c r="K10" s="93">
        <f>'blk, drift &amp; conc calc'!L116</f>
        <v>7.288906475964897</v>
      </c>
      <c r="L10" s="93">
        <f t="shared" si="0"/>
        <v>1021.8186401665233</v>
      </c>
      <c r="M10" s="125" t="e">
        <f>'blk, drift &amp; conc calc'!M116</f>
        <v>#DIV/0!</v>
      </c>
      <c r="N10" s="125" t="e">
        <f>'blk, drift &amp; conc calc'!N116</f>
        <v>#DIV/0!</v>
      </c>
      <c r="O10" s="125" t="e">
        <f>'blk, drift &amp; conc calc'!O116</f>
        <v>#DIV/0!</v>
      </c>
      <c r="P10" s="125" t="e">
        <f>'blk, drift &amp; conc calc'!P116</f>
        <v>#DIV/0!</v>
      </c>
      <c r="Q10" s="125" t="e">
        <f>'blk, drift &amp; conc calc'!Q116</f>
        <v>#DIV/0!</v>
      </c>
      <c r="R10" s="125" t="e">
        <f>'blk, drift &amp; conc calc'!R116</f>
        <v>#DIV/0!</v>
      </c>
      <c r="S10" s="125" t="e">
        <f>'blk, drift &amp; conc calc'!S116</f>
        <v>#DIV/0!</v>
      </c>
      <c r="T10" s="125">
        <f>'blk, drift &amp; conc calc'!T116</f>
        <v>13.499174656245007</v>
      </c>
      <c r="U10" s="125" t="e">
        <f>'blk, drift &amp; conc calc'!U116</f>
        <v>#DIV/0!</v>
      </c>
      <c r="V10" s="125" t="e">
        <f>'blk, drift &amp; conc calc'!V116</f>
        <v>#DIV/0!</v>
      </c>
    </row>
    <row r="11" spans="1:22" ht="11.25">
      <c r="A11" s="32" t="str">
        <f>'recalc raw'!C9</f>
        <v>drift-3</v>
      </c>
      <c r="B11" s="32">
        <f>'blk, drift &amp; conc calc'!C117</f>
        <v>27.806435716830343</v>
      </c>
      <c r="C11" s="32">
        <f>'blk, drift &amp; conc calc'!D117</f>
        <v>138.13080708614226</v>
      </c>
      <c r="D11" s="32">
        <f>'blk, drift &amp; conc calc'!E117</f>
        <v>1953.9264601146397</v>
      </c>
      <c r="E11" s="32">
        <f>'blk, drift &amp; conc calc'!F117</f>
        <v>669.670290381244</v>
      </c>
      <c r="F11" s="32">
        <f>'blk, drift &amp; conc calc'!G117</f>
        <v>31.877626131113143</v>
      </c>
      <c r="G11" s="32">
        <f>'blk, drift &amp; conc calc'!H117</f>
        <v>279.6450017947978</v>
      </c>
      <c r="H11" s="32">
        <f>'blk, drift &amp; conc calc'!I117</f>
        <v>402.4904666830457</v>
      </c>
      <c r="I11" s="32">
        <f>'blk, drift &amp; conc calc'!J117</f>
        <v>139.431824198447</v>
      </c>
      <c r="J11" s="32">
        <f>'blk, drift &amp; conc calc'!K117</f>
        <v>313.43830651532585</v>
      </c>
      <c r="K11" s="32">
        <f>'blk, drift &amp; conc calc'!L117</f>
        <v>177.33810658895354</v>
      </c>
      <c r="L11" s="32">
        <f t="shared" si="0"/>
        <v>4133.755325210539</v>
      </c>
      <c r="M11" s="96" t="e">
        <f>'blk, drift &amp; conc calc'!M117</f>
        <v>#DIV/0!</v>
      </c>
      <c r="N11" s="96" t="e">
        <f>'blk, drift &amp; conc calc'!N117</f>
        <v>#DIV/0!</v>
      </c>
      <c r="O11" s="96" t="e">
        <f>'blk, drift &amp; conc calc'!O117</f>
        <v>#DIV/0!</v>
      </c>
      <c r="P11" s="96" t="e">
        <f>'blk, drift &amp; conc calc'!P117</f>
        <v>#DIV/0!</v>
      </c>
      <c r="Q11" s="96" t="e">
        <f>'blk, drift &amp; conc calc'!Q117</f>
        <v>#DIV/0!</v>
      </c>
      <c r="R11" s="96" t="e">
        <f>'blk, drift &amp; conc calc'!R117</f>
        <v>#DIV/0!</v>
      </c>
      <c r="S11" s="96" t="e">
        <f>'blk, drift &amp; conc calc'!S117</f>
        <v>#DIV/0!</v>
      </c>
      <c r="T11" s="96">
        <f>'blk, drift &amp; conc calc'!T117</f>
        <v>27.993579517172563</v>
      </c>
      <c r="U11" s="96" t="e">
        <f>'blk, drift &amp; conc calc'!U117</f>
        <v>#DIV/0!</v>
      </c>
      <c r="V11" s="96" t="e">
        <f>'blk, drift &amp; conc calc'!V117</f>
        <v>#DIV/0!</v>
      </c>
    </row>
    <row r="12" spans="1:22" s="124" customFormat="1" ht="11.25">
      <c r="A12" s="93" t="str">
        <f>'recalc raw'!C10</f>
        <v>214r3  45-55</v>
      </c>
      <c r="B12" s="93">
        <f>'blk, drift &amp; conc calc'!C118</f>
        <v>7.943130656236676</v>
      </c>
      <c r="C12" s="93">
        <f>'blk, drift &amp; conc calc'!D118</f>
        <v>4.550532368103437</v>
      </c>
      <c r="D12" s="93">
        <f>'blk, drift &amp; conc calc'!E118</f>
        <v>406.5174988357962</v>
      </c>
      <c r="E12" s="93">
        <f>'blk, drift &amp; conc calc'!F118</f>
        <v>150.13713584323298</v>
      </c>
      <c r="F12" s="93">
        <f>'blk, drift &amp; conc calc'!G118</f>
        <v>36.84304994239063</v>
      </c>
      <c r="G12" s="93">
        <f>'blk, drift &amp; conc calc'!H118</f>
        <v>33.47157914793406</v>
      </c>
      <c r="H12" s="93">
        <f>'blk, drift &amp; conc calc'!I118</f>
        <v>83.97691379194926</v>
      </c>
      <c r="I12" s="93">
        <f>'blk, drift &amp; conc calc'!J118</f>
        <v>105.54127934886182</v>
      </c>
      <c r="J12" s="93">
        <f>'blk, drift &amp; conc calc'!K118</f>
        <v>145.11911302478077</v>
      </c>
      <c r="K12" s="93">
        <f>'blk, drift &amp; conc calc'!L118</f>
        <v>8.160605745499616</v>
      </c>
      <c r="L12" s="93">
        <f t="shared" si="0"/>
        <v>982.2608387047856</v>
      </c>
      <c r="M12" s="125" t="e">
        <f>'blk, drift &amp; conc calc'!M118</f>
        <v>#DIV/0!</v>
      </c>
      <c r="N12" s="125" t="e">
        <f>'blk, drift &amp; conc calc'!N118</f>
        <v>#DIV/0!</v>
      </c>
      <c r="O12" s="125" t="e">
        <f>'blk, drift &amp; conc calc'!O118</f>
        <v>#DIV/0!</v>
      </c>
      <c r="P12" s="125" t="e">
        <f>'blk, drift &amp; conc calc'!P118</f>
        <v>#DIV/0!</v>
      </c>
      <c r="Q12" s="125" t="e">
        <f>'blk, drift &amp; conc calc'!Q118</f>
        <v>#DIV/0!</v>
      </c>
      <c r="R12" s="125" t="e">
        <f>'blk, drift &amp; conc calc'!R118</f>
        <v>#DIV/0!</v>
      </c>
      <c r="S12" s="125" t="e">
        <f>'blk, drift &amp; conc calc'!S118</f>
        <v>#DIV/0!</v>
      </c>
      <c r="T12" s="125">
        <f>'blk, drift &amp; conc calc'!T118</f>
        <v>10.761307179174395</v>
      </c>
      <c r="U12" s="125" t="e">
        <f>'blk, drift &amp; conc calc'!U118</f>
        <v>#DIV/0!</v>
      </c>
      <c r="V12" s="125" t="e">
        <f>'blk, drift &amp; conc calc'!V118</f>
        <v>#DIV/0!</v>
      </c>
    </row>
    <row r="13" spans="1:29" s="124" customFormat="1" ht="11.25">
      <c r="A13" s="93" t="str">
        <f>'recalc raw'!C11</f>
        <v>225r1  76-85</v>
      </c>
      <c r="B13" s="93">
        <f>'blk, drift &amp; conc calc'!C119</f>
        <v>7.646709533198523</v>
      </c>
      <c r="C13" s="93">
        <f>'blk, drift &amp; conc calc'!D119</f>
        <v>5.589601636160299</v>
      </c>
      <c r="D13" s="93">
        <f>'blk, drift &amp; conc calc'!E119</f>
        <v>745.0634649408805</v>
      </c>
      <c r="E13" s="93">
        <f>'blk, drift &amp; conc calc'!F119</f>
        <v>250.25181672455224</v>
      </c>
      <c r="F13" s="93">
        <f>'blk, drift &amp; conc calc'!G119</f>
        <v>32.85873094355252</v>
      </c>
      <c r="G13" s="93">
        <f>'blk, drift &amp; conc calc'!H119</f>
        <v>33.55806720592475</v>
      </c>
      <c r="H13" s="93">
        <f>'blk, drift &amp; conc calc'!I119</f>
        <v>88.45329612995761</v>
      </c>
      <c r="I13" s="93">
        <f>'blk, drift &amp; conc calc'!J119</f>
        <v>75.10091543325021</v>
      </c>
      <c r="J13" s="93">
        <f>'blk, drift &amp; conc calc'!K119</f>
        <v>126.11552046154775</v>
      </c>
      <c r="K13" s="93">
        <f>'blk, drift &amp; conc calc'!L119</f>
        <v>4.881730567855253</v>
      </c>
      <c r="L13" s="93">
        <f t="shared" si="0"/>
        <v>1369.5198535768798</v>
      </c>
      <c r="M13" s="125" t="e">
        <f>'blk, drift &amp; conc calc'!M119</f>
        <v>#DIV/0!</v>
      </c>
      <c r="N13" s="125" t="e">
        <f>'blk, drift &amp; conc calc'!N119</f>
        <v>#DIV/0!</v>
      </c>
      <c r="O13" s="125" t="e">
        <f>'blk, drift &amp; conc calc'!O119</f>
        <v>#DIV/0!</v>
      </c>
      <c r="P13" s="125" t="e">
        <f>'blk, drift &amp; conc calc'!P119</f>
        <v>#DIV/0!</v>
      </c>
      <c r="Q13" s="125" t="e">
        <f>'blk, drift &amp; conc calc'!Q119</f>
        <v>#DIV/0!</v>
      </c>
      <c r="R13" s="125" t="e">
        <f>'blk, drift &amp; conc calc'!R119</f>
        <v>#DIV/0!</v>
      </c>
      <c r="S13" s="125" t="e">
        <f>'blk, drift &amp; conc calc'!S119</f>
        <v>#DIV/0!</v>
      </c>
      <c r="T13" s="125">
        <f>'blk, drift &amp; conc calc'!T119</f>
        <v>8.818138818605865</v>
      </c>
      <c r="U13" s="125" t="e">
        <f>'blk, drift &amp; conc calc'!U119</f>
        <v>#DIV/0!</v>
      </c>
      <c r="V13" s="125" t="e">
        <f>'blk, drift &amp; conc calc'!V119</f>
        <v>#DIV/0!</v>
      </c>
      <c r="W13" s="93"/>
      <c r="X13" s="93"/>
      <c r="Y13" s="93"/>
      <c r="Z13" s="93"/>
      <c r="AA13" s="93"/>
      <c r="AB13" s="93"/>
      <c r="AC13" s="93"/>
    </row>
    <row r="14" spans="1:29" s="124" customFormat="1" ht="11.25">
      <c r="A14" s="93" t="str">
        <f>'recalc raw'!C12</f>
        <v>226r3  45-55</v>
      </c>
      <c r="B14" s="93">
        <f>'blk, drift &amp; conc calc'!C120</f>
        <v>10.141488403759256</v>
      </c>
      <c r="C14" s="93">
        <f>'blk, drift &amp; conc calc'!D120</f>
        <v>5.309842495794944</v>
      </c>
      <c r="D14" s="93">
        <f>'blk, drift &amp; conc calc'!E120</f>
        <v>588.1845771165923</v>
      </c>
      <c r="E14" s="93">
        <f>'blk, drift &amp; conc calc'!F120</f>
        <v>102.37595489278269</v>
      </c>
      <c r="F14" s="93">
        <f>'blk, drift &amp; conc calc'!G120</f>
        <v>40.585300777004015</v>
      </c>
      <c r="G14" s="93">
        <f>'blk, drift &amp; conc calc'!H120</f>
        <v>19.891468809449066</v>
      </c>
      <c r="H14" s="93">
        <f>'blk, drift &amp; conc calc'!I120</f>
        <v>89.17942484529662</v>
      </c>
      <c r="I14" s="93">
        <f>'blk, drift &amp; conc calc'!J120</f>
        <v>63.33481505744877</v>
      </c>
      <c r="J14" s="93">
        <f>'blk, drift &amp; conc calc'!K120</f>
        <v>172.8282809129858</v>
      </c>
      <c r="K14" s="93">
        <f>'blk, drift &amp; conc calc'!L120</f>
        <v>6.5526114081194216</v>
      </c>
      <c r="L14" s="93">
        <f t="shared" si="0"/>
        <v>1098.3837647192329</v>
      </c>
      <c r="M14" s="125" t="e">
        <f>'blk, drift &amp; conc calc'!M120</f>
        <v>#DIV/0!</v>
      </c>
      <c r="N14" s="125" t="e">
        <f>'blk, drift &amp; conc calc'!N120</f>
        <v>#DIV/0!</v>
      </c>
      <c r="O14" s="125" t="e">
        <f>'blk, drift &amp; conc calc'!O120</f>
        <v>#DIV/0!</v>
      </c>
      <c r="P14" s="125" t="e">
        <f>'blk, drift &amp; conc calc'!P120</f>
        <v>#DIV/0!</v>
      </c>
      <c r="Q14" s="125" t="e">
        <f>'blk, drift &amp; conc calc'!Q120</f>
        <v>#DIV/0!</v>
      </c>
      <c r="R14" s="125" t="e">
        <f>'blk, drift &amp; conc calc'!R120</f>
        <v>#DIV/0!</v>
      </c>
      <c r="S14" s="125" t="e">
        <f>'blk, drift &amp; conc calc'!S120</f>
        <v>#DIV/0!</v>
      </c>
      <c r="T14" s="125">
        <f>'blk, drift &amp; conc calc'!T120</f>
        <v>13.601693617441747</v>
      </c>
      <c r="U14" s="125" t="e">
        <f>'blk, drift &amp; conc calc'!U120</f>
        <v>#DIV/0!</v>
      </c>
      <c r="V14" s="125" t="e">
        <f>'blk, drift &amp; conc calc'!V120</f>
        <v>#DIV/0!</v>
      </c>
      <c r="W14" s="93"/>
      <c r="X14" s="93"/>
      <c r="Y14" s="93"/>
      <c r="Z14" s="93"/>
      <c r="AA14" s="93"/>
      <c r="AB14" s="93"/>
      <c r="AC14" s="93"/>
    </row>
    <row r="15" spans="1:22" ht="11.25">
      <c r="A15" s="32" t="str">
        <f>'recalc raw'!C13</f>
        <v>ja3-1</v>
      </c>
      <c r="B15" s="32">
        <f>'blk, drift &amp; conc calc'!C121</f>
        <v>21.194969557240825</v>
      </c>
      <c r="C15" s="32">
        <f>'blk, drift &amp; conc calc'!D121</f>
        <v>320.774070339678</v>
      </c>
      <c r="D15" s="32">
        <f>'blk, drift &amp; conc calc'!E121</f>
        <v>57.676467932786856</v>
      </c>
      <c r="E15" s="32">
        <f>'blk, drift &amp; conc calc'!F121</f>
        <v>25.67734577572365</v>
      </c>
      <c r="F15" s="32">
        <f>'blk, drift &amp; conc calc'!G121</f>
        <v>21.155132675365923</v>
      </c>
      <c r="G15" s="32">
        <f>'blk, drift &amp; conc calc'!H121</f>
        <v>19.88014059341495</v>
      </c>
      <c r="H15" s="32">
        <f>'blk, drift &amp; conc calc'!I121</f>
        <v>287.48447525488314</v>
      </c>
      <c r="I15" s="32">
        <f>'blk, drift &amp; conc calc'!J121</f>
        <v>39.00093158533648</v>
      </c>
      <c r="J15" s="32">
        <f>'blk, drift &amp; conc calc'!K121</f>
        <v>168.67812397046634</v>
      </c>
      <c r="K15" s="32">
        <f>'blk, drift &amp; conc calc'!L121</f>
        <v>116.49961492489689</v>
      </c>
      <c r="L15" s="32">
        <f t="shared" si="0"/>
        <v>1078.0212726097932</v>
      </c>
      <c r="M15" s="96" t="e">
        <f>'blk, drift &amp; conc calc'!M121</f>
        <v>#DIV/0!</v>
      </c>
      <c r="N15" s="96" t="e">
        <f>'blk, drift &amp; conc calc'!N121</f>
        <v>#DIV/0!</v>
      </c>
      <c r="O15" s="96" t="e">
        <f>'blk, drift &amp; conc calc'!O121</f>
        <v>#DIV/0!</v>
      </c>
      <c r="P15" s="96" t="e">
        <f>'blk, drift &amp; conc calc'!P121</f>
        <v>#DIV/0!</v>
      </c>
      <c r="Q15" s="96" t="e">
        <f>'blk, drift &amp; conc calc'!Q121</f>
        <v>#DIV/0!</v>
      </c>
      <c r="R15" s="96" t="e">
        <f>'blk, drift &amp; conc calc'!R121</f>
        <v>#DIV/0!</v>
      </c>
      <c r="S15" s="96" t="e">
        <f>'blk, drift &amp; conc calc'!S121</f>
        <v>#DIV/0!</v>
      </c>
      <c r="T15" s="96">
        <f>'blk, drift &amp; conc calc'!T121</f>
        <v>13.178703059827605</v>
      </c>
      <c r="U15" s="96" t="e">
        <f>'blk, drift &amp; conc calc'!U121</f>
        <v>#DIV/0!</v>
      </c>
      <c r="V15" s="96" t="e">
        <f>'blk, drift &amp; conc calc'!V121</f>
        <v>#DIV/0!</v>
      </c>
    </row>
    <row r="16" spans="1:29" ht="11.25">
      <c r="A16" s="32" t="str">
        <f>'recalc raw'!C14</f>
        <v>drift-4</v>
      </c>
      <c r="B16" s="32">
        <f>'blk, drift &amp; conc calc'!C122</f>
        <v>27.806435716830343</v>
      </c>
      <c r="C16" s="32">
        <f>'blk, drift &amp; conc calc'!D122</f>
        <v>138.13080708614226</v>
      </c>
      <c r="D16" s="32">
        <f>'blk, drift &amp; conc calc'!E122</f>
        <v>1953.9264601146397</v>
      </c>
      <c r="E16" s="32">
        <f>'blk, drift &amp; conc calc'!F122</f>
        <v>669.670290381244</v>
      </c>
      <c r="F16" s="32">
        <f>'blk, drift &amp; conc calc'!G122</f>
        <v>31.87762613111314</v>
      </c>
      <c r="G16" s="32">
        <f>'blk, drift &amp; conc calc'!H122</f>
        <v>279.6450017947978</v>
      </c>
      <c r="H16" s="32">
        <f>'blk, drift &amp; conc calc'!I122</f>
        <v>402.4904666830457</v>
      </c>
      <c r="I16" s="32">
        <f>'blk, drift &amp; conc calc'!J122</f>
        <v>139.43182419844703</v>
      </c>
      <c r="J16" s="32">
        <f>'blk, drift &amp; conc calc'!K122</f>
        <v>313.43830651532585</v>
      </c>
      <c r="K16" s="32">
        <f>'blk, drift &amp; conc calc'!L122</f>
        <v>177.33810658895354</v>
      </c>
      <c r="L16" s="32">
        <f t="shared" si="0"/>
        <v>4133.755325210539</v>
      </c>
      <c r="M16" s="96" t="e">
        <f>'blk, drift &amp; conc calc'!M122</f>
        <v>#DIV/0!</v>
      </c>
      <c r="N16" s="96" t="e">
        <f>'blk, drift &amp; conc calc'!N122</f>
        <v>#DIV/0!</v>
      </c>
      <c r="O16" s="96" t="e">
        <f>'blk, drift &amp; conc calc'!O122</f>
        <v>#DIV/0!</v>
      </c>
      <c r="P16" s="96" t="e">
        <f>'blk, drift &amp; conc calc'!P122</f>
        <v>#DIV/0!</v>
      </c>
      <c r="Q16" s="96" t="e">
        <f>'blk, drift &amp; conc calc'!Q122</f>
        <v>#DIV/0!</v>
      </c>
      <c r="R16" s="96" t="e">
        <f>'blk, drift &amp; conc calc'!R122</f>
        <v>#DIV/0!</v>
      </c>
      <c r="S16" s="96" t="e">
        <f>'blk, drift &amp; conc calc'!S122</f>
        <v>#DIV/0!</v>
      </c>
      <c r="T16" s="96">
        <f>'blk, drift &amp; conc calc'!T122</f>
        <v>27.993579517172563</v>
      </c>
      <c r="U16" s="96" t="e">
        <f>'blk, drift &amp; conc calc'!U122</f>
        <v>#DIV/0!</v>
      </c>
      <c r="V16" s="96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dts1-1</v>
      </c>
      <c r="B17" s="32">
        <f>'blk, drift &amp; conc calc'!C123</f>
        <v>-0.7278615673596468</v>
      </c>
      <c r="C17" s="32">
        <f>'blk, drift &amp; conc calc'!D123</f>
        <v>3.7255123440090654</v>
      </c>
      <c r="D17" s="32">
        <f>'blk, drift &amp; conc calc'!E123</f>
        <v>3649.702477556412</v>
      </c>
      <c r="E17" s="32">
        <f>'blk, drift &amp; conc calc'!F123</f>
        <v>2301.605682175933</v>
      </c>
      <c r="F17" s="32">
        <f>'blk, drift &amp; conc calc'!G123</f>
        <v>3.603499082903584</v>
      </c>
      <c r="G17" s="32">
        <f>'blk, drift &amp; conc calc'!H123</f>
        <v>133.1918334252271</v>
      </c>
      <c r="H17" s="32">
        <f>'blk, drift &amp; conc calc'!I123</f>
        <v>1.4365158009630594</v>
      </c>
      <c r="I17" s="32">
        <f>'blk, drift &amp; conc calc'!J123</f>
        <v>-0.9688729351228225</v>
      </c>
      <c r="J17" s="32">
        <f>'blk, drift &amp; conc calc'!K123</f>
        <v>10.584228506617261</v>
      </c>
      <c r="K17" s="32">
        <f>'blk, drift &amp; conc calc'!L123</f>
        <v>0.6605485780569664</v>
      </c>
      <c r="L17" s="32">
        <f t="shared" si="0"/>
        <v>6102.813562967641</v>
      </c>
      <c r="M17" s="96" t="e">
        <f>'blk, drift &amp; conc calc'!M123</f>
        <v>#DIV/0!</v>
      </c>
      <c r="N17" s="96" t="e">
        <f>'blk, drift &amp; conc calc'!N123</f>
        <v>#DIV/0!</v>
      </c>
      <c r="O17" s="96" t="e">
        <f>'blk, drift &amp; conc calc'!O123</f>
        <v>#DIV/0!</v>
      </c>
      <c r="P17" s="96" t="e">
        <f>'blk, drift &amp; conc calc'!P123</f>
        <v>#DIV/0!</v>
      </c>
      <c r="Q17" s="96" t="e">
        <f>'blk, drift &amp; conc calc'!Q123</f>
        <v>#DIV/0!</v>
      </c>
      <c r="R17" s="96" t="e">
        <f>'blk, drift &amp; conc calc'!R123</f>
        <v>#DIV/0!</v>
      </c>
      <c r="S17" s="96" t="e">
        <f>'blk, drift &amp; conc calc'!S123</f>
        <v>#DIV/0!</v>
      </c>
      <c r="T17" s="96">
        <f>'blk, drift &amp; conc calc'!T123</f>
        <v>-2.992095034681378</v>
      </c>
      <c r="U17" s="96" t="e">
        <f>'blk, drift &amp; conc calc'!U123</f>
        <v>#DIV/0!</v>
      </c>
      <c r="V17" s="96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4" customFormat="1" ht="11.25">
      <c r="A18" s="93" t="str">
        <f>'recalc raw'!C16</f>
        <v>230r1  53-60</v>
      </c>
      <c r="B18" s="93">
        <f>'blk, drift &amp; conc calc'!C124</f>
        <v>8.450451636973616</v>
      </c>
      <c r="C18" s="93">
        <f>'blk, drift &amp; conc calc'!D124</f>
        <v>4.98295193902159</v>
      </c>
      <c r="D18" s="93">
        <f>'blk, drift &amp; conc calc'!E124</f>
        <v>456.83192663764953</v>
      </c>
      <c r="E18" s="93">
        <f>'blk, drift &amp; conc calc'!F124</f>
        <v>112.95298396375115</v>
      </c>
      <c r="F18" s="93">
        <f>'blk, drift &amp; conc calc'!G124</f>
        <v>37.081527686591784</v>
      </c>
      <c r="G18" s="93">
        <f>'blk, drift &amp; conc calc'!H124</f>
        <v>21.894178784170364</v>
      </c>
      <c r="H18" s="93">
        <f>'blk, drift &amp; conc calc'!I124</f>
        <v>77.92624553503428</v>
      </c>
      <c r="I18" s="93">
        <f>'blk, drift &amp; conc calc'!J124</f>
        <v>82.5220066480993</v>
      </c>
      <c r="J18" s="93">
        <f>'blk, drift &amp; conc calc'!K124</f>
        <v>156.63033042111843</v>
      </c>
      <c r="K18" s="93">
        <f>'blk, drift &amp; conc calc'!L124</f>
        <v>7.247676464978628</v>
      </c>
      <c r="L18" s="93">
        <f>SUM(B18:K18)</f>
        <v>966.5202797173887</v>
      </c>
      <c r="M18" s="125" t="e">
        <f>'blk, drift &amp; conc calc'!M124</f>
        <v>#DIV/0!</v>
      </c>
      <c r="N18" s="125" t="e">
        <f>'blk, drift &amp; conc calc'!N124</f>
        <v>#DIV/0!</v>
      </c>
      <c r="O18" s="125" t="e">
        <f>'blk, drift &amp; conc calc'!O124</f>
        <v>#DIV/0!</v>
      </c>
      <c r="P18" s="125" t="e">
        <f>'blk, drift &amp; conc calc'!P124</f>
        <v>#DIV/0!</v>
      </c>
      <c r="Q18" s="125" t="e">
        <f>'blk, drift &amp; conc calc'!Q124</f>
        <v>#DIV/0!</v>
      </c>
      <c r="R18" s="125" t="e">
        <f>'blk, drift &amp; conc calc'!R124</f>
        <v>#DIV/0!</v>
      </c>
      <c r="S18" s="125" t="e">
        <f>'blk, drift &amp; conc calc'!S124</f>
        <v>#DIV/0!</v>
      </c>
      <c r="T18" s="125">
        <f>'blk, drift &amp; conc calc'!T124</f>
        <v>11.952727609636119</v>
      </c>
      <c r="U18" s="125" t="e">
        <f>'blk, drift &amp; conc calc'!U124</f>
        <v>#DIV/0!</v>
      </c>
      <c r="V18" s="125" t="e">
        <f>'blk, drift &amp; conc calc'!V124</f>
        <v>#DIV/0!</v>
      </c>
    </row>
    <row r="19" spans="1:22" s="124" customFormat="1" ht="11.25">
      <c r="A19" s="93" t="str">
        <f>'recalc raw'!C17</f>
        <v>232r3  110-117</v>
      </c>
      <c r="B19" s="93">
        <f>'blk, drift &amp; conc calc'!C125</f>
        <v>1.6283970427926058</v>
      </c>
      <c r="C19" s="93">
        <f>'blk, drift &amp; conc calc'!D125</f>
        <v>3.888334040229682</v>
      </c>
      <c r="D19" s="93">
        <f>'blk, drift &amp; conc calc'!E125</f>
        <v>744.7026536147807</v>
      </c>
      <c r="E19" s="93">
        <f>'blk, drift &amp; conc calc'!F125</f>
        <v>1192.1525510716224</v>
      </c>
      <c r="F19" s="93">
        <f>'blk, drift &amp; conc calc'!G125</f>
        <v>12.630106121174531</v>
      </c>
      <c r="G19" s="93">
        <f>'blk, drift &amp; conc calc'!H125</f>
        <v>107.98936529608767</v>
      </c>
      <c r="H19" s="93">
        <f>'blk, drift &amp; conc calc'!I125</f>
        <v>37.92068491964992</v>
      </c>
      <c r="I19" s="93">
        <f>'blk, drift &amp; conc calc'!J125</f>
        <v>83.8664091195177</v>
      </c>
      <c r="J19" s="93">
        <f>'blk, drift &amp; conc calc'!K125</f>
        <v>40.03787350184905</v>
      </c>
      <c r="K19" s="93">
        <f>'blk, drift &amp; conc calc'!L125</f>
        <v>3.411566139205541</v>
      </c>
      <c r="L19" s="93">
        <f t="shared" si="0"/>
        <v>2228.2279408669096</v>
      </c>
      <c r="M19" s="125" t="e">
        <f>'blk, drift &amp; conc calc'!M125</f>
        <v>#DIV/0!</v>
      </c>
      <c r="N19" s="125" t="e">
        <f>'blk, drift &amp; conc calc'!N125</f>
        <v>#DIV/0!</v>
      </c>
      <c r="O19" s="125" t="e">
        <f>'blk, drift &amp; conc calc'!O125</f>
        <v>#DIV/0!</v>
      </c>
      <c r="P19" s="125" t="e">
        <f>'blk, drift &amp; conc calc'!P125</f>
        <v>#DIV/0!</v>
      </c>
      <c r="Q19" s="125" t="e">
        <f>'blk, drift &amp; conc calc'!Q125</f>
        <v>#DIV/0!</v>
      </c>
      <c r="R19" s="125" t="e">
        <f>'blk, drift &amp; conc calc'!R125</f>
        <v>#DIV/0!</v>
      </c>
      <c r="S19" s="125" t="e">
        <f>'blk, drift &amp; conc calc'!S125</f>
        <v>#DIV/0!</v>
      </c>
      <c r="T19" s="125">
        <f>'blk, drift &amp; conc calc'!T125</f>
        <v>0.030074221197405215</v>
      </c>
      <c r="U19" s="125" t="e">
        <f>'blk, drift &amp; conc calc'!U125</f>
        <v>#DIV/0!</v>
      </c>
      <c r="V19" s="125" t="e">
        <f>'blk, drift &amp; conc calc'!V125</f>
        <v>#DIV/0!</v>
      </c>
    </row>
    <row r="20" spans="1:29" s="124" customFormat="1" ht="11.25">
      <c r="A20" s="93" t="str">
        <f>'recalc raw'!C18</f>
        <v>234r2  63-68</v>
      </c>
      <c r="B20" s="93">
        <f>'blk, drift &amp; conc calc'!C126</f>
        <v>0.5705650701297317</v>
      </c>
      <c r="C20" s="93">
        <f>'blk, drift &amp; conc calc'!D126</f>
        <v>3.964905485348383</v>
      </c>
      <c r="D20" s="93">
        <f>'blk, drift &amp; conc calc'!E126</f>
        <v>1169.3841579323216</v>
      </c>
      <c r="E20" s="93">
        <f>'blk, drift &amp; conc calc'!F126</f>
        <v>2007.5202090839816</v>
      </c>
      <c r="F20" s="93">
        <f>'blk, drift &amp; conc calc'!G126</f>
        <v>14.096819309330948</v>
      </c>
      <c r="G20" s="93">
        <f>'blk, drift &amp; conc calc'!H126</f>
        <v>140.03013358271656</v>
      </c>
      <c r="H20" s="93">
        <f>'blk, drift &amp; conc calc'!I126</f>
        <v>21.179231272671014</v>
      </c>
      <c r="I20" s="93">
        <f>'blk, drift &amp; conc calc'!J126</f>
        <v>376.22833850733343</v>
      </c>
      <c r="J20" s="93">
        <f>'blk, drift &amp; conc calc'!K126</f>
        <v>39.73322967801706</v>
      </c>
      <c r="K20" s="93">
        <f>'blk, drift &amp; conc calc'!L126</f>
        <v>0.2883372731213536</v>
      </c>
      <c r="L20" s="93">
        <f t="shared" si="0"/>
        <v>3772.995927194971</v>
      </c>
      <c r="M20" s="125" t="e">
        <f>'blk, drift &amp; conc calc'!M126</f>
        <v>#DIV/0!</v>
      </c>
      <c r="N20" s="125" t="e">
        <f>'blk, drift &amp; conc calc'!N126</f>
        <v>#DIV/0!</v>
      </c>
      <c r="O20" s="125" t="e">
        <f>'blk, drift &amp; conc calc'!O126</f>
        <v>#DIV/0!</v>
      </c>
      <c r="P20" s="125" t="e">
        <f>'blk, drift &amp; conc calc'!P126</f>
        <v>#DIV/0!</v>
      </c>
      <c r="Q20" s="125" t="e">
        <f>'blk, drift &amp; conc calc'!Q126</f>
        <v>#DIV/0!</v>
      </c>
      <c r="R20" s="125" t="e">
        <f>'blk, drift &amp; conc calc'!R126</f>
        <v>#DIV/0!</v>
      </c>
      <c r="S20" s="125" t="e">
        <f>'blk, drift &amp; conc calc'!S126</f>
        <v>#DIV/0!</v>
      </c>
      <c r="T20" s="125">
        <f>'blk, drift &amp; conc calc'!T126</f>
        <v>0.0031387123726740462</v>
      </c>
      <c r="U20" s="125" t="e">
        <f>'blk, drift &amp; conc calc'!U126</f>
        <v>#DIV/0!</v>
      </c>
      <c r="V20" s="125" t="e">
        <f>'blk, drift &amp; conc calc'!V126</f>
        <v>#DIV/0!</v>
      </c>
      <c r="W20" s="93"/>
      <c r="X20" s="93"/>
      <c r="Y20" s="93"/>
      <c r="Z20" s="93"/>
      <c r="AA20" s="93"/>
      <c r="AB20" s="93"/>
      <c r="AC20" s="93"/>
    </row>
    <row r="21" spans="1:29" ht="11.25">
      <c r="A21" s="32" t="str">
        <f>'recalc raw'!C19</f>
        <v>drift-5</v>
      </c>
      <c r="B21" s="32">
        <f>'blk, drift &amp; conc calc'!C127</f>
        <v>27.806435716830343</v>
      </c>
      <c r="C21" s="32">
        <f>'blk, drift &amp; conc calc'!D127</f>
        <v>138.13080708614226</v>
      </c>
      <c r="D21" s="32">
        <f>'blk, drift &amp; conc calc'!E127</f>
        <v>1953.9264601146397</v>
      </c>
      <c r="E21" s="32">
        <f>'blk, drift &amp; conc calc'!F127</f>
        <v>669.670290381244</v>
      </c>
      <c r="F21" s="32">
        <f>'blk, drift &amp; conc calc'!G127</f>
        <v>31.877626131113143</v>
      </c>
      <c r="G21" s="32">
        <f>'blk, drift &amp; conc calc'!H127</f>
        <v>279.6450017947978</v>
      </c>
      <c r="H21" s="32">
        <f>'blk, drift &amp; conc calc'!I127</f>
        <v>402.4904666830457</v>
      </c>
      <c r="I21" s="32">
        <f>'blk, drift &amp; conc calc'!J127</f>
        <v>139.431824198447</v>
      </c>
      <c r="J21" s="32">
        <f>'blk, drift &amp; conc calc'!K127</f>
        <v>313.43830651532585</v>
      </c>
      <c r="K21" s="32">
        <f>'blk, drift &amp; conc calc'!L127</f>
        <v>177.3381065889535</v>
      </c>
      <c r="L21" s="32">
        <f t="shared" si="0"/>
        <v>4133.755325210539</v>
      </c>
      <c r="M21" s="96" t="e">
        <f>'blk, drift &amp; conc calc'!M127</f>
        <v>#DIV/0!</v>
      </c>
      <c r="N21" s="96" t="e">
        <f>'blk, drift &amp; conc calc'!N127</f>
        <v>#DIV/0!</v>
      </c>
      <c r="O21" s="96" t="e">
        <f>'blk, drift &amp; conc calc'!O127</f>
        <v>#DIV/0!</v>
      </c>
      <c r="P21" s="96" t="e">
        <f>'blk, drift &amp; conc calc'!P127</f>
        <v>#DIV/0!</v>
      </c>
      <c r="Q21" s="96" t="e">
        <f>'blk, drift &amp; conc calc'!Q127</f>
        <v>#DIV/0!</v>
      </c>
      <c r="R21" s="96" t="e">
        <f>'blk, drift &amp; conc calc'!R127</f>
        <v>#DIV/0!</v>
      </c>
      <c r="S21" s="96" t="e">
        <f>'blk, drift &amp; conc calc'!S127</f>
        <v>#DIV/0!</v>
      </c>
      <c r="T21" s="96">
        <f>'blk, drift &amp; conc calc'!T127</f>
        <v>27.993579517172563</v>
      </c>
      <c r="U21" s="96" t="e">
        <f>'blk, drift &amp; conc calc'!U127</f>
        <v>#DIV/0!</v>
      </c>
      <c r="V21" s="96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bir1-2</v>
      </c>
      <c r="B22" s="32">
        <f>'blk, drift &amp; conc calc'!C128</f>
        <v>15.575681161867784</v>
      </c>
      <c r="C22" s="32">
        <f>'blk, drift &amp; conc calc'!D128</f>
        <v>9.915173778288</v>
      </c>
      <c r="D22" s="32">
        <f>'blk, drift &amp; conc calc'!E128</f>
        <v>373.66007421098476</v>
      </c>
      <c r="E22" s="32">
        <f>'blk, drift &amp; conc calc'!F128</f>
        <v>158.5315321344442</v>
      </c>
      <c r="F22" s="32">
        <f>'blk, drift &amp; conc calc'!G128</f>
        <v>44.90241138495621</v>
      </c>
      <c r="G22" s="32">
        <f>'blk, drift &amp; conc calc'!H128</f>
        <v>50.49149774534015</v>
      </c>
      <c r="H22" s="32">
        <f>'blk, drift &amp; conc calc'!I128</f>
        <v>107.79339836469164</v>
      </c>
      <c r="I22" s="32">
        <f>'blk, drift &amp; conc calc'!J128</f>
        <v>122.52264205736947</v>
      </c>
      <c r="J22" s="32">
        <f>'blk, drift &amp; conc calc'!K128</f>
        <v>311.69393473205605</v>
      </c>
      <c r="K22" s="32">
        <f>'blk, drift &amp; conc calc'!L128</f>
        <v>16.05664222028137</v>
      </c>
      <c r="L22" s="32">
        <f t="shared" si="0"/>
        <v>1211.1429877902797</v>
      </c>
      <c r="M22" s="96" t="e">
        <f>'blk, drift &amp; conc calc'!M128</f>
        <v>#DIV/0!</v>
      </c>
      <c r="N22" s="96" t="e">
        <f>'blk, drift &amp; conc calc'!N128</f>
        <v>#DIV/0!</v>
      </c>
      <c r="O22" s="96" t="e">
        <f>'blk, drift &amp; conc calc'!O128</f>
        <v>#DIV/0!</v>
      </c>
      <c r="P22" s="96" t="e">
        <f>'blk, drift &amp; conc calc'!P128</f>
        <v>#DIV/0!</v>
      </c>
      <c r="Q22" s="96" t="e">
        <f>'blk, drift &amp; conc calc'!Q128</f>
        <v>#DIV/0!</v>
      </c>
      <c r="R22" s="96" t="e">
        <f>'blk, drift &amp; conc calc'!R128</f>
        <v>#DIV/0!</v>
      </c>
      <c r="S22" s="96" t="e">
        <f>'blk, drift &amp; conc calc'!S128</f>
        <v>#DIV/0!</v>
      </c>
      <c r="T22" s="96">
        <f>'blk, drift &amp; conc calc'!T128</f>
        <v>27.81521703463445</v>
      </c>
      <c r="U22" s="96" t="e">
        <f>'blk, drift &amp; conc calc'!U128</f>
        <v>#DIV/0!</v>
      </c>
      <c r="V22" s="96" t="e">
        <f>'blk, drift &amp; conc calc'!V128</f>
        <v>#DIV/0!</v>
      </c>
    </row>
    <row r="23" spans="1:22" s="124" customFormat="1" ht="11.25">
      <c r="A23" s="93" t="str">
        <f>'recalc raw'!C21</f>
        <v>236r2  137-147</v>
      </c>
      <c r="B23" s="93">
        <f>'blk, drift &amp; conc calc'!C129</f>
        <v>5.680926024664829</v>
      </c>
      <c r="C23" s="93">
        <f>'blk, drift &amp; conc calc'!D129</f>
        <v>5.270765888541186</v>
      </c>
      <c r="D23" s="93">
        <f>'blk, drift &amp; conc calc'!E129</f>
        <v>1153.3010775270934</v>
      </c>
      <c r="E23" s="93">
        <f>'blk, drift &amp; conc calc'!F129</f>
        <v>223.57463888610232</v>
      </c>
      <c r="F23" s="93">
        <f>'blk, drift &amp; conc calc'!G129</f>
        <v>29.8137773787121</v>
      </c>
      <c r="G23" s="93">
        <f>'blk, drift &amp; conc calc'!H129</f>
        <v>34.82146645404544</v>
      </c>
      <c r="H23" s="93">
        <f>'blk, drift &amp; conc calc'!I129</f>
        <v>97.27315043224941</v>
      </c>
      <c r="I23" s="93">
        <f>'blk, drift &amp; conc calc'!J129</f>
        <v>85.07886301471515</v>
      </c>
      <c r="J23" s="93">
        <f>'blk, drift &amp; conc calc'!K129</f>
        <v>113.55933353395326</v>
      </c>
      <c r="K23" s="93">
        <f>'blk, drift &amp; conc calc'!L129</f>
        <v>4.452880098920615</v>
      </c>
      <c r="L23" s="93">
        <f t="shared" si="0"/>
        <v>1752.826879238998</v>
      </c>
      <c r="M23" s="125" t="e">
        <f>'blk, drift &amp; conc calc'!M129</f>
        <v>#DIV/0!</v>
      </c>
      <c r="N23" s="125" t="e">
        <f>'blk, drift &amp; conc calc'!N129</f>
        <v>#DIV/0!</v>
      </c>
      <c r="O23" s="125" t="e">
        <f>'blk, drift &amp; conc calc'!O129</f>
        <v>#DIV/0!</v>
      </c>
      <c r="P23" s="125" t="e">
        <f>'blk, drift &amp; conc calc'!P129</f>
        <v>#DIV/0!</v>
      </c>
      <c r="Q23" s="125" t="e">
        <f>'blk, drift &amp; conc calc'!Q129</f>
        <v>#DIV/0!</v>
      </c>
      <c r="R23" s="125" t="e">
        <f>'blk, drift &amp; conc calc'!R129</f>
        <v>#DIV/0!</v>
      </c>
      <c r="S23" s="125" t="e">
        <f>'blk, drift &amp; conc calc'!S129</f>
        <v>#DIV/0!</v>
      </c>
      <c r="T23" s="125">
        <f>'blk, drift &amp; conc calc'!T129</f>
        <v>7.5558162948870535</v>
      </c>
      <c r="U23" s="125" t="e">
        <f>'blk, drift &amp; conc calc'!U129</f>
        <v>#DIV/0!</v>
      </c>
      <c r="V23" s="125" t="e">
        <f>'blk, drift &amp; conc calc'!V129</f>
        <v>#DIV/0!</v>
      </c>
    </row>
    <row r="24" spans="1:22" s="124" customFormat="1" ht="11.25">
      <c r="A24" s="93" t="str">
        <f>'recalc raw'!C22</f>
        <v>240r2  84-91</v>
      </c>
      <c r="B24" s="93">
        <f>'blk, drift &amp; conc calc'!C130</f>
        <v>3.0251148633984255</v>
      </c>
      <c r="C24" s="93">
        <f>'blk, drift &amp; conc calc'!D130</f>
        <v>3.767762955205436</v>
      </c>
      <c r="D24" s="93">
        <f>'blk, drift &amp; conc calc'!E130</f>
        <v>2282.440310239945</v>
      </c>
      <c r="E24" s="93">
        <f>'blk, drift &amp; conc calc'!F130</f>
        <v>1569.4835917987884</v>
      </c>
      <c r="F24" s="93">
        <f>'blk, drift &amp; conc calc'!G130</f>
        <v>20.04624373692321</v>
      </c>
      <c r="G24" s="93">
        <f>'blk, drift &amp; conc calc'!H130</f>
        <v>125.35071444821358</v>
      </c>
      <c r="H24" s="93">
        <f>'blk, drift &amp; conc calc'!I130</f>
        <v>16.952311310771975</v>
      </c>
      <c r="I24" s="93">
        <f>'blk, drift &amp; conc calc'!J130</f>
        <v>51.414731752642744</v>
      </c>
      <c r="J24" s="93">
        <f>'blk, drift &amp; conc calc'!K130</f>
        <v>62.77944018291452</v>
      </c>
      <c r="K24" s="93">
        <f>'blk, drift &amp; conc calc'!L130</f>
        <v>1.6864450149355248</v>
      </c>
      <c r="L24" s="93">
        <f t="shared" si="0"/>
        <v>4136.946666303738</v>
      </c>
      <c r="M24" s="125" t="e">
        <f>'blk, drift &amp; conc calc'!M130</f>
        <v>#DIV/0!</v>
      </c>
      <c r="N24" s="125" t="e">
        <f>'blk, drift &amp; conc calc'!N130</f>
        <v>#DIV/0!</v>
      </c>
      <c r="O24" s="125" t="e">
        <f>'blk, drift &amp; conc calc'!O130</f>
        <v>#DIV/0!</v>
      </c>
      <c r="P24" s="125" t="e">
        <f>'blk, drift &amp; conc calc'!P130</f>
        <v>#DIV/0!</v>
      </c>
      <c r="Q24" s="125" t="e">
        <f>'blk, drift &amp; conc calc'!Q130</f>
        <v>#DIV/0!</v>
      </c>
      <c r="R24" s="125" t="e">
        <f>'blk, drift &amp; conc calc'!R130</f>
        <v>#DIV/0!</v>
      </c>
      <c r="S24" s="125" t="e">
        <f>'blk, drift &amp; conc calc'!S130</f>
        <v>#DIV/0!</v>
      </c>
      <c r="T24" s="125">
        <f>'blk, drift &amp; conc calc'!T130</f>
        <v>2.3634308730682196</v>
      </c>
      <c r="U24" s="125" t="e">
        <f>'blk, drift &amp; conc calc'!U130</f>
        <v>#DIV/0!</v>
      </c>
      <c r="V24" s="125" t="e">
        <f>'blk, drift &amp; conc calc'!V130</f>
        <v>#DIV/0!</v>
      </c>
    </row>
    <row r="25" spans="1:22" ht="11.25">
      <c r="A25" s="32" t="str">
        <f>'recalc raw'!C23</f>
        <v>jb3-1</v>
      </c>
      <c r="B25" s="32">
        <f>'blk, drift &amp; conc calc'!C131</f>
        <v>27.441105395966787</v>
      </c>
      <c r="C25" s="32">
        <f>'blk, drift &amp; conc calc'!D131</f>
        <v>248.5755739281164</v>
      </c>
      <c r="D25" s="32">
        <f>'blk, drift &amp; conc calc'!E131</f>
        <v>51.56991909762995</v>
      </c>
      <c r="E25" s="32">
        <f>'blk, drift &amp; conc calc'!F131</f>
        <v>35.21922448286149</v>
      </c>
      <c r="F25" s="32">
        <f>'blk, drift &amp; conc calc'!G131</f>
        <v>34.091595376104216</v>
      </c>
      <c r="G25" s="32">
        <f>'blk, drift &amp; conc calc'!H131</f>
        <v>37.446242069674945</v>
      </c>
      <c r="H25" s="32">
        <f>'blk, drift &amp; conc calc'!I131</f>
        <v>417.5451647879522</v>
      </c>
      <c r="I25" s="32">
        <f>'blk, drift &amp; conc calc'!J131</f>
        <v>217.06298100107858</v>
      </c>
      <c r="J25" s="32">
        <f>'blk, drift &amp; conc calc'!K131</f>
        <v>372.2100507997021</v>
      </c>
      <c r="K25" s="32">
        <f>'blk, drift &amp; conc calc'!L131</f>
        <v>95.25703421096418</v>
      </c>
      <c r="L25" s="32">
        <f t="shared" si="0"/>
        <v>1536.4188911500507</v>
      </c>
      <c r="M25" s="96" t="e">
        <f>'blk, drift &amp; conc calc'!M131</f>
        <v>#DIV/0!</v>
      </c>
      <c r="N25" s="96" t="e">
        <f>'blk, drift &amp; conc calc'!N131</f>
        <v>#DIV/0!</v>
      </c>
      <c r="O25" s="96" t="e">
        <f>'blk, drift &amp; conc calc'!O131</f>
        <v>#DIV/0!</v>
      </c>
      <c r="P25" s="96" t="e">
        <f>'blk, drift &amp; conc calc'!P131</f>
        <v>#DIV/0!</v>
      </c>
      <c r="Q25" s="96" t="e">
        <f>'blk, drift &amp; conc calc'!Q131</f>
        <v>#DIV/0!</v>
      </c>
      <c r="R25" s="96" t="e">
        <f>'blk, drift &amp; conc calc'!R131</f>
        <v>#DIV/0!</v>
      </c>
      <c r="S25" s="96" t="e">
        <f>'blk, drift &amp; conc calc'!S131</f>
        <v>#DIV/0!</v>
      </c>
      <c r="T25" s="96">
        <f>'blk, drift &amp; conc calc'!T131</f>
        <v>34.00308083528341</v>
      </c>
      <c r="U25" s="96" t="e">
        <f>'blk, drift &amp; conc calc'!U131</f>
        <v>#DIV/0!</v>
      </c>
      <c r="V25" s="96" t="e">
        <f>'blk, drift &amp; conc calc'!V131</f>
        <v>#DIV/0!</v>
      </c>
    </row>
    <row r="26" spans="1:22" ht="11.25">
      <c r="A26" s="32" t="str">
        <f>'recalc raw'!C24</f>
        <v>drift-6</v>
      </c>
      <c r="B26" s="32">
        <f>'blk, drift &amp; conc calc'!C132</f>
        <v>27.806435716830343</v>
      </c>
      <c r="C26" s="32">
        <f>'blk, drift &amp; conc calc'!D132</f>
        <v>138.13080708614226</v>
      </c>
      <c r="D26" s="32">
        <f>'blk, drift &amp; conc calc'!E132</f>
        <v>1953.9264601146397</v>
      </c>
      <c r="E26" s="32">
        <f>'blk, drift &amp; conc calc'!F132</f>
        <v>669.670290381244</v>
      </c>
      <c r="F26" s="32">
        <f>'blk, drift &amp; conc calc'!G132</f>
        <v>31.87762613111314</v>
      </c>
      <c r="G26" s="32">
        <f>'blk, drift &amp; conc calc'!H132</f>
        <v>279.64500179479785</v>
      </c>
      <c r="H26" s="32">
        <f>'blk, drift &amp; conc calc'!I132</f>
        <v>402.4904666830457</v>
      </c>
      <c r="I26" s="32">
        <f>'blk, drift &amp; conc calc'!J132</f>
        <v>139.431824198447</v>
      </c>
      <c r="J26" s="32">
        <f>'blk, drift &amp; conc calc'!K132</f>
        <v>313.43830651532585</v>
      </c>
      <c r="K26" s="32">
        <f>'blk, drift &amp; conc calc'!L132</f>
        <v>177.33810658895354</v>
      </c>
      <c r="L26" s="32">
        <f t="shared" si="0"/>
        <v>4133.755325210539</v>
      </c>
      <c r="M26" s="96" t="e">
        <f>'blk, drift &amp; conc calc'!M132</f>
        <v>#DIV/0!</v>
      </c>
      <c r="N26" s="96" t="e">
        <f>'blk, drift &amp; conc calc'!N132</f>
        <v>#DIV/0!</v>
      </c>
      <c r="O26" s="96" t="e">
        <f>'blk, drift &amp; conc calc'!O132</f>
        <v>#DIV/0!</v>
      </c>
      <c r="P26" s="96" t="e">
        <f>'blk, drift &amp; conc calc'!P132</f>
        <v>#DIV/0!</v>
      </c>
      <c r="Q26" s="96" t="e">
        <f>'blk, drift &amp; conc calc'!Q132</f>
        <v>#DIV/0!</v>
      </c>
      <c r="R26" s="96" t="e">
        <f>'blk, drift &amp; conc calc'!R132</f>
        <v>#DIV/0!</v>
      </c>
      <c r="S26" s="96" t="e">
        <f>'blk, drift &amp; conc calc'!S132</f>
        <v>#DIV/0!</v>
      </c>
      <c r="T26" s="96">
        <f>'blk, drift &amp; conc calc'!T132</f>
        <v>27.993579517172563</v>
      </c>
      <c r="U26" s="96" t="e">
        <f>'blk, drift &amp; conc calc'!U132</f>
        <v>#DIV/0!</v>
      </c>
      <c r="V26" s="96" t="e">
        <f>'blk, drift &amp; conc calc'!V132</f>
        <v>#DIV/0!</v>
      </c>
    </row>
    <row r="27" spans="1:22" s="124" customFormat="1" ht="11.25">
      <c r="A27" s="93" t="str">
        <f>'recalc raw'!C25</f>
        <v>242r2  83-91</v>
      </c>
      <c r="B27" s="93">
        <f>'blk, drift &amp; conc calc'!C133</f>
        <v>0.8718898334442986</v>
      </c>
      <c r="C27" s="93">
        <f>'blk, drift &amp; conc calc'!D133</f>
        <v>3.9945773624495104</v>
      </c>
      <c r="D27" s="93">
        <f>'blk, drift &amp; conc calc'!E133</f>
        <v>1902.5991595420799</v>
      </c>
      <c r="E27" s="93">
        <f>'blk, drift &amp; conc calc'!F133</f>
        <v>1559.8164752085468</v>
      </c>
      <c r="F27" s="93">
        <f>'blk, drift &amp; conc calc'!G133</f>
        <v>11.258023424299331</v>
      </c>
      <c r="G27" s="93">
        <f>'blk, drift &amp; conc calc'!H133</f>
        <v>130.50608555776867</v>
      </c>
      <c r="H27" s="93">
        <f>'blk, drift &amp; conc calc'!I133</f>
        <v>16.73754640287124</v>
      </c>
      <c r="I27" s="93">
        <f>'blk, drift &amp; conc calc'!J133</f>
        <v>57.65783755426591</v>
      </c>
      <c r="J27" s="93">
        <f>'blk, drift &amp; conc calc'!K133</f>
        <v>42.32197234797056</v>
      </c>
      <c r="K27" s="93">
        <f>'blk, drift &amp; conc calc'!L133</f>
        <v>3.0622276061181504</v>
      </c>
      <c r="L27" s="93">
        <f t="shared" si="0"/>
        <v>3728.825794839814</v>
      </c>
      <c r="M27" s="125" t="e">
        <f>'blk, drift &amp; conc calc'!M133</f>
        <v>#DIV/0!</v>
      </c>
      <c r="N27" s="125" t="e">
        <f>'blk, drift &amp; conc calc'!N133</f>
        <v>#DIV/0!</v>
      </c>
      <c r="O27" s="125" t="e">
        <f>'blk, drift &amp; conc calc'!O133</f>
        <v>#DIV/0!</v>
      </c>
      <c r="P27" s="125" t="e">
        <f>'blk, drift &amp; conc calc'!P133</f>
        <v>#DIV/0!</v>
      </c>
      <c r="Q27" s="125" t="e">
        <f>'blk, drift &amp; conc calc'!Q133</f>
        <v>#DIV/0!</v>
      </c>
      <c r="R27" s="125" t="e">
        <f>'blk, drift &amp; conc calc'!R133</f>
        <v>#DIV/0!</v>
      </c>
      <c r="S27" s="125" t="e">
        <f>'blk, drift &amp; conc calc'!S133</f>
        <v>#DIV/0!</v>
      </c>
      <c r="T27" s="125">
        <f>'blk, drift &amp; conc calc'!T133</f>
        <v>0.27330405340091835</v>
      </c>
      <c r="U27" s="125" t="e">
        <f>'blk, drift &amp; conc calc'!U133</f>
        <v>#DIV/0!</v>
      </c>
      <c r="V27" s="125" t="e">
        <f>'blk, drift &amp; conc calc'!V133</f>
        <v>#DIV/0!</v>
      </c>
    </row>
    <row r="28" spans="1:22" ht="11.25">
      <c r="A28" s="32" t="str">
        <f>'recalc raw'!C26</f>
        <v>jp1-2</v>
      </c>
      <c r="B28" s="32">
        <f>'blk, drift &amp; conc calc'!C134</f>
        <v>-0.23751898828585183</v>
      </c>
      <c r="C28" s="32">
        <f>'blk, drift &amp; conc calc'!D134</f>
        <v>13.170268735679125</v>
      </c>
      <c r="D28" s="32">
        <f>'blk, drift &amp; conc calc'!E134</f>
        <v>2785.4930258187023</v>
      </c>
      <c r="E28" s="32">
        <f>'blk, drift &amp; conc calc'!F134</f>
        <v>2423.3482757569845</v>
      </c>
      <c r="F28" s="32">
        <f>'blk, drift &amp; conc calc'!G134</f>
        <v>7.653917932684539</v>
      </c>
      <c r="G28" s="32">
        <f>'blk, drift &amp; conc calc'!H134</f>
        <v>114.89485641897059</v>
      </c>
      <c r="H28" s="32">
        <f>'blk, drift &amp; conc calc'!I134</f>
        <v>1.8768987945434117</v>
      </c>
      <c r="I28" s="32">
        <f>'blk, drift &amp; conc calc'!J134</f>
        <v>-2.642813707688993</v>
      </c>
      <c r="J28" s="32">
        <f>'blk, drift &amp; conc calc'!K134</f>
        <v>26.946372484807867</v>
      </c>
      <c r="K28" s="32">
        <f>'blk, drift &amp; conc calc'!L134</f>
        <v>5.35027728132344</v>
      </c>
      <c r="L28" s="32">
        <f t="shared" si="0"/>
        <v>5375.853560527721</v>
      </c>
      <c r="M28" s="96" t="e">
        <f>'blk, drift &amp; conc calc'!M134</f>
        <v>#DIV/0!</v>
      </c>
      <c r="N28" s="96" t="e">
        <f>'blk, drift &amp; conc calc'!N134</f>
        <v>#DIV/0!</v>
      </c>
      <c r="O28" s="96" t="e">
        <f>'blk, drift &amp; conc calc'!O134</f>
        <v>#DIV/0!</v>
      </c>
      <c r="P28" s="96" t="e">
        <f>'blk, drift &amp; conc calc'!P134</f>
        <v>#DIV/0!</v>
      </c>
      <c r="Q28" s="96" t="e">
        <f>'blk, drift &amp; conc calc'!Q134</f>
        <v>#DIV/0!</v>
      </c>
      <c r="R28" s="96" t="e">
        <f>'blk, drift &amp; conc calc'!R134</f>
        <v>#DIV/0!</v>
      </c>
      <c r="S28" s="96" t="e">
        <f>'blk, drift &amp; conc calc'!S134</f>
        <v>#DIV/0!</v>
      </c>
      <c r="T28" s="96">
        <f>'blk, drift &amp; conc calc'!T134</f>
        <v>-1.2967821688568724</v>
      </c>
      <c r="U28" s="96" t="e">
        <f>'blk, drift &amp; conc calc'!U134</f>
        <v>#DIV/0!</v>
      </c>
      <c r="V28" s="96" t="e">
        <f>'blk, drift &amp; conc calc'!V134</f>
        <v>#DIV/0!</v>
      </c>
    </row>
    <row r="29" spans="1:22" s="124" customFormat="1" ht="11.25">
      <c r="A29" s="93" t="str">
        <f>'recalc raw'!C27</f>
        <v>jb-3</v>
      </c>
      <c r="B29" s="93">
        <f>'blk, drift &amp; conc calc'!C135</f>
        <v>27.989320390742122</v>
      </c>
      <c r="C29" s="93">
        <f>'blk, drift &amp; conc calc'!D135</f>
        <v>244.95667432879816</v>
      </c>
      <c r="D29" s="93">
        <f>'blk, drift &amp; conc calc'!E135</f>
        <v>55.15054874401046</v>
      </c>
      <c r="E29" s="93">
        <f>'blk, drift &amp; conc calc'!F135</f>
        <v>35.626852153846016</v>
      </c>
      <c r="F29" s="93">
        <f>'blk, drift &amp; conc calc'!G135</f>
        <v>33.2504942362431</v>
      </c>
      <c r="G29" s="93">
        <f>'blk, drift &amp; conc calc'!H135</f>
        <v>39.16326232156023</v>
      </c>
      <c r="H29" s="93">
        <f>'blk, drift &amp; conc calc'!I135</f>
        <v>417.08587924068354</v>
      </c>
      <c r="I29" s="93">
        <f>'blk, drift &amp; conc calc'!J135</f>
        <v>218.48505224056078</v>
      </c>
      <c r="J29" s="93">
        <f>'blk, drift &amp; conc calc'!K135</f>
        <v>377.3195317542587</v>
      </c>
      <c r="K29" s="93">
        <f>'blk, drift &amp; conc calc'!L135</f>
        <v>97.73912722104626</v>
      </c>
      <c r="L29" s="93">
        <f t="shared" si="0"/>
        <v>1546.7667426317494</v>
      </c>
      <c r="M29" s="125" t="e">
        <f>'blk, drift &amp; conc calc'!M135</f>
        <v>#DIV/0!</v>
      </c>
      <c r="N29" s="125" t="e">
        <f>'blk, drift &amp; conc calc'!N135</f>
        <v>#DIV/0!</v>
      </c>
      <c r="O29" s="125" t="e">
        <f>'blk, drift &amp; conc calc'!O135</f>
        <v>#DIV/0!</v>
      </c>
      <c r="P29" s="125" t="e">
        <f>'blk, drift &amp; conc calc'!P135</f>
        <v>#DIV/0!</v>
      </c>
      <c r="Q29" s="125" t="e">
        <f>'blk, drift &amp; conc calc'!Q135</f>
        <v>#DIV/0!</v>
      </c>
      <c r="R29" s="125" t="e">
        <f>'blk, drift &amp; conc calc'!R135</f>
        <v>#DIV/0!</v>
      </c>
      <c r="S29" s="125" t="e">
        <f>'blk, drift &amp; conc calc'!S135</f>
        <v>#DIV/0!</v>
      </c>
      <c r="T29" s="125">
        <f>'blk, drift &amp; conc calc'!T135</f>
        <v>34.524228200104105</v>
      </c>
      <c r="U29" s="125" t="e">
        <f>'blk, drift &amp; conc calc'!U135</f>
        <v>#DIV/0!</v>
      </c>
      <c r="V29" s="125" t="e">
        <f>'blk, drift &amp; conc calc'!V135</f>
        <v>#DIV/0!</v>
      </c>
    </row>
    <row r="30" spans="1:22" s="124" customFormat="1" ht="11.25">
      <c r="A30" s="93" t="str">
        <f>'recalc raw'!C28</f>
        <v>ja-3</v>
      </c>
      <c r="B30" s="93">
        <f>'blk, drift &amp; conc calc'!C136</f>
        <v>21.195525323108818</v>
      </c>
      <c r="C30" s="93">
        <f>'blk, drift &amp; conc calc'!D136</f>
        <v>331.94915736099495</v>
      </c>
      <c r="D30" s="93">
        <f>'blk, drift &amp; conc calc'!E136</f>
        <v>62.33857812709837</v>
      </c>
      <c r="E30" s="93">
        <f>'blk, drift &amp; conc calc'!F136</f>
        <v>33.841636644562364</v>
      </c>
      <c r="F30" s="93">
        <f>'blk, drift &amp; conc calc'!G136</f>
        <v>20.875107025983674</v>
      </c>
      <c r="G30" s="93">
        <f>'blk, drift &amp; conc calc'!H136</f>
        <v>17.489315547829385</v>
      </c>
      <c r="H30" s="93">
        <f>'blk, drift &amp; conc calc'!I136</f>
        <v>296.98850480548697</v>
      </c>
      <c r="I30" s="93">
        <f>'blk, drift &amp; conc calc'!J136</f>
        <v>36.13848895991018</v>
      </c>
      <c r="J30" s="93">
        <f>'blk, drift &amp; conc calc'!K136</f>
        <v>158.64807872574644</v>
      </c>
      <c r="K30" s="93">
        <f>'blk, drift &amp; conc calc'!L136</f>
        <v>116.07273957345768</v>
      </c>
      <c r="L30" s="93">
        <f t="shared" si="0"/>
        <v>1095.5371320941788</v>
      </c>
      <c r="M30" s="125" t="e">
        <f>'blk, drift &amp; conc calc'!M136</f>
        <v>#DIV/0!</v>
      </c>
      <c r="N30" s="125" t="e">
        <f>'blk, drift &amp; conc calc'!N136</f>
        <v>#DIV/0!</v>
      </c>
      <c r="O30" s="125" t="e">
        <f>'blk, drift &amp; conc calc'!O136</f>
        <v>#DIV/0!</v>
      </c>
      <c r="P30" s="125" t="e">
        <f>'blk, drift &amp; conc calc'!P136</f>
        <v>#DIV/0!</v>
      </c>
      <c r="Q30" s="125" t="e">
        <f>'blk, drift &amp; conc calc'!Q136</f>
        <v>#DIV/0!</v>
      </c>
      <c r="R30" s="125" t="e">
        <f>'blk, drift &amp; conc calc'!R136</f>
        <v>#DIV/0!</v>
      </c>
      <c r="S30" s="125" t="e">
        <f>'blk, drift &amp; conc calc'!S136</f>
        <v>#DIV/0!</v>
      </c>
      <c r="T30" s="125">
        <f>'blk, drift &amp; conc calc'!T136</f>
        <v>12.170258451605752</v>
      </c>
      <c r="U30" s="125" t="e">
        <f>'blk, drift &amp; conc calc'!U136</f>
        <v>#DIV/0!</v>
      </c>
      <c r="V30" s="125" t="e">
        <f>'blk, drift &amp; conc calc'!V136</f>
        <v>#DIV/0!</v>
      </c>
    </row>
    <row r="31" spans="1:22" ht="11.25">
      <c r="A31" s="32" t="str">
        <f>'recalc raw'!C29</f>
        <v>drift-7</v>
      </c>
      <c r="B31" s="32">
        <f>'blk, drift &amp; conc calc'!C137</f>
        <v>27.806435716830343</v>
      </c>
      <c r="C31" s="32">
        <f>'blk, drift &amp; conc calc'!D137</f>
        <v>138.13080708614226</v>
      </c>
      <c r="D31" s="32">
        <f>'blk, drift &amp; conc calc'!E137</f>
        <v>1953.9264601146397</v>
      </c>
      <c r="E31" s="32">
        <f>'blk, drift &amp; conc calc'!F137</f>
        <v>669.670290381244</v>
      </c>
      <c r="F31" s="32">
        <f>'blk, drift &amp; conc calc'!G137</f>
        <v>31.877626131113143</v>
      </c>
      <c r="G31" s="32">
        <f>'blk, drift &amp; conc calc'!H137</f>
        <v>279.6450017947978</v>
      </c>
      <c r="H31" s="32">
        <f>'blk, drift &amp; conc calc'!I137</f>
        <v>402.4904666830456</v>
      </c>
      <c r="I31" s="32">
        <f>'blk, drift &amp; conc calc'!J137</f>
        <v>139.431824198447</v>
      </c>
      <c r="J31" s="32">
        <f>'blk, drift &amp; conc calc'!K137</f>
        <v>313.43830651532585</v>
      </c>
      <c r="K31" s="32">
        <f>'blk, drift &amp; conc calc'!L137</f>
        <v>177.33810658895354</v>
      </c>
      <c r="L31" s="32">
        <f t="shared" si="0"/>
        <v>4133.755325210539</v>
      </c>
      <c r="M31" s="96" t="e">
        <f>'blk, drift &amp; conc calc'!M137</f>
        <v>#DIV/0!</v>
      </c>
      <c r="N31" s="96" t="e">
        <f>'blk, drift &amp; conc calc'!N137</f>
        <v>#DIV/0!</v>
      </c>
      <c r="O31" s="96" t="e">
        <f>'blk, drift &amp; conc calc'!O137</f>
        <v>#DIV/0!</v>
      </c>
      <c r="P31" s="96" t="e">
        <f>'blk, drift &amp; conc calc'!P137</f>
        <v>#DIV/0!</v>
      </c>
      <c r="Q31" s="96" t="e">
        <f>'blk, drift &amp; conc calc'!Q137</f>
        <v>#DIV/0!</v>
      </c>
      <c r="R31" s="96" t="e">
        <f>'blk, drift &amp; conc calc'!R137</f>
        <v>#DIV/0!</v>
      </c>
      <c r="S31" s="96" t="e">
        <f>'blk, drift &amp; conc calc'!S137</f>
        <v>#DIV/0!</v>
      </c>
      <c r="T31" s="96">
        <f>'blk, drift &amp; conc calc'!T137</f>
        <v>27.993579517172563</v>
      </c>
      <c r="U31" s="96" t="e">
        <f>'blk, drift &amp; conc calc'!U137</f>
        <v>#DIV/0!</v>
      </c>
      <c r="V31" s="96" t="e">
        <f>'blk, drift &amp; conc calc'!V137</f>
        <v>#DIV/0!</v>
      </c>
    </row>
    <row r="32" spans="1:22" ht="12" customHeight="1">
      <c r="A32" s="32" t="str">
        <f>'recalc raw'!C30</f>
        <v>ja3-2</v>
      </c>
      <c r="B32" s="32">
        <f>'blk, drift &amp; conc calc'!C138</f>
        <v>21.076646872103197</v>
      </c>
      <c r="C32" s="32">
        <f>'blk, drift &amp; conc calc'!D138</f>
        <v>325.5067670263286</v>
      </c>
      <c r="D32" s="32">
        <f>'blk, drift &amp; conc calc'!E138</f>
        <v>61.61210528196237</v>
      </c>
      <c r="E32" s="32">
        <f>'blk, drift &amp; conc calc'!F138</f>
        <v>30.730371543237556</v>
      </c>
      <c r="F32" s="32">
        <f>'blk, drift &amp; conc calc'!G138</f>
        <v>20.998161901281694</v>
      </c>
      <c r="G32" s="32">
        <f>'blk, drift &amp; conc calc'!H138</f>
        <v>19.939955172605167</v>
      </c>
      <c r="H32" s="32">
        <f>'blk, drift &amp; conc calc'!I138</f>
        <v>288.1549792103591</v>
      </c>
      <c r="I32" s="32">
        <f>'blk, drift &amp; conc calc'!J138</f>
        <v>40.3787178810639</v>
      </c>
      <c r="J32" s="32">
        <f>'blk, drift &amp; conc calc'!K138</f>
        <v>165.89792895771373</v>
      </c>
      <c r="K32" s="32">
        <f>'blk, drift &amp; conc calc'!L138</f>
        <v>119.97907759516278</v>
      </c>
      <c r="L32" s="32">
        <f t="shared" si="0"/>
        <v>1094.2747114418182</v>
      </c>
      <c r="M32" s="96" t="e">
        <f>'blk, drift &amp; conc calc'!M138</f>
        <v>#DIV/0!</v>
      </c>
      <c r="N32" s="96" t="e">
        <f>'blk, drift &amp; conc calc'!N138</f>
        <v>#DIV/0!</v>
      </c>
      <c r="O32" s="96" t="e">
        <f>'blk, drift &amp; conc calc'!O138</f>
        <v>#DIV/0!</v>
      </c>
      <c r="P32" s="96" t="e">
        <f>'blk, drift &amp; conc calc'!P138</f>
        <v>#DIV/0!</v>
      </c>
      <c r="Q32" s="96" t="e">
        <f>'blk, drift &amp; conc calc'!Q138</f>
        <v>#DIV/0!</v>
      </c>
      <c r="R32" s="96" t="e">
        <f>'blk, drift &amp; conc calc'!R138</f>
        <v>#DIV/0!</v>
      </c>
      <c r="S32" s="96" t="e">
        <f>'blk, drift &amp; conc calc'!S138</f>
        <v>#DIV/0!</v>
      </c>
      <c r="T32" s="96">
        <f>'blk, drift &amp; conc calc'!T138</f>
        <v>12.912185016344147</v>
      </c>
      <c r="U32" s="96" t="e">
        <f>'blk, drift &amp; conc calc'!U138</f>
        <v>#DIV/0!</v>
      </c>
      <c r="V32" s="96" t="e">
        <f>'blk, drift &amp; conc calc'!V138</f>
        <v>#DIV/0!</v>
      </c>
    </row>
    <row r="33" spans="1:22" ht="11.25">
      <c r="A33" s="32" t="str">
        <f>'recalc raw'!C31</f>
        <v>blank-2</v>
      </c>
      <c r="B33" s="32">
        <f>'blk, drift &amp; conc calc'!C139</f>
        <v>0.43666870336955976</v>
      </c>
      <c r="C33" s="32">
        <f>'blk, drift &amp; conc calc'!D139</f>
        <v>3.8101800758985087</v>
      </c>
      <c r="D33" s="32">
        <f>'blk, drift &amp; conc calc'!E139</f>
        <v>0.06992511064146512</v>
      </c>
      <c r="E33" s="32">
        <f>'blk, drift &amp; conc calc'!F139</f>
        <v>21.082144120259755</v>
      </c>
      <c r="F33" s="32">
        <f>'blk, drift &amp; conc calc'!G139</f>
        <v>0.09842691396960773</v>
      </c>
      <c r="G33" s="32">
        <f>'blk, drift &amp; conc calc'!H139</f>
        <v>-8.572999526783963</v>
      </c>
      <c r="H33" s="32">
        <f>'blk, drift &amp; conc calc'!I139</f>
        <v>1.1590421419514696</v>
      </c>
      <c r="I33" s="32">
        <f>'blk, drift &amp; conc calc'!J139</f>
        <v>0.6368742562836194</v>
      </c>
      <c r="J33" s="32">
        <f>'blk, drift &amp; conc calc'!K139</f>
        <v>1.1876403504177255</v>
      </c>
      <c r="K33" s="32">
        <f>'blk, drift &amp; conc calc'!L139</f>
        <v>1.7780565610569519</v>
      </c>
      <c r="L33" s="32">
        <f t="shared" si="0"/>
        <v>21.685958707064703</v>
      </c>
      <c r="M33" s="96" t="e">
        <f>'blk, drift &amp; conc calc'!M139</f>
        <v>#DIV/0!</v>
      </c>
      <c r="N33" s="96" t="e">
        <f>'blk, drift &amp; conc calc'!N139</f>
        <v>#DIV/0!</v>
      </c>
      <c r="O33" s="96" t="e">
        <f>'blk, drift &amp; conc calc'!O139</f>
        <v>#DIV/0!</v>
      </c>
      <c r="P33" s="96" t="e">
        <f>'blk, drift &amp; conc calc'!P139</f>
        <v>#DIV/0!</v>
      </c>
      <c r="Q33" s="96" t="e">
        <f>'blk, drift &amp; conc calc'!Q139</f>
        <v>#DIV/0!</v>
      </c>
      <c r="R33" s="96" t="e">
        <f>'blk, drift &amp; conc calc'!R139</f>
        <v>#DIV/0!</v>
      </c>
      <c r="S33" s="96" t="e">
        <f>'blk, drift &amp; conc calc'!S139</f>
        <v>#DIV/0!</v>
      </c>
      <c r="T33" s="96">
        <f>'blk, drift &amp; conc calc'!T139</f>
        <v>-3.924681375993518</v>
      </c>
      <c r="U33" s="96" t="e">
        <f>'blk, drift &amp; conc calc'!U139</f>
        <v>#DIV/0!</v>
      </c>
      <c r="V33" s="96" t="e">
        <f>'blk, drift &amp; conc calc'!V139</f>
        <v>#DIV/0!</v>
      </c>
    </row>
    <row r="34" spans="1:22" ht="11.25">
      <c r="A34" s="32" t="str">
        <f>'recalc raw'!C32</f>
        <v>dts1-2</v>
      </c>
      <c r="B34" s="32">
        <f>'blk, drift &amp; conc calc'!C140</f>
        <v>-0.269318975707542</v>
      </c>
      <c r="C34" s="32">
        <f>'blk, drift &amp; conc calc'!D140</f>
        <v>4.001821445840537</v>
      </c>
      <c r="D34" s="32">
        <f>'blk, drift &amp; conc calc'!E140</f>
        <v>3544.029167623499</v>
      </c>
      <c r="E34" s="32">
        <f>'blk, drift &amp; conc calc'!F140</f>
        <v>2166.977259169699</v>
      </c>
      <c r="F34" s="32">
        <f>'blk, drift &amp; conc calc'!G140</f>
        <v>3.6974806009400893</v>
      </c>
      <c r="G34" s="32">
        <f>'blk, drift &amp; conc calc'!H140</f>
        <v>130.56099969708816</v>
      </c>
      <c r="H34" s="32">
        <f>'blk, drift &amp; conc calc'!I140</f>
        <v>1.4647334849997031</v>
      </c>
      <c r="I34" s="32">
        <f>'blk, drift &amp; conc calc'!J140</f>
        <v>-0.09220169417641101</v>
      </c>
      <c r="J34" s="32">
        <f>'blk, drift &amp; conc calc'!K140</f>
        <v>10.13819537751273</v>
      </c>
      <c r="K34" s="32">
        <f>'blk, drift &amp; conc calc'!L140</f>
        <v>0.11545989308196947</v>
      </c>
      <c r="L34" s="32">
        <f t="shared" si="0"/>
        <v>5860.623596622776</v>
      </c>
      <c r="M34" s="96" t="e">
        <f>'blk, drift &amp; conc calc'!M140</f>
        <v>#DIV/0!</v>
      </c>
      <c r="N34" s="96" t="e">
        <f>'blk, drift &amp; conc calc'!N140</f>
        <v>#DIV/0!</v>
      </c>
      <c r="O34" s="96" t="e">
        <f>'blk, drift &amp; conc calc'!O140</f>
        <v>#DIV/0!</v>
      </c>
      <c r="P34" s="96" t="e">
        <f>'blk, drift &amp; conc calc'!P140</f>
        <v>#DIV/0!</v>
      </c>
      <c r="Q34" s="96" t="e">
        <f>'blk, drift &amp; conc calc'!Q140</f>
        <v>#DIV/0!</v>
      </c>
      <c r="R34" s="96" t="e">
        <f>'blk, drift &amp; conc calc'!R140</f>
        <v>#DIV/0!</v>
      </c>
      <c r="S34" s="96" t="e">
        <f>'blk, drift &amp; conc calc'!S140</f>
        <v>#DIV/0!</v>
      </c>
      <c r="T34" s="96">
        <f>'blk, drift &amp; conc calc'!T140</f>
        <v>-3.010130169001979</v>
      </c>
      <c r="U34" s="96" t="e">
        <f>'blk, drift &amp; conc calc'!U140</f>
        <v>#DIV/0!</v>
      </c>
      <c r="V34" s="96" t="e">
        <f>'blk, drift &amp; conc calc'!V140</f>
        <v>#DIV/0!</v>
      </c>
    </row>
    <row r="35" spans="1:22" ht="11.25">
      <c r="A35" s="32" t="str">
        <f>'recalc raw'!C33</f>
        <v>jb3-2</v>
      </c>
      <c r="B35" s="32">
        <f>'blk, drift &amp; conc calc'!C141</f>
        <v>26.815156452783405</v>
      </c>
      <c r="C35" s="32">
        <f>'blk, drift &amp; conc calc'!D141</f>
        <v>251.22691785554284</v>
      </c>
      <c r="D35" s="32">
        <f>'blk, drift &amp; conc calc'!E141</f>
        <v>54.036949507783675</v>
      </c>
      <c r="E35" s="32">
        <f>'blk, drift &amp; conc calc'!F141</f>
        <v>55.88239820803125</v>
      </c>
      <c r="F35" s="32">
        <f>'blk, drift &amp; conc calc'!G141</f>
        <v>33.924674371954666</v>
      </c>
      <c r="G35" s="32">
        <f>'blk, drift &amp; conc calc'!H141</f>
        <v>33.734169756844466</v>
      </c>
      <c r="H35" s="32">
        <f>'blk, drift &amp; conc calc'!I141</f>
        <v>415.68325440696833</v>
      </c>
      <c r="I35" s="32">
        <f>'blk, drift &amp; conc calc'!J141</f>
        <v>216.3145441076833</v>
      </c>
      <c r="J35" s="32">
        <f>'blk, drift &amp; conc calc'!K141</f>
        <v>382.3199532742416</v>
      </c>
      <c r="K35" s="32">
        <f>'blk, drift &amp; conc calc'!L141</f>
        <v>95.73639023638711</v>
      </c>
      <c r="L35" s="32">
        <f t="shared" si="0"/>
        <v>1565.6744081782206</v>
      </c>
      <c r="M35" s="96" t="e">
        <f>'blk, drift &amp; conc calc'!M141</f>
        <v>#DIV/0!</v>
      </c>
      <c r="N35" s="96" t="e">
        <f>'blk, drift &amp; conc calc'!N141</f>
        <v>#DIV/0!</v>
      </c>
      <c r="O35" s="96" t="e">
        <f>'blk, drift &amp; conc calc'!O141</f>
        <v>#DIV/0!</v>
      </c>
      <c r="P35" s="96" t="e">
        <f>'blk, drift &amp; conc calc'!P141</f>
        <v>#DIV/0!</v>
      </c>
      <c r="Q35" s="96" t="e">
        <f>'blk, drift &amp; conc calc'!Q141</f>
        <v>#DIV/0!</v>
      </c>
      <c r="R35" s="96" t="e">
        <f>'blk, drift &amp; conc calc'!R141</f>
        <v>#DIV/0!</v>
      </c>
      <c r="S35" s="96" t="e">
        <f>'blk, drift &amp; conc calc'!S141</f>
        <v>#DIV/0!</v>
      </c>
      <c r="T35" s="96">
        <f>'blk, drift &amp; conc calc'!T141</f>
        <v>35.03483119353214</v>
      </c>
      <c r="U35" s="96" t="e">
        <f>'blk, drift &amp; conc calc'!U141</f>
        <v>#DIV/0!</v>
      </c>
      <c r="V35" s="96" t="e">
        <f>'blk, drift &amp; conc calc'!V141</f>
        <v>#DIV/0!</v>
      </c>
    </row>
    <row r="36" spans="1:22" ht="11.25">
      <c r="A36" s="32" t="str">
        <f>'recalc raw'!C34</f>
        <v>drift-8</v>
      </c>
      <c r="B36" s="32">
        <f>'blk, drift &amp; conc calc'!C142</f>
        <v>27.806435716830343</v>
      </c>
      <c r="C36" s="32">
        <f>'blk, drift &amp; conc calc'!D142</f>
        <v>138.13080708614228</v>
      </c>
      <c r="D36" s="32">
        <f>'blk, drift &amp; conc calc'!E142</f>
        <v>1953.9264601146397</v>
      </c>
      <c r="E36" s="32">
        <f>'blk, drift &amp; conc calc'!F142</f>
        <v>669.670290381244</v>
      </c>
      <c r="F36" s="32">
        <f>'blk, drift &amp; conc calc'!G142</f>
        <v>31.877626131113146</v>
      </c>
      <c r="G36" s="32">
        <f>'blk, drift &amp; conc calc'!H142</f>
        <v>279.6450017947978</v>
      </c>
      <c r="H36" s="32">
        <f>'blk, drift &amp; conc calc'!I142</f>
        <v>402.4904666830457</v>
      </c>
      <c r="I36" s="32">
        <f>'blk, drift &amp; conc calc'!J142</f>
        <v>139.431824198447</v>
      </c>
      <c r="J36" s="32">
        <f>'blk, drift &amp; conc calc'!K142</f>
        <v>313.43830651532585</v>
      </c>
      <c r="K36" s="32">
        <f>'blk, drift &amp; conc calc'!L142</f>
        <v>177.3381065889535</v>
      </c>
      <c r="L36" s="32">
        <f t="shared" si="0"/>
        <v>4133.755325210539</v>
      </c>
      <c r="M36" s="96" t="e">
        <f>'blk, drift &amp; conc calc'!M142</f>
        <v>#DIV/0!</v>
      </c>
      <c r="N36" s="96" t="e">
        <f>'blk, drift &amp; conc calc'!N142</f>
        <v>#DIV/0!</v>
      </c>
      <c r="O36" s="96" t="e">
        <f>'blk, drift &amp; conc calc'!O142</f>
        <v>#DIV/0!</v>
      </c>
      <c r="P36" s="96" t="e">
        <f>'blk, drift &amp; conc calc'!P142</f>
        <v>#DIV/0!</v>
      </c>
      <c r="Q36" s="96" t="e">
        <f>'blk, drift &amp; conc calc'!Q142</f>
        <v>#DIV/0!</v>
      </c>
      <c r="R36" s="96" t="e">
        <f>'blk, drift &amp; conc calc'!R142</f>
        <v>#DIV/0!</v>
      </c>
      <c r="S36" s="96" t="e">
        <f>'blk, drift &amp; conc calc'!S142</f>
        <v>#DIV/0!</v>
      </c>
      <c r="T36" s="96">
        <f>'blk, drift &amp; conc calc'!T142</f>
        <v>27.993579517172563</v>
      </c>
      <c r="U36" s="96" t="e">
        <f>'blk, drift &amp; conc calc'!U142</f>
        <v>#DIV/0!</v>
      </c>
      <c r="V36" s="96" t="e">
        <f>'blk, drift &amp; conc calc'!V142</f>
        <v>#DIV/0!</v>
      </c>
    </row>
    <row r="41" spans="1:22" ht="11.25">
      <c r="A41" s="175" t="s">
        <v>455</v>
      </c>
      <c r="B41" s="176" t="s">
        <v>495</v>
      </c>
      <c r="C41" s="176" t="s">
        <v>477</v>
      </c>
      <c r="D41" s="176" t="s">
        <v>472</v>
      </c>
      <c r="E41" s="176" t="s">
        <v>474</v>
      </c>
      <c r="F41" s="176" t="s">
        <v>476</v>
      </c>
      <c r="G41" s="176" t="s">
        <v>473</v>
      </c>
      <c r="H41" s="176" t="s">
        <v>470</v>
      </c>
      <c r="I41" s="176" t="s">
        <v>475</v>
      </c>
      <c r="J41" s="176" t="s">
        <v>471</v>
      </c>
      <c r="K41" s="176" t="s">
        <v>494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380</v>
      </c>
      <c r="U41" s="19">
        <v>0</v>
      </c>
      <c r="V41" s="19">
        <v>0</v>
      </c>
    </row>
    <row r="42" spans="1:22" ht="11.25">
      <c r="A42" s="173" t="str">
        <f aca="true" t="shared" si="1" ref="A42:K42">A10</f>
        <v>212r4  72-78</v>
      </c>
      <c r="B42" s="173">
        <f t="shared" si="1"/>
        <v>10.970689736528255</v>
      </c>
      <c r="C42" s="173">
        <f t="shared" si="1"/>
        <v>5.214843189584657</v>
      </c>
      <c r="D42" s="173">
        <f t="shared" si="1"/>
        <v>395.85632941814936</v>
      </c>
      <c r="E42" s="173">
        <f t="shared" si="1"/>
        <v>152.68947073501877</v>
      </c>
      <c r="F42" s="173">
        <f t="shared" si="1"/>
        <v>40.09197169488691</v>
      </c>
      <c r="G42" s="173">
        <f t="shared" si="1"/>
        <v>40.98346372988677</v>
      </c>
      <c r="H42" s="173">
        <f t="shared" si="1"/>
        <v>84.54708778981882</v>
      </c>
      <c r="I42" s="173">
        <f t="shared" si="1"/>
        <v>112.28035658021923</v>
      </c>
      <c r="J42" s="173">
        <f t="shared" si="1"/>
        <v>171.8955208164656</v>
      </c>
      <c r="K42" s="173">
        <f t="shared" si="1"/>
        <v>7.288906475964897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3" t="str">
        <f aca="true" t="shared" si="2" ref="A43:K43">A12</f>
        <v>214r3  45-55</v>
      </c>
      <c r="B43" s="173">
        <f t="shared" si="2"/>
        <v>7.943130656236676</v>
      </c>
      <c r="C43" s="173">
        <f t="shared" si="2"/>
        <v>4.550532368103437</v>
      </c>
      <c r="D43" s="173">
        <f t="shared" si="2"/>
        <v>406.5174988357962</v>
      </c>
      <c r="E43" s="173">
        <f t="shared" si="2"/>
        <v>150.13713584323298</v>
      </c>
      <c r="F43" s="173">
        <f t="shared" si="2"/>
        <v>36.84304994239063</v>
      </c>
      <c r="G43" s="173">
        <f t="shared" si="2"/>
        <v>33.47157914793406</v>
      </c>
      <c r="H43" s="173">
        <f t="shared" si="2"/>
        <v>83.97691379194926</v>
      </c>
      <c r="I43" s="173">
        <f t="shared" si="2"/>
        <v>105.54127934886182</v>
      </c>
      <c r="J43" s="173">
        <f t="shared" si="2"/>
        <v>145.11911302478077</v>
      </c>
      <c r="K43" s="173">
        <f t="shared" si="2"/>
        <v>8.160605745499616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3" t="str">
        <f aca="true" t="shared" si="3" ref="A44:K44">A13</f>
        <v>225r1  76-85</v>
      </c>
      <c r="B44" s="173">
        <f t="shared" si="3"/>
        <v>7.646709533198523</v>
      </c>
      <c r="C44" s="173">
        <f t="shared" si="3"/>
        <v>5.589601636160299</v>
      </c>
      <c r="D44" s="173">
        <f t="shared" si="3"/>
        <v>745.0634649408805</v>
      </c>
      <c r="E44" s="173">
        <f t="shared" si="3"/>
        <v>250.25181672455224</v>
      </c>
      <c r="F44" s="173">
        <f t="shared" si="3"/>
        <v>32.85873094355252</v>
      </c>
      <c r="G44" s="173">
        <f t="shared" si="3"/>
        <v>33.55806720592475</v>
      </c>
      <c r="H44" s="173">
        <f t="shared" si="3"/>
        <v>88.45329612995761</v>
      </c>
      <c r="I44" s="173">
        <f t="shared" si="3"/>
        <v>75.10091543325021</v>
      </c>
      <c r="J44" s="173">
        <f t="shared" si="3"/>
        <v>126.11552046154775</v>
      </c>
      <c r="K44" s="173">
        <f t="shared" si="3"/>
        <v>4.881730567855253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3" t="str">
        <f aca="true" t="shared" si="4" ref="A45:K45">A14</f>
        <v>226r3  45-55</v>
      </c>
      <c r="B45" s="173">
        <f t="shared" si="4"/>
        <v>10.141488403759256</v>
      </c>
      <c r="C45" s="173">
        <f t="shared" si="4"/>
        <v>5.309842495794944</v>
      </c>
      <c r="D45" s="173">
        <f t="shared" si="4"/>
        <v>588.1845771165923</v>
      </c>
      <c r="E45" s="173">
        <f t="shared" si="4"/>
        <v>102.37595489278269</v>
      </c>
      <c r="F45" s="173">
        <f t="shared" si="4"/>
        <v>40.585300777004015</v>
      </c>
      <c r="G45" s="173">
        <f t="shared" si="4"/>
        <v>19.891468809449066</v>
      </c>
      <c r="H45" s="173">
        <f t="shared" si="4"/>
        <v>89.17942484529662</v>
      </c>
      <c r="I45" s="173">
        <f t="shared" si="4"/>
        <v>63.33481505744877</v>
      </c>
      <c r="J45" s="173">
        <f t="shared" si="4"/>
        <v>172.8282809129858</v>
      </c>
      <c r="K45" s="173">
        <f t="shared" si="4"/>
        <v>6.5526114081194216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3" t="str">
        <f aca="true" t="shared" si="5" ref="A46:K46">A18</f>
        <v>230r1  53-60</v>
      </c>
      <c r="B46" s="173">
        <f t="shared" si="5"/>
        <v>8.450451636973616</v>
      </c>
      <c r="C46" s="173">
        <f t="shared" si="5"/>
        <v>4.98295193902159</v>
      </c>
      <c r="D46" s="173">
        <f t="shared" si="5"/>
        <v>456.83192663764953</v>
      </c>
      <c r="E46" s="173">
        <f t="shared" si="5"/>
        <v>112.95298396375115</v>
      </c>
      <c r="F46" s="173">
        <f t="shared" si="5"/>
        <v>37.081527686591784</v>
      </c>
      <c r="G46" s="173">
        <f t="shared" si="5"/>
        <v>21.894178784170364</v>
      </c>
      <c r="H46" s="173">
        <f t="shared" si="5"/>
        <v>77.92624553503428</v>
      </c>
      <c r="I46" s="173">
        <f t="shared" si="5"/>
        <v>82.5220066480993</v>
      </c>
      <c r="J46" s="173">
        <f t="shared" si="5"/>
        <v>156.63033042111843</v>
      </c>
      <c r="K46" s="173">
        <f t="shared" si="5"/>
        <v>7.247676464978628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3" t="str">
        <f aca="true" t="shared" si="6" ref="A47:K47">A19</f>
        <v>232r3  110-117</v>
      </c>
      <c r="B47" s="173">
        <f t="shared" si="6"/>
        <v>1.6283970427926058</v>
      </c>
      <c r="C47" s="173">
        <f t="shared" si="6"/>
        <v>3.888334040229682</v>
      </c>
      <c r="D47" s="173">
        <f t="shared" si="6"/>
        <v>744.7026536147807</v>
      </c>
      <c r="E47" s="173">
        <f t="shared" si="6"/>
        <v>1192.1525510716224</v>
      </c>
      <c r="F47" s="173">
        <f t="shared" si="6"/>
        <v>12.630106121174531</v>
      </c>
      <c r="G47" s="173">
        <f t="shared" si="6"/>
        <v>107.98936529608767</v>
      </c>
      <c r="H47" s="173">
        <f t="shared" si="6"/>
        <v>37.92068491964992</v>
      </c>
      <c r="I47" s="173">
        <f t="shared" si="6"/>
        <v>83.8664091195177</v>
      </c>
      <c r="J47" s="173">
        <f t="shared" si="6"/>
        <v>40.03787350184905</v>
      </c>
      <c r="K47" s="173">
        <f t="shared" si="6"/>
        <v>3.411566139205541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22" ht="11.25">
      <c r="A48" s="173" t="str">
        <f aca="true" t="shared" si="7" ref="A48:K48">A20</f>
        <v>234r2  63-68</v>
      </c>
      <c r="B48" s="173">
        <f t="shared" si="7"/>
        <v>0.5705650701297317</v>
      </c>
      <c r="C48" s="173">
        <f t="shared" si="7"/>
        <v>3.964905485348383</v>
      </c>
      <c r="D48" s="173">
        <f t="shared" si="7"/>
        <v>1169.3841579323216</v>
      </c>
      <c r="E48" s="173">
        <f t="shared" si="7"/>
        <v>2007.5202090839816</v>
      </c>
      <c r="F48" s="173">
        <f t="shared" si="7"/>
        <v>14.096819309330948</v>
      </c>
      <c r="G48" s="173">
        <f t="shared" si="7"/>
        <v>140.03013358271656</v>
      </c>
      <c r="H48" s="173">
        <f t="shared" si="7"/>
        <v>21.179231272671014</v>
      </c>
      <c r="I48" s="173">
        <f t="shared" si="7"/>
        <v>376.22833850733343</v>
      </c>
      <c r="J48" s="173">
        <f t="shared" si="7"/>
        <v>39.73322967801706</v>
      </c>
      <c r="K48" s="173">
        <f t="shared" si="7"/>
        <v>0.2883372731213536</v>
      </c>
      <c r="M48" s="19" t="e">
        <v>#DIV/0!</v>
      </c>
      <c r="N48" s="19" t="e">
        <v>#DIV/0!</v>
      </c>
      <c r="O48" s="19" t="e">
        <v>#DIV/0!</v>
      </c>
      <c r="P48" s="19" t="e">
        <v>#DIV/0!</v>
      </c>
      <c r="Q48" s="19" t="e">
        <v>#DIV/0!</v>
      </c>
      <c r="R48" s="19" t="e">
        <v>#DIV/0!</v>
      </c>
      <c r="S48" s="19" t="e">
        <v>#DIV/0!</v>
      </c>
      <c r="T48" s="19">
        <v>47.00779233259468</v>
      </c>
      <c r="U48" s="19" t="e">
        <v>#DIV/0!</v>
      </c>
      <c r="V48" s="19" t="e">
        <v>#DIV/0!</v>
      </c>
    </row>
    <row r="49" spans="1:11" ht="11.25">
      <c r="A49" s="173" t="str">
        <f aca="true" t="shared" si="8" ref="A49:K49">A23</f>
        <v>236r2  137-147</v>
      </c>
      <c r="B49" s="173">
        <f t="shared" si="8"/>
        <v>5.680926024664829</v>
      </c>
      <c r="C49" s="173">
        <f t="shared" si="8"/>
        <v>5.270765888541186</v>
      </c>
      <c r="D49" s="173">
        <f t="shared" si="8"/>
        <v>1153.3010775270934</v>
      </c>
      <c r="E49" s="173">
        <f t="shared" si="8"/>
        <v>223.57463888610232</v>
      </c>
      <c r="F49" s="173">
        <f t="shared" si="8"/>
        <v>29.8137773787121</v>
      </c>
      <c r="G49" s="173">
        <f t="shared" si="8"/>
        <v>34.82146645404544</v>
      </c>
      <c r="H49" s="173">
        <f t="shared" si="8"/>
        <v>97.27315043224941</v>
      </c>
      <c r="I49" s="173">
        <f t="shared" si="8"/>
        <v>85.07886301471515</v>
      </c>
      <c r="J49" s="173">
        <f t="shared" si="8"/>
        <v>113.55933353395326</v>
      </c>
      <c r="K49" s="173">
        <f t="shared" si="8"/>
        <v>4.452880098920615</v>
      </c>
    </row>
    <row r="50" spans="1:11" ht="11.25">
      <c r="A50" s="173" t="str">
        <f aca="true" t="shared" si="9" ref="A50:K50">A24</f>
        <v>240r2  84-91</v>
      </c>
      <c r="B50" s="173">
        <f t="shared" si="9"/>
        <v>3.0251148633984255</v>
      </c>
      <c r="C50" s="173">
        <f t="shared" si="9"/>
        <v>3.767762955205436</v>
      </c>
      <c r="D50" s="173">
        <f t="shared" si="9"/>
        <v>2282.440310239945</v>
      </c>
      <c r="E50" s="173">
        <f t="shared" si="9"/>
        <v>1569.4835917987884</v>
      </c>
      <c r="F50" s="173">
        <f t="shared" si="9"/>
        <v>20.04624373692321</v>
      </c>
      <c r="G50" s="173">
        <f t="shared" si="9"/>
        <v>125.35071444821358</v>
      </c>
      <c r="H50" s="173">
        <f t="shared" si="9"/>
        <v>16.952311310771975</v>
      </c>
      <c r="I50" s="173">
        <f t="shared" si="9"/>
        <v>51.414731752642744</v>
      </c>
      <c r="J50" s="173">
        <f t="shared" si="9"/>
        <v>62.77944018291452</v>
      </c>
      <c r="K50" s="173">
        <f t="shared" si="9"/>
        <v>1.6864450149355248</v>
      </c>
    </row>
    <row r="51" spans="1:11" ht="11.25">
      <c r="A51" s="173" t="str">
        <f aca="true" t="shared" si="10" ref="A51:K51">A27</f>
        <v>242r2  83-91</v>
      </c>
      <c r="B51" s="173">
        <f t="shared" si="10"/>
        <v>0.8718898334442986</v>
      </c>
      <c r="C51" s="173">
        <f t="shared" si="10"/>
        <v>3.9945773624495104</v>
      </c>
      <c r="D51" s="173">
        <f t="shared" si="10"/>
        <v>1902.5991595420799</v>
      </c>
      <c r="E51" s="173">
        <f t="shared" si="10"/>
        <v>1559.8164752085468</v>
      </c>
      <c r="F51" s="173">
        <f t="shared" si="10"/>
        <v>11.258023424299331</v>
      </c>
      <c r="G51" s="173">
        <f t="shared" si="10"/>
        <v>130.50608555776867</v>
      </c>
      <c r="H51" s="173">
        <f t="shared" si="10"/>
        <v>16.73754640287124</v>
      </c>
      <c r="I51" s="173">
        <f t="shared" si="10"/>
        <v>57.65783755426591</v>
      </c>
      <c r="J51" s="173">
        <f t="shared" si="10"/>
        <v>42.32197234797056</v>
      </c>
      <c r="K51" s="173">
        <f t="shared" si="10"/>
        <v>3.0622276061181504</v>
      </c>
    </row>
    <row r="52" spans="1:11" ht="11.25">
      <c r="A52" s="173" t="str">
        <f aca="true" t="shared" si="11" ref="A52:K52">A29</f>
        <v>jb-3</v>
      </c>
      <c r="B52" s="173">
        <f t="shared" si="11"/>
        <v>27.989320390742122</v>
      </c>
      <c r="C52" s="173">
        <f t="shared" si="11"/>
        <v>244.95667432879816</v>
      </c>
      <c r="D52" s="173">
        <f t="shared" si="11"/>
        <v>55.15054874401046</v>
      </c>
      <c r="E52" s="173">
        <f t="shared" si="11"/>
        <v>35.626852153846016</v>
      </c>
      <c r="F52" s="173">
        <f t="shared" si="11"/>
        <v>33.2504942362431</v>
      </c>
      <c r="G52" s="173">
        <f t="shared" si="11"/>
        <v>39.16326232156023</v>
      </c>
      <c r="H52" s="173">
        <f t="shared" si="11"/>
        <v>417.08587924068354</v>
      </c>
      <c r="I52" s="173">
        <f t="shared" si="11"/>
        <v>218.48505224056078</v>
      </c>
      <c r="J52" s="173">
        <f t="shared" si="11"/>
        <v>377.3195317542587</v>
      </c>
      <c r="K52" s="173">
        <f t="shared" si="11"/>
        <v>97.73912722104626</v>
      </c>
    </row>
    <row r="53" spans="1:11" ht="11.25">
      <c r="A53" s="173" t="str">
        <f aca="true" t="shared" si="12" ref="A53:K53">A30</f>
        <v>ja-3</v>
      </c>
      <c r="B53" s="173">
        <f t="shared" si="12"/>
        <v>21.195525323108818</v>
      </c>
      <c r="C53" s="173">
        <f t="shared" si="12"/>
        <v>331.94915736099495</v>
      </c>
      <c r="D53" s="173">
        <f t="shared" si="12"/>
        <v>62.33857812709837</v>
      </c>
      <c r="E53" s="173">
        <f t="shared" si="12"/>
        <v>33.841636644562364</v>
      </c>
      <c r="F53" s="173">
        <f t="shared" si="12"/>
        <v>20.875107025983674</v>
      </c>
      <c r="G53" s="173">
        <f t="shared" si="12"/>
        <v>17.489315547829385</v>
      </c>
      <c r="H53" s="173">
        <f t="shared" si="12"/>
        <v>296.98850480548697</v>
      </c>
      <c r="I53" s="173">
        <f t="shared" si="12"/>
        <v>36.13848895991018</v>
      </c>
      <c r="J53" s="173">
        <f t="shared" si="12"/>
        <v>158.64807872574644</v>
      </c>
      <c r="K53" s="173">
        <f t="shared" si="12"/>
        <v>116.07273957345768</v>
      </c>
    </row>
  </sheetData>
  <printOptions/>
  <pageMargins left="1" right="1" top="1" bottom="1" header="0.5" footer="0.5"/>
  <pageSetup fitToHeight="1" fitToWidth="1" horizontalDpi="600" verticalDpi="600" orientation="landscape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workbookViewId="0" topLeftCell="A55">
      <selection activeCell="B93" sqref="B93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457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Y 371.029</v>
      </c>
      <c r="D2" s="18" t="str">
        <f>'blk, drift &amp; conc calc'!D2</f>
        <v>Ba 455.403</v>
      </c>
      <c r="E2" s="18" t="str">
        <f>'blk, drift &amp; conc calc'!E2</f>
        <v>Cr 267.716</v>
      </c>
      <c r="F2" s="18" t="str">
        <f>'blk, drift &amp; conc calc'!F2</f>
        <v>Ni 231.604</v>
      </c>
      <c r="G2" s="18" t="str">
        <f>'blk, drift &amp; conc calc'!G2</f>
        <v>Sc 361.384</v>
      </c>
      <c r="H2" s="18" t="str">
        <f>'blk, drift &amp; conc calc'!H2</f>
        <v>Co 228.616</v>
      </c>
      <c r="I2" s="18" t="str">
        <f>'blk, drift &amp; conc calc'!I2</f>
        <v>Sr 407.771</v>
      </c>
      <c r="J2" s="18" t="str">
        <f>'blk, drift &amp; conc calc'!J2</f>
        <v>Cu 324.754</v>
      </c>
      <c r="K2" s="18" t="str">
        <f>'blk, drift &amp; conc calc'!K2</f>
        <v>V 292.402</v>
      </c>
      <c r="L2" s="18" t="str">
        <f>'blk, drift &amp; conc calc'!L2</f>
        <v>Zr 343.823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V 292.402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drift-1</v>
      </c>
      <c r="C4" s="1">
        <f>'blk, drift &amp; conc calc'!C40</f>
        <v>9187.50334800431</v>
      </c>
      <c r="D4" s="1">
        <f>'blk, drift &amp; conc calc'!D40</f>
        <v>306825.28447097854</v>
      </c>
      <c r="E4" s="1">
        <f>'blk, drift &amp; conc calc'!E40</f>
        <v>25659.549718103914</v>
      </c>
      <c r="F4" s="1">
        <f>'blk, drift &amp; conc calc'!F40</f>
        <v>16600.085000000003</v>
      </c>
      <c r="G4" s="1">
        <f>'blk, drift &amp; conc calc'!G40</f>
        <v>14555.93984312578</v>
      </c>
      <c r="H4" s="1">
        <f>'blk, drift &amp; conc calc'!H40</f>
        <v>14402.218622127843</v>
      </c>
      <c r="I4" s="1">
        <f>'blk, drift &amp; conc calc'!I40</f>
        <v>3691494.788483813</v>
      </c>
      <c r="J4" s="1">
        <f>'blk, drift &amp; conc calc'!J40</f>
        <v>8871.959626182463</v>
      </c>
      <c r="K4" s="1">
        <f>'blk, drift &amp; conc calc'!K40</f>
        <v>17499.219999999998</v>
      </c>
      <c r="L4" s="1">
        <f>'blk, drift &amp; conc calc'!L40</f>
        <v>14057.7942200033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17210.708516414936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drift-2</v>
      </c>
      <c r="C5" s="1">
        <f>'blk, drift &amp; conc calc'!C43</f>
        <v>8902.045658865605</v>
      </c>
      <c r="D5" s="1">
        <f>'blk, drift &amp; conc calc'!D43</f>
        <v>307890.3589587386</v>
      </c>
      <c r="E5" s="1">
        <f>'blk, drift &amp; conc calc'!E43</f>
        <v>26137.871617732264</v>
      </c>
      <c r="F5" s="1">
        <f>'blk, drift &amp; conc calc'!F43</f>
        <v>16739.130712166745</v>
      </c>
      <c r="G5" s="1">
        <f>'blk, drift &amp; conc calc'!G43</f>
        <v>14776.700338349097</v>
      </c>
      <c r="H5" s="1">
        <f>'blk, drift &amp; conc calc'!H43</f>
        <v>14573.917068021212</v>
      </c>
      <c r="I5" s="1">
        <f>'blk, drift &amp; conc calc'!I43</f>
        <v>3703244.9730725987</v>
      </c>
      <c r="J5" s="1">
        <f>'blk, drift &amp; conc calc'!J43</f>
        <v>9147.76561220995</v>
      </c>
      <c r="K5" s="1">
        <f>'blk, drift &amp; conc calc'!K43</f>
        <v>17647.469707329823</v>
      </c>
      <c r="L5" s="1">
        <f>'blk, drift &amp; conc calc'!L43</f>
        <v>14253.120831386748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17358.95822374476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drift-3</v>
      </c>
      <c r="C6" s="1">
        <f>'blk, drift &amp; conc calc'!C46</f>
        <v>8944.378333333334</v>
      </c>
      <c r="D6" s="1">
        <f>'blk, drift &amp; conc calc'!D46</f>
        <v>310392.96837179316</v>
      </c>
      <c r="E6" s="1">
        <f>'blk, drift &amp; conc calc'!E46</f>
        <v>26483.19162290945</v>
      </c>
      <c r="F6" s="1">
        <f>'blk, drift &amp; conc calc'!F46</f>
        <v>17114.5</v>
      </c>
      <c r="G6" s="1">
        <f>'blk, drift &amp; conc calc'!G46</f>
        <v>14967.06777245782</v>
      </c>
      <c r="H6" s="1">
        <f>'blk, drift &amp; conc calc'!H46</f>
        <v>14775.214047061641</v>
      </c>
      <c r="I6" s="1">
        <f>'blk, drift &amp; conc calc'!I46</f>
        <v>3718156.3912126306</v>
      </c>
      <c r="J6" s="1">
        <f>'blk, drift &amp; conc calc'!J46</f>
        <v>8820.545070971828</v>
      </c>
      <c r="K6" s="1">
        <f>'blk, drift &amp; conc calc'!K46</f>
        <v>18017.526826993835</v>
      </c>
      <c r="L6" s="1">
        <f>'blk, drift &amp; conc calc'!L46</f>
        <v>14803.23299390972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17729.015343408773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drift-4</v>
      </c>
      <c r="C7" s="1">
        <f>'blk, drift &amp; conc calc'!C51</f>
        <v>9521.215082664075</v>
      </c>
      <c r="D7" s="1">
        <f>'blk, drift &amp; conc calc'!D51</f>
        <v>324955.9377526155</v>
      </c>
      <c r="E7" s="1">
        <f>'blk, drift &amp; conc calc'!E51</f>
        <v>28335.68565541525</v>
      </c>
      <c r="F7" s="1">
        <f>'blk, drift &amp; conc calc'!F51</f>
        <v>17815.77</v>
      </c>
      <c r="G7" s="1">
        <f>'blk, drift &amp; conc calc'!G51</f>
        <v>15361.300651053289</v>
      </c>
      <c r="H7" s="1">
        <f>'blk, drift &amp; conc calc'!H51</f>
        <v>15841.809404567897</v>
      </c>
      <c r="I7" s="1">
        <f>'blk, drift &amp; conc calc'!I51</f>
        <v>3821476.993516841</v>
      </c>
      <c r="J7" s="1">
        <f>'blk, drift &amp; conc calc'!J51</f>
        <v>9093.619865243305</v>
      </c>
      <c r="K7" s="1">
        <f>'blk, drift &amp; conc calc'!K51</f>
        <v>18724.398640300788</v>
      </c>
      <c r="L7" s="1">
        <f>'blk, drift &amp; conc calc'!L51</f>
        <v>15288.735368334756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18435.887156715726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drift-5</v>
      </c>
      <c r="C8" s="1">
        <f>'blk, drift &amp; conc calc'!C56</f>
        <v>9633.646737185609</v>
      </c>
      <c r="D8" s="1">
        <f>'blk, drift &amp; conc calc'!D56</f>
        <v>323079.02666582493</v>
      </c>
      <c r="E8" s="1">
        <f>'blk, drift &amp; conc calc'!E56</f>
        <v>29003.744737013498</v>
      </c>
      <c r="F8" s="1">
        <f>'blk, drift &amp; conc calc'!F56</f>
        <v>18670.015000000003</v>
      </c>
      <c r="G8" s="1">
        <f>'blk, drift &amp; conc calc'!G56</f>
        <v>15257.578329275668</v>
      </c>
      <c r="H8" s="1">
        <f>'blk, drift &amp; conc calc'!H56</f>
        <v>16777.289258067558</v>
      </c>
      <c r="I8" s="1">
        <f>'blk, drift &amp; conc calc'!I56</f>
        <v>3775432.832990909</v>
      </c>
      <c r="J8" s="1">
        <f>'blk, drift &amp; conc calc'!J56</f>
        <v>9529.063920468183</v>
      </c>
      <c r="K8" s="1">
        <f>'blk, drift &amp; conc calc'!K56</f>
        <v>19694.187738962653</v>
      </c>
      <c r="L8" s="1">
        <f>'blk, drift &amp; conc calc'!L56</f>
        <v>15301.663113535706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19405.67625537759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drift-6</v>
      </c>
      <c r="C9" s="1">
        <f>'blk, drift &amp; conc calc'!C61</f>
        <v>9827.945000000002</v>
      </c>
      <c r="D9" s="1">
        <f>'blk, drift &amp; conc calc'!D61</f>
        <v>327133.507943628</v>
      </c>
      <c r="E9" s="1">
        <f>'blk, drift &amp; conc calc'!E61</f>
        <v>29825.81082870706</v>
      </c>
      <c r="F9" s="1">
        <f>'blk, drift &amp; conc calc'!F61</f>
        <v>18824.127183469172</v>
      </c>
      <c r="G9" s="1">
        <f>'blk, drift &amp; conc calc'!G61</f>
        <v>15619.51696519235</v>
      </c>
      <c r="H9" s="1">
        <f>'blk, drift &amp; conc calc'!H61</f>
        <v>16853.618669624342</v>
      </c>
      <c r="I9" s="1">
        <f>'blk, drift &amp; conc calc'!I61</f>
        <v>3879135.0659536</v>
      </c>
      <c r="J9" s="1">
        <f>'blk, drift &amp; conc calc'!J61</f>
        <v>9751.024661575924</v>
      </c>
      <c r="K9" s="1">
        <f>'blk, drift &amp; conc calc'!K61</f>
        <v>19666.780189338373</v>
      </c>
      <c r="L9" s="1">
        <f>'blk, drift &amp; conc calc'!L61</f>
        <v>16068.896258513098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19378.26870575331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drift-7</v>
      </c>
      <c r="C10" s="1">
        <f>'blk, drift &amp; conc calc'!C66</f>
        <v>9861.357559559867</v>
      </c>
      <c r="D10" s="1">
        <f>'blk, drift &amp; conc calc'!D66</f>
        <v>336507.01298670506</v>
      </c>
      <c r="E10" s="1">
        <f>'blk, drift &amp; conc calc'!E66</f>
        <v>30533.03432783523</v>
      </c>
      <c r="F10" s="1">
        <f>'blk, drift &amp; conc calc'!F66</f>
        <v>19958.54774829666</v>
      </c>
      <c r="G10" s="1">
        <f>'blk, drift &amp; conc calc'!G66</f>
        <v>15797.96588773432</v>
      </c>
      <c r="H10" s="1">
        <f>'blk, drift &amp; conc calc'!H66</f>
        <v>17173.917068021212</v>
      </c>
      <c r="I10" s="1">
        <f>'blk, drift &amp; conc calc'!I66</f>
        <v>3947648.2763032443</v>
      </c>
      <c r="J10" s="1">
        <f>'blk, drift &amp; conc calc'!J66</f>
        <v>9851.808935878005</v>
      </c>
      <c r="K10" s="1">
        <f>'blk, drift &amp; conc calc'!K66</f>
        <v>20122.062657413546</v>
      </c>
      <c r="L10" s="1">
        <f>'blk, drift &amp; conc calc'!L66</f>
        <v>16309.776729237892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19833.551173828484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drift-8</v>
      </c>
      <c r="C11" s="1">
        <f>'blk, drift &amp; conc calc'!C71</f>
        <v>10057.152868145246</v>
      </c>
      <c r="D11" s="1">
        <f>'blk, drift &amp; conc calc'!D71</f>
        <v>333363.1648166547</v>
      </c>
      <c r="E11" s="1">
        <f>'blk, drift &amp; conc calc'!E71</f>
        <v>31414.216612528937</v>
      </c>
      <c r="F11" s="1">
        <f>'blk, drift &amp; conc calc'!F71</f>
        <v>20423.311457078627</v>
      </c>
      <c r="G11" s="1">
        <f>'blk, drift &amp; conc calc'!G71</f>
        <v>16150.341029409943</v>
      </c>
      <c r="H11" s="1">
        <f>'blk, drift &amp; conc calc'!H71</f>
        <v>17429.382817553</v>
      </c>
      <c r="I11" s="1">
        <f>'blk, drift &amp; conc calc'!I71</f>
        <v>4025236.4022766803</v>
      </c>
      <c r="J11" s="1">
        <f>'blk, drift &amp; conc calc'!J71</f>
        <v>10055.269564769871</v>
      </c>
      <c r="K11" s="1">
        <f>'blk, drift &amp; conc calc'!K71</f>
        <v>20038.873010317337</v>
      </c>
      <c r="L11" s="1">
        <f>'blk, drift &amp; conc calc'!L71</f>
        <v>16867.855995096594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19750.361526732275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drift-1</v>
      </c>
      <c r="C14" s="159">
        <f aca="true" t="shared" si="1" ref="C14:I19">C4/C$4*100</f>
        <v>100</v>
      </c>
      <c r="D14" s="159">
        <f t="shared" si="1"/>
        <v>100</v>
      </c>
      <c r="E14" s="159">
        <f t="shared" si="1"/>
        <v>100</v>
      </c>
      <c r="F14" s="159">
        <f t="shared" si="1"/>
        <v>100</v>
      </c>
      <c r="G14" s="159">
        <f t="shared" si="1"/>
        <v>100</v>
      </c>
      <c r="H14" s="159">
        <f t="shared" si="1"/>
        <v>100</v>
      </c>
      <c r="I14" s="159">
        <f t="shared" si="1"/>
        <v>100</v>
      </c>
      <c r="J14" s="159">
        <f aca="true" t="shared" si="2" ref="J14:U14">J4/J$4*100</f>
        <v>100</v>
      </c>
      <c r="K14" s="159">
        <f aca="true" t="shared" si="3" ref="K14:K21">K4/K$4*100</f>
        <v>100</v>
      </c>
      <c r="L14" s="159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drift-2</v>
      </c>
      <c r="C15" s="159">
        <f t="shared" si="1"/>
        <v>96.89297866540957</v>
      </c>
      <c r="D15" s="159">
        <f t="shared" si="1"/>
        <v>100.34712735281789</v>
      </c>
      <c r="E15" s="159">
        <f t="shared" si="1"/>
        <v>101.86410870371148</v>
      </c>
      <c r="F15" s="159">
        <f t="shared" si="1"/>
        <v>100.83762048306826</v>
      </c>
      <c r="G15" s="159">
        <f t="shared" si="1"/>
        <v>101.51663511667763</v>
      </c>
      <c r="H15" s="159">
        <f t="shared" si="1"/>
        <v>101.19216664042003</v>
      </c>
      <c r="I15" s="159">
        <f t="shared" si="1"/>
        <v>100.31830424427098</v>
      </c>
      <c r="J15" s="159">
        <f aca="true" t="shared" si="6" ref="J15:U15">J5/J$4*100</f>
        <v>103.10873806519074</v>
      </c>
      <c r="K15" s="159">
        <f t="shared" si="3"/>
        <v>100.84717894471768</v>
      </c>
      <c r="L15" s="159">
        <f t="shared" si="6"/>
        <v>101.38945419406917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100.8613806177034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drift-3</v>
      </c>
      <c r="C16" s="159">
        <f t="shared" si="1"/>
        <v>97.35374230123371</v>
      </c>
      <c r="D16" s="159">
        <f t="shared" si="1"/>
        <v>101.16277376128436</v>
      </c>
      <c r="E16" s="159">
        <f t="shared" si="1"/>
        <v>103.20988448298615</v>
      </c>
      <c r="F16" s="159">
        <f t="shared" si="1"/>
        <v>103.09886967446249</v>
      </c>
      <c r="G16" s="159">
        <f t="shared" si="1"/>
        <v>102.82446845592179</v>
      </c>
      <c r="H16" s="159">
        <f t="shared" si="1"/>
        <v>102.58984698621865</v>
      </c>
      <c r="I16" s="159">
        <f t="shared" si="1"/>
        <v>100.72224408421198</v>
      </c>
      <c r="J16" s="159">
        <f aca="true" t="shared" si="7" ref="J16:U16">J6/J$4*100</f>
        <v>99.42048253850363</v>
      </c>
      <c r="K16" s="159">
        <f t="shared" si="3"/>
        <v>102.96188531256729</v>
      </c>
      <c r="L16" s="159">
        <f t="shared" si="7"/>
        <v>105.3026723982466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103.01153683765834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drift-4</v>
      </c>
      <c r="C17" s="159">
        <f t="shared" si="1"/>
        <v>103.63223524410748</v>
      </c>
      <c r="D17" s="159">
        <f t="shared" si="1"/>
        <v>105.90911316611258</v>
      </c>
      <c r="E17" s="159">
        <f t="shared" si="1"/>
        <v>110.42939555335691</v>
      </c>
      <c r="F17" s="159">
        <f t="shared" si="1"/>
        <v>107.32336611529398</v>
      </c>
      <c r="G17" s="159">
        <f t="shared" si="1"/>
        <v>105.53286710859726</v>
      </c>
      <c r="H17" s="159">
        <f t="shared" si="1"/>
        <v>109.99561817669007</v>
      </c>
      <c r="I17" s="159">
        <f t="shared" si="1"/>
        <v>103.52112660265776</v>
      </c>
      <c r="J17" s="159">
        <f aca="true" t="shared" si="8" ref="J17:U17">J7/J$4*100</f>
        <v>102.49843606599256</v>
      </c>
      <c r="K17" s="159">
        <f t="shared" si="3"/>
        <v>107.00133286112631</v>
      </c>
      <c r="L17" s="159">
        <f t="shared" si="8"/>
        <v>108.7562894225604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107.11869961153697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drift-5</v>
      </c>
      <c r="C18" s="159">
        <f t="shared" si="1"/>
        <v>104.85598069771815</v>
      </c>
      <c r="D18" s="159">
        <f t="shared" si="1"/>
        <v>105.29739334320858</v>
      </c>
      <c r="E18" s="159">
        <f t="shared" si="1"/>
        <v>113.03294506586805</v>
      </c>
      <c r="F18" s="159">
        <f t="shared" si="1"/>
        <v>112.46939398201876</v>
      </c>
      <c r="G18" s="159">
        <f t="shared" si="1"/>
        <v>104.82028981784536</v>
      </c>
      <c r="H18" s="159">
        <f t="shared" si="1"/>
        <v>116.49100529754917</v>
      </c>
      <c r="I18" s="159">
        <f t="shared" si="1"/>
        <v>102.27382264683004</v>
      </c>
      <c r="J18" s="159">
        <f aca="true" t="shared" si="9" ref="J18:U19">J8/J$4*100</f>
        <v>107.40652935735314</v>
      </c>
      <c r="K18" s="159">
        <f t="shared" si="3"/>
        <v>112.54323186383539</v>
      </c>
      <c r="L18" s="159">
        <f t="shared" si="9"/>
        <v>108.8482508284441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112.75350016455845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drift-6</v>
      </c>
      <c r="C19" s="159">
        <f t="shared" si="1"/>
        <v>106.97079095089317</v>
      </c>
      <c r="D19" s="159">
        <f t="shared" si="1"/>
        <v>106.61882331753215</v>
      </c>
      <c r="E19" s="159">
        <f t="shared" si="1"/>
        <v>116.23668831438485</v>
      </c>
      <c r="F19" s="159">
        <f t="shared" si="1"/>
        <v>113.39777587566068</v>
      </c>
      <c r="G19" s="159">
        <f t="shared" si="1"/>
        <v>107.3068254851909</v>
      </c>
      <c r="H19" s="159">
        <f t="shared" si="1"/>
        <v>117.0209890004733</v>
      </c>
      <c r="I19" s="159">
        <f t="shared" si="1"/>
        <v>105.0830432716622</v>
      </c>
      <c r="J19" s="159">
        <f t="shared" si="9"/>
        <v>109.9083525222456</v>
      </c>
      <c r="K19" s="159">
        <f t="shared" si="3"/>
        <v>112.38661031370756</v>
      </c>
      <c r="L19" s="159">
        <f t="shared" si="9"/>
        <v>114.30595730052823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112.59425309115565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drift-7</v>
      </c>
      <c r="C20" s="159">
        <f aca="true" t="shared" si="10" ref="C20:J20">C10/C$4*100</f>
        <v>107.33446493602563</v>
      </c>
      <c r="D20" s="159">
        <f t="shared" si="10"/>
        <v>109.67382090654722</v>
      </c>
      <c r="E20" s="159">
        <f t="shared" si="10"/>
        <v>118.99286878870234</v>
      </c>
      <c r="F20" s="159">
        <f t="shared" si="10"/>
        <v>120.23159970745124</v>
      </c>
      <c r="G20" s="159">
        <f t="shared" si="10"/>
        <v>108.53277808231053</v>
      </c>
      <c r="H20" s="159">
        <f t="shared" si="10"/>
        <v>119.2449407873512</v>
      </c>
      <c r="I20" s="159">
        <f t="shared" si="10"/>
        <v>106.93901799938989</v>
      </c>
      <c r="J20" s="159">
        <f t="shared" si="10"/>
        <v>111.04433914243548</v>
      </c>
      <c r="K20" s="159">
        <f t="shared" si="3"/>
        <v>114.98834037982006</v>
      </c>
      <c r="L20" s="159">
        <f aca="true" t="shared" si="11" ref="L20:S21">L10/L$4*100</f>
        <v>116.01945848680992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115.23959722466961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drift-8</v>
      </c>
      <c r="C21" s="159">
        <f aca="true" t="shared" si="12" ref="C21:J21">C11/C$4*100</f>
        <v>109.46556955900147</v>
      </c>
      <c r="D21" s="159">
        <f t="shared" si="12"/>
        <v>108.64918300049233</v>
      </c>
      <c r="E21" s="159">
        <f t="shared" si="12"/>
        <v>122.42699874957222</v>
      </c>
      <c r="F21" s="159">
        <f t="shared" si="12"/>
        <v>123.03136674949933</v>
      </c>
      <c r="G21" s="159">
        <f t="shared" si="12"/>
        <v>110.95361208872498</v>
      </c>
      <c r="H21" s="159">
        <f t="shared" si="12"/>
        <v>121.01873520218729</v>
      </c>
      <c r="I21" s="159">
        <f t="shared" si="12"/>
        <v>109.04082581489823</v>
      </c>
      <c r="J21" s="159">
        <f t="shared" si="12"/>
        <v>113.33763890330705</v>
      </c>
      <c r="K21" s="159">
        <f t="shared" si="3"/>
        <v>114.51294977900352</v>
      </c>
      <c r="L21" s="159">
        <f t="shared" si="11"/>
        <v>119.98935061301982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114.75623741983145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519</v>
      </c>
      <c r="C23" s="27"/>
      <c r="D23" s="27"/>
      <c r="E23" s="27"/>
      <c r="F23" s="27"/>
      <c r="G23" s="27"/>
    </row>
    <row r="24" spans="3:22" ht="11.25">
      <c r="C24" s="1" t="str">
        <f>C2</f>
        <v>Y 371.029</v>
      </c>
      <c r="D24" s="1" t="str">
        <f aca="true" t="shared" si="13" ref="D24:V24">D2</f>
        <v>Ba 455.403</v>
      </c>
      <c r="E24" s="1" t="str">
        <f t="shared" si="13"/>
        <v>Cr 267.716</v>
      </c>
      <c r="F24" s="1" t="str">
        <f t="shared" si="13"/>
        <v>Ni 231.604</v>
      </c>
      <c r="G24" s="1" t="str">
        <f t="shared" si="13"/>
        <v>Sc 361.384</v>
      </c>
      <c r="H24" s="1" t="str">
        <f t="shared" si="13"/>
        <v>Co 228.616</v>
      </c>
      <c r="I24" s="1" t="str">
        <f t="shared" si="13"/>
        <v>Sr 407.771</v>
      </c>
      <c r="J24" s="1" t="str">
        <f t="shared" si="13"/>
        <v>Cu 324.754</v>
      </c>
      <c r="K24" s="1" t="str">
        <f t="shared" si="13"/>
        <v>V 292.402</v>
      </c>
      <c r="L24" s="1" t="str">
        <f t="shared" si="13"/>
        <v>Zr 343.823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V 292.402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drift-1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blank-1</v>
      </c>
      <c r="C26" s="28">
        <f>C$25+(C$28-C$25)*($A26-$A$25)/($A$28-$A$25)</f>
        <v>0.9896432622180319</v>
      </c>
      <c r="D26" s="28">
        <f>D$25+(D$28-D$25)*($A26-$A$25)/($A$28-$A$25)</f>
        <v>1.0011570911760597</v>
      </c>
      <c r="E26" s="28">
        <f aca="true" t="shared" si="16" ref="E26:L27">E$25+(E$28-E$25)*($A26-$A$25)/($A$28-$A$25)</f>
        <v>1.0062136956790382</v>
      </c>
      <c r="F26" s="28">
        <f t="shared" si="16"/>
        <v>1.0027920682768943</v>
      </c>
      <c r="G26" s="28">
        <f t="shared" si="16"/>
        <v>1.0050554503889255</v>
      </c>
      <c r="H26" s="28">
        <f t="shared" si="16"/>
        <v>1.0039738888014</v>
      </c>
      <c r="I26" s="28">
        <f t="shared" si="16"/>
        <v>1.00106101414757</v>
      </c>
      <c r="J26" s="28">
        <f t="shared" si="16"/>
        <v>1.0103624602173025</v>
      </c>
      <c r="K26" s="28">
        <f t="shared" si="16"/>
        <v>1.0028239298157255</v>
      </c>
      <c r="L26" s="28">
        <f t="shared" si="16"/>
        <v>1.0046315139802307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1.002871268725678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bir1-1</v>
      </c>
      <c r="C27" s="28">
        <f>C$25+(C$28-C$25)*($A27-$A$25)/($A$28-$A$25)</f>
        <v>0.9792865244360638</v>
      </c>
      <c r="D27" s="28">
        <f>D$25+(D$28-D$25)*($A27-$A$25)/($A$28-$A$25)</f>
        <v>1.0023141823521193</v>
      </c>
      <c r="E27" s="28">
        <f t="shared" si="16"/>
        <v>1.0124273913580766</v>
      </c>
      <c r="F27" s="28">
        <f t="shared" si="16"/>
        <v>1.0055841365537883</v>
      </c>
      <c r="G27" s="28">
        <f t="shared" si="16"/>
        <v>1.0101109007778508</v>
      </c>
      <c r="H27" s="28">
        <f t="shared" si="16"/>
        <v>1.0079477776028003</v>
      </c>
      <c r="I27" s="28">
        <f t="shared" si="16"/>
        <v>1.0021220282951397</v>
      </c>
      <c r="J27" s="28">
        <f t="shared" si="16"/>
        <v>1.020724920434605</v>
      </c>
      <c r="K27" s="28">
        <f t="shared" si="16"/>
        <v>1.0056478596314513</v>
      </c>
      <c r="L27" s="28">
        <f t="shared" si="16"/>
        <v>1.009263027960461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1.005742537451356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drift-2</v>
      </c>
      <c r="C28" s="30">
        <f>C15/100</f>
        <v>0.9689297866540957</v>
      </c>
      <c r="D28" s="30">
        <f>D15/100</f>
        <v>1.003471273528179</v>
      </c>
      <c r="E28" s="30">
        <f aca="true" t="shared" si="21" ref="E28:L28">E15/100</f>
        <v>1.0186410870371148</v>
      </c>
      <c r="F28" s="30">
        <f t="shared" si="21"/>
        <v>1.0083762048306826</v>
      </c>
      <c r="G28" s="30">
        <f t="shared" si="21"/>
        <v>1.0151663511667763</v>
      </c>
      <c r="H28" s="30">
        <f t="shared" si="21"/>
        <v>1.0119216664042003</v>
      </c>
      <c r="I28" s="30">
        <f t="shared" si="21"/>
        <v>1.0031830424427097</v>
      </c>
      <c r="J28" s="30">
        <f t="shared" si="21"/>
        <v>1.0310873806519074</v>
      </c>
      <c r="K28" s="30">
        <f t="shared" si="21"/>
        <v>1.0084717894471769</v>
      </c>
      <c r="L28" s="30">
        <f t="shared" si="21"/>
        <v>1.0138945419406917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1.008613806177034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jp1-1</v>
      </c>
      <c r="C29" s="33">
        <f>C$28+(C$31-C$28)*($A29-$A$28)/($A$31-$A$28)</f>
        <v>0.9704656654401761</v>
      </c>
      <c r="D29" s="33">
        <f>D$28+(D$31-D$28)*($A29-$A$28)/($A$31-$A$28)</f>
        <v>1.0061900948897338</v>
      </c>
      <c r="E29" s="33">
        <f aca="true" t="shared" si="23" ref="E29:L30">E$28+(E$31-E$28)*($A29-$A$28)/($A$31-$A$28)</f>
        <v>1.0231270063013638</v>
      </c>
      <c r="F29" s="33">
        <f t="shared" si="23"/>
        <v>1.01591370213533</v>
      </c>
      <c r="G29" s="33">
        <f t="shared" si="23"/>
        <v>1.0195257956309236</v>
      </c>
      <c r="H29" s="33">
        <f t="shared" si="23"/>
        <v>1.0165806008901956</v>
      </c>
      <c r="I29" s="33">
        <f t="shared" si="23"/>
        <v>1.0045295085758463</v>
      </c>
      <c r="J29" s="33">
        <f t="shared" si="23"/>
        <v>1.0187931955629503</v>
      </c>
      <c r="K29" s="33">
        <f t="shared" si="23"/>
        <v>1.0155208106733422</v>
      </c>
      <c r="L29" s="33">
        <f t="shared" si="23"/>
        <v>1.0269386026212832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1.0157809935768838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212r4  72-78</v>
      </c>
      <c r="C30" s="33">
        <f>C$28+(C$31-C$28)*($A30-$A$28)/($A$31-$A$28)</f>
        <v>0.9720015442262566</v>
      </c>
      <c r="D30" s="33">
        <f>D$28+(D$31-D$28)*($A30-$A$28)/($A$31-$A$28)</f>
        <v>1.0089089162512888</v>
      </c>
      <c r="E30" s="33">
        <f t="shared" si="23"/>
        <v>1.0276129255656126</v>
      </c>
      <c r="F30" s="33">
        <f t="shared" si="23"/>
        <v>1.0234511994399775</v>
      </c>
      <c r="G30" s="33">
        <f t="shared" si="23"/>
        <v>1.0238852400950706</v>
      </c>
      <c r="H30" s="33">
        <f t="shared" si="23"/>
        <v>1.0212395353761912</v>
      </c>
      <c r="I30" s="33">
        <f t="shared" si="23"/>
        <v>1.0058759747089832</v>
      </c>
      <c r="J30" s="33">
        <f t="shared" si="23"/>
        <v>1.0064990104739933</v>
      </c>
      <c r="K30" s="33">
        <f t="shared" si="23"/>
        <v>1.0225698318995076</v>
      </c>
      <c r="L30" s="33">
        <f t="shared" si="23"/>
        <v>1.0399826633018745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1.0229481809767336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drift-3</v>
      </c>
      <c r="C31" s="30">
        <f>C16/100</f>
        <v>0.973537423012337</v>
      </c>
      <c r="D31" s="30">
        <f>D16/100</f>
        <v>1.0116277376128435</v>
      </c>
      <c r="E31" s="30">
        <f aca="true" t="shared" si="27" ref="E31:L31">E16/100</f>
        <v>1.0320988448298616</v>
      </c>
      <c r="F31" s="30">
        <f t="shared" si="27"/>
        <v>1.030988696744625</v>
      </c>
      <c r="G31" s="30">
        <f t="shared" si="27"/>
        <v>1.028244684559218</v>
      </c>
      <c r="H31" s="30">
        <f t="shared" si="27"/>
        <v>1.0258984698621865</v>
      </c>
      <c r="I31" s="30">
        <f t="shared" si="27"/>
        <v>1.0072224408421198</v>
      </c>
      <c r="J31" s="30">
        <f t="shared" si="27"/>
        <v>0.9942048253850363</v>
      </c>
      <c r="K31" s="30">
        <f t="shared" si="27"/>
        <v>1.029618853125673</v>
      </c>
      <c r="L31" s="30">
        <f t="shared" si="27"/>
        <v>1.053026723982466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1.0301153683765834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214r3  45-55</v>
      </c>
      <c r="C32" s="33">
        <f aca="true" t="shared" si="29" ref="C32:D35">C$31+(C$36-C$31)*($A32-$A$31)/($A$36-$A$31)</f>
        <v>0.9860944088980845</v>
      </c>
      <c r="D32" s="33">
        <f t="shared" si="29"/>
        <v>1.0211204164225</v>
      </c>
      <c r="E32" s="33">
        <f aca="true" t="shared" si="30" ref="E32:L35">E$31+(E$36-E$31)*($A32-$A$31)/($A$36-$A$31)</f>
        <v>1.0465378669706031</v>
      </c>
      <c r="F32" s="33">
        <f t="shared" si="30"/>
        <v>1.0394376896262878</v>
      </c>
      <c r="G32" s="33">
        <f t="shared" si="30"/>
        <v>1.0336614818645689</v>
      </c>
      <c r="H32" s="33">
        <f t="shared" si="30"/>
        <v>1.0407100122431294</v>
      </c>
      <c r="I32" s="33">
        <f t="shared" si="30"/>
        <v>1.0128202058790112</v>
      </c>
      <c r="J32" s="33">
        <f t="shared" si="30"/>
        <v>1.000360732440014</v>
      </c>
      <c r="K32" s="33">
        <f t="shared" si="30"/>
        <v>1.037697748222791</v>
      </c>
      <c r="L32" s="33">
        <f t="shared" si="30"/>
        <v>1.0599339580310936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1.0383296939243407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225r1  76-85</v>
      </c>
      <c r="C33" s="33">
        <f t="shared" si="29"/>
        <v>0.9986513947838321</v>
      </c>
      <c r="D33" s="33">
        <f t="shared" si="29"/>
        <v>1.0306130952321564</v>
      </c>
      <c r="E33" s="33">
        <f t="shared" si="30"/>
        <v>1.0609768891113447</v>
      </c>
      <c r="F33" s="33">
        <f t="shared" si="30"/>
        <v>1.047886682507951</v>
      </c>
      <c r="G33" s="33">
        <f t="shared" si="30"/>
        <v>1.0390782791699198</v>
      </c>
      <c r="H33" s="33">
        <f t="shared" si="30"/>
        <v>1.0555215546240722</v>
      </c>
      <c r="I33" s="33">
        <f t="shared" si="30"/>
        <v>1.018417970915903</v>
      </c>
      <c r="J33" s="33">
        <f t="shared" si="30"/>
        <v>1.006516639494992</v>
      </c>
      <c r="K33" s="33">
        <f t="shared" si="30"/>
        <v>1.045776643319909</v>
      </c>
      <c r="L33" s="33">
        <f t="shared" si="30"/>
        <v>1.0668411920797212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1.0465440194720979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226r3  45-55</v>
      </c>
      <c r="C34" s="33">
        <f t="shared" si="29"/>
        <v>1.0112083806695797</v>
      </c>
      <c r="D34" s="33">
        <f t="shared" si="29"/>
        <v>1.040105774041813</v>
      </c>
      <c r="E34" s="33">
        <f t="shared" si="30"/>
        <v>1.075415911252086</v>
      </c>
      <c r="F34" s="33">
        <f t="shared" si="30"/>
        <v>1.0563356753896138</v>
      </c>
      <c r="G34" s="33">
        <f t="shared" si="30"/>
        <v>1.0444950764752707</v>
      </c>
      <c r="H34" s="33">
        <f t="shared" si="30"/>
        <v>1.070333097005015</v>
      </c>
      <c r="I34" s="33">
        <f t="shared" si="30"/>
        <v>1.0240157359527944</v>
      </c>
      <c r="J34" s="33">
        <f t="shared" si="30"/>
        <v>1.01267254654997</v>
      </c>
      <c r="K34" s="33">
        <f t="shared" si="30"/>
        <v>1.0538555384170272</v>
      </c>
      <c r="L34" s="33">
        <f t="shared" si="30"/>
        <v>1.0737484261283488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1.0547583450198552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ja3-1</v>
      </c>
      <c r="C35" s="33">
        <f t="shared" si="29"/>
        <v>1.0237653665553272</v>
      </c>
      <c r="D35" s="33">
        <f t="shared" si="29"/>
        <v>1.0495984528514692</v>
      </c>
      <c r="E35" s="33">
        <f t="shared" si="30"/>
        <v>1.0898549333928276</v>
      </c>
      <c r="F35" s="33">
        <f t="shared" si="30"/>
        <v>1.064784668271277</v>
      </c>
      <c r="G35" s="33">
        <f t="shared" si="30"/>
        <v>1.0499118737806217</v>
      </c>
      <c r="H35" s="33">
        <f t="shared" si="30"/>
        <v>1.0851446393859578</v>
      </c>
      <c r="I35" s="33">
        <f t="shared" si="30"/>
        <v>1.029613500989686</v>
      </c>
      <c r="J35" s="33">
        <f t="shared" si="30"/>
        <v>1.0188284536049477</v>
      </c>
      <c r="K35" s="33">
        <f t="shared" si="30"/>
        <v>1.0619344335141452</v>
      </c>
      <c r="L35" s="33">
        <f t="shared" si="30"/>
        <v>1.0806556601769763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1.0629726705676124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drift-4</v>
      </c>
      <c r="C36" s="30">
        <f>C17/100</f>
        <v>1.0363223524410747</v>
      </c>
      <c r="D36" s="30">
        <f>D17/100</f>
        <v>1.0590911316611258</v>
      </c>
      <c r="E36" s="30">
        <f aca="true" t="shared" si="34" ref="E36:L36">E17/100</f>
        <v>1.1042939555335691</v>
      </c>
      <c r="F36" s="30">
        <f t="shared" si="34"/>
        <v>1.0732336611529398</v>
      </c>
      <c r="G36" s="30">
        <f t="shared" si="34"/>
        <v>1.0553286710859726</v>
      </c>
      <c r="H36" s="30">
        <f t="shared" si="34"/>
        <v>1.0999561817669008</v>
      </c>
      <c r="I36" s="30">
        <f t="shared" si="34"/>
        <v>1.0352112660265775</v>
      </c>
      <c r="J36" s="30">
        <f t="shared" si="34"/>
        <v>1.0249843606599256</v>
      </c>
      <c r="K36" s="30">
        <f t="shared" si="34"/>
        <v>1.0700133286112632</v>
      </c>
      <c r="L36" s="30">
        <f t="shared" si="34"/>
        <v>1.087562894225604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1.0711869961153697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dts1-1</v>
      </c>
      <c r="C37" s="33">
        <f>C$36+(C$41-C$36)*($A37-$A$36)/($A$41-$A$36)</f>
        <v>1.0387698433482961</v>
      </c>
      <c r="D37" s="33">
        <f>D$36+(D$41-D$36)*($A37-$A$36)/($A$41-$A$36)</f>
        <v>1.0578676920153178</v>
      </c>
      <c r="E37" s="33">
        <f aca="true" t="shared" si="36" ref="E37:L38">E$36+(E$41-E$36)*($A37-$A$36)/($A$41-$A$36)</f>
        <v>1.1095010545585915</v>
      </c>
      <c r="F37" s="33">
        <f t="shared" si="36"/>
        <v>1.0835257168863894</v>
      </c>
      <c r="G37" s="33">
        <f t="shared" si="36"/>
        <v>1.0539035165044688</v>
      </c>
      <c r="H37" s="33">
        <f t="shared" si="36"/>
        <v>1.112946956008619</v>
      </c>
      <c r="I37" s="33">
        <f t="shared" si="36"/>
        <v>1.032716658114922</v>
      </c>
      <c r="J37" s="33">
        <f t="shared" si="36"/>
        <v>1.0348005472426467</v>
      </c>
      <c r="K37" s="33">
        <f t="shared" si="36"/>
        <v>1.0810971266166813</v>
      </c>
      <c r="L37" s="33">
        <f t="shared" si="36"/>
        <v>1.0877468170373714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1.0824565972214126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230r1  53-60</v>
      </c>
      <c r="C38" s="33">
        <f>C$36+(C$41-C$36)*($A38-$A$36)/($A$41-$A$36)</f>
        <v>1.0412173342555175</v>
      </c>
      <c r="D38" s="33">
        <f>D$36+(D$41-D$36)*($A38-$A$36)/($A$41-$A$36)</f>
        <v>1.0566442523695099</v>
      </c>
      <c r="E38" s="33">
        <f t="shared" si="36"/>
        <v>1.1147081535836136</v>
      </c>
      <c r="F38" s="33">
        <f t="shared" si="36"/>
        <v>1.093817772619839</v>
      </c>
      <c r="G38" s="33">
        <f t="shared" si="36"/>
        <v>1.052478361922965</v>
      </c>
      <c r="H38" s="33">
        <f t="shared" si="36"/>
        <v>1.125937730250337</v>
      </c>
      <c r="I38" s="33">
        <f t="shared" si="36"/>
        <v>1.0302220502032666</v>
      </c>
      <c r="J38" s="33">
        <f t="shared" si="36"/>
        <v>1.0446167338253678</v>
      </c>
      <c r="K38" s="33">
        <f t="shared" si="36"/>
        <v>1.0921809246220995</v>
      </c>
      <c r="L38" s="33">
        <f t="shared" si="36"/>
        <v>1.0879307398491387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1.0937261983274555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232r3  110-117</v>
      </c>
      <c r="C39" s="33">
        <f t="shared" si="38"/>
        <v>1.0436648251627387</v>
      </c>
      <c r="D39" s="33">
        <f t="shared" si="38"/>
        <v>1.0554208127237017</v>
      </c>
      <c r="E39" s="33">
        <f t="shared" si="38"/>
        <v>1.119915252608636</v>
      </c>
      <c r="F39" s="33">
        <f t="shared" si="38"/>
        <v>1.1041098283532884</v>
      </c>
      <c r="G39" s="33">
        <f t="shared" si="38"/>
        <v>1.0510532073414613</v>
      </c>
      <c r="H39" s="33">
        <f t="shared" si="38"/>
        <v>1.1389285044920554</v>
      </c>
      <c r="I39" s="33">
        <f t="shared" si="38"/>
        <v>1.0277274422916114</v>
      </c>
      <c r="J39" s="33">
        <f t="shared" si="38"/>
        <v>1.0544329204080891</v>
      </c>
      <c r="K39" s="33">
        <f t="shared" si="38"/>
        <v>1.1032647226275176</v>
      </c>
      <c r="L39" s="33">
        <f t="shared" si="38"/>
        <v>1.0881146626609062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1.1049957994334987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234r2  63-68</v>
      </c>
      <c r="C40" s="33">
        <f t="shared" si="38"/>
        <v>1.0461123160699601</v>
      </c>
      <c r="D40" s="33">
        <f t="shared" si="38"/>
        <v>1.0541973730778937</v>
      </c>
      <c r="E40" s="33">
        <f t="shared" si="38"/>
        <v>1.1251223516336581</v>
      </c>
      <c r="F40" s="33">
        <f t="shared" si="38"/>
        <v>1.114401884086738</v>
      </c>
      <c r="G40" s="33">
        <f t="shared" si="38"/>
        <v>1.0496280527599575</v>
      </c>
      <c r="H40" s="33">
        <f t="shared" si="38"/>
        <v>1.1519192787337735</v>
      </c>
      <c r="I40" s="33">
        <f t="shared" si="38"/>
        <v>1.025232834379956</v>
      </c>
      <c r="J40" s="33">
        <f t="shared" si="38"/>
        <v>1.0642491069908102</v>
      </c>
      <c r="K40" s="33">
        <f t="shared" si="38"/>
        <v>1.1143485206329358</v>
      </c>
      <c r="L40" s="33">
        <f t="shared" si="38"/>
        <v>1.0882985854726734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1.1162654005395416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drift-5</v>
      </c>
      <c r="C41" s="30">
        <f>C18/100</f>
        <v>1.0485598069771815</v>
      </c>
      <c r="D41" s="30">
        <f>D18/100</f>
        <v>1.0529739334320858</v>
      </c>
      <c r="E41" s="30">
        <f aca="true" t="shared" si="40" ref="E41:L41">E18/100</f>
        <v>1.1303294506586805</v>
      </c>
      <c r="F41" s="30">
        <f t="shared" si="40"/>
        <v>1.1246939398201876</v>
      </c>
      <c r="G41" s="30">
        <f t="shared" si="40"/>
        <v>1.0482028981784537</v>
      </c>
      <c r="H41" s="30">
        <f t="shared" si="40"/>
        <v>1.1649100529754917</v>
      </c>
      <c r="I41" s="30">
        <f t="shared" si="40"/>
        <v>1.0227382264683005</v>
      </c>
      <c r="J41" s="30">
        <f t="shared" si="40"/>
        <v>1.0740652935735313</v>
      </c>
      <c r="K41" s="30">
        <f t="shared" si="40"/>
        <v>1.125432318638354</v>
      </c>
      <c r="L41" s="30">
        <f t="shared" si="40"/>
        <v>1.088482508284441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1.1275350016455845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bir1-2</v>
      </c>
      <c r="C42" s="33">
        <f aca="true" t="shared" si="42" ref="C42:V43">C$41+(C$46-C$41)*($A42-$A$41)/($A$46-$A$41)</f>
        <v>1.0527894274835317</v>
      </c>
      <c r="D42" s="33">
        <f t="shared" si="42"/>
        <v>1.055616793380733</v>
      </c>
      <c r="E42" s="33">
        <f t="shared" si="42"/>
        <v>1.1367369371557141</v>
      </c>
      <c r="F42" s="33">
        <f t="shared" si="42"/>
        <v>1.1265507036074716</v>
      </c>
      <c r="G42" s="33">
        <f t="shared" si="42"/>
        <v>1.0531759695131448</v>
      </c>
      <c r="H42" s="33">
        <f t="shared" si="42"/>
        <v>1.16597002038134</v>
      </c>
      <c r="I42" s="33">
        <f t="shared" si="42"/>
        <v>1.0283566677179647</v>
      </c>
      <c r="J42" s="33">
        <f t="shared" si="42"/>
        <v>1.0790689399033162</v>
      </c>
      <c r="K42" s="33">
        <f t="shared" si="42"/>
        <v>1.1251190755380982</v>
      </c>
      <c r="L42" s="33">
        <f t="shared" si="42"/>
        <v>1.0993979212286091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1.127216507498779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236r2  137-147</v>
      </c>
      <c r="C43" s="33">
        <f>C$41+(C$46-C$41)*($A43-$A$41)/($A$46-$A$41)</f>
        <v>1.0570190479898816</v>
      </c>
      <c r="D43" s="33">
        <f>D$41+(D$46-D$41)*($A43-$A$41)/($A$46-$A$41)</f>
        <v>1.05825965332938</v>
      </c>
      <c r="E43" s="33">
        <f t="shared" si="42"/>
        <v>1.1431444236527477</v>
      </c>
      <c r="F43" s="33">
        <f t="shared" si="42"/>
        <v>1.1284074673947553</v>
      </c>
      <c r="G43" s="33">
        <f t="shared" si="42"/>
        <v>1.0581490408478358</v>
      </c>
      <c r="H43" s="33">
        <f t="shared" si="42"/>
        <v>1.1670299877871881</v>
      </c>
      <c r="I43" s="33">
        <f t="shared" si="42"/>
        <v>1.033975108967629</v>
      </c>
      <c r="J43" s="33">
        <f t="shared" si="42"/>
        <v>1.084072586233101</v>
      </c>
      <c r="K43" s="33">
        <f t="shared" si="42"/>
        <v>1.1248058324378425</v>
      </c>
      <c r="L43" s="33">
        <f t="shared" si="42"/>
        <v>1.1103133341727776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1.1268980133519733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240r2  84-91</v>
      </c>
      <c r="C44" s="33">
        <f t="shared" si="43"/>
        <v>1.0612486684962317</v>
      </c>
      <c r="D44" s="33">
        <f t="shared" si="43"/>
        <v>1.0609025132780272</v>
      </c>
      <c r="E44" s="33">
        <f t="shared" si="43"/>
        <v>1.1495519101497813</v>
      </c>
      <c r="F44" s="33">
        <f t="shared" si="43"/>
        <v>1.1302642311820392</v>
      </c>
      <c r="G44" s="33">
        <f t="shared" si="43"/>
        <v>1.063122112182527</v>
      </c>
      <c r="H44" s="33">
        <f t="shared" si="43"/>
        <v>1.1680899551930366</v>
      </c>
      <c r="I44" s="33">
        <f t="shared" si="43"/>
        <v>1.0395935502172935</v>
      </c>
      <c r="J44" s="33">
        <f t="shared" si="43"/>
        <v>1.0890762325628862</v>
      </c>
      <c r="K44" s="33">
        <f t="shared" si="43"/>
        <v>1.124492589337587</v>
      </c>
      <c r="L44" s="33">
        <f t="shared" si="43"/>
        <v>1.1212287471169458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1.1265795192051677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jb3-1</v>
      </c>
      <c r="C45" s="33">
        <f t="shared" si="43"/>
        <v>1.0654782890025816</v>
      </c>
      <c r="D45" s="33">
        <f t="shared" si="43"/>
        <v>1.0635453732266742</v>
      </c>
      <c r="E45" s="33">
        <f t="shared" si="43"/>
        <v>1.155959396646815</v>
      </c>
      <c r="F45" s="33">
        <f t="shared" si="43"/>
        <v>1.132120994969323</v>
      </c>
      <c r="G45" s="33">
        <f t="shared" si="43"/>
        <v>1.0680951835172179</v>
      </c>
      <c r="H45" s="33">
        <f t="shared" si="43"/>
        <v>1.1691499225988848</v>
      </c>
      <c r="I45" s="33">
        <f t="shared" si="43"/>
        <v>1.0452119914669578</v>
      </c>
      <c r="J45" s="33">
        <f t="shared" si="43"/>
        <v>1.094079878892671</v>
      </c>
      <c r="K45" s="33">
        <f t="shared" si="43"/>
        <v>1.1241793462373313</v>
      </c>
      <c r="L45" s="33">
        <f t="shared" si="43"/>
        <v>1.1321441600611142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1.126261025058362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drift-6</v>
      </c>
      <c r="C46" s="30">
        <f>C19/100</f>
        <v>1.0697079095089317</v>
      </c>
      <c r="D46" s="30">
        <f>D19/100</f>
        <v>1.0661882331753214</v>
      </c>
      <c r="E46" s="30">
        <f aca="true" t="shared" si="45" ref="E46:L46">E19/100</f>
        <v>1.1623668831438485</v>
      </c>
      <c r="F46" s="30">
        <f t="shared" si="45"/>
        <v>1.133977758756607</v>
      </c>
      <c r="G46" s="30">
        <f t="shared" si="45"/>
        <v>1.073068254851909</v>
      </c>
      <c r="H46" s="30">
        <f t="shared" si="45"/>
        <v>1.170209890004733</v>
      </c>
      <c r="I46" s="30">
        <f t="shared" si="45"/>
        <v>1.050830432716622</v>
      </c>
      <c r="J46" s="30">
        <f t="shared" si="45"/>
        <v>1.099083525222456</v>
      </c>
      <c r="K46" s="30">
        <f t="shared" si="45"/>
        <v>1.1238661031370756</v>
      </c>
      <c r="L46" s="30">
        <f t="shared" si="45"/>
        <v>1.1430595730052824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1.1259425309115565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242r2  83-91</v>
      </c>
      <c r="C47" s="28">
        <f>C$46+(C$51-C$46)*($A47-$A$46)/($A$51-$A$46)</f>
        <v>1.0704352574791967</v>
      </c>
      <c r="D47" s="28">
        <f>D$46+(D$51-D$46)*($A47-$A$46)/($A$51-$A$46)</f>
        <v>1.0722982283533515</v>
      </c>
      <c r="E47" s="28">
        <f aca="true" t="shared" si="47" ref="E47:L47">E$46+(E$51-E$46)*($A47-$A$46)/($A$51-$A$46)</f>
        <v>1.1678792440924834</v>
      </c>
      <c r="F47" s="28">
        <f t="shared" si="47"/>
        <v>1.147645406420188</v>
      </c>
      <c r="G47" s="28">
        <f t="shared" si="47"/>
        <v>1.0755201600461484</v>
      </c>
      <c r="H47" s="28">
        <f t="shared" si="47"/>
        <v>1.1746577935784888</v>
      </c>
      <c r="I47" s="28">
        <f t="shared" si="47"/>
        <v>1.0545423821720774</v>
      </c>
      <c r="J47" s="28">
        <f t="shared" si="47"/>
        <v>1.1013554984628358</v>
      </c>
      <c r="K47" s="28">
        <f t="shared" si="47"/>
        <v>1.1290695632693006</v>
      </c>
      <c r="L47" s="28">
        <f t="shared" si="47"/>
        <v>1.1464865753778457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1.1312332191785843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jp1-2</v>
      </c>
      <c r="C48" s="28">
        <f aca="true" t="shared" si="49" ref="C48:S50">C$46+(C$51-C$46)*($A48-$A$46)/($A$51-$A$46)</f>
        <v>1.0711626054494616</v>
      </c>
      <c r="D48" s="28">
        <f t="shared" si="49"/>
        <v>1.0784082235313817</v>
      </c>
      <c r="E48" s="28">
        <f t="shared" si="49"/>
        <v>1.1733916050411184</v>
      </c>
      <c r="F48" s="28">
        <f t="shared" si="49"/>
        <v>1.161313054083769</v>
      </c>
      <c r="G48" s="28">
        <f t="shared" si="49"/>
        <v>1.0779720652403875</v>
      </c>
      <c r="H48" s="28">
        <f t="shared" si="49"/>
        <v>1.1791056971522447</v>
      </c>
      <c r="I48" s="28">
        <f t="shared" si="49"/>
        <v>1.0582543316275328</v>
      </c>
      <c r="J48" s="28">
        <f t="shared" si="49"/>
        <v>1.1036274717032155</v>
      </c>
      <c r="K48" s="28">
        <f t="shared" si="49"/>
        <v>1.1342730234015257</v>
      </c>
      <c r="L48" s="28">
        <f t="shared" si="49"/>
        <v>1.149913577750409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1.1365239074456124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jb-3</v>
      </c>
      <c r="C49" s="28">
        <f>C$46+(C$51-C$46)*($A49-$A$46)/($A$51-$A$46)</f>
        <v>1.0718899534197264</v>
      </c>
      <c r="D49" s="28">
        <f>D$46+(D$51-D$46)*($A49-$A$46)/($A$51-$A$46)</f>
        <v>1.084518218709412</v>
      </c>
      <c r="E49" s="28">
        <f t="shared" si="49"/>
        <v>1.1789039659897536</v>
      </c>
      <c r="F49" s="28">
        <f t="shared" si="49"/>
        <v>1.1749807017473501</v>
      </c>
      <c r="G49" s="28">
        <f t="shared" si="49"/>
        <v>1.0804239704346268</v>
      </c>
      <c r="H49" s="28">
        <f t="shared" si="49"/>
        <v>1.1835536007260004</v>
      </c>
      <c r="I49" s="28">
        <f t="shared" si="49"/>
        <v>1.0619662810829882</v>
      </c>
      <c r="J49" s="28">
        <f t="shared" si="49"/>
        <v>1.1058994449435953</v>
      </c>
      <c r="K49" s="28">
        <f t="shared" si="49"/>
        <v>1.1394764835337505</v>
      </c>
      <c r="L49" s="28">
        <f t="shared" si="49"/>
        <v>1.1533405801229726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1.1418145957126402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ja-3</v>
      </c>
      <c r="C50" s="28">
        <f t="shared" si="49"/>
        <v>1.0726173013899913</v>
      </c>
      <c r="D50" s="28">
        <f t="shared" si="49"/>
        <v>1.0906282138874421</v>
      </c>
      <c r="E50" s="28">
        <f t="shared" si="49"/>
        <v>1.1844163269383885</v>
      </c>
      <c r="F50" s="28">
        <f t="shared" si="49"/>
        <v>1.1886483494109312</v>
      </c>
      <c r="G50" s="28">
        <f t="shared" si="49"/>
        <v>1.082875875628866</v>
      </c>
      <c r="H50" s="28">
        <f t="shared" si="49"/>
        <v>1.1880015042997563</v>
      </c>
      <c r="I50" s="28">
        <f t="shared" si="49"/>
        <v>1.0656782305384436</v>
      </c>
      <c r="J50" s="28">
        <f t="shared" si="49"/>
        <v>1.108171418183975</v>
      </c>
      <c r="K50" s="28">
        <f t="shared" si="49"/>
        <v>1.1446799436659756</v>
      </c>
      <c r="L50" s="28">
        <f t="shared" si="49"/>
        <v>1.156767582495536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1.1471052839796683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drift-7</v>
      </c>
      <c r="C51" s="30">
        <f>C20/100</f>
        <v>1.0733446493602563</v>
      </c>
      <c r="D51" s="30">
        <f>D20/100</f>
        <v>1.0967382090654723</v>
      </c>
      <c r="E51" s="30">
        <f aca="true" t="shared" si="52" ref="E51:L51">E20/100</f>
        <v>1.1899286878870234</v>
      </c>
      <c r="F51" s="30">
        <f t="shared" si="52"/>
        <v>1.2023159970745123</v>
      </c>
      <c r="G51" s="30">
        <f t="shared" si="52"/>
        <v>1.0853277808231052</v>
      </c>
      <c r="H51" s="30">
        <f t="shared" si="52"/>
        <v>1.192449407873512</v>
      </c>
      <c r="I51" s="30">
        <f t="shared" si="52"/>
        <v>1.069390179993899</v>
      </c>
      <c r="J51" s="30">
        <f t="shared" si="52"/>
        <v>1.1104433914243548</v>
      </c>
      <c r="K51" s="30">
        <f t="shared" si="52"/>
        <v>1.1498834037982006</v>
      </c>
      <c r="L51" s="30">
        <f t="shared" si="52"/>
        <v>1.1601945848680992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1.152395972246696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ja3-2</v>
      </c>
      <c r="C52" s="28">
        <f aca="true" t="shared" si="54" ref="C52:D55">C$51+(C$56-C$51)*($A52-$A$51)/($A$56-$A$51)</f>
        <v>1.077606858606208</v>
      </c>
      <c r="D52" s="28">
        <f t="shared" si="54"/>
        <v>1.0946889332533625</v>
      </c>
      <c r="E52" s="28">
        <f aca="true" t="shared" si="55" ref="E52:L52">E$51+(E$56-E$51)*($A52-$A$51)/($A$56-$A$51)</f>
        <v>1.1967969478087632</v>
      </c>
      <c r="F52" s="28">
        <f t="shared" si="55"/>
        <v>1.2079155311586085</v>
      </c>
      <c r="G52" s="28">
        <f t="shared" si="55"/>
        <v>1.0901694488359341</v>
      </c>
      <c r="H52" s="28">
        <f t="shared" si="55"/>
        <v>1.195996996703184</v>
      </c>
      <c r="I52" s="28">
        <f t="shared" si="55"/>
        <v>1.0735937956249155</v>
      </c>
      <c r="J52" s="28">
        <f t="shared" si="55"/>
        <v>1.115029990946098</v>
      </c>
      <c r="K52" s="28">
        <f t="shared" si="55"/>
        <v>1.1489326225965675</v>
      </c>
      <c r="L52" s="28">
        <f t="shared" si="55"/>
        <v>1.168134369120519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1.1514292526370198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blank-2</v>
      </c>
      <c r="C53" s="28">
        <f t="shared" si="54"/>
        <v>1.0818690678521596</v>
      </c>
      <c r="D53" s="28">
        <f t="shared" si="54"/>
        <v>1.0926396574412527</v>
      </c>
      <c r="E53" s="28">
        <f aca="true" t="shared" si="57" ref="E53:L55">E$51+(E$56-E$51)*($A53-$A$51)/($A$56-$A$51)</f>
        <v>1.203665207730503</v>
      </c>
      <c r="F53" s="28">
        <f t="shared" si="57"/>
        <v>1.2135150652427047</v>
      </c>
      <c r="G53" s="28">
        <f t="shared" si="57"/>
        <v>1.095011116848763</v>
      </c>
      <c r="H53" s="28">
        <f t="shared" si="57"/>
        <v>1.1995445855328564</v>
      </c>
      <c r="I53" s="28">
        <f t="shared" si="57"/>
        <v>1.0777974112559323</v>
      </c>
      <c r="J53" s="28">
        <f t="shared" si="57"/>
        <v>1.119616590467841</v>
      </c>
      <c r="K53" s="28">
        <f t="shared" si="57"/>
        <v>1.1479818413949345</v>
      </c>
      <c r="L53" s="28">
        <f t="shared" si="57"/>
        <v>1.1760741533729389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1.1504625330273435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dts1-2</v>
      </c>
      <c r="C54" s="28">
        <f t="shared" si="54"/>
        <v>1.0861312770981113</v>
      </c>
      <c r="D54" s="28">
        <f t="shared" si="54"/>
        <v>1.090590381629143</v>
      </c>
      <c r="E54" s="28">
        <f t="shared" si="57"/>
        <v>1.2105334676522426</v>
      </c>
      <c r="F54" s="28">
        <f t="shared" si="57"/>
        <v>1.2191145993268009</v>
      </c>
      <c r="G54" s="28">
        <f t="shared" si="57"/>
        <v>1.099852784861592</v>
      </c>
      <c r="H54" s="28">
        <f t="shared" si="57"/>
        <v>1.2030921743625285</v>
      </c>
      <c r="I54" s="28">
        <f t="shared" si="57"/>
        <v>1.0820010268869489</v>
      </c>
      <c r="J54" s="28">
        <f t="shared" si="57"/>
        <v>1.1242031899895844</v>
      </c>
      <c r="K54" s="28">
        <f t="shared" si="57"/>
        <v>1.1470310601933014</v>
      </c>
      <c r="L54" s="28">
        <f t="shared" si="57"/>
        <v>1.1840139376253587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1.1494958134176672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jb3-2</v>
      </c>
      <c r="C55" s="28">
        <f t="shared" si="54"/>
        <v>1.090393486344063</v>
      </c>
      <c r="D55" s="28">
        <f t="shared" si="54"/>
        <v>1.0885411058170331</v>
      </c>
      <c r="E55" s="28">
        <f t="shared" si="57"/>
        <v>1.2174017275739824</v>
      </c>
      <c r="F55" s="28">
        <f t="shared" si="57"/>
        <v>1.224714133410897</v>
      </c>
      <c r="G55" s="28">
        <f t="shared" si="57"/>
        <v>1.104694452874421</v>
      </c>
      <c r="H55" s="28">
        <f t="shared" si="57"/>
        <v>1.2066397631922008</v>
      </c>
      <c r="I55" s="28">
        <f t="shared" si="57"/>
        <v>1.0862046425179657</v>
      </c>
      <c r="J55" s="28">
        <f t="shared" si="57"/>
        <v>1.1287897895113275</v>
      </c>
      <c r="K55" s="28">
        <f t="shared" si="57"/>
        <v>1.1460802789916684</v>
      </c>
      <c r="L55" s="28">
        <f t="shared" si="57"/>
        <v>1.1919537218777785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1.1485290938079908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drift-8</v>
      </c>
      <c r="C56" s="30">
        <f>C21/100</f>
        <v>1.0946556955900146</v>
      </c>
      <c r="D56" s="30">
        <f>D21/100</f>
        <v>1.0864918300049233</v>
      </c>
      <c r="E56" s="30">
        <f aca="true" t="shared" si="58" ref="E56:L56">E21/100</f>
        <v>1.2242699874957221</v>
      </c>
      <c r="F56" s="30">
        <f t="shared" si="58"/>
        <v>1.2303136674949933</v>
      </c>
      <c r="G56" s="30">
        <f t="shared" si="58"/>
        <v>1.1095361208872498</v>
      </c>
      <c r="H56" s="30">
        <f t="shared" si="58"/>
        <v>1.2101873520218729</v>
      </c>
      <c r="I56" s="30">
        <f t="shared" si="58"/>
        <v>1.0904082581489822</v>
      </c>
      <c r="J56" s="30">
        <f t="shared" si="58"/>
        <v>1.1333763890330706</v>
      </c>
      <c r="K56" s="30">
        <f t="shared" si="58"/>
        <v>1.1451294977900353</v>
      </c>
      <c r="L56" s="30">
        <f t="shared" si="58"/>
        <v>1.1998935061301983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1.1475623741983145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616"/>
  <sheetViews>
    <sheetView workbookViewId="0" topLeftCell="A1">
      <selection activeCell="E16" sqref="E16"/>
    </sheetView>
  </sheetViews>
  <sheetFormatPr defaultColWidth="11.421875" defaultRowHeight="12.75"/>
  <cols>
    <col min="1" max="16384" width="11.421875" style="92" customWidth="1"/>
  </cols>
  <sheetData>
    <row r="5" ht="16.5">
      <c r="F5" s="132" t="s">
        <v>386</v>
      </c>
    </row>
    <row r="8" ht="12.75">
      <c r="F8" s="133" t="s">
        <v>560</v>
      </c>
    </row>
    <row r="13" spans="1:7" ht="12.75">
      <c r="A13" s="134" t="s">
        <v>387</v>
      </c>
      <c r="F13" s="135" t="s">
        <v>388</v>
      </c>
      <c r="G13" s="136" t="s">
        <v>389</v>
      </c>
    </row>
    <row r="14" spans="4:11" ht="12.75">
      <c r="D14" s="137" t="s">
        <v>390</v>
      </c>
      <c r="E14" s="136" t="s">
        <v>533</v>
      </c>
      <c r="G14" s="135" t="s">
        <v>391</v>
      </c>
      <c r="I14" s="136" t="s">
        <v>392</v>
      </c>
      <c r="J14" s="135" t="s">
        <v>393</v>
      </c>
      <c r="K14" s="138">
        <v>0.19607843458652496</v>
      </c>
    </row>
    <row r="15" spans="6:7" ht="12.75">
      <c r="F15" s="137" t="s">
        <v>394</v>
      </c>
      <c r="G15" s="136" t="s">
        <v>395</v>
      </c>
    </row>
    <row r="16" spans="1:11" ht="12.75">
      <c r="A16" s="139" t="s">
        <v>396</v>
      </c>
      <c r="B16" s="140">
        <v>38405.74037037037</v>
      </c>
      <c r="D16" s="135" t="s">
        <v>397</v>
      </c>
      <c r="E16" s="136" t="s">
        <v>398</v>
      </c>
      <c r="F16" s="135" t="s">
        <v>399</v>
      </c>
      <c r="G16" s="136" t="s">
        <v>400</v>
      </c>
      <c r="H16" s="135" t="s">
        <v>401</v>
      </c>
      <c r="I16" s="136" t="s">
        <v>402</v>
      </c>
      <c r="J16" s="135" t="s">
        <v>403</v>
      </c>
      <c r="K16" s="138">
        <v>0.7843137383460999</v>
      </c>
    </row>
    <row r="19" spans="1:16" ht="12.75">
      <c r="A19" s="141" t="s">
        <v>404</v>
      </c>
      <c r="B19" s="136" t="s">
        <v>534</v>
      </c>
      <c r="D19" s="141" t="s">
        <v>405</v>
      </c>
      <c r="E19" s="136" t="s">
        <v>406</v>
      </c>
      <c r="F19" s="137" t="s">
        <v>407</v>
      </c>
      <c r="G19" s="142" t="s">
        <v>408</v>
      </c>
      <c r="H19" s="143">
        <v>1</v>
      </c>
      <c r="I19" s="144" t="s">
        <v>409</v>
      </c>
      <c r="J19" s="143">
        <v>1</v>
      </c>
      <c r="K19" s="142" t="s">
        <v>410</v>
      </c>
      <c r="L19" s="145">
        <v>1</v>
      </c>
      <c r="M19" s="142" t="s">
        <v>411</v>
      </c>
      <c r="N19" s="146">
        <v>1</v>
      </c>
      <c r="O19" s="142" t="s">
        <v>412</v>
      </c>
      <c r="P19" s="146">
        <v>1</v>
      </c>
    </row>
    <row r="21" spans="1:10" ht="12.75">
      <c r="A21" s="147" t="s">
        <v>413</v>
      </c>
      <c r="C21" s="148" t="s">
        <v>414</v>
      </c>
      <c r="D21" s="148" t="s">
        <v>415</v>
      </c>
      <c r="F21" s="148" t="s">
        <v>416</v>
      </c>
      <c r="G21" s="148" t="s">
        <v>417</v>
      </c>
      <c r="H21" s="148" t="s">
        <v>418</v>
      </c>
      <c r="I21" s="149" t="s">
        <v>419</v>
      </c>
      <c r="J21" s="148" t="s">
        <v>420</v>
      </c>
    </row>
    <row r="22" spans="1:8" ht="12.75">
      <c r="A22" s="150" t="s">
        <v>473</v>
      </c>
      <c r="C22" s="151">
        <v>228.61599999992177</v>
      </c>
      <c r="D22" s="131">
        <v>29445.489298820496</v>
      </c>
      <c r="F22" s="131">
        <v>16094</v>
      </c>
      <c r="G22" s="131">
        <v>14187.000000014901</v>
      </c>
      <c r="H22" s="152" t="s">
        <v>561</v>
      </c>
    </row>
    <row r="24" spans="4:8" ht="12.75">
      <c r="D24" s="131">
        <v>29088.258319735527</v>
      </c>
      <c r="F24" s="131">
        <v>15851</v>
      </c>
      <c r="G24" s="131">
        <v>14375</v>
      </c>
      <c r="H24" s="152" t="s">
        <v>562</v>
      </c>
    </row>
    <row r="26" spans="4:8" ht="12.75">
      <c r="D26" s="131">
        <v>29316.94389989972</v>
      </c>
      <c r="F26" s="131">
        <v>16072</v>
      </c>
      <c r="G26" s="131">
        <v>14122</v>
      </c>
      <c r="H26" s="152" t="s">
        <v>563</v>
      </c>
    </row>
    <row r="28" spans="1:8" ht="12.75">
      <c r="A28" s="147" t="s">
        <v>421</v>
      </c>
      <c r="C28" s="153" t="s">
        <v>422</v>
      </c>
      <c r="D28" s="131">
        <v>29283.56383948525</v>
      </c>
      <c r="F28" s="131">
        <v>16005.666666666668</v>
      </c>
      <c r="G28" s="131">
        <v>14228.000000004966</v>
      </c>
      <c r="H28" s="131">
        <v>14228.30155410663</v>
      </c>
    </row>
    <row r="29" spans="1:8" ht="12.75">
      <c r="A29" s="130">
        <v>38405.73547453704</v>
      </c>
      <c r="C29" s="153" t="s">
        <v>423</v>
      </c>
      <c r="D29" s="131">
        <v>180.9396706903291</v>
      </c>
      <c r="F29" s="131">
        <v>134.39618050128263</v>
      </c>
      <c r="G29" s="131">
        <v>131.38873619659634</v>
      </c>
      <c r="H29" s="131">
        <v>180.9396706903291</v>
      </c>
    </row>
    <row r="31" spans="3:8" ht="12.75">
      <c r="C31" s="153" t="s">
        <v>424</v>
      </c>
      <c r="D31" s="131">
        <v>0.6178881494142265</v>
      </c>
      <c r="F31" s="131">
        <v>0.8396787419119227</v>
      </c>
      <c r="G31" s="131">
        <v>0.9234518990480073</v>
      </c>
      <c r="H31" s="131">
        <v>1.2716884724593536</v>
      </c>
    </row>
    <row r="32" spans="1:10" ht="12.75">
      <c r="A32" s="147" t="s">
        <v>413</v>
      </c>
      <c r="C32" s="148" t="s">
        <v>414</v>
      </c>
      <c r="D32" s="148" t="s">
        <v>415</v>
      </c>
      <c r="F32" s="148" t="s">
        <v>416</v>
      </c>
      <c r="G32" s="148" t="s">
        <v>417</v>
      </c>
      <c r="H32" s="148" t="s">
        <v>418</v>
      </c>
      <c r="I32" s="149" t="s">
        <v>419</v>
      </c>
      <c r="J32" s="148" t="s">
        <v>420</v>
      </c>
    </row>
    <row r="33" spans="1:8" ht="12.75">
      <c r="A33" s="150" t="s">
        <v>474</v>
      </c>
      <c r="C33" s="151">
        <v>231.6040000000503</v>
      </c>
      <c r="D33" s="131">
        <v>30166.37982478738</v>
      </c>
      <c r="F33" s="131">
        <v>10225</v>
      </c>
      <c r="G33" s="131">
        <v>14040.999999985099</v>
      </c>
      <c r="H33" s="152" t="s">
        <v>564</v>
      </c>
    </row>
    <row r="35" spans="4:8" ht="12.75">
      <c r="D35" s="131">
        <v>31295.190219849348</v>
      </c>
      <c r="F35" s="131">
        <v>10190</v>
      </c>
      <c r="G35" s="131">
        <v>13988.999999985099</v>
      </c>
      <c r="H35" s="152" t="s">
        <v>565</v>
      </c>
    </row>
    <row r="37" spans="4:8" ht="12.75">
      <c r="D37" s="131">
        <v>30470.867854237556</v>
      </c>
      <c r="F37" s="131">
        <v>10242</v>
      </c>
      <c r="G37" s="131">
        <v>14451</v>
      </c>
      <c r="H37" s="152" t="s">
        <v>566</v>
      </c>
    </row>
    <row r="39" spans="1:8" ht="12.75">
      <c r="A39" s="147" t="s">
        <v>421</v>
      </c>
      <c r="C39" s="153" t="s">
        <v>422</v>
      </c>
      <c r="D39" s="131">
        <v>30644.145966291428</v>
      </c>
      <c r="F39" s="131">
        <v>10219</v>
      </c>
      <c r="G39" s="131">
        <v>14160.3333333234</v>
      </c>
      <c r="H39" s="131">
        <v>17991.00114283855</v>
      </c>
    </row>
    <row r="40" spans="1:8" ht="12.75">
      <c r="A40" s="130">
        <v>38405.73594907407</v>
      </c>
      <c r="C40" s="153" t="s">
        <v>423</v>
      </c>
      <c r="D40" s="131">
        <v>584.0138740542818</v>
      </c>
      <c r="F40" s="131">
        <v>26.514147167125703</v>
      </c>
      <c r="G40" s="131">
        <v>253.06389180927545</v>
      </c>
      <c r="H40" s="131">
        <v>584.0138740542818</v>
      </c>
    </row>
    <row r="42" spans="3:8" ht="12.75">
      <c r="C42" s="153" t="s">
        <v>424</v>
      </c>
      <c r="D42" s="131">
        <v>1.9057926257651212</v>
      </c>
      <c r="F42" s="131">
        <v>0.2594593127226314</v>
      </c>
      <c r="G42" s="131">
        <v>1.7871323072158354</v>
      </c>
      <c r="H42" s="131">
        <v>3.246144388617044</v>
      </c>
    </row>
    <row r="43" spans="1:10" ht="12.75">
      <c r="A43" s="147" t="s">
        <v>413</v>
      </c>
      <c r="C43" s="148" t="s">
        <v>414</v>
      </c>
      <c r="D43" s="148" t="s">
        <v>415</v>
      </c>
      <c r="F43" s="148" t="s">
        <v>416</v>
      </c>
      <c r="G43" s="148" t="s">
        <v>417</v>
      </c>
      <c r="H43" s="148" t="s">
        <v>418</v>
      </c>
      <c r="I43" s="149" t="s">
        <v>419</v>
      </c>
      <c r="J43" s="148" t="s">
        <v>420</v>
      </c>
    </row>
    <row r="44" spans="1:8" ht="12.75">
      <c r="A44" s="150" t="s">
        <v>472</v>
      </c>
      <c r="C44" s="151">
        <v>267.7160000000149</v>
      </c>
      <c r="D44" s="131">
        <v>28052.825099736452</v>
      </c>
      <c r="F44" s="131">
        <v>3036.75</v>
      </c>
      <c r="G44" s="131">
        <v>3148.75</v>
      </c>
      <c r="H44" s="152" t="s">
        <v>567</v>
      </c>
    </row>
    <row r="46" spans="4:8" ht="12.75">
      <c r="D46" s="131">
        <v>29838.211009949446</v>
      </c>
      <c r="F46" s="131">
        <v>3089.5</v>
      </c>
      <c r="G46" s="131">
        <v>3163.5</v>
      </c>
      <c r="H46" s="152" t="s">
        <v>568</v>
      </c>
    </row>
    <row r="48" spans="4:8" ht="12.75">
      <c r="D48" s="131">
        <v>29473.429995328188</v>
      </c>
      <c r="F48" s="131">
        <v>3067.25</v>
      </c>
      <c r="G48" s="131">
        <v>3151.25</v>
      </c>
      <c r="H48" s="152" t="s">
        <v>569</v>
      </c>
    </row>
    <row r="50" spans="1:8" ht="12.75">
      <c r="A50" s="147" t="s">
        <v>421</v>
      </c>
      <c r="C50" s="153" t="s">
        <v>422</v>
      </c>
      <c r="D50" s="131">
        <v>29121.488701671362</v>
      </c>
      <c r="F50" s="131">
        <v>3064.5</v>
      </c>
      <c r="G50" s="131">
        <v>3154.5</v>
      </c>
      <c r="H50" s="131">
        <v>26004.439937041974</v>
      </c>
    </row>
    <row r="51" spans="1:8" ht="12.75">
      <c r="A51" s="130">
        <v>38405.736608796295</v>
      </c>
      <c r="C51" s="153" t="s">
        <v>423</v>
      </c>
      <c r="D51" s="131">
        <v>943.2908977257974</v>
      </c>
      <c r="F51" s="131">
        <v>26.48230541323773</v>
      </c>
      <c r="G51" s="131">
        <v>7.893826701923472</v>
      </c>
      <c r="H51" s="131">
        <v>943.2908977257974</v>
      </c>
    </row>
    <row r="53" spans="3:8" ht="12.75">
      <c r="C53" s="153" t="s">
        <v>424</v>
      </c>
      <c r="D53" s="131">
        <v>3.2391575423534555</v>
      </c>
      <c r="F53" s="131">
        <v>0.8641639880319052</v>
      </c>
      <c r="G53" s="131">
        <v>0.25024018709537077</v>
      </c>
      <c r="H53" s="131">
        <v>3.627422470968615</v>
      </c>
    </row>
    <row r="54" spans="1:10" ht="12.75">
      <c r="A54" s="147" t="s">
        <v>413</v>
      </c>
      <c r="C54" s="148" t="s">
        <v>414</v>
      </c>
      <c r="D54" s="148" t="s">
        <v>415</v>
      </c>
      <c r="F54" s="148" t="s">
        <v>416</v>
      </c>
      <c r="G54" s="148" t="s">
        <v>417</v>
      </c>
      <c r="H54" s="148" t="s">
        <v>418</v>
      </c>
      <c r="I54" s="149" t="s">
        <v>419</v>
      </c>
      <c r="J54" s="148" t="s">
        <v>420</v>
      </c>
    </row>
    <row r="55" spans="1:8" ht="12.75">
      <c r="A55" s="150" t="s">
        <v>471</v>
      </c>
      <c r="C55" s="151">
        <v>292.40199999976903</v>
      </c>
      <c r="D55" s="131">
        <v>30900.70223262906</v>
      </c>
      <c r="F55" s="131">
        <v>12321.25</v>
      </c>
      <c r="G55" s="131">
        <v>11782.75</v>
      </c>
      <c r="H55" s="152" t="s">
        <v>570</v>
      </c>
    </row>
    <row r="57" spans="4:8" ht="12.75">
      <c r="D57" s="131">
        <v>29891.679033249617</v>
      </c>
      <c r="F57" s="131">
        <v>12472.75</v>
      </c>
      <c r="G57" s="131">
        <v>11917.5</v>
      </c>
      <c r="H57" s="152" t="s">
        <v>571</v>
      </c>
    </row>
    <row r="59" spans="4:8" ht="12.75">
      <c r="D59" s="131">
        <v>29675.41797566414</v>
      </c>
      <c r="F59" s="131">
        <v>12382.75</v>
      </c>
      <c r="G59" s="131">
        <v>11870.75</v>
      </c>
      <c r="H59" s="152" t="s">
        <v>572</v>
      </c>
    </row>
    <row r="61" spans="1:8" ht="12.75">
      <c r="A61" s="147" t="s">
        <v>421</v>
      </c>
      <c r="C61" s="153" t="s">
        <v>422</v>
      </c>
      <c r="D61" s="131">
        <v>30155.933080514274</v>
      </c>
      <c r="F61" s="131">
        <v>12392.25</v>
      </c>
      <c r="G61" s="131">
        <v>11857</v>
      </c>
      <c r="H61" s="131">
        <v>18107.53039064085</v>
      </c>
    </row>
    <row r="62" spans="1:8" ht="12.75">
      <c r="A62" s="130">
        <v>38405.737280092595</v>
      </c>
      <c r="C62" s="153" t="s">
        <v>423</v>
      </c>
      <c r="D62" s="131">
        <v>653.9900830387047</v>
      </c>
      <c r="F62" s="131">
        <v>76.19547230643039</v>
      </c>
      <c r="G62" s="131">
        <v>68.41920417543601</v>
      </c>
      <c r="H62" s="131">
        <v>653.9900830387047</v>
      </c>
    </row>
    <row r="64" spans="3:8" ht="12.75">
      <c r="C64" s="153" t="s">
        <v>424</v>
      </c>
      <c r="D64" s="131">
        <v>2.1686945692995008</v>
      </c>
      <c r="F64" s="131">
        <v>0.6148639053152606</v>
      </c>
      <c r="G64" s="131">
        <v>0.577036385050485</v>
      </c>
      <c r="H64" s="131">
        <v>3.6117022527640175</v>
      </c>
    </row>
    <row r="65" spans="1:10" ht="12.75">
      <c r="A65" s="147" t="s">
        <v>413</v>
      </c>
      <c r="C65" s="148" t="s">
        <v>414</v>
      </c>
      <c r="D65" s="148" t="s">
        <v>415</v>
      </c>
      <c r="F65" s="148" t="s">
        <v>416</v>
      </c>
      <c r="G65" s="148" t="s">
        <v>417</v>
      </c>
      <c r="H65" s="148" t="s">
        <v>418</v>
      </c>
      <c r="I65" s="149" t="s">
        <v>419</v>
      </c>
      <c r="J65" s="148" t="s">
        <v>420</v>
      </c>
    </row>
    <row r="66" spans="1:8" ht="12.75">
      <c r="A66" s="150" t="s">
        <v>475</v>
      </c>
      <c r="C66" s="151">
        <v>324.75400000019</v>
      </c>
      <c r="D66" s="131">
        <v>29651.363342434168</v>
      </c>
      <c r="F66" s="131">
        <v>18571</v>
      </c>
      <c r="G66" s="131">
        <v>16883</v>
      </c>
      <c r="H66" s="152" t="s">
        <v>573</v>
      </c>
    </row>
    <row r="68" spans="4:8" ht="12.75">
      <c r="D68" s="131">
        <v>29433.91617283225</v>
      </c>
      <c r="F68" s="131">
        <v>18075</v>
      </c>
      <c r="G68" s="131">
        <v>16611</v>
      </c>
      <c r="H68" s="152" t="s">
        <v>574</v>
      </c>
    </row>
    <row r="70" spans="4:8" ht="12.75">
      <c r="D70" s="131">
        <v>28918.55701187253</v>
      </c>
      <c r="F70" s="131">
        <v>18483</v>
      </c>
      <c r="G70" s="131">
        <v>16648</v>
      </c>
      <c r="H70" s="152" t="s">
        <v>575</v>
      </c>
    </row>
    <row r="72" spans="1:8" ht="12.75">
      <c r="A72" s="147" t="s">
        <v>421</v>
      </c>
      <c r="C72" s="153" t="s">
        <v>422</v>
      </c>
      <c r="D72" s="131">
        <v>29334.61217571298</v>
      </c>
      <c r="F72" s="131">
        <v>18376.333333333332</v>
      </c>
      <c r="G72" s="131">
        <v>16714</v>
      </c>
      <c r="H72" s="131">
        <v>11734.233360632195</v>
      </c>
    </row>
    <row r="73" spans="1:8" ht="12.75">
      <c r="A73" s="130">
        <v>38405.73778935185</v>
      </c>
      <c r="C73" s="153" t="s">
        <v>423</v>
      </c>
      <c r="D73" s="131">
        <v>376.36052185489467</v>
      </c>
      <c r="F73" s="131">
        <v>264.6456750701461</v>
      </c>
      <c r="G73" s="131">
        <v>147.52287958143984</v>
      </c>
      <c r="H73" s="131">
        <v>376.36052185489467</v>
      </c>
    </row>
    <row r="75" spans="3:8" ht="12.75">
      <c r="C75" s="153" t="s">
        <v>424</v>
      </c>
      <c r="D75" s="131">
        <v>1.282991299153752</v>
      </c>
      <c r="F75" s="131">
        <v>1.4401440715602285</v>
      </c>
      <c r="G75" s="131">
        <v>0.8826306065659918</v>
      </c>
      <c r="H75" s="131">
        <v>3.207372056512586</v>
      </c>
    </row>
    <row r="76" spans="1:10" ht="12.75">
      <c r="A76" s="147" t="s">
        <v>413</v>
      </c>
      <c r="C76" s="148" t="s">
        <v>414</v>
      </c>
      <c r="D76" s="148" t="s">
        <v>415</v>
      </c>
      <c r="F76" s="148" t="s">
        <v>416</v>
      </c>
      <c r="G76" s="148" t="s">
        <v>417</v>
      </c>
      <c r="H76" s="148" t="s">
        <v>418</v>
      </c>
      <c r="I76" s="149" t="s">
        <v>419</v>
      </c>
      <c r="J76" s="148" t="s">
        <v>420</v>
      </c>
    </row>
    <row r="77" spans="1:8" ht="12.75">
      <c r="A77" s="150" t="s">
        <v>494</v>
      </c>
      <c r="C77" s="151">
        <v>343.82299999985844</v>
      </c>
      <c r="D77" s="131">
        <v>28299.371183663607</v>
      </c>
      <c r="F77" s="131">
        <v>14320</v>
      </c>
      <c r="G77" s="131">
        <v>13989.999999985099</v>
      </c>
      <c r="H77" s="152" t="s">
        <v>576</v>
      </c>
    </row>
    <row r="79" spans="4:8" ht="12.75">
      <c r="D79" s="131">
        <v>28942.34845134616</v>
      </c>
      <c r="F79" s="131">
        <v>14237.999999985099</v>
      </c>
      <c r="G79" s="131">
        <v>14165.999999985099</v>
      </c>
      <c r="H79" s="152" t="s">
        <v>577</v>
      </c>
    </row>
    <row r="81" spans="4:8" ht="12.75">
      <c r="D81" s="131">
        <v>29763.60700058937</v>
      </c>
      <c r="F81" s="131">
        <v>14278</v>
      </c>
      <c r="G81" s="131">
        <v>14218</v>
      </c>
      <c r="H81" s="152" t="s">
        <v>578</v>
      </c>
    </row>
    <row r="83" spans="1:8" ht="12.75">
      <c r="A83" s="147" t="s">
        <v>421</v>
      </c>
      <c r="C83" s="153" t="s">
        <v>422</v>
      </c>
      <c r="D83" s="131">
        <v>29001.775545199715</v>
      </c>
      <c r="F83" s="131">
        <v>14278.666666661698</v>
      </c>
      <c r="G83" s="131">
        <v>14124.666666656733</v>
      </c>
      <c r="H83" s="131">
        <v>14799.55332298492</v>
      </c>
    </row>
    <row r="84" spans="1:8" ht="12.75">
      <c r="A84" s="130">
        <v>38405.738229166665</v>
      </c>
      <c r="C84" s="153" t="s">
        <v>423</v>
      </c>
      <c r="D84" s="131">
        <v>733.9245986509264</v>
      </c>
      <c r="F84" s="131">
        <v>41.00406484597377</v>
      </c>
      <c r="G84" s="131">
        <v>119.48779575654363</v>
      </c>
      <c r="H84" s="131">
        <v>733.9245986509264</v>
      </c>
    </row>
    <row r="86" spans="3:8" ht="12.75">
      <c r="C86" s="153" t="s">
        <v>424</v>
      </c>
      <c r="D86" s="131">
        <v>2.5306195391626756</v>
      </c>
      <c r="F86" s="131">
        <v>0.2871701245166779</v>
      </c>
      <c r="G86" s="131">
        <v>0.8459512608436377</v>
      </c>
      <c r="H86" s="131">
        <v>4.959099660873423</v>
      </c>
    </row>
    <row r="87" spans="1:10" ht="12.75">
      <c r="A87" s="147" t="s">
        <v>413</v>
      </c>
      <c r="C87" s="148" t="s">
        <v>414</v>
      </c>
      <c r="D87" s="148" t="s">
        <v>415</v>
      </c>
      <c r="F87" s="148" t="s">
        <v>416</v>
      </c>
      <c r="G87" s="148" t="s">
        <v>417</v>
      </c>
      <c r="H87" s="148" t="s">
        <v>418</v>
      </c>
      <c r="I87" s="149" t="s">
        <v>419</v>
      </c>
      <c r="J87" s="148" t="s">
        <v>420</v>
      </c>
    </row>
    <row r="88" spans="1:8" ht="12.75">
      <c r="A88" s="150" t="s">
        <v>476</v>
      </c>
      <c r="C88" s="151">
        <v>361.38400000007823</v>
      </c>
      <c r="D88" s="131">
        <v>29455.12463185191</v>
      </c>
      <c r="F88" s="131">
        <v>14744</v>
      </c>
      <c r="G88" s="131">
        <v>14328</v>
      </c>
      <c r="H88" s="152" t="s">
        <v>579</v>
      </c>
    </row>
    <row r="90" spans="4:8" ht="12.75">
      <c r="D90" s="131">
        <v>29028.290098130703</v>
      </c>
      <c r="F90" s="131">
        <v>14662.000000014901</v>
      </c>
      <c r="G90" s="131">
        <v>14572</v>
      </c>
      <c r="H90" s="152" t="s">
        <v>580</v>
      </c>
    </row>
    <row r="92" spans="4:8" ht="12.75">
      <c r="D92" s="131">
        <v>29029.940025120974</v>
      </c>
      <c r="F92" s="131">
        <v>14744</v>
      </c>
      <c r="G92" s="131">
        <v>14256</v>
      </c>
      <c r="H92" s="152" t="s">
        <v>581</v>
      </c>
    </row>
    <row r="94" spans="1:8" ht="12.75">
      <c r="A94" s="147" t="s">
        <v>421</v>
      </c>
      <c r="C94" s="153" t="s">
        <v>422</v>
      </c>
      <c r="D94" s="131">
        <v>29171.1182517012</v>
      </c>
      <c r="F94" s="131">
        <v>14716.666666671634</v>
      </c>
      <c r="G94" s="131">
        <v>14385.333333333332</v>
      </c>
      <c r="H94" s="131">
        <v>14606.74707066796</v>
      </c>
    </row>
    <row r="95" spans="1:8" ht="12.75">
      <c r="A95" s="130">
        <v>38405.738657407404</v>
      </c>
      <c r="C95" s="153" t="s">
        <v>423</v>
      </c>
      <c r="D95" s="131">
        <v>245.9581235483567</v>
      </c>
      <c r="F95" s="131">
        <v>47.342722064954515</v>
      </c>
      <c r="G95" s="131">
        <v>165.61803444472264</v>
      </c>
      <c r="H95" s="131">
        <v>245.9581235483567</v>
      </c>
    </row>
    <row r="97" spans="3:8" ht="12.75">
      <c r="C97" s="153" t="s">
        <v>424</v>
      </c>
      <c r="D97" s="131">
        <v>0.8431563076400505</v>
      </c>
      <c r="F97" s="131">
        <v>0.32169460066775896</v>
      </c>
      <c r="G97" s="131">
        <v>1.1512978573875434</v>
      </c>
      <c r="H97" s="131">
        <v>1.68386651975558</v>
      </c>
    </row>
    <row r="98" spans="1:10" ht="12.75">
      <c r="A98" s="147" t="s">
        <v>413</v>
      </c>
      <c r="C98" s="148" t="s">
        <v>414</v>
      </c>
      <c r="D98" s="148" t="s">
        <v>415</v>
      </c>
      <c r="F98" s="148" t="s">
        <v>416</v>
      </c>
      <c r="G98" s="148" t="s">
        <v>417</v>
      </c>
      <c r="H98" s="148" t="s">
        <v>418</v>
      </c>
      <c r="I98" s="149" t="s">
        <v>419</v>
      </c>
      <c r="J98" s="148" t="s">
        <v>420</v>
      </c>
    </row>
    <row r="99" spans="1:8" ht="12.75">
      <c r="A99" s="150" t="s">
        <v>495</v>
      </c>
      <c r="C99" s="151">
        <v>371.029</v>
      </c>
      <c r="D99" s="131">
        <v>27032.419169217348</v>
      </c>
      <c r="F99" s="131">
        <v>17752</v>
      </c>
      <c r="G99" s="131">
        <v>17872</v>
      </c>
      <c r="H99" s="152" t="s">
        <v>582</v>
      </c>
    </row>
    <row r="101" spans="4:8" ht="12.75">
      <c r="D101" s="131">
        <v>27041.93584766984</v>
      </c>
      <c r="F101" s="131">
        <v>17680</v>
      </c>
      <c r="G101" s="131">
        <v>17610</v>
      </c>
      <c r="H101" s="152" t="s">
        <v>583</v>
      </c>
    </row>
    <row r="103" spans="4:8" ht="12.75">
      <c r="D103" s="131">
        <v>26711.23613706231</v>
      </c>
      <c r="F103" s="131">
        <v>17562</v>
      </c>
      <c r="G103" s="131">
        <v>17796</v>
      </c>
      <c r="H103" s="152" t="s">
        <v>584</v>
      </c>
    </row>
    <row r="105" spans="1:8" ht="12.75">
      <c r="A105" s="147" t="s">
        <v>421</v>
      </c>
      <c r="C105" s="153" t="s">
        <v>422</v>
      </c>
      <c r="D105" s="131">
        <v>26928.530384649835</v>
      </c>
      <c r="F105" s="131">
        <v>17664.666666666668</v>
      </c>
      <c r="G105" s="131">
        <v>17759.333333333332</v>
      </c>
      <c r="H105" s="131">
        <v>9227.838348004309</v>
      </c>
    </row>
    <row r="106" spans="1:8" ht="12.75">
      <c r="A106" s="130">
        <v>38405.7391087963</v>
      </c>
      <c r="C106" s="153" t="s">
        <v>423</v>
      </c>
      <c r="D106" s="131">
        <v>188.24248807863182</v>
      </c>
      <c r="F106" s="131">
        <v>95.92358069491222</v>
      </c>
      <c r="G106" s="131">
        <v>134.79366948537805</v>
      </c>
      <c r="H106" s="131">
        <v>188.24248807863182</v>
      </c>
    </row>
    <row r="108" spans="3:8" ht="12.75">
      <c r="C108" s="153" t="s">
        <v>424</v>
      </c>
      <c r="D108" s="131">
        <v>0.6990447877762255</v>
      </c>
      <c r="F108" s="131">
        <v>0.5430251388548452</v>
      </c>
      <c r="G108" s="131">
        <v>0.7590018552801048</v>
      </c>
      <c r="H108" s="131">
        <v>2.039941327313593</v>
      </c>
    </row>
    <row r="109" spans="1:10" ht="12.75">
      <c r="A109" s="147" t="s">
        <v>413</v>
      </c>
      <c r="C109" s="148" t="s">
        <v>414</v>
      </c>
      <c r="D109" s="148" t="s">
        <v>415</v>
      </c>
      <c r="F109" s="148" t="s">
        <v>416</v>
      </c>
      <c r="G109" s="148" t="s">
        <v>417</v>
      </c>
      <c r="H109" s="148" t="s">
        <v>418</v>
      </c>
      <c r="I109" s="149" t="s">
        <v>419</v>
      </c>
      <c r="J109" s="148" t="s">
        <v>420</v>
      </c>
    </row>
    <row r="110" spans="1:8" ht="12.75">
      <c r="A110" s="150" t="s">
        <v>470</v>
      </c>
      <c r="C110" s="151">
        <v>407.77100000018254</v>
      </c>
      <c r="D110" s="131">
        <v>3707651.653503418</v>
      </c>
      <c r="F110" s="131">
        <v>77000</v>
      </c>
      <c r="G110" s="131">
        <v>74800</v>
      </c>
      <c r="H110" s="152" t="s">
        <v>585</v>
      </c>
    </row>
    <row r="112" spans="4:8" ht="12.75">
      <c r="D112" s="131">
        <v>3822716.5620307922</v>
      </c>
      <c r="F112" s="131">
        <v>77800</v>
      </c>
      <c r="G112" s="131">
        <v>75900</v>
      </c>
      <c r="H112" s="152" t="s">
        <v>586</v>
      </c>
    </row>
    <row r="114" spans="4:8" ht="12.75">
      <c r="D114" s="131">
        <v>3792572.810115814</v>
      </c>
      <c r="F114" s="131">
        <v>76900</v>
      </c>
      <c r="G114" s="131">
        <v>75400</v>
      </c>
      <c r="H114" s="152" t="s">
        <v>587</v>
      </c>
    </row>
    <row r="116" spans="1:8" ht="12.75">
      <c r="A116" s="147" t="s">
        <v>421</v>
      </c>
      <c r="C116" s="153" t="s">
        <v>422</v>
      </c>
      <c r="D116" s="131">
        <v>3774313.675216675</v>
      </c>
      <c r="F116" s="131">
        <v>77233.33333333333</v>
      </c>
      <c r="G116" s="131">
        <v>75366.66666666667</v>
      </c>
      <c r="H116" s="131">
        <v>3698028.9372711824</v>
      </c>
    </row>
    <row r="117" spans="1:8" ht="12.75">
      <c r="A117" s="130">
        <v>38405.73957175926</v>
      </c>
      <c r="C117" s="153" t="s">
        <v>423</v>
      </c>
      <c r="D117" s="131">
        <v>59665.98946680874</v>
      </c>
      <c r="F117" s="131">
        <v>493.28828623162474</v>
      </c>
      <c r="G117" s="131">
        <v>550.7570547286101</v>
      </c>
      <c r="H117" s="131">
        <v>59665.98946680874</v>
      </c>
    </row>
    <row r="119" spans="3:8" ht="12.75">
      <c r="C119" s="153" t="s">
        <v>424</v>
      </c>
      <c r="D119" s="131">
        <v>1.5808434221722032</v>
      </c>
      <c r="F119" s="131">
        <v>0.6386986873952846</v>
      </c>
      <c r="G119" s="131">
        <v>0.7307700858849315</v>
      </c>
      <c r="H119" s="131">
        <v>1.6134538284829363</v>
      </c>
    </row>
    <row r="120" spans="1:10" ht="12.75">
      <c r="A120" s="147" t="s">
        <v>413</v>
      </c>
      <c r="C120" s="148" t="s">
        <v>414</v>
      </c>
      <c r="D120" s="148" t="s">
        <v>415</v>
      </c>
      <c r="F120" s="148" t="s">
        <v>416</v>
      </c>
      <c r="G120" s="148" t="s">
        <v>417</v>
      </c>
      <c r="H120" s="148" t="s">
        <v>418</v>
      </c>
      <c r="I120" s="149" t="s">
        <v>419</v>
      </c>
      <c r="J120" s="148" t="s">
        <v>420</v>
      </c>
    </row>
    <row r="121" spans="1:8" ht="12.75">
      <c r="A121" s="150" t="s">
        <v>477</v>
      </c>
      <c r="C121" s="151">
        <v>455.40299999993294</v>
      </c>
      <c r="D121" s="131">
        <v>354053.9196705818</v>
      </c>
      <c r="F121" s="131">
        <v>47362.5</v>
      </c>
      <c r="G121" s="131">
        <v>49177.5</v>
      </c>
      <c r="H121" s="152" t="s">
        <v>588</v>
      </c>
    </row>
    <row r="123" spans="4:8" ht="12.75">
      <c r="D123" s="131">
        <v>367570.43960666656</v>
      </c>
      <c r="F123" s="131">
        <v>47135</v>
      </c>
      <c r="G123" s="131">
        <v>48875</v>
      </c>
      <c r="H123" s="152" t="s">
        <v>589</v>
      </c>
    </row>
    <row r="125" spans="4:8" ht="12.75">
      <c r="D125" s="131">
        <v>353617.86846637726</v>
      </c>
      <c r="F125" s="131">
        <v>47290</v>
      </c>
      <c r="G125" s="131">
        <v>49202.5</v>
      </c>
      <c r="H125" s="152" t="s">
        <v>590</v>
      </c>
    </row>
    <row r="127" spans="1:8" ht="12.75">
      <c r="A127" s="147" t="s">
        <v>421</v>
      </c>
      <c r="C127" s="153" t="s">
        <v>422</v>
      </c>
      <c r="D127" s="131">
        <v>358414.07591454184</v>
      </c>
      <c r="F127" s="131">
        <v>47262.5</v>
      </c>
      <c r="G127" s="131">
        <v>49085</v>
      </c>
      <c r="H127" s="131">
        <v>310245.6238796582</v>
      </c>
    </row>
    <row r="128" spans="1:8" ht="12.75">
      <c r="A128" s="130">
        <v>38405.740219907406</v>
      </c>
      <c r="C128" s="153" t="s">
        <v>423</v>
      </c>
      <c r="D128" s="131">
        <v>7932.640305093885</v>
      </c>
      <c r="F128" s="131">
        <v>116.21639299169459</v>
      </c>
      <c r="G128" s="131">
        <v>182.29440474134142</v>
      </c>
      <c r="H128" s="131">
        <v>7932.640305093885</v>
      </c>
    </row>
    <row r="130" spans="3:8" ht="12.75">
      <c r="C130" s="153" t="s">
        <v>424</v>
      </c>
      <c r="D130" s="131">
        <v>2.2132613750876513</v>
      </c>
      <c r="F130" s="131">
        <v>0.24589556835058363</v>
      </c>
      <c r="G130" s="131">
        <v>0.37138515787173565</v>
      </c>
      <c r="H130" s="131">
        <v>2.5568903135184575</v>
      </c>
    </row>
    <row r="131" spans="1:16" ht="12.75">
      <c r="A131" s="141" t="s">
        <v>404</v>
      </c>
      <c r="B131" s="136" t="s">
        <v>535</v>
      </c>
      <c r="D131" s="141" t="s">
        <v>405</v>
      </c>
      <c r="E131" s="136" t="s">
        <v>406</v>
      </c>
      <c r="F131" s="137" t="s">
        <v>425</v>
      </c>
      <c r="G131" s="142" t="s">
        <v>408</v>
      </c>
      <c r="H131" s="143">
        <v>1</v>
      </c>
      <c r="I131" s="144" t="s">
        <v>409</v>
      </c>
      <c r="J131" s="143">
        <v>2</v>
      </c>
      <c r="K131" s="142" t="s">
        <v>410</v>
      </c>
      <c r="L131" s="145">
        <v>1</v>
      </c>
      <c r="M131" s="142" t="s">
        <v>411</v>
      </c>
      <c r="N131" s="146">
        <v>1</v>
      </c>
      <c r="O131" s="142" t="s">
        <v>412</v>
      </c>
      <c r="P131" s="146">
        <v>1</v>
      </c>
    </row>
    <row r="133" spans="1:10" ht="12.75">
      <c r="A133" s="147" t="s">
        <v>413</v>
      </c>
      <c r="C133" s="148" t="s">
        <v>414</v>
      </c>
      <c r="D133" s="148" t="s">
        <v>415</v>
      </c>
      <c r="F133" s="148" t="s">
        <v>416</v>
      </c>
      <c r="G133" s="148" t="s">
        <v>417</v>
      </c>
      <c r="H133" s="148" t="s">
        <v>418</v>
      </c>
      <c r="I133" s="149" t="s">
        <v>419</v>
      </c>
      <c r="J133" s="148" t="s">
        <v>420</v>
      </c>
    </row>
    <row r="134" spans="1:8" ht="12.75">
      <c r="A134" s="150" t="s">
        <v>473</v>
      </c>
      <c r="C134" s="151">
        <v>228.61599999992177</v>
      </c>
      <c r="D134" s="131">
        <v>15143.896907508373</v>
      </c>
      <c r="F134" s="131">
        <v>15974</v>
      </c>
      <c r="G134" s="131">
        <v>14002</v>
      </c>
      <c r="H134" s="152" t="s">
        <v>591</v>
      </c>
    </row>
    <row r="136" spans="4:8" ht="12.75">
      <c r="D136" s="131">
        <v>15375.597063943744</v>
      </c>
      <c r="F136" s="131">
        <v>16080</v>
      </c>
      <c r="G136" s="131">
        <v>13972</v>
      </c>
      <c r="H136" s="152" t="s">
        <v>592</v>
      </c>
    </row>
    <row r="138" spans="4:8" ht="12.75">
      <c r="D138" s="131">
        <v>15446.641275838017</v>
      </c>
      <c r="F138" s="131">
        <v>15832</v>
      </c>
      <c r="G138" s="131">
        <v>13895</v>
      </c>
      <c r="H138" s="152" t="s">
        <v>593</v>
      </c>
    </row>
    <row r="140" spans="1:8" ht="12.75">
      <c r="A140" s="147" t="s">
        <v>421</v>
      </c>
      <c r="C140" s="153" t="s">
        <v>422</v>
      </c>
      <c r="D140" s="131">
        <v>15322.045082430046</v>
      </c>
      <c r="F140" s="131">
        <v>15962</v>
      </c>
      <c r="G140" s="131">
        <v>13956.333333333332</v>
      </c>
      <c r="H140" s="131">
        <v>432.346444182561</v>
      </c>
    </row>
    <row r="141" spans="1:8" ht="12.75">
      <c r="A141" s="130">
        <v>38405.74246527778</v>
      </c>
      <c r="C141" s="153" t="s">
        <v>423</v>
      </c>
      <c r="D141" s="131">
        <v>158.3174001235322</v>
      </c>
      <c r="F141" s="131">
        <v>124.43472184241826</v>
      </c>
      <c r="G141" s="131">
        <v>55.193598662646856</v>
      </c>
      <c r="H141" s="131">
        <v>158.3174001235322</v>
      </c>
    </row>
    <row r="143" spans="3:8" ht="12.75">
      <c r="C143" s="153" t="s">
        <v>424</v>
      </c>
      <c r="D143" s="131">
        <v>1.0332654634013345</v>
      </c>
      <c r="F143" s="131">
        <v>0.7795684866709578</v>
      </c>
      <c r="G143" s="131">
        <v>0.3954734910982842</v>
      </c>
      <c r="H143" s="131">
        <v>36.61818022416341</v>
      </c>
    </row>
    <row r="144" spans="1:10" ht="12.75">
      <c r="A144" s="147" t="s">
        <v>413</v>
      </c>
      <c r="C144" s="148" t="s">
        <v>414</v>
      </c>
      <c r="D144" s="148" t="s">
        <v>415</v>
      </c>
      <c r="F144" s="148" t="s">
        <v>416</v>
      </c>
      <c r="G144" s="148" t="s">
        <v>417</v>
      </c>
      <c r="H144" s="148" t="s">
        <v>418</v>
      </c>
      <c r="I144" s="149" t="s">
        <v>419</v>
      </c>
      <c r="J144" s="148" t="s">
        <v>420</v>
      </c>
    </row>
    <row r="145" spans="1:8" ht="12.75">
      <c r="A145" s="150" t="s">
        <v>474</v>
      </c>
      <c r="C145" s="151">
        <v>231.6040000000503</v>
      </c>
      <c r="D145" s="131">
        <v>13483.928329184651</v>
      </c>
      <c r="F145" s="131">
        <v>10006</v>
      </c>
      <c r="G145" s="131">
        <v>14175</v>
      </c>
      <c r="H145" s="152" t="s">
        <v>594</v>
      </c>
    </row>
    <row r="147" spans="4:8" ht="12.75">
      <c r="D147" s="131">
        <v>12390.5</v>
      </c>
      <c r="F147" s="131">
        <v>10203</v>
      </c>
      <c r="G147" s="131">
        <v>14239.999999985099</v>
      </c>
      <c r="H147" s="152" t="s">
        <v>595</v>
      </c>
    </row>
    <row r="149" spans="4:8" ht="12.75">
      <c r="D149" s="131">
        <v>13050.000000014901</v>
      </c>
      <c r="F149" s="131">
        <v>10078</v>
      </c>
      <c r="G149" s="131">
        <v>13969</v>
      </c>
      <c r="H149" s="152" t="s">
        <v>596</v>
      </c>
    </row>
    <row r="151" spans="1:8" ht="12.75">
      <c r="A151" s="147" t="s">
        <v>421</v>
      </c>
      <c r="C151" s="153" t="s">
        <v>422</v>
      </c>
      <c r="D151" s="131">
        <v>12974.809443066519</v>
      </c>
      <c r="F151" s="131">
        <v>10095.666666666666</v>
      </c>
      <c r="G151" s="131">
        <v>14127.999999995034</v>
      </c>
      <c r="H151" s="131">
        <v>388.79687574463003</v>
      </c>
    </row>
    <row r="152" spans="1:8" ht="12.75">
      <c r="A152" s="130">
        <v>38405.74292824074</v>
      </c>
      <c r="C152" s="153" t="s">
        <v>423</v>
      </c>
      <c r="D152" s="131">
        <v>550.5784164463362</v>
      </c>
      <c r="F152" s="131">
        <v>99.68115836673114</v>
      </c>
      <c r="G152" s="131">
        <v>141.48144754126736</v>
      </c>
      <c r="H152" s="131">
        <v>550.5784164463362</v>
      </c>
    </row>
    <row r="154" spans="3:8" ht="12.75">
      <c r="C154" s="153" t="s">
        <v>424</v>
      </c>
      <c r="D154" s="131">
        <v>4.243441253316859</v>
      </c>
      <c r="F154" s="131">
        <v>0.9873657843305494</v>
      </c>
      <c r="G154" s="131">
        <v>1.0014258744430713</v>
      </c>
      <c r="H154" s="131">
        <v>141.61081294489819</v>
      </c>
    </row>
    <row r="155" spans="1:10" ht="12.75">
      <c r="A155" s="147" t="s">
        <v>413</v>
      </c>
      <c r="C155" s="148" t="s">
        <v>414</v>
      </c>
      <c r="D155" s="148" t="s">
        <v>415</v>
      </c>
      <c r="F155" s="148" t="s">
        <v>416</v>
      </c>
      <c r="G155" s="148" t="s">
        <v>417</v>
      </c>
      <c r="H155" s="148" t="s">
        <v>418</v>
      </c>
      <c r="I155" s="149" t="s">
        <v>419</v>
      </c>
      <c r="J155" s="148" t="s">
        <v>420</v>
      </c>
    </row>
    <row r="156" spans="1:8" ht="12.75">
      <c r="A156" s="150" t="s">
        <v>472</v>
      </c>
      <c r="C156" s="151">
        <v>267.7160000000149</v>
      </c>
      <c r="D156" s="131">
        <v>3360.4366018623114</v>
      </c>
      <c r="F156" s="131">
        <v>3002</v>
      </c>
      <c r="G156" s="131">
        <v>3075.75</v>
      </c>
      <c r="H156" s="152" t="s">
        <v>597</v>
      </c>
    </row>
    <row r="158" spans="4:8" ht="12.75">
      <c r="D158" s="131">
        <v>3418.0216348692775</v>
      </c>
      <c r="F158" s="131">
        <v>3032.75</v>
      </c>
      <c r="G158" s="131">
        <v>3123</v>
      </c>
      <c r="H158" s="152" t="s">
        <v>598</v>
      </c>
    </row>
    <row r="160" spans="4:8" ht="12.75">
      <c r="D160" s="131">
        <v>3383.048285149038</v>
      </c>
      <c r="F160" s="131">
        <v>3039.25</v>
      </c>
      <c r="G160" s="131">
        <v>3075.75</v>
      </c>
      <c r="H160" s="152" t="s">
        <v>599</v>
      </c>
    </row>
    <row r="162" spans="1:8" ht="12.75">
      <c r="A162" s="147" t="s">
        <v>421</v>
      </c>
      <c r="C162" s="153" t="s">
        <v>422</v>
      </c>
      <c r="D162" s="131">
        <v>3387.168840626876</v>
      </c>
      <c r="F162" s="131">
        <v>3024.666666666667</v>
      </c>
      <c r="G162" s="131">
        <v>3091.5</v>
      </c>
      <c r="H162" s="131">
        <v>323.4798505965331</v>
      </c>
    </row>
    <row r="163" spans="1:8" ht="12.75">
      <c r="A163" s="130">
        <v>38405.743576388886</v>
      </c>
      <c r="C163" s="153" t="s">
        <v>423</v>
      </c>
      <c r="D163" s="131">
        <v>29.012811647478294</v>
      </c>
      <c r="F163" s="131">
        <v>19.897131284015128</v>
      </c>
      <c r="G163" s="131">
        <v>27.279800219209818</v>
      </c>
      <c r="H163" s="131">
        <v>29.012811647478294</v>
      </c>
    </row>
    <row r="165" spans="3:8" ht="12.75">
      <c r="C165" s="153" t="s">
        <v>424</v>
      </c>
      <c r="D165" s="131">
        <v>0.8565505002138835</v>
      </c>
      <c r="F165" s="131">
        <v>0.6578288941155541</v>
      </c>
      <c r="G165" s="131">
        <v>0.882413075180651</v>
      </c>
      <c r="H165" s="131">
        <v>8.968970275575256</v>
      </c>
    </row>
    <row r="166" spans="1:10" ht="12.75">
      <c r="A166" s="147" t="s">
        <v>413</v>
      </c>
      <c r="C166" s="148" t="s">
        <v>414</v>
      </c>
      <c r="D166" s="148" t="s">
        <v>415</v>
      </c>
      <c r="F166" s="148" t="s">
        <v>416</v>
      </c>
      <c r="G166" s="148" t="s">
        <v>417</v>
      </c>
      <c r="H166" s="148" t="s">
        <v>418</v>
      </c>
      <c r="I166" s="149" t="s">
        <v>419</v>
      </c>
      <c r="J166" s="148" t="s">
        <v>420</v>
      </c>
    </row>
    <row r="167" spans="1:8" ht="12.75">
      <c r="A167" s="150" t="s">
        <v>471</v>
      </c>
      <c r="C167" s="151">
        <v>292.40199999976903</v>
      </c>
      <c r="D167" s="131">
        <v>11917.968702793121</v>
      </c>
      <c r="F167" s="131">
        <v>11505.25</v>
      </c>
      <c r="G167" s="131">
        <v>11685.25</v>
      </c>
      <c r="H167" s="152" t="s">
        <v>600</v>
      </c>
    </row>
    <row r="169" spans="4:8" ht="12.75">
      <c r="D169" s="131">
        <v>11939.459610179067</v>
      </c>
      <c r="F169" s="131">
        <v>11570.5</v>
      </c>
      <c r="G169" s="131">
        <v>11811</v>
      </c>
      <c r="H169" s="152" t="s">
        <v>601</v>
      </c>
    </row>
    <row r="171" spans="4:8" ht="12.75">
      <c r="D171" s="131">
        <v>11697.110193267465</v>
      </c>
      <c r="F171" s="131">
        <v>11670.5</v>
      </c>
      <c r="G171" s="131">
        <v>11664.5</v>
      </c>
      <c r="H171" s="152" t="s">
        <v>602</v>
      </c>
    </row>
    <row r="173" spans="1:8" ht="12.75">
      <c r="A173" s="147" t="s">
        <v>421</v>
      </c>
      <c r="C173" s="153" t="s">
        <v>422</v>
      </c>
      <c r="D173" s="131">
        <v>11851.512835413218</v>
      </c>
      <c r="F173" s="131">
        <v>11582.083333333332</v>
      </c>
      <c r="G173" s="131">
        <v>11720.25</v>
      </c>
      <c r="H173" s="131">
        <v>180.6705358351585</v>
      </c>
    </row>
    <row r="174" spans="1:8" ht="12.75">
      <c r="A174" s="130">
        <v>38405.74424768519</v>
      </c>
      <c r="C174" s="153" t="s">
        <v>423</v>
      </c>
      <c r="D174" s="131">
        <v>134.14766752073348</v>
      </c>
      <c r="F174" s="131">
        <v>83.23172972690963</v>
      </c>
      <c r="G174" s="131">
        <v>79.27365577542137</v>
      </c>
      <c r="H174" s="131">
        <v>134.14766752073348</v>
      </c>
    </row>
    <row r="176" spans="3:8" ht="12.75">
      <c r="C176" s="153" t="s">
        <v>424</v>
      </c>
      <c r="D176" s="131">
        <v>1.1319033222483639</v>
      </c>
      <c r="F176" s="131">
        <v>0.7186248564398429</v>
      </c>
      <c r="G176" s="131">
        <v>0.6763819523936894</v>
      </c>
      <c r="H176" s="131">
        <v>74.24988634733899</v>
      </c>
    </row>
    <row r="177" spans="1:10" ht="12.75">
      <c r="A177" s="147" t="s">
        <v>413</v>
      </c>
      <c r="C177" s="148" t="s">
        <v>414</v>
      </c>
      <c r="D177" s="148" t="s">
        <v>415</v>
      </c>
      <c r="F177" s="148" t="s">
        <v>416</v>
      </c>
      <c r="G177" s="148" t="s">
        <v>417</v>
      </c>
      <c r="H177" s="148" t="s">
        <v>418</v>
      </c>
      <c r="I177" s="149" t="s">
        <v>419</v>
      </c>
      <c r="J177" s="148" t="s">
        <v>420</v>
      </c>
    </row>
    <row r="178" spans="1:8" ht="12.75">
      <c r="A178" s="150" t="s">
        <v>475</v>
      </c>
      <c r="C178" s="151">
        <v>324.75400000019</v>
      </c>
      <c r="D178" s="131">
        <v>19698.80100288987</v>
      </c>
      <c r="F178" s="131">
        <v>17468</v>
      </c>
      <c r="G178" s="131">
        <v>16361.000000014901</v>
      </c>
      <c r="H178" s="152" t="s">
        <v>603</v>
      </c>
    </row>
    <row r="180" spans="4:8" ht="12.75">
      <c r="D180" s="131">
        <v>19919.365064114332</v>
      </c>
      <c r="F180" s="131">
        <v>17314</v>
      </c>
      <c r="G180" s="131">
        <v>16172</v>
      </c>
      <c r="H180" s="152" t="s">
        <v>604</v>
      </c>
    </row>
    <row r="182" spans="4:8" ht="12.75">
      <c r="D182" s="131">
        <v>20048.920224636793</v>
      </c>
      <c r="F182" s="131">
        <v>17095</v>
      </c>
      <c r="G182" s="131">
        <v>16508</v>
      </c>
      <c r="H182" s="152" t="s">
        <v>605</v>
      </c>
    </row>
    <row r="184" spans="1:8" ht="12.75">
      <c r="A184" s="147" t="s">
        <v>421</v>
      </c>
      <c r="C184" s="153" t="s">
        <v>422</v>
      </c>
      <c r="D184" s="131">
        <v>19889.02876388033</v>
      </c>
      <c r="F184" s="131">
        <v>17292.333333333332</v>
      </c>
      <c r="G184" s="131">
        <v>16347.000000004966</v>
      </c>
      <c r="H184" s="131">
        <v>3037.9641319211014</v>
      </c>
    </row>
    <row r="185" spans="1:8" ht="12.75">
      <c r="A185" s="130">
        <v>38405.74475694444</v>
      </c>
      <c r="C185" s="153" t="s">
        <v>423</v>
      </c>
      <c r="D185" s="131">
        <v>177.0200149507279</v>
      </c>
      <c r="F185" s="131">
        <v>187.44154644404037</v>
      </c>
      <c r="G185" s="131">
        <v>168.43693181782743</v>
      </c>
      <c r="H185" s="131">
        <v>177.0200149507279</v>
      </c>
    </row>
    <row r="187" spans="3:8" ht="12.75">
      <c r="C187" s="153" t="s">
        <v>424</v>
      </c>
      <c r="D187" s="131">
        <v>0.8900385084273539</v>
      </c>
      <c r="F187" s="131">
        <v>1.0839575136035648</v>
      </c>
      <c r="G187" s="131">
        <v>1.0303843629887826</v>
      </c>
      <c r="H187" s="131">
        <v>5.826929063799929</v>
      </c>
    </row>
    <row r="188" spans="1:10" ht="12.75">
      <c r="A188" s="147" t="s">
        <v>413</v>
      </c>
      <c r="C188" s="148" t="s">
        <v>414</v>
      </c>
      <c r="D188" s="148" t="s">
        <v>415</v>
      </c>
      <c r="F188" s="148" t="s">
        <v>416</v>
      </c>
      <c r="G188" s="148" t="s">
        <v>417</v>
      </c>
      <c r="H188" s="148" t="s">
        <v>418</v>
      </c>
      <c r="I188" s="149" t="s">
        <v>419</v>
      </c>
      <c r="J188" s="148" t="s">
        <v>420</v>
      </c>
    </row>
    <row r="189" spans="1:8" ht="12.75">
      <c r="A189" s="150" t="s">
        <v>494</v>
      </c>
      <c r="C189" s="151">
        <v>343.82299999985844</v>
      </c>
      <c r="D189" s="131">
        <v>14712.793187782168</v>
      </c>
      <c r="F189" s="131">
        <v>13894</v>
      </c>
      <c r="G189" s="131">
        <v>14042</v>
      </c>
      <c r="H189" s="152" t="s">
        <v>606</v>
      </c>
    </row>
    <row r="191" spans="4:8" ht="12.75">
      <c r="D191" s="131">
        <v>14617</v>
      </c>
      <c r="F191" s="131">
        <v>14062.000000014901</v>
      </c>
      <c r="G191" s="131">
        <v>13806</v>
      </c>
      <c r="H191" s="152" t="s">
        <v>607</v>
      </c>
    </row>
    <row r="193" spans="4:8" ht="12.75">
      <c r="D193" s="131">
        <v>14739.557946652174</v>
      </c>
      <c r="F193" s="131">
        <v>14182</v>
      </c>
      <c r="G193" s="131">
        <v>13739.999999985099</v>
      </c>
      <c r="H193" s="152" t="s">
        <v>608</v>
      </c>
    </row>
    <row r="195" spans="1:8" ht="12.75">
      <c r="A195" s="147" t="s">
        <v>421</v>
      </c>
      <c r="C195" s="153" t="s">
        <v>422</v>
      </c>
      <c r="D195" s="131">
        <v>14689.783711478114</v>
      </c>
      <c r="F195" s="131">
        <v>14046.000000004966</v>
      </c>
      <c r="G195" s="131">
        <v>13862.666666661698</v>
      </c>
      <c r="H195" s="131">
        <v>734.7890024833692</v>
      </c>
    </row>
    <row r="196" spans="1:8" ht="12.75">
      <c r="A196" s="130">
        <v>38405.74519675926</v>
      </c>
      <c r="C196" s="153" t="s">
        <v>423</v>
      </c>
      <c r="D196" s="131">
        <v>64.43748576517129</v>
      </c>
      <c r="F196" s="131">
        <v>144.66513056107996</v>
      </c>
      <c r="G196" s="131">
        <v>158.77447318496885</v>
      </c>
      <c r="H196" s="131">
        <v>64.43748576517129</v>
      </c>
    </row>
    <row r="198" spans="3:8" ht="12.75">
      <c r="C198" s="153" t="s">
        <v>424</v>
      </c>
      <c r="D198" s="131">
        <v>0.4386551022859647</v>
      </c>
      <c r="F198" s="131">
        <v>1.0299382782360023</v>
      </c>
      <c r="G198" s="131">
        <v>1.1453386062207305</v>
      </c>
      <c r="H198" s="131">
        <v>8.76952234551574</v>
      </c>
    </row>
    <row r="199" spans="1:10" ht="12.75">
      <c r="A199" s="147" t="s">
        <v>413</v>
      </c>
      <c r="C199" s="148" t="s">
        <v>414</v>
      </c>
      <c r="D199" s="148" t="s">
        <v>415</v>
      </c>
      <c r="F199" s="148" t="s">
        <v>416</v>
      </c>
      <c r="G199" s="148" t="s">
        <v>417</v>
      </c>
      <c r="H199" s="148" t="s">
        <v>418</v>
      </c>
      <c r="I199" s="149" t="s">
        <v>419</v>
      </c>
      <c r="J199" s="148" t="s">
        <v>420</v>
      </c>
    </row>
    <row r="200" spans="1:8" ht="12.75">
      <c r="A200" s="150" t="s">
        <v>476</v>
      </c>
      <c r="C200" s="151">
        <v>361.38400000007823</v>
      </c>
      <c r="D200" s="131">
        <v>14534.000000014901</v>
      </c>
      <c r="F200" s="131">
        <v>14404</v>
      </c>
      <c r="G200" s="131">
        <v>14436.000000014901</v>
      </c>
      <c r="H200" s="152" t="s">
        <v>609</v>
      </c>
    </row>
    <row r="202" spans="4:8" ht="12.75">
      <c r="D202" s="131">
        <v>14213.5</v>
      </c>
      <c r="F202" s="131">
        <v>14463.999999985099</v>
      </c>
      <c r="G202" s="131">
        <v>14287.999999985099</v>
      </c>
      <c r="H202" s="152" t="s">
        <v>610</v>
      </c>
    </row>
    <row r="204" spans="4:8" ht="12.75">
      <c r="D204" s="131">
        <v>14458.391504377127</v>
      </c>
      <c r="F204" s="131">
        <v>14202</v>
      </c>
      <c r="G204" s="131">
        <v>14210.000000014901</v>
      </c>
      <c r="H204" s="152" t="s">
        <v>611</v>
      </c>
    </row>
    <row r="206" spans="1:8" ht="12.75">
      <c r="A206" s="147" t="s">
        <v>421</v>
      </c>
      <c r="C206" s="153" t="s">
        <v>422</v>
      </c>
      <c r="D206" s="131">
        <v>14401.963834797341</v>
      </c>
      <c r="F206" s="131">
        <v>14356.666666661698</v>
      </c>
      <c r="G206" s="131">
        <v>14311.333333338302</v>
      </c>
      <c r="H206" s="131">
        <v>66.13437743340243</v>
      </c>
    </row>
    <row r="207" spans="1:8" ht="12.75">
      <c r="A207" s="130">
        <v>38405.745625</v>
      </c>
      <c r="C207" s="153" t="s">
        <v>423</v>
      </c>
      <c r="D207" s="131">
        <v>167.53544079681708</v>
      </c>
      <c r="F207" s="131">
        <v>137.26373640443325</v>
      </c>
      <c r="G207" s="131">
        <v>114.79256654524896</v>
      </c>
      <c r="H207" s="131">
        <v>167.53544079681708</v>
      </c>
    </row>
    <row r="209" spans="3:8" ht="12.75">
      <c r="C209" s="153" t="s">
        <v>424</v>
      </c>
      <c r="D209" s="131">
        <v>1.1632819157067034</v>
      </c>
      <c r="F209" s="131">
        <v>0.9560975370639475</v>
      </c>
      <c r="G209" s="131">
        <v>0.802109516084286</v>
      </c>
      <c r="H209" s="131">
        <v>253.3258001340164</v>
      </c>
    </row>
    <row r="210" spans="1:10" ht="12.75">
      <c r="A210" s="147" t="s">
        <v>413</v>
      </c>
      <c r="C210" s="148" t="s">
        <v>414</v>
      </c>
      <c r="D210" s="148" t="s">
        <v>415</v>
      </c>
      <c r="F210" s="148" t="s">
        <v>416</v>
      </c>
      <c r="G210" s="148" t="s">
        <v>417</v>
      </c>
      <c r="H210" s="148" t="s">
        <v>418</v>
      </c>
      <c r="I210" s="149" t="s">
        <v>419</v>
      </c>
      <c r="J210" s="148" t="s">
        <v>420</v>
      </c>
    </row>
    <row r="211" spans="1:8" ht="12.75">
      <c r="A211" s="150" t="s">
        <v>495</v>
      </c>
      <c r="C211" s="151">
        <v>371.029</v>
      </c>
      <c r="D211" s="131">
        <v>17664.95404958725</v>
      </c>
      <c r="F211" s="131">
        <v>17510</v>
      </c>
      <c r="G211" s="131">
        <v>18066</v>
      </c>
      <c r="H211" s="152" t="s">
        <v>612</v>
      </c>
    </row>
    <row r="213" spans="4:8" ht="12.75">
      <c r="D213" s="131">
        <v>17509.5</v>
      </c>
      <c r="F213" s="131">
        <v>17390</v>
      </c>
      <c r="G213" s="131">
        <v>18016</v>
      </c>
      <c r="H213" s="152" t="s">
        <v>613</v>
      </c>
    </row>
    <row r="215" spans="4:8" ht="12.75">
      <c r="D215" s="131">
        <v>17468.92429330945</v>
      </c>
      <c r="F215" s="131">
        <v>17592</v>
      </c>
      <c r="G215" s="131">
        <v>17568</v>
      </c>
      <c r="H215" s="152" t="s">
        <v>614</v>
      </c>
    </row>
    <row r="217" spans="1:8" ht="12.75">
      <c r="A217" s="147" t="s">
        <v>421</v>
      </c>
      <c r="C217" s="153" t="s">
        <v>422</v>
      </c>
      <c r="D217" s="131">
        <v>17547.792780965567</v>
      </c>
      <c r="F217" s="131">
        <v>17497.333333333332</v>
      </c>
      <c r="G217" s="131">
        <v>17883.333333333332</v>
      </c>
      <c r="H217" s="131">
        <v>-96.4327299576187</v>
      </c>
    </row>
    <row r="218" spans="1:8" ht="12.75">
      <c r="A218" s="130">
        <v>38405.74606481481</v>
      </c>
      <c r="C218" s="153" t="s">
        <v>423</v>
      </c>
      <c r="D218" s="131">
        <v>103.4730358211701</v>
      </c>
      <c r="F218" s="131">
        <v>101.59396307524052</v>
      </c>
      <c r="G218" s="131">
        <v>274.2286150884574</v>
      </c>
      <c r="H218" s="131">
        <v>103.4730358211701</v>
      </c>
    </row>
    <row r="220" spans="3:7" ht="12.75">
      <c r="C220" s="153" t="s">
        <v>424</v>
      </c>
      <c r="D220" s="131">
        <v>0.589664108259868</v>
      </c>
      <c r="F220" s="131">
        <v>0.5806254081111819</v>
      </c>
      <c r="G220" s="131">
        <v>1.5334312120510203</v>
      </c>
    </row>
    <row r="221" spans="1:10" ht="12.75">
      <c r="A221" s="147" t="s">
        <v>413</v>
      </c>
      <c r="C221" s="148" t="s">
        <v>414</v>
      </c>
      <c r="D221" s="148" t="s">
        <v>415</v>
      </c>
      <c r="F221" s="148" t="s">
        <v>416</v>
      </c>
      <c r="G221" s="148" t="s">
        <v>417</v>
      </c>
      <c r="H221" s="148" t="s">
        <v>418</v>
      </c>
      <c r="I221" s="149" t="s">
        <v>419</v>
      </c>
      <c r="J221" s="148" t="s">
        <v>420</v>
      </c>
    </row>
    <row r="222" spans="1:8" ht="12.75">
      <c r="A222" s="150" t="s">
        <v>470</v>
      </c>
      <c r="C222" s="151">
        <v>407.77100000018254</v>
      </c>
      <c r="D222" s="131">
        <v>76831.96496915817</v>
      </c>
      <c r="F222" s="131">
        <v>69600</v>
      </c>
      <c r="G222" s="131">
        <v>67300</v>
      </c>
      <c r="H222" s="152" t="s">
        <v>615</v>
      </c>
    </row>
    <row r="224" spans="4:8" ht="12.75">
      <c r="D224" s="131">
        <v>77316.48034143448</v>
      </c>
      <c r="F224" s="131">
        <v>69800</v>
      </c>
      <c r="G224" s="131">
        <v>66500</v>
      </c>
      <c r="H224" s="152" t="s">
        <v>616</v>
      </c>
    </row>
    <row r="226" spans="4:8" ht="12.75">
      <c r="D226" s="131">
        <v>77115.97744381428</v>
      </c>
      <c r="F226" s="131">
        <v>69700</v>
      </c>
      <c r="G226" s="131">
        <v>67000</v>
      </c>
      <c r="H226" s="152" t="s">
        <v>617</v>
      </c>
    </row>
    <row r="228" spans="1:8" ht="12.75">
      <c r="A228" s="147" t="s">
        <v>421</v>
      </c>
      <c r="C228" s="153" t="s">
        <v>422</v>
      </c>
      <c r="D228" s="131">
        <v>77088.14091813564</v>
      </c>
      <c r="F228" s="131">
        <v>69700</v>
      </c>
      <c r="G228" s="131">
        <v>66933.33333333333</v>
      </c>
      <c r="H228" s="131">
        <v>8794.094796542351</v>
      </c>
    </row>
    <row r="229" spans="1:8" ht="12.75">
      <c r="A229" s="130">
        <v>38405.74652777778</v>
      </c>
      <c r="C229" s="153" t="s">
        <v>423</v>
      </c>
      <c r="D229" s="131">
        <v>243.45418586174847</v>
      </c>
      <c r="F229" s="131">
        <v>100</v>
      </c>
      <c r="G229" s="131">
        <v>404.14518843273805</v>
      </c>
      <c r="H229" s="131">
        <v>243.45418586174847</v>
      </c>
    </row>
    <row r="231" spans="3:8" ht="12.75">
      <c r="C231" s="153" t="s">
        <v>424</v>
      </c>
      <c r="D231" s="131">
        <v>0.3158127605130426</v>
      </c>
      <c r="F231" s="131">
        <v>0.14347202295552366</v>
      </c>
      <c r="G231" s="131">
        <v>0.6038025723596686</v>
      </c>
      <c r="H231" s="131">
        <v>2.768382550953049</v>
      </c>
    </row>
    <row r="232" spans="1:10" ht="12.75">
      <c r="A232" s="147" t="s">
        <v>413</v>
      </c>
      <c r="C232" s="148" t="s">
        <v>414</v>
      </c>
      <c r="D232" s="148" t="s">
        <v>415</v>
      </c>
      <c r="F232" s="148" t="s">
        <v>416</v>
      </c>
      <c r="G232" s="148" t="s">
        <v>417</v>
      </c>
      <c r="H232" s="148" t="s">
        <v>418</v>
      </c>
      <c r="I232" s="149" t="s">
        <v>419</v>
      </c>
      <c r="J232" s="148" t="s">
        <v>420</v>
      </c>
    </row>
    <row r="233" spans="1:8" ht="12.75">
      <c r="A233" s="150" t="s">
        <v>477</v>
      </c>
      <c r="C233" s="151">
        <v>455.40299999993294</v>
      </c>
      <c r="D233" s="131">
        <v>50235.195714354515</v>
      </c>
      <c r="F233" s="131">
        <v>45792.5</v>
      </c>
      <c r="G233" s="131">
        <v>47875</v>
      </c>
      <c r="H233" s="152" t="s">
        <v>618</v>
      </c>
    </row>
    <row r="235" spans="4:8" ht="12.75">
      <c r="D235" s="131">
        <v>49469.9679300189</v>
      </c>
      <c r="F235" s="131">
        <v>45717.5</v>
      </c>
      <c r="G235" s="131">
        <v>48002.5</v>
      </c>
      <c r="H235" s="152" t="s">
        <v>619</v>
      </c>
    </row>
    <row r="237" spans="4:8" ht="12.75">
      <c r="D237" s="131">
        <v>49975</v>
      </c>
      <c r="F237" s="131">
        <v>46012.5</v>
      </c>
      <c r="G237" s="131">
        <v>47877.5</v>
      </c>
      <c r="H237" s="152" t="s">
        <v>620</v>
      </c>
    </row>
    <row r="239" spans="1:8" ht="12.75">
      <c r="A239" s="147" t="s">
        <v>421</v>
      </c>
      <c r="C239" s="153" t="s">
        <v>422</v>
      </c>
      <c r="D239" s="131">
        <v>49893.387881457806</v>
      </c>
      <c r="F239" s="131">
        <v>45840.83333333333</v>
      </c>
      <c r="G239" s="131">
        <v>47918.33333333333</v>
      </c>
      <c r="H239" s="131">
        <v>3019.843792310519</v>
      </c>
    </row>
    <row r="240" spans="1:8" ht="12.75">
      <c r="A240" s="130">
        <v>38405.74717592593</v>
      </c>
      <c r="C240" s="153" t="s">
        <v>423</v>
      </c>
      <c r="D240" s="131">
        <v>389.08712892991684</v>
      </c>
      <c r="F240" s="131">
        <v>153.324275094759</v>
      </c>
      <c r="G240" s="131">
        <v>72.90118883347057</v>
      </c>
      <c r="H240" s="131">
        <v>389.08712892991684</v>
      </c>
    </row>
    <row r="242" spans="3:8" ht="12.75">
      <c r="C242" s="153" t="s">
        <v>424</v>
      </c>
      <c r="D242" s="131">
        <v>0.7798370594804122</v>
      </c>
      <c r="F242" s="131">
        <v>0.3344709595042827</v>
      </c>
      <c r="G242" s="131">
        <v>0.152136319780468</v>
      </c>
      <c r="H242" s="131">
        <v>12.884346200974242</v>
      </c>
    </row>
    <row r="243" spans="1:16" ht="12.75">
      <c r="A243" s="141" t="s">
        <v>404</v>
      </c>
      <c r="B243" s="136" t="s">
        <v>549</v>
      </c>
      <c r="D243" s="141" t="s">
        <v>405</v>
      </c>
      <c r="E243" s="136" t="s">
        <v>406</v>
      </c>
      <c r="F243" s="137" t="s">
        <v>426</v>
      </c>
      <c r="G243" s="142" t="s">
        <v>408</v>
      </c>
      <c r="H243" s="143">
        <v>1</v>
      </c>
      <c r="I243" s="144" t="s">
        <v>409</v>
      </c>
      <c r="J243" s="143">
        <v>3</v>
      </c>
      <c r="K243" s="142" t="s">
        <v>410</v>
      </c>
      <c r="L243" s="145">
        <v>1</v>
      </c>
      <c r="M243" s="142" t="s">
        <v>411</v>
      </c>
      <c r="N243" s="146">
        <v>1</v>
      </c>
      <c r="O243" s="142" t="s">
        <v>412</v>
      </c>
      <c r="P243" s="146">
        <v>1</v>
      </c>
    </row>
    <row r="245" spans="1:10" ht="12.75">
      <c r="A245" s="147" t="s">
        <v>413</v>
      </c>
      <c r="C245" s="148" t="s">
        <v>414</v>
      </c>
      <c r="D245" s="148" t="s">
        <v>415</v>
      </c>
      <c r="F245" s="148" t="s">
        <v>416</v>
      </c>
      <c r="G245" s="148" t="s">
        <v>417</v>
      </c>
      <c r="H245" s="148" t="s">
        <v>418</v>
      </c>
      <c r="I245" s="149" t="s">
        <v>419</v>
      </c>
      <c r="J245" s="148" t="s">
        <v>420</v>
      </c>
    </row>
    <row r="246" spans="1:8" ht="12.75">
      <c r="A246" s="150" t="s">
        <v>473</v>
      </c>
      <c r="C246" s="151">
        <v>228.61599999992177</v>
      </c>
      <c r="D246" s="131">
        <v>17294.576297819614</v>
      </c>
      <c r="F246" s="131">
        <v>15585.000000014901</v>
      </c>
      <c r="G246" s="131">
        <v>14062.000000014901</v>
      </c>
      <c r="H246" s="152" t="s">
        <v>621</v>
      </c>
    </row>
    <row r="248" spans="4:8" ht="12.75">
      <c r="D248" s="131">
        <v>17324.88963484764</v>
      </c>
      <c r="F248" s="131">
        <v>15937.999999985099</v>
      </c>
      <c r="G248" s="131">
        <v>14075</v>
      </c>
      <c r="H248" s="152" t="s">
        <v>622</v>
      </c>
    </row>
    <row r="250" spans="4:8" ht="12.75">
      <c r="D250" s="131">
        <v>17528.085424005985</v>
      </c>
      <c r="F250" s="131">
        <v>15884.000000014901</v>
      </c>
      <c r="G250" s="131">
        <v>14020</v>
      </c>
      <c r="H250" s="152" t="s">
        <v>623</v>
      </c>
    </row>
    <row r="252" spans="1:8" ht="12.75">
      <c r="A252" s="147" t="s">
        <v>421</v>
      </c>
      <c r="C252" s="153" t="s">
        <v>422</v>
      </c>
      <c r="D252" s="131">
        <v>17382.51711889108</v>
      </c>
      <c r="F252" s="131">
        <v>15802.333333338302</v>
      </c>
      <c r="G252" s="131">
        <v>14052.333333338302</v>
      </c>
      <c r="H252" s="131">
        <v>2515.7965741851062</v>
      </c>
    </row>
    <row r="253" spans="1:8" ht="12.75">
      <c r="A253" s="130">
        <v>38405.74940972222</v>
      </c>
      <c r="C253" s="153" t="s">
        <v>423</v>
      </c>
      <c r="D253" s="131">
        <v>126.97371062908245</v>
      </c>
      <c r="F253" s="131">
        <v>190.1429286860681</v>
      </c>
      <c r="G253" s="131">
        <v>28.74601422000594</v>
      </c>
      <c r="H253" s="131">
        <v>126.97371062908245</v>
      </c>
    </row>
    <row r="255" spans="3:8" ht="12.75">
      <c r="C255" s="153" t="s">
        <v>424</v>
      </c>
      <c r="D255" s="131">
        <v>0.730467916473899</v>
      </c>
      <c r="F255" s="131">
        <v>1.2032585610944062</v>
      </c>
      <c r="G255" s="131">
        <v>0.20456399331068942</v>
      </c>
      <c r="H255" s="131">
        <v>5.047057935127788</v>
      </c>
    </row>
    <row r="256" spans="1:10" ht="12.75">
      <c r="A256" s="147" t="s">
        <v>413</v>
      </c>
      <c r="C256" s="148" t="s">
        <v>414</v>
      </c>
      <c r="D256" s="148" t="s">
        <v>415</v>
      </c>
      <c r="F256" s="148" t="s">
        <v>416</v>
      </c>
      <c r="G256" s="148" t="s">
        <v>417</v>
      </c>
      <c r="H256" s="148" t="s">
        <v>418</v>
      </c>
      <c r="I256" s="149" t="s">
        <v>419</v>
      </c>
      <c r="J256" s="148" t="s">
        <v>420</v>
      </c>
    </row>
    <row r="257" spans="1:8" ht="12.75">
      <c r="A257" s="150" t="s">
        <v>474</v>
      </c>
      <c r="C257" s="151">
        <v>231.6040000000503</v>
      </c>
      <c r="D257" s="131">
        <v>16830.141388833523</v>
      </c>
      <c r="F257" s="131">
        <v>10155</v>
      </c>
      <c r="G257" s="131">
        <v>13980</v>
      </c>
      <c r="H257" s="152" t="s">
        <v>624</v>
      </c>
    </row>
    <row r="259" spans="4:8" ht="12.75">
      <c r="D259" s="131">
        <v>16768.910416930914</v>
      </c>
      <c r="F259" s="131">
        <v>10249</v>
      </c>
      <c r="G259" s="131">
        <v>13803</v>
      </c>
      <c r="H259" s="152" t="s">
        <v>625</v>
      </c>
    </row>
    <row r="261" spans="4:8" ht="12.75">
      <c r="D261" s="131">
        <v>17160.579841077328</v>
      </c>
      <c r="F261" s="131">
        <v>10639</v>
      </c>
      <c r="G261" s="131">
        <v>13907</v>
      </c>
      <c r="H261" s="152" t="s">
        <v>626</v>
      </c>
    </row>
    <row r="263" spans="1:8" ht="12.75">
      <c r="A263" s="147" t="s">
        <v>421</v>
      </c>
      <c r="C263" s="153" t="s">
        <v>422</v>
      </c>
      <c r="D263" s="131">
        <v>16919.87721561392</v>
      </c>
      <c r="F263" s="131">
        <v>10347.666666666666</v>
      </c>
      <c r="G263" s="131">
        <v>13896.666666666668</v>
      </c>
      <c r="H263" s="131">
        <v>4380.368538175262</v>
      </c>
    </row>
    <row r="264" spans="1:8" ht="12.75">
      <c r="A264" s="130">
        <v>38405.749872685185</v>
      </c>
      <c r="C264" s="153" t="s">
        <v>423</v>
      </c>
      <c r="D264" s="131">
        <v>210.69082421574927</v>
      </c>
      <c r="F264" s="131">
        <v>256.6424230974555</v>
      </c>
      <c r="G264" s="131">
        <v>88.95129753597377</v>
      </c>
      <c r="H264" s="131">
        <v>210.69082421574927</v>
      </c>
    </row>
    <row r="266" spans="3:8" ht="12.75">
      <c r="C266" s="153" t="s">
        <v>424</v>
      </c>
      <c r="D266" s="131">
        <v>1.245226673520542</v>
      </c>
      <c r="F266" s="131">
        <v>2.4801960805732906</v>
      </c>
      <c r="G266" s="131">
        <v>0.6400908913598496</v>
      </c>
      <c r="H266" s="131">
        <v>4.809888080867212</v>
      </c>
    </row>
    <row r="267" spans="1:10" ht="12.75">
      <c r="A267" s="147" t="s">
        <v>413</v>
      </c>
      <c r="C267" s="148" t="s">
        <v>414</v>
      </c>
      <c r="D267" s="148" t="s">
        <v>415</v>
      </c>
      <c r="F267" s="148" t="s">
        <v>416</v>
      </c>
      <c r="G267" s="148" t="s">
        <v>417</v>
      </c>
      <c r="H267" s="148" t="s">
        <v>418</v>
      </c>
      <c r="I267" s="149" t="s">
        <v>419</v>
      </c>
      <c r="J267" s="148" t="s">
        <v>420</v>
      </c>
    </row>
    <row r="268" spans="1:8" ht="12.75">
      <c r="A268" s="150" t="s">
        <v>472</v>
      </c>
      <c r="C268" s="151">
        <v>267.7160000000149</v>
      </c>
      <c r="D268" s="131">
        <v>8640.270872920752</v>
      </c>
      <c r="F268" s="131">
        <v>3005.75</v>
      </c>
      <c r="G268" s="131">
        <v>3065.25</v>
      </c>
      <c r="H268" s="152" t="s">
        <v>627</v>
      </c>
    </row>
    <row r="270" spans="4:8" ht="12.75">
      <c r="D270" s="131">
        <v>8290.592676103115</v>
      </c>
      <c r="F270" s="131">
        <v>3040.75</v>
      </c>
      <c r="G270" s="131">
        <v>3103</v>
      </c>
      <c r="H270" s="152" t="s">
        <v>628</v>
      </c>
    </row>
    <row r="272" spans="4:8" ht="12.75">
      <c r="D272" s="131">
        <v>8725.94726587832</v>
      </c>
      <c r="F272" s="131">
        <v>3060</v>
      </c>
      <c r="G272" s="131">
        <v>3100</v>
      </c>
      <c r="H272" s="152" t="s">
        <v>629</v>
      </c>
    </row>
    <row r="274" spans="1:8" ht="12.75">
      <c r="A274" s="147" t="s">
        <v>421</v>
      </c>
      <c r="C274" s="153" t="s">
        <v>422</v>
      </c>
      <c r="D274" s="131">
        <v>8552.270271634063</v>
      </c>
      <c r="F274" s="131">
        <v>3035.5</v>
      </c>
      <c r="G274" s="131">
        <v>3089.416666666667</v>
      </c>
      <c r="H274" s="131">
        <v>5485.289669119975</v>
      </c>
    </row>
    <row r="275" spans="1:8" ht="12.75">
      <c r="A275" s="130">
        <v>38405.75052083333</v>
      </c>
      <c r="C275" s="153" t="s">
        <v>423</v>
      </c>
      <c r="D275" s="131">
        <v>230.63279055609496</v>
      </c>
      <c r="F275" s="131">
        <v>27.503408879627997</v>
      </c>
      <c r="G275" s="131">
        <v>20.98263170656468</v>
      </c>
      <c r="H275" s="131">
        <v>230.63279055609496</v>
      </c>
    </row>
    <row r="277" spans="3:8" ht="12.75">
      <c r="C277" s="153" t="s">
        <v>424</v>
      </c>
      <c r="D277" s="131">
        <v>2.696743475484533</v>
      </c>
      <c r="F277" s="131">
        <v>0.9060586025243947</v>
      </c>
      <c r="G277" s="131">
        <v>0.679177785662817</v>
      </c>
      <c r="H277" s="131">
        <v>4.204569028586892</v>
      </c>
    </row>
    <row r="278" spans="1:10" ht="12.75">
      <c r="A278" s="147" t="s">
        <v>413</v>
      </c>
      <c r="C278" s="148" t="s">
        <v>414</v>
      </c>
      <c r="D278" s="148" t="s">
        <v>415</v>
      </c>
      <c r="F278" s="148" t="s">
        <v>416</v>
      </c>
      <c r="G278" s="148" t="s">
        <v>417</v>
      </c>
      <c r="H278" s="148" t="s">
        <v>418</v>
      </c>
      <c r="I278" s="149" t="s">
        <v>419</v>
      </c>
      <c r="J278" s="148" t="s">
        <v>420</v>
      </c>
    </row>
    <row r="279" spans="1:8" ht="12.75">
      <c r="A279" s="150" t="s">
        <v>471</v>
      </c>
      <c r="C279" s="151">
        <v>292.40199999976903</v>
      </c>
      <c r="D279" s="131">
        <v>30095.96069392562</v>
      </c>
      <c r="F279" s="131">
        <v>11987</v>
      </c>
      <c r="G279" s="131">
        <v>11811.5</v>
      </c>
      <c r="H279" s="152" t="s">
        <v>630</v>
      </c>
    </row>
    <row r="281" spans="4:8" ht="12.75">
      <c r="D281" s="131">
        <v>29832.1717364192</v>
      </c>
      <c r="F281" s="131">
        <v>11934.25</v>
      </c>
      <c r="G281" s="131">
        <v>11835</v>
      </c>
      <c r="H281" s="152" t="s">
        <v>631</v>
      </c>
    </row>
    <row r="283" spans="4:8" ht="12.75">
      <c r="D283" s="131">
        <v>29455.009158283472</v>
      </c>
      <c r="F283" s="131">
        <v>12111.75</v>
      </c>
      <c r="G283" s="131">
        <v>11596.5</v>
      </c>
      <c r="H283" s="152" t="s">
        <v>632</v>
      </c>
    </row>
    <row r="285" spans="1:8" ht="12.75">
      <c r="A285" s="147" t="s">
        <v>421</v>
      </c>
      <c r="C285" s="153" t="s">
        <v>422</v>
      </c>
      <c r="D285" s="131">
        <v>29794.380529542766</v>
      </c>
      <c r="F285" s="131">
        <v>12011</v>
      </c>
      <c r="G285" s="131">
        <v>11747.666666666668</v>
      </c>
      <c r="H285" s="131">
        <v>17952.54719620943</v>
      </c>
    </row>
    <row r="286" spans="1:8" ht="12.75">
      <c r="A286" s="130">
        <v>38405.7512037037</v>
      </c>
      <c r="C286" s="153" t="s">
        <v>423</v>
      </c>
      <c r="D286" s="131">
        <v>322.1425914846619</v>
      </c>
      <c r="F286" s="131">
        <v>91.15131650173792</v>
      </c>
      <c r="G286" s="131">
        <v>131.44041742680724</v>
      </c>
      <c r="H286" s="131">
        <v>322.1425914846619</v>
      </c>
    </row>
    <row r="288" spans="3:8" ht="12.75">
      <c r="C288" s="153" t="s">
        <v>424</v>
      </c>
      <c r="D288" s="131">
        <v>1.081219296253667</v>
      </c>
      <c r="F288" s="131">
        <v>0.7588986470879856</v>
      </c>
      <c r="G288" s="131">
        <v>1.118864036206968</v>
      </c>
      <c r="H288" s="131">
        <v>1.794411611699761</v>
      </c>
    </row>
    <row r="289" spans="1:10" ht="12.75">
      <c r="A289" s="147" t="s">
        <v>413</v>
      </c>
      <c r="C289" s="148" t="s">
        <v>414</v>
      </c>
      <c r="D289" s="148" t="s">
        <v>415</v>
      </c>
      <c r="F289" s="148" t="s">
        <v>416</v>
      </c>
      <c r="G289" s="148" t="s">
        <v>417</v>
      </c>
      <c r="H289" s="148" t="s">
        <v>418</v>
      </c>
      <c r="I289" s="149" t="s">
        <v>419</v>
      </c>
      <c r="J289" s="148" t="s">
        <v>420</v>
      </c>
    </row>
    <row r="290" spans="1:8" ht="12.75">
      <c r="A290" s="150" t="s">
        <v>475</v>
      </c>
      <c r="C290" s="151">
        <v>324.75400000019</v>
      </c>
      <c r="D290" s="131">
        <v>28364.607222259045</v>
      </c>
      <c r="F290" s="131">
        <v>18297</v>
      </c>
      <c r="G290" s="131">
        <v>16312.999999985099</v>
      </c>
      <c r="H290" s="152" t="s">
        <v>633</v>
      </c>
    </row>
    <row r="292" spans="4:8" ht="12.75">
      <c r="D292" s="131">
        <v>28460.739410579205</v>
      </c>
      <c r="F292" s="131">
        <v>17680</v>
      </c>
      <c r="G292" s="131">
        <v>16030</v>
      </c>
      <c r="H292" s="152" t="s">
        <v>634</v>
      </c>
    </row>
    <row r="294" spans="4:8" ht="12.75">
      <c r="D294" s="131">
        <v>28644.401061296463</v>
      </c>
      <c r="F294" s="131">
        <v>17836</v>
      </c>
      <c r="G294" s="131">
        <v>16261.000000014901</v>
      </c>
      <c r="H294" s="152" t="s">
        <v>635</v>
      </c>
    </row>
    <row r="296" spans="1:8" ht="12.75">
      <c r="A296" s="147" t="s">
        <v>421</v>
      </c>
      <c r="C296" s="153" t="s">
        <v>422</v>
      </c>
      <c r="D296" s="131">
        <v>28489.915898044906</v>
      </c>
      <c r="F296" s="131">
        <v>17937.666666666668</v>
      </c>
      <c r="G296" s="131">
        <v>16201.333333333332</v>
      </c>
      <c r="H296" s="131">
        <v>11362.745939935987</v>
      </c>
    </row>
    <row r="297" spans="1:8" ht="12.75">
      <c r="A297" s="130">
        <v>38405.75171296296</v>
      </c>
      <c r="C297" s="153" t="s">
        <v>423</v>
      </c>
      <c r="D297" s="131">
        <v>142.16046798042262</v>
      </c>
      <c r="F297" s="131">
        <v>320.81822475248083</v>
      </c>
      <c r="G297" s="131">
        <v>150.63974685510593</v>
      </c>
      <c r="H297" s="131">
        <v>142.16046798042262</v>
      </c>
    </row>
    <row r="299" spans="3:8" ht="12.75">
      <c r="C299" s="153" t="s">
        <v>424</v>
      </c>
      <c r="D299" s="131">
        <v>0.498985214590185</v>
      </c>
      <c r="F299" s="131">
        <v>1.7885170391121898</v>
      </c>
      <c r="G299" s="131">
        <v>0.9297984539653481</v>
      </c>
      <c r="H299" s="131">
        <v>1.2511101518232441</v>
      </c>
    </row>
    <row r="300" spans="1:10" ht="12.75">
      <c r="A300" s="147" t="s">
        <v>413</v>
      </c>
      <c r="C300" s="148" t="s">
        <v>414</v>
      </c>
      <c r="D300" s="148" t="s">
        <v>415</v>
      </c>
      <c r="F300" s="148" t="s">
        <v>416</v>
      </c>
      <c r="G300" s="148" t="s">
        <v>417</v>
      </c>
      <c r="H300" s="148" t="s">
        <v>418</v>
      </c>
      <c r="I300" s="149" t="s">
        <v>419</v>
      </c>
      <c r="J300" s="148" t="s">
        <v>420</v>
      </c>
    </row>
    <row r="301" spans="1:8" ht="12.75">
      <c r="A301" s="150" t="s">
        <v>494</v>
      </c>
      <c r="C301" s="151">
        <v>343.82299999985844</v>
      </c>
      <c r="D301" s="131">
        <v>15660.10037690401</v>
      </c>
      <c r="F301" s="131">
        <v>14126</v>
      </c>
      <c r="G301" s="131">
        <v>14010.000000014901</v>
      </c>
      <c r="H301" s="152" t="s">
        <v>636</v>
      </c>
    </row>
    <row r="303" spans="4:8" ht="12.75">
      <c r="D303" s="131">
        <v>15776.998799473047</v>
      </c>
      <c r="F303" s="131">
        <v>14132</v>
      </c>
      <c r="G303" s="131">
        <v>13996</v>
      </c>
      <c r="H303" s="152" t="s">
        <v>637</v>
      </c>
    </row>
    <row r="305" spans="4:8" ht="12.75">
      <c r="D305" s="131">
        <v>15686.596617490053</v>
      </c>
      <c r="F305" s="131">
        <v>14037.999999985099</v>
      </c>
      <c r="G305" s="131">
        <v>13854</v>
      </c>
      <c r="H305" s="152" t="s">
        <v>638</v>
      </c>
    </row>
    <row r="307" spans="1:8" ht="12.75">
      <c r="A307" s="147" t="s">
        <v>421</v>
      </c>
      <c r="C307" s="153" t="s">
        <v>422</v>
      </c>
      <c r="D307" s="131">
        <v>15707.898597955704</v>
      </c>
      <c r="F307" s="131">
        <v>14098.666666661698</v>
      </c>
      <c r="G307" s="131">
        <v>13953.333333338302</v>
      </c>
      <c r="H307" s="131">
        <v>1681.374307431449</v>
      </c>
    </row>
    <row r="308" spans="1:8" ht="12.75">
      <c r="A308" s="130">
        <v>38405.75215277778</v>
      </c>
      <c r="C308" s="153" t="s">
        <v>423</v>
      </c>
      <c r="D308" s="131">
        <v>61.29144376374078</v>
      </c>
      <c r="F308" s="131">
        <v>52.624455667007716</v>
      </c>
      <c r="G308" s="131">
        <v>86.30952053046059</v>
      </c>
      <c r="H308" s="131">
        <v>61.29144376374078</v>
      </c>
    </row>
    <row r="310" spans="3:8" ht="12.75">
      <c r="C310" s="153" t="s">
        <v>424</v>
      </c>
      <c r="D310" s="131">
        <v>0.39019505621024014</v>
      </c>
      <c r="F310" s="131">
        <v>0.37325838613835544</v>
      </c>
      <c r="G310" s="131">
        <v>0.6185584366729325</v>
      </c>
      <c r="H310" s="131">
        <v>3.645318207423583</v>
      </c>
    </row>
    <row r="311" spans="1:10" ht="12.75">
      <c r="A311" s="147" t="s">
        <v>413</v>
      </c>
      <c r="C311" s="148" t="s">
        <v>414</v>
      </c>
      <c r="D311" s="148" t="s">
        <v>415</v>
      </c>
      <c r="F311" s="148" t="s">
        <v>416</v>
      </c>
      <c r="G311" s="148" t="s">
        <v>417</v>
      </c>
      <c r="H311" s="148" t="s">
        <v>418</v>
      </c>
      <c r="I311" s="149" t="s">
        <v>419</v>
      </c>
      <c r="J311" s="148" t="s">
        <v>420</v>
      </c>
    </row>
    <row r="312" spans="1:8" ht="12.75">
      <c r="A312" s="150" t="s">
        <v>476</v>
      </c>
      <c r="C312" s="151">
        <v>361.38400000007823</v>
      </c>
      <c r="D312" s="131">
        <v>35484.96386855841</v>
      </c>
      <c r="F312" s="131">
        <v>14336.000000014901</v>
      </c>
      <c r="G312" s="131">
        <v>14210.000000014901</v>
      </c>
      <c r="H312" s="152" t="s">
        <v>639</v>
      </c>
    </row>
    <row r="314" spans="4:8" ht="12.75">
      <c r="D314" s="131">
        <v>34579.165112793446</v>
      </c>
      <c r="F314" s="131">
        <v>14434.000000014901</v>
      </c>
      <c r="G314" s="131">
        <v>14162.000000014901</v>
      </c>
      <c r="H314" s="152" t="s">
        <v>640</v>
      </c>
    </row>
    <row r="316" spans="4:8" ht="12.75">
      <c r="D316" s="131">
        <v>34024.98359769583</v>
      </c>
      <c r="F316" s="131">
        <v>14470</v>
      </c>
      <c r="G316" s="131">
        <v>14294</v>
      </c>
      <c r="H316" s="152" t="s">
        <v>641</v>
      </c>
    </row>
    <row r="318" spans="1:8" ht="12.75">
      <c r="A318" s="147" t="s">
        <v>421</v>
      </c>
      <c r="C318" s="153" t="s">
        <v>422</v>
      </c>
      <c r="D318" s="131">
        <v>34696.37085968256</v>
      </c>
      <c r="F318" s="131">
        <v>14413.333333343267</v>
      </c>
      <c r="G318" s="131">
        <v>14222.000000009935</v>
      </c>
      <c r="H318" s="131">
        <v>20370.98280677705</v>
      </c>
    </row>
    <row r="319" spans="1:8" ht="12.75">
      <c r="A319" s="130">
        <v>38405.75258101852</v>
      </c>
      <c r="C319" s="153" t="s">
        <v>423</v>
      </c>
      <c r="D319" s="131">
        <v>737.0132211532598</v>
      </c>
      <c r="F319" s="131">
        <v>69.34935711647708</v>
      </c>
      <c r="G319" s="131">
        <v>66.81317234596696</v>
      </c>
      <c r="H319" s="131">
        <v>737.0132211532598</v>
      </c>
    </row>
    <row r="321" spans="3:8" ht="12.75">
      <c r="C321" s="153" t="s">
        <v>424</v>
      </c>
      <c r="D321" s="131">
        <v>2.12417956948251</v>
      </c>
      <c r="F321" s="131">
        <v>0.48114725103905603</v>
      </c>
      <c r="G321" s="131">
        <v>0.4697874584862909</v>
      </c>
      <c r="H321" s="131">
        <v>3.617956129775286</v>
      </c>
    </row>
    <row r="322" spans="1:10" ht="12.75">
      <c r="A322" s="147" t="s">
        <v>413</v>
      </c>
      <c r="C322" s="148" t="s">
        <v>414</v>
      </c>
      <c r="D322" s="148" t="s">
        <v>415</v>
      </c>
      <c r="F322" s="148" t="s">
        <v>416</v>
      </c>
      <c r="G322" s="148" t="s">
        <v>417</v>
      </c>
      <c r="H322" s="148" t="s">
        <v>418</v>
      </c>
      <c r="I322" s="149" t="s">
        <v>419</v>
      </c>
      <c r="J322" s="148" t="s">
        <v>420</v>
      </c>
    </row>
    <row r="323" spans="1:8" ht="12.75">
      <c r="A323" s="150" t="s">
        <v>495</v>
      </c>
      <c r="C323" s="151">
        <v>371.029</v>
      </c>
      <c r="D323" s="131">
        <v>23167.86765283346</v>
      </c>
      <c r="F323" s="131">
        <v>17704</v>
      </c>
      <c r="G323" s="131">
        <v>17896</v>
      </c>
      <c r="H323" s="152" t="s">
        <v>642</v>
      </c>
    </row>
    <row r="325" spans="4:8" ht="12.75">
      <c r="D325" s="131">
        <v>22920.7366284132</v>
      </c>
      <c r="F325" s="131">
        <v>17470</v>
      </c>
      <c r="G325" s="131">
        <v>17974</v>
      </c>
      <c r="H325" s="152" t="s">
        <v>643</v>
      </c>
    </row>
    <row r="327" spans="4:8" ht="12.75">
      <c r="D327" s="131">
        <v>22954.69863140583</v>
      </c>
      <c r="F327" s="131">
        <v>17418</v>
      </c>
      <c r="G327" s="131">
        <v>17704</v>
      </c>
      <c r="H327" s="152" t="s">
        <v>644</v>
      </c>
    </row>
    <row r="329" spans="1:8" ht="12.75">
      <c r="A329" s="147" t="s">
        <v>421</v>
      </c>
      <c r="C329" s="153" t="s">
        <v>422</v>
      </c>
      <c r="D329" s="131">
        <v>23014.434304217495</v>
      </c>
      <c r="F329" s="131">
        <v>17530.666666666668</v>
      </c>
      <c r="G329" s="131">
        <v>17858</v>
      </c>
      <c r="H329" s="131">
        <v>5359.2010413563285</v>
      </c>
    </row>
    <row r="330" spans="1:8" ht="12.75">
      <c r="A330" s="130">
        <v>38405.753020833334</v>
      </c>
      <c r="C330" s="153" t="s">
        <v>423</v>
      </c>
      <c r="D330" s="131">
        <v>133.95782456583296</v>
      </c>
      <c r="F330" s="131">
        <v>152.3460972041402</v>
      </c>
      <c r="G330" s="131">
        <v>138.953229541454</v>
      </c>
      <c r="H330" s="131">
        <v>133.95782456583296</v>
      </c>
    </row>
    <row r="332" spans="3:8" ht="12.75">
      <c r="C332" s="153" t="s">
        <v>424</v>
      </c>
      <c r="D332" s="131">
        <v>0.5820600358675105</v>
      </c>
      <c r="F332" s="131">
        <v>0.8690262618124821</v>
      </c>
      <c r="G332" s="131">
        <v>0.7781007365967855</v>
      </c>
      <c r="H332" s="131">
        <v>2.4995857317554626</v>
      </c>
    </row>
    <row r="333" spans="1:10" ht="12.75">
      <c r="A333" s="147" t="s">
        <v>413</v>
      </c>
      <c r="C333" s="148" t="s">
        <v>414</v>
      </c>
      <c r="D333" s="148" t="s">
        <v>415</v>
      </c>
      <c r="F333" s="148" t="s">
        <v>416</v>
      </c>
      <c r="G333" s="148" t="s">
        <v>417</v>
      </c>
      <c r="H333" s="148" t="s">
        <v>418</v>
      </c>
      <c r="I333" s="149" t="s">
        <v>419</v>
      </c>
      <c r="J333" s="148" t="s">
        <v>420</v>
      </c>
    </row>
    <row r="334" spans="1:8" ht="12.75">
      <c r="A334" s="150" t="s">
        <v>470</v>
      </c>
      <c r="C334" s="151">
        <v>407.77100000018254</v>
      </c>
      <c r="D334" s="131">
        <v>1074258.548631668</v>
      </c>
      <c r="F334" s="131">
        <v>71900</v>
      </c>
      <c r="G334" s="131">
        <v>68800</v>
      </c>
      <c r="H334" s="152" t="s">
        <v>645</v>
      </c>
    </row>
    <row r="336" spans="4:8" ht="12.75">
      <c r="D336" s="131">
        <v>1040080.587313652</v>
      </c>
      <c r="F336" s="131">
        <v>70700</v>
      </c>
      <c r="G336" s="131">
        <v>68900</v>
      </c>
      <c r="H336" s="152" t="s">
        <v>646</v>
      </c>
    </row>
    <row r="338" spans="4:8" ht="12.75">
      <c r="D338" s="131">
        <v>1072495.382528305</v>
      </c>
      <c r="F338" s="131">
        <v>71500</v>
      </c>
      <c r="G338" s="131">
        <v>69900</v>
      </c>
      <c r="H338" s="152" t="s">
        <v>647</v>
      </c>
    </row>
    <row r="340" spans="1:8" ht="12.75">
      <c r="A340" s="147" t="s">
        <v>421</v>
      </c>
      <c r="C340" s="153" t="s">
        <v>422</v>
      </c>
      <c r="D340" s="131">
        <v>1062278.1728245418</v>
      </c>
      <c r="F340" s="131">
        <v>71366.66666666667</v>
      </c>
      <c r="G340" s="131">
        <v>69200</v>
      </c>
      <c r="H340" s="131">
        <v>992012.5543759044</v>
      </c>
    </row>
    <row r="341" spans="1:8" ht="12.75">
      <c r="A341" s="130">
        <v>38405.75349537037</v>
      </c>
      <c r="C341" s="153" t="s">
        <v>423</v>
      </c>
      <c r="D341" s="131">
        <v>19243.876703047215</v>
      </c>
      <c r="F341" s="131">
        <v>611.0100926607788</v>
      </c>
      <c r="G341" s="131">
        <v>608.276253029822</v>
      </c>
      <c r="H341" s="131">
        <v>19243.876703047215</v>
      </c>
    </row>
    <row r="343" spans="3:8" ht="12.75">
      <c r="C343" s="153" t="s">
        <v>424</v>
      </c>
      <c r="D343" s="131">
        <v>1.8115666117735203</v>
      </c>
      <c r="F343" s="131">
        <v>0.8561561317059021</v>
      </c>
      <c r="G343" s="131">
        <v>0.8790119263436735</v>
      </c>
      <c r="H343" s="131">
        <v>1.9398823752945282</v>
      </c>
    </row>
    <row r="344" spans="1:10" ht="12.75">
      <c r="A344" s="147" t="s">
        <v>413</v>
      </c>
      <c r="C344" s="148" t="s">
        <v>414</v>
      </c>
      <c r="D344" s="148" t="s">
        <v>415</v>
      </c>
      <c r="F344" s="148" t="s">
        <v>416</v>
      </c>
      <c r="G344" s="148" t="s">
        <v>417</v>
      </c>
      <c r="H344" s="148" t="s">
        <v>418</v>
      </c>
      <c r="I344" s="149" t="s">
        <v>419</v>
      </c>
      <c r="J344" s="148" t="s">
        <v>420</v>
      </c>
    </row>
    <row r="345" spans="1:8" ht="12.75">
      <c r="A345" s="150" t="s">
        <v>477</v>
      </c>
      <c r="C345" s="151">
        <v>455.40299999993294</v>
      </c>
      <c r="D345" s="131">
        <v>63134.49351555109</v>
      </c>
      <c r="F345" s="131">
        <v>45402.5</v>
      </c>
      <c r="G345" s="131">
        <v>47550</v>
      </c>
      <c r="H345" s="152" t="s">
        <v>648</v>
      </c>
    </row>
    <row r="347" spans="4:8" ht="12.75">
      <c r="D347" s="131">
        <v>63373.985635340214</v>
      </c>
      <c r="F347" s="131">
        <v>45672.5</v>
      </c>
      <c r="G347" s="131">
        <v>47447.5</v>
      </c>
      <c r="H347" s="152" t="s">
        <v>649</v>
      </c>
    </row>
    <row r="349" spans="4:8" ht="12.75">
      <c r="D349" s="131">
        <v>62342.30141288042</v>
      </c>
      <c r="F349" s="131">
        <v>45680</v>
      </c>
      <c r="G349" s="131">
        <v>47550</v>
      </c>
      <c r="H349" s="152" t="s">
        <v>650</v>
      </c>
    </row>
    <row r="351" spans="1:8" ht="12.75">
      <c r="A351" s="147" t="s">
        <v>421</v>
      </c>
      <c r="C351" s="153" t="s">
        <v>422</v>
      </c>
      <c r="D351" s="131">
        <v>62950.26018792391</v>
      </c>
      <c r="F351" s="131">
        <v>45585</v>
      </c>
      <c r="G351" s="131">
        <v>47515.83333333333</v>
      </c>
      <c r="H351" s="131">
        <v>16405.456408854137</v>
      </c>
    </row>
    <row r="352" spans="1:8" ht="12.75">
      <c r="A352" s="130">
        <v>38405.75413194444</v>
      </c>
      <c r="C352" s="153" t="s">
        <v>423</v>
      </c>
      <c r="D352" s="131">
        <v>539.9532599905723</v>
      </c>
      <c r="F352" s="131">
        <v>158.09411753762376</v>
      </c>
      <c r="G352" s="131">
        <v>59.17840259193664</v>
      </c>
      <c r="H352" s="131">
        <v>539.9532599905723</v>
      </c>
    </row>
    <row r="354" spans="3:8" ht="12.75">
      <c r="C354" s="153" t="s">
        <v>424</v>
      </c>
      <c r="D354" s="131">
        <v>0.8577458748838572</v>
      </c>
      <c r="F354" s="131">
        <v>0.3468117089780054</v>
      </c>
      <c r="G354" s="131">
        <v>0.12454459585458177</v>
      </c>
      <c r="H354" s="131">
        <v>3.291302884442495</v>
      </c>
    </row>
    <row r="355" spans="1:16" ht="12.75">
      <c r="A355" s="141" t="s">
        <v>404</v>
      </c>
      <c r="B355" s="136" t="s">
        <v>536</v>
      </c>
      <c r="D355" s="141" t="s">
        <v>405</v>
      </c>
      <c r="E355" s="136" t="s">
        <v>406</v>
      </c>
      <c r="F355" s="137" t="s">
        <v>427</v>
      </c>
      <c r="G355" s="142" t="s">
        <v>408</v>
      </c>
      <c r="H355" s="143">
        <v>1</v>
      </c>
      <c r="I355" s="144" t="s">
        <v>409</v>
      </c>
      <c r="J355" s="143">
        <v>4</v>
      </c>
      <c r="K355" s="142" t="s">
        <v>410</v>
      </c>
      <c r="L355" s="145">
        <v>1</v>
      </c>
      <c r="M355" s="142" t="s">
        <v>411</v>
      </c>
      <c r="N355" s="146">
        <v>1</v>
      </c>
      <c r="O355" s="142" t="s">
        <v>412</v>
      </c>
      <c r="P355" s="146">
        <v>1</v>
      </c>
    </row>
    <row r="357" spans="1:10" ht="12.75">
      <c r="A357" s="147" t="s">
        <v>413</v>
      </c>
      <c r="C357" s="148" t="s">
        <v>414</v>
      </c>
      <c r="D357" s="148" t="s">
        <v>415</v>
      </c>
      <c r="F357" s="148" t="s">
        <v>416</v>
      </c>
      <c r="G357" s="148" t="s">
        <v>417</v>
      </c>
      <c r="H357" s="148" t="s">
        <v>418</v>
      </c>
      <c r="I357" s="149" t="s">
        <v>419</v>
      </c>
      <c r="J357" s="148" t="s">
        <v>420</v>
      </c>
    </row>
    <row r="358" spans="1:8" ht="12.75">
      <c r="A358" s="150" t="s">
        <v>473</v>
      </c>
      <c r="C358" s="151">
        <v>228.61599999992177</v>
      </c>
      <c r="D358" s="131">
        <v>29873.085401326418</v>
      </c>
      <c r="F358" s="131">
        <v>15980</v>
      </c>
      <c r="G358" s="131">
        <v>14262.999999985099</v>
      </c>
      <c r="H358" s="152" t="s">
        <v>651</v>
      </c>
    </row>
    <row r="360" spans="4:8" ht="12.75">
      <c r="D360" s="131">
        <v>30222.976062595844</v>
      </c>
      <c r="F360" s="131">
        <v>15835.000000014901</v>
      </c>
      <c r="G360" s="131">
        <v>14435.000000014901</v>
      </c>
      <c r="H360" s="152" t="s">
        <v>652</v>
      </c>
    </row>
    <row r="362" spans="4:8" ht="12.75">
      <c r="D362" s="131">
        <v>29976.938513040543</v>
      </c>
      <c r="F362" s="131">
        <v>15926</v>
      </c>
      <c r="G362" s="131">
        <v>14412.999999985099</v>
      </c>
      <c r="H362" s="152" t="s">
        <v>653</v>
      </c>
    </row>
    <row r="364" spans="1:8" ht="12.75">
      <c r="A364" s="147" t="s">
        <v>421</v>
      </c>
      <c r="C364" s="153" t="s">
        <v>422</v>
      </c>
      <c r="D364" s="131">
        <v>30024.33332565427</v>
      </c>
      <c r="F364" s="131">
        <v>15913.666666671634</v>
      </c>
      <c r="G364" s="131">
        <v>14370.333333328366</v>
      </c>
      <c r="H364" s="131">
        <v>14935.788032581788</v>
      </c>
    </row>
    <row r="365" spans="1:8" ht="12.75">
      <c r="A365" s="130">
        <v>38405.75636574074</v>
      </c>
      <c r="C365" s="153" t="s">
        <v>423</v>
      </c>
      <c r="D365" s="131">
        <v>179.69577042221516</v>
      </c>
      <c r="F365" s="131">
        <v>73.2825581711817</v>
      </c>
      <c r="G365" s="131">
        <v>93.60199429107328</v>
      </c>
      <c r="H365" s="131">
        <v>179.69577042221516</v>
      </c>
    </row>
    <row r="367" spans="3:8" ht="12.75">
      <c r="C367" s="153" t="s">
        <v>424</v>
      </c>
      <c r="D367" s="131">
        <v>0.5985004511946123</v>
      </c>
      <c r="F367" s="131">
        <v>0.46050077399609657</v>
      </c>
      <c r="G367" s="131">
        <v>0.6513557627364638</v>
      </c>
      <c r="H367" s="131">
        <v>1.2031221253958373</v>
      </c>
    </row>
    <row r="368" spans="1:10" ht="12.75">
      <c r="A368" s="147" t="s">
        <v>413</v>
      </c>
      <c r="C368" s="148" t="s">
        <v>414</v>
      </c>
      <c r="D368" s="148" t="s">
        <v>415</v>
      </c>
      <c r="F368" s="148" t="s">
        <v>416</v>
      </c>
      <c r="G368" s="148" t="s">
        <v>417</v>
      </c>
      <c r="H368" s="148" t="s">
        <v>418</v>
      </c>
      <c r="I368" s="149" t="s">
        <v>419</v>
      </c>
      <c r="J368" s="148" t="s">
        <v>420</v>
      </c>
    </row>
    <row r="369" spans="1:8" ht="12.75">
      <c r="A369" s="150" t="s">
        <v>474</v>
      </c>
      <c r="C369" s="151">
        <v>231.6040000000503</v>
      </c>
      <c r="D369" s="131">
        <v>30699.32824036479</v>
      </c>
      <c r="F369" s="131">
        <v>10329</v>
      </c>
      <c r="G369" s="131">
        <v>14453</v>
      </c>
      <c r="H369" s="152" t="s">
        <v>654</v>
      </c>
    </row>
    <row r="371" spans="4:8" ht="12.75">
      <c r="D371" s="131">
        <v>30681.77283000946</v>
      </c>
      <c r="F371" s="131">
        <v>10361</v>
      </c>
      <c r="G371" s="131">
        <v>14579</v>
      </c>
      <c r="H371" s="152" t="s">
        <v>655</v>
      </c>
    </row>
    <row r="373" spans="4:8" ht="12.75">
      <c r="D373" s="131">
        <v>30614.67120975256</v>
      </c>
      <c r="F373" s="131">
        <v>10515</v>
      </c>
      <c r="G373" s="131">
        <v>14402</v>
      </c>
      <c r="H373" s="152" t="s">
        <v>656</v>
      </c>
    </row>
    <row r="375" spans="1:8" ht="12.75">
      <c r="A375" s="147" t="s">
        <v>421</v>
      </c>
      <c r="C375" s="153" t="s">
        <v>422</v>
      </c>
      <c r="D375" s="131">
        <v>30665.257426708937</v>
      </c>
      <c r="F375" s="131">
        <v>10401.666666666666</v>
      </c>
      <c r="G375" s="131">
        <v>14478</v>
      </c>
      <c r="H375" s="131">
        <v>17746.070712166744</v>
      </c>
    </row>
    <row r="376" spans="1:8" ht="12.75">
      <c r="A376" s="130">
        <v>38405.75682870371</v>
      </c>
      <c r="C376" s="153" t="s">
        <v>423</v>
      </c>
      <c r="D376" s="131">
        <v>44.67966111681042</v>
      </c>
      <c r="F376" s="131">
        <v>99.44512724781106</v>
      </c>
      <c r="G376" s="131">
        <v>91.10982383914481</v>
      </c>
      <c r="H376" s="131">
        <v>44.67966111681042</v>
      </c>
    </row>
    <row r="378" spans="3:8" ht="12.75">
      <c r="C378" s="153" t="s">
        <v>424</v>
      </c>
      <c r="D378" s="131">
        <v>0.1457012425987175</v>
      </c>
      <c r="F378" s="131">
        <v>0.9560499334832019</v>
      </c>
      <c r="G378" s="131">
        <v>0.6292984102717558</v>
      </c>
      <c r="H378" s="131">
        <v>0.25177213503481616</v>
      </c>
    </row>
    <row r="379" spans="1:10" ht="12.75">
      <c r="A379" s="147" t="s">
        <v>413</v>
      </c>
      <c r="C379" s="148" t="s">
        <v>414</v>
      </c>
      <c r="D379" s="148" t="s">
        <v>415</v>
      </c>
      <c r="F379" s="148" t="s">
        <v>416</v>
      </c>
      <c r="G379" s="148" t="s">
        <v>417</v>
      </c>
      <c r="H379" s="148" t="s">
        <v>418</v>
      </c>
      <c r="I379" s="149" t="s">
        <v>419</v>
      </c>
      <c r="J379" s="148" t="s">
        <v>420</v>
      </c>
    </row>
    <row r="380" spans="1:8" ht="12.75">
      <c r="A380" s="150" t="s">
        <v>472</v>
      </c>
      <c r="C380" s="151">
        <v>267.7160000000149</v>
      </c>
      <c r="D380" s="131">
        <v>29140.811612278223</v>
      </c>
      <c r="F380" s="131">
        <v>3123</v>
      </c>
      <c r="G380" s="131">
        <v>3187.25</v>
      </c>
      <c r="H380" s="152" t="s">
        <v>657</v>
      </c>
    </row>
    <row r="382" spans="4:8" ht="12.75">
      <c r="D382" s="131">
        <v>30167.8647428751</v>
      </c>
      <c r="F382" s="131">
        <v>3106.5</v>
      </c>
      <c r="G382" s="131">
        <v>3207.25</v>
      </c>
      <c r="H382" s="152" t="s">
        <v>658</v>
      </c>
    </row>
    <row r="384" spans="4:8" ht="12.75">
      <c r="D384" s="131">
        <v>29603.71221077442</v>
      </c>
      <c r="F384" s="131">
        <v>3146</v>
      </c>
      <c r="G384" s="131">
        <v>3132.75</v>
      </c>
      <c r="H384" s="152" t="s">
        <v>659</v>
      </c>
    </row>
    <row r="386" spans="1:8" ht="12.75">
      <c r="A386" s="147" t="s">
        <v>421</v>
      </c>
      <c r="C386" s="153" t="s">
        <v>422</v>
      </c>
      <c r="D386" s="131">
        <v>29637.462855309248</v>
      </c>
      <c r="F386" s="131">
        <v>3125.166666666667</v>
      </c>
      <c r="G386" s="131">
        <v>3175.75</v>
      </c>
      <c r="H386" s="131">
        <v>26482.761836670325</v>
      </c>
    </row>
    <row r="387" spans="1:8" ht="12.75">
      <c r="A387" s="130">
        <v>38405.75747685185</v>
      </c>
      <c r="C387" s="153" t="s">
        <v>423</v>
      </c>
      <c r="D387" s="131">
        <v>514.3577186861429</v>
      </c>
      <c r="F387" s="131">
        <v>19.83893478323202</v>
      </c>
      <c r="G387" s="131">
        <v>38.558397269596156</v>
      </c>
      <c r="H387" s="131">
        <v>514.3577186861429</v>
      </c>
    </row>
    <row r="389" spans="3:8" ht="12.75">
      <c r="C389" s="153" t="s">
        <v>424</v>
      </c>
      <c r="D389" s="131">
        <v>1.7354984844595125</v>
      </c>
      <c r="F389" s="131">
        <v>0.6348120564204156</v>
      </c>
      <c r="G389" s="131">
        <v>1.214150901978939</v>
      </c>
      <c r="H389" s="131">
        <v>1.9422359414716288</v>
      </c>
    </row>
    <row r="390" spans="1:10" ht="12.75">
      <c r="A390" s="147" t="s">
        <v>413</v>
      </c>
      <c r="C390" s="148" t="s">
        <v>414</v>
      </c>
      <c r="D390" s="148" t="s">
        <v>415</v>
      </c>
      <c r="F390" s="148" t="s">
        <v>416</v>
      </c>
      <c r="G390" s="148" t="s">
        <v>417</v>
      </c>
      <c r="H390" s="148" t="s">
        <v>418</v>
      </c>
      <c r="I390" s="149" t="s">
        <v>419</v>
      </c>
      <c r="J390" s="148" t="s">
        <v>420</v>
      </c>
    </row>
    <row r="391" spans="1:8" ht="12.75">
      <c r="A391" s="150" t="s">
        <v>471</v>
      </c>
      <c r="C391" s="151">
        <v>292.40199999976903</v>
      </c>
      <c r="D391" s="131">
        <v>30396.37635216117</v>
      </c>
      <c r="F391" s="131">
        <v>12394.75</v>
      </c>
      <c r="G391" s="131">
        <v>11740</v>
      </c>
      <c r="H391" s="152" t="s">
        <v>660</v>
      </c>
    </row>
    <row r="393" spans="4:8" ht="12.75">
      <c r="D393" s="131">
        <v>29525.886993467808</v>
      </c>
      <c r="F393" s="131">
        <v>12378.5</v>
      </c>
      <c r="G393" s="131">
        <v>11782</v>
      </c>
      <c r="H393" s="152" t="s">
        <v>661</v>
      </c>
    </row>
    <row r="395" spans="4:8" ht="12.75">
      <c r="D395" s="131">
        <v>29546.84669408202</v>
      </c>
      <c r="F395" s="131">
        <v>12282.25</v>
      </c>
      <c r="G395" s="131">
        <v>11779.25</v>
      </c>
      <c r="H395" s="152" t="s">
        <v>662</v>
      </c>
    </row>
    <row r="397" spans="1:8" ht="12.75">
      <c r="A397" s="147" t="s">
        <v>421</v>
      </c>
      <c r="C397" s="153" t="s">
        <v>422</v>
      </c>
      <c r="D397" s="131">
        <v>29823.036679903664</v>
      </c>
      <c r="F397" s="131">
        <v>12351.833333333332</v>
      </c>
      <c r="G397" s="131">
        <v>11767.083333333332</v>
      </c>
      <c r="H397" s="131">
        <v>17846.849707329824</v>
      </c>
    </row>
    <row r="398" spans="1:8" ht="12.75">
      <c r="A398" s="130">
        <v>38405.75815972222</v>
      </c>
      <c r="C398" s="153" t="s">
        <v>423</v>
      </c>
      <c r="D398" s="131">
        <v>496.6373043789905</v>
      </c>
      <c r="F398" s="131">
        <v>60.80621541695663</v>
      </c>
      <c r="G398" s="131">
        <v>23.49512360753468</v>
      </c>
      <c r="H398" s="131">
        <v>496.6373043789905</v>
      </c>
    </row>
    <row r="400" spans="3:8" ht="12.75">
      <c r="C400" s="153" t="s">
        <v>424</v>
      </c>
      <c r="D400" s="131">
        <v>1.6652808019166307</v>
      </c>
      <c r="F400" s="131">
        <v>0.49228494083434293</v>
      </c>
      <c r="G400" s="131">
        <v>0.19966820104841632</v>
      </c>
      <c r="H400" s="131">
        <v>2.782772940453565</v>
      </c>
    </row>
    <row r="401" spans="1:10" ht="12.75">
      <c r="A401" s="147" t="s">
        <v>413</v>
      </c>
      <c r="C401" s="148" t="s">
        <v>414</v>
      </c>
      <c r="D401" s="148" t="s">
        <v>415</v>
      </c>
      <c r="F401" s="148" t="s">
        <v>416</v>
      </c>
      <c r="G401" s="148" t="s">
        <v>417</v>
      </c>
      <c r="H401" s="148" t="s">
        <v>418</v>
      </c>
      <c r="I401" s="149" t="s">
        <v>419</v>
      </c>
      <c r="J401" s="148" t="s">
        <v>420</v>
      </c>
    </row>
    <row r="402" spans="1:8" ht="12.75">
      <c r="A402" s="150" t="s">
        <v>475</v>
      </c>
      <c r="C402" s="151">
        <v>324.75400000019</v>
      </c>
      <c r="D402" s="131">
        <v>29710.567810833454</v>
      </c>
      <c r="F402" s="131">
        <v>18523</v>
      </c>
      <c r="G402" s="131">
        <v>16669</v>
      </c>
      <c r="H402" s="152" t="s">
        <v>663</v>
      </c>
    </row>
    <row r="404" spans="4:8" ht="12.75">
      <c r="D404" s="131">
        <v>29792.784122616053</v>
      </c>
      <c r="F404" s="131">
        <v>18392</v>
      </c>
      <c r="G404" s="131">
        <v>16348</v>
      </c>
      <c r="H404" s="152" t="s">
        <v>664</v>
      </c>
    </row>
    <row r="406" spans="4:8" ht="12.75">
      <c r="D406" s="131">
        <v>29763.41062965989</v>
      </c>
      <c r="F406" s="131">
        <v>18286</v>
      </c>
      <c r="G406" s="131">
        <v>16555</v>
      </c>
      <c r="H406" s="152" t="s">
        <v>665</v>
      </c>
    </row>
    <row r="408" spans="1:8" ht="12.75">
      <c r="A408" s="147" t="s">
        <v>421</v>
      </c>
      <c r="C408" s="153" t="s">
        <v>422</v>
      </c>
      <c r="D408" s="131">
        <v>29755.58752103647</v>
      </c>
      <c r="F408" s="131">
        <v>18400.333333333332</v>
      </c>
      <c r="G408" s="131">
        <v>16524</v>
      </c>
      <c r="H408" s="131">
        <v>12231.100986027486</v>
      </c>
    </row>
    <row r="409" spans="1:8" ht="12.75">
      <c r="A409" s="130">
        <v>38405.75866898148</v>
      </c>
      <c r="C409" s="153" t="s">
        <v>423</v>
      </c>
      <c r="D409" s="131">
        <v>41.662708169711024</v>
      </c>
      <c r="F409" s="131">
        <v>118.71955750142153</v>
      </c>
      <c r="G409" s="131">
        <v>162.7298374607435</v>
      </c>
      <c r="H409" s="131">
        <v>41.662708169711024</v>
      </c>
    </row>
    <row r="411" spans="3:8" ht="12.75">
      <c r="C411" s="153" t="s">
        <v>424</v>
      </c>
      <c r="D411" s="131">
        <v>0.140016419236409</v>
      </c>
      <c r="F411" s="131">
        <v>0.6452032979552266</v>
      </c>
      <c r="G411" s="131">
        <v>0.9848089897164338</v>
      </c>
      <c r="H411" s="131">
        <v>0.3406292550221399</v>
      </c>
    </row>
    <row r="412" spans="1:10" ht="12.75">
      <c r="A412" s="147" t="s">
        <v>413</v>
      </c>
      <c r="C412" s="148" t="s">
        <v>414</v>
      </c>
      <c r="D412" s="148" t="s">
        <v>415</v>
      </c>
      <c r="F412" s="148" t="s">
        <v>416</v>
      </c>
      <c r="G412" s="148" t="s">
        <v>417</v>
      </c>
      <c r="H412" s="148" t="s">
        <v>418</v>
      </c>
      <c r="I412" s="149" t="s">
        <v>419</v>
      </c>
      <c r="J412" s="148" t="s">
        <v>420</v>
      </c>
    </row>
    <row r="413" spans="1:8" ht="12.75">
      <c r="A413" s="150" t="s">
        <v>494</v>
      </c>
      <c r="C413" s="151">
        <v>343.82299999985844</v>
      </c>
      <c r="D413" s="131">
        <v>28653.5</v>
      </c>
      <c r="F413" s="131">
        <v>14065.999999985099</v>
      </c>
      <c r="G413" s="131">
        <v>13752</v>
      </c>
      <c r="H413" s="152" t="s">
        <v>666</v>
      </c>
    </row>
    <row r="415" spans="4:8" ht="12.75">
      <c r="D415" s="131">
        <v>29316.479780226946</v>
      </c>
      <c r="F415" s="131">
        <v>14236.000000014901</v>
      </c>
      <c r="G415" s="131">
        <v>14042</v>
      </c>
      <c r="H415" s="152" t="s">
        <v>667</v>
      </c>
    </row>
    <row r="417" spans="4:8" ht="12.75">
      <c r="D417" s="131">
        <v>29133.528709739447</v>
      </c>
      <c r="F417" s="131">
        <v>14074</v>
      </c>
      <c r="G417" s="131">
        <v>14063.999999985099</v>
      </c>
      <c r="H417" s="152" t="s">
        <v>668</v>
      </c>
    </row>
    <row r="419" spans="1:8" ht="12.75">
      <c r="A419" s="147" t="s">
        <v>421</v>
      </c>
      <c r="C419" s="153" t="s">
        <v>422</v>
      </c>
      <c r="D419" s="131">
        <v>29034.5028299888</v>
      </c>
      <c r="F419" s="131">
        <v>14125.333333333332</v>
      </c>
      <c r="G419" s="131">
        <v>13952.666666661698</v>
      </c>
      <c r="H419" s="131">
        <v>14994.87993436837</v>
      </c>
    </row>
    <row r="420" spans="1:8" ht="12.75">
      <c r="A420" s="130">
        <v>38405.759097222224</v>
      </c>
      <c r="C420" s="153" t="s">
        <v>423</v>
      </c>
      <c r="D420" s="131">
        <v>342.40347675358726</v>
      </c>
      <c r="F420" s="131">
        <v>95.92358070816823</v>
      </c>
      <c r="G420" s="131">
        <v>174.13021946723012</v>
      </c>
      <c r="H420" s="131">
        <v>342.40347675358726</v>
      </c>
    </row>
    <row r="422" spans="3:8" ht="12.75">
      <c r="C422" s="153" t="s">
        <v>424</v>
      </c>
      <c r="D422" s="131">
        <v>1.1792985702511487</v>
      </c>
      <c r="F422" s="131">
        <v>0.6790889704656048</v>
      </c>
      <c r="G422" s="131">
        <v>1.2480067332454408</v>
      </c>
      <c r="H422" s="131">
        <v>2.2834692791957347</v>
      </c>
    </row>
    <row r="423" spans="1:10" ht="12.75">
      <c r="A423" s="147" t="s">
        <v>413</v>
      </c>
      <c r="C423" s="148" t="s">
        <v>414</v>
      </c>
      <c r="D423" s="148" t="s">
        <v>415</v>
      </c>
      <c r="F423" s="148" t="s">
        <v>416</v>
      </c>
      <c r="G423" s="148" t="s">
        <v>417</v>
      </c>
      <c r="H423" s="148" t="s">
        <v>418</v>
      </c>
      <c r="I423" s="149" t="s">
        <v>419</v>
      </c>
      <c r="J423" s="148" t="s">
        <v>420</v>
      </c>
    </row>
    <row r="424" spans="1:8" ht="12.75">
      <c r="A424" s="150" t="s">
        <v>476</v>
      </c>
      <c r="C424" s="151">
        <v>361.38400000007823</v>
      </c>
      <c r="D424" s="131">
        <v>29385.65619942546</v>
      </c>
      <c r="F424" s="131">
        <v>14584.000000014901</v>
      </c>
      <c r="G424" s="131">
        <v>14330</v>
      </c>
      <c r="H424" s="152" t="s">
        <v>669</v>
      </c>
    </row>
    <row r="426" spans="4:8" ht="12.75">
      <c r="D426" s="131">
        <v>29439.23862710595</v>
      </c>
      <c r="F426" s="131">
        <v>14622</v>
      </c>
      <c r="G426" s="131">
        <v>14484.000000014901</v>
      </c>
      <c r="H426" s="152" t="s">
        <v>670</v>
      </c>
    </row>
    <row r="428" spans="4:8" ht="12.75">
      <c r="D428" s="131">
        <v>29256.612823277712</v>
      </c>
      <c r="F428" s="131">
        <v>14632</v>
      </c>
      <c r="G428" s="131">
        <v>14504</v>
      </c>
      <c r="H428" s="152" t="s">
        <v>671</v>
      </c>
    </row>
    <row r="430" spans="1:8" ht="12.75">
      <c r="A430" s="147" t="s">
        <v>421</v>
      </c>
      <c r="C430" s="153" t="s">
        <v>422</v>
      </c>
      <c r="D430" s="131">
        <v>29360.502549936376</v>
      </c>
      <c r="F430" s="131">
        <v>14612.666666671634</v>
      </c>
      <c r="G430" s="131">
        <v>14439.333333338302</v>
      </c>
      <c r="H430" s="131">
        <v>14827.507565891277</v>
      </c>
    </row>
    <row r="431" spans="1:8" ht="12.75">
      <c r="A431" s="130">
        <v>38405.75952546296</v>
      </c>
      <c r="C431" s="153" t="s">
        <v>423</v>
      </c>
      <c r="D431" s="131">
        <v>93.8753195365144</v>
      </c>
      <c r="F431" s="131">
        <v>25.32455987525883</v>
      </c>
      <c r="G431" s="131">
        <v>95.21204405980059</v>
      </c>
      <c r="H431" s="131">
        <v>93.8753195365144</v>
      </c>
    </row>
    <row r="433" spans="3:8" ht="12.75">
      <c r="C433" s="153" t="s">
        <v>424</v>
      </c>
      <c r="D433" s="131">
        <v>0.3197333539398761</v>
      </c>
      <c r="F433" s="131">
        <v>0.17330553315787825</v>
      </c>
      <c r="G433" s="131">
        <v>0.6593936289286291</v>
      </c>
      <c r="H433" s="131">
        <v>0.6331159779844738</v>
      </c>
    </row>
    <row r="434" spans="1:10" ht="12.75">
      <c r="A434" s="147" t="s">
        <v>413</v>
      </c>
      <c r="C434" s="148" t="s">
        <v>414</v>
      </c>
      <c r="D434" s="148" t="s">
        <v>415</v>
      </c>
      <c r="F434" s="148" t="s">
        <v>416</v>
      </c>
      <c r="G434" s="148" t="s">
        <v>417</v>
      </c>
      <c r="H434" s="148" t="s">
        <v>418</v>
      </c>
      <c r="I434" s="149" t="s">
        <v>419</v>
      </c>
      <c r="J434" s="148" t="s">
        <v>420</v>
      </c>
    </row>
    <row r="435" spans="1:8" ht="12.75">
      <c r="A435" s="150" t="s">
        <v>495</v>
      </c>
      <c r="C435" s="151">
        <v>371.029</v>
      </c>
      <c r="D435" s="131">
        <v>26755.74646088481</v>
      </c>
      <c r="F435" s="131">
        <v>17976</v>
      </c>
      <c r="G435" s="131">
        <v>18012</v>
      </c>
      <c r="H435" s="152" t="s">
        <v>672</v>
      </c>
    </row>
    <row r="437" spans="4:8" ht="12.75">
      <c r="D437" s="131">
        <v>27147.022379636765</v>
      </c>
      <c r="F437" s="131">
        <v>17548</v>
      </c>
      <c r="G437" s="131">
        <v>17986</v>
      </c>
      <c r="H437" s="152" t="s">
        <v>673</v>
      </c>
    </row>
    <row r="439" spans="4:8" ht="12.75">
      <c r="D439" s="131">
        <v>26723.32028195262</v>
      </c>
      <c r="F439" s="131">
        <v>18090</v>
      </c>
      <c r="G439" s="131">
        <v>18102</v>
      </c>
      <c r="H439" s="152" t="s">
        <v>674</v>
      </c>
    </row>
    <row r="441" spans="1:8" ht="12.75">
      <c r="A441" s="147" t="s">
        <v>421</v>
      </c>
      <c r="C441" s="153" t="s">
        <v>422</v>
      </c>
      <c r="D441" s="131">
        <v>26875.363040824734</v>
      </c>
      <c r="F441" s="131">
        <v>17871.333333333332</v>
      </c>
      <c r="G441" s="131">
        <v>18033.333333333332</v>
      </c>
      <c r="H441" s="131">
        <v>8942.380658865604</v>
      </c>
    </row>
    <row r="442" spans="1:8" ht="12.75">
      <c r="A442" s="130">
        <v>38405.75997685185</v>
      </c>
      <c r="C442" s="153" t="s">
        <v>423</v>
      </c>
      <c r="D442" s="131">
        <v>235.8218852073855</v>
      </c>
      <c r="F442" s="131">
        <v>285.7574729264894</v>
      </c>
      <c r="G442" s="131">
        <v>60.871449246205174</v>
      </c>
      <c r="H442" s="131">
        <v>235.8218852073855</v>
      </c>
    </row>
    <row r="444" spans="3:8" ht="12.75">
      <c r="C444" s="153" t="s">
        <v>424</v>
      </c>
      <c r="D444" s="131">
        <v>0.877464928935705</v>
      </c>
      <c r="F444" s="131">
        <v>1.5989711992753173</v>
      </c>
      <c r="G444" s="131">
        <v>0.33754962613422473</v>
      </c>
      <c r="H444" s="131">
        <v>2.6371264454459147</v>
      </c>
    </row>
    <row r="445" spans="1:10" ht="12.75">
      <c r="A445" s="147" t="s">
        <v>413</v>
      </c>
      <c r="C445" s="148" t="s">
        <v>414</v>
      </c>
      <c r="D445" s="148" t="s">
        <v>415</v>
      </c>
      <c r="F445" s="148" t="s">
        <v>416</v>
      </c>
      <c r="G445" s="148" t="s">
        <v>417</v>
      </c>
      <c r="H445" s="148" t="s">
        <v>418</v>
      </c>
      <c r="I445" s="149" t="s">
        <v>419</v>
      </c>
      <c r="J445" s="148" t="s">
        <v>420</v>
      </c>
    </row>
    <row r="446" spans="1:8" ht="12.75">
      <c r="A446" s="150" t="s">
        <v>470</v>
      </c>
      <c r="C446" s="151">
        <v>407.77100000018254</v>
      </c>
      <c r="D446" s="131">
        <v>3723029.789291382</v>
      </c>
      <c r="F446" s="131">
        <v>76700</v>
      </c>
      <c r="G446" s="131">
        <v>75400</v>
      </c>
      <c r="H446" s="152" t="s">
        <v>675</v>
      </c>
    </row>
    <row r="448" spans="4:8" ht="12.75">
      <c r="D448" s="131">
        <v>3817040.760482788</v>
      </c>
      <c r="F448" s="131">
        <v>75700</v>
      </c>
      <c r="G448" s="131">
        <v>75800</v>
      </c>
      <c r="H448" s="152" t="s">
        <v>676</v>
      </c>
    </row>
    <row r="450" spans="4:8" ht="12.75">
      <c r="D450" s="131">
        <v>3816760.274925232</v>
      </c>
      <c r="F450" s="131">
        <v>75500</v>
      </c>
      <c r="G450" s="131">
        <v>75900</v>
      </c>
      <c r="H450" s="152" t="s">
        <v>677</v>
      </c>
    </row>
    <row r="452" spans="1:8" ht="12.75">
      <c r="A452" s="147" t="s">
        <v>421</v>
      </c>
      <c r="C452" s="153" t="s">
        <v>422</v>
      </c>
      <c r="D452" s="131">
        <v>3785610.2748998003</v>
      </c>
      <c r="F452" s="131">
        <v>75966.66666666667</v>
      </c>
      <c r="G452" s="131">
        <v>75700</v>
      </c>
      <c r="H452" s="131">
        <v>3709779.121859968</v>
      </c>
    </row>
    <row r="453" spans="1:8" ht="12.75">
      <c r="A453" s="130">
        <v>38405.76043981482</v>
      </c>
      <c r="C453" s="153" t="s">
        <v>423</v>
      </c>
      <c r="D453" s="131">
        <v>54196.47176960261</v>
      </c>
      <c r="F453" s="131">
        <v>642.9100507328636</v>
      </c>
      <c r="G453" s="131">
        <v>264.575131106459</v>
      </c>
      <c r="H453" s="131">
        <v>54196.47176960261</v>
      </c>
    </row>
    <row r="455" spans="3:8" ht="12.75">
      <c r="C455" s="153" t="s">
        <v>424</v>
      </c>
      <c r="D455" s="131">
        <v>1.4316442484570637</v>
      </c>
      <c r="F455" s="131">
        <v>0.8463054638870517</v>
      </c>
      <c r="G455" s="131">
        <v>0.34950479670602247</v>
      </c>
      <c r="H455" s="131">
        <v>1.4609083179709685</v>
      </c>
    </row>
    <row r="456" spans="1:10" ht="12.75">
      <c r="A456" s="147" t="s">
        <v>413</v>
      </c>
      <c r="C456" s="148" t="s">
        <v>414</v>
      </c>
      <c r="D456" s="148" t="s">
        <v>415</v>
      </c>
      <c r="F456" s="148" t="s">
        <v>416</v>
      </c>
      <c r="G456" s="148" t="s">
        <v>417</v>
      </c>
      <c r="H456" s="148" t="s">
        <v>418</v>
      </c>
      <c r="I456" s="149" t="s">
        <v>419</v>
      </c>
      <c r="J456" s="148" t="s">
        <v>420</v>
      </c>
    </row>
    <row r="457" spans="1:8" ht="12.75">
      <c r="A457" s="150" t="s">
        <v>477</v>
      </c>
      <c r="C457" s="151">
        <v>455.40299999993294</v>
      </c>
      <c r="D457" s="131">
        <v>359132.3966240883</v>
      </c>
      <c r="F457" s="131">
        <v>47750</v>
      </c>
      <c r="G457" s="131">
        <v>49392.5</v>
      </c>
      <c r="H457" s="152" t="s">
        <v>678</v>
      </c>
    </row>
    <row r="459" spans="4:8" ht="12.75">
      <c r="D459" s="131">
        <v>354847.6678676605</v>
      </c>
      <c r="F459" s="131">
        <v>47007.5</v>
      </c>
      <c r="G459" s="131">
        <v>49300</v>
      </c>
      <c r="H459" s="152" t="s">
        <v>679</v>
      </c>
    </row>
    <row r="461" spans="4:8" ht="12.75">
      <c r="D461" s="131">
        <v>364883.47683143616</v>
      </c>
      <c r="F461" s="131">
        <v>47215</v>
      </c>
      <c r="G461" s="131">
        <v>49232.5</v>
      </c>
      <c r="H461" s="152" t="s">
        <v>680</v>
      </c>
    </row>
    <row r="463" spans="1:8" ht="12.75">
      <c r="A463" s="147" t="s">
        <v>421</v>
      </c>
      <c r="C463" s="153" t="s">
        <v>422</v>
      </c>
      <c r="D463" s="131">
        <v>359621.1804410616</v>
      </c>
      <c r="F463" s="131">
        <v>47324.16666666667</v>
      </c>
      <c r="G463" s="131">
        <v>49308.33333333333</v>
      </c>
      <c r="H463" s="131">
        <v>311310.69836741826</v>
      </c>
    </row>
    <row r="464" spans="1:8" ht="12.75">
      <c r="A464" s="130">
        <v>38405.761087962965</v>
      </c>
      <c r="C464" s="153" t="s">
        <v>423</v>
      </c>
      <c r="D464" s="131">
        <v>5035.727117720005</v>
      </c>
      <c r="F464" s="131">
        <v>383.09866005160256</v>
      </c>
      <c r="G464" s="131">
        <v>80.32486124067276</v>
      </c>
      <c r="H464" s="131">
        <v>5035.727117720005</v>
      </c>
    </row>
    <row r="466" spans="3:8" ht="12.75">
      <c r="C466" s="153" t="s">
        <v>424</v>
      </c>
      <c r="D466" s="131">
        <v>1.4002865769874506</v>
      </c>
      <c r="F466" s="131">
        <v>0.809520139572669</v>
      </c>
      <c r="G466" s="131">
        <v>0.16290321698294297</v>
      </c>
      <c r="H466" s="131">
        <v>1.6175888410287425</v>
      </c>
    </row>
    <row r="467" spans="1:16" ht="12.75">
      <c r="A467" s="141" t="s">
        <v>404</v>
      </c>
      <c r="B467" s="136" t="s">
        <v>550</v>
      </c>
      <c r="D467" s="141" t="s">
        <v>405</v>
      </c>
      <c r="E467" s="136" t="s">
        <v>406</v>
      </c>
      <c r="F467" s="137" t="s">
        <v>428</v>
      </c>
      <c r="G467" s="142" t="s">
        <v>408</v>
      </c>
      <c r="H467" s="143">
        <v>1</v>
      </c>
      <c r="I467" s="144" t="s">
        <v>409</v>
      </c>
      <c r="J467" s="143">
        <v>5</v>
      </c>
      <c r="K467" s="142" t="s">
        <v>410</v>
      </c>
      <c r="L467" s="145">
        <v>1</v>
      </c>
      <c r="M467" s="142" t="s">
        <v>411</v>
      </c>
      <c r="N467" s="146">
        <v>1</v>
      </c>
      <c r="O467" s="142" t="s">
        <v>412</v>
      </c>
      <c r="P467" s="146">
        <v>1</v>
      </c>
    </row>
    <row r="469" spans="1:10" ht="12.75">
      <c r="A469" s="147" t="s">
        <v>413</v>
      </c>
      <c r="C469" s="148" t="s">
        <v>414</v>
      </c>
      <c r="D469" s="148" t="s">
        <v>415</v>
      </c>
      <c r="F469" s="148" t="s">
        <v>416</v>
      </c>
      <c r="G469" s="148" t="s">
        <v>417</v>
      </c>
      <c r="H469" s="148" t="s">
        <v>418</v>
      </c>
      <c r="I469" s="149" t="s">
        <v>419</v>
      </c>
      <c r="J469" s="148" t="s">
        <v>420</v>
      </c>
    </row>
    <row r="470" spans="1:8" ht="12.75">
      <c r="A470" s="150" t="s">
        <v>473</v>
      </c>
      <c r="C470" s="151">
        <v>228.61599999992177</v>
      </c>
      <c r="D470" s="131">
        <v>21067.06556019187</v>
      </c>
      <c r="F470" s="131">
        <v>16128</v>
      </c>
      <c r="G470" s="131">
        <v>14312.999999985099</v>
      </c>
      <c r="H470" s="152" t="s">
        <v>681</v>
      </c>
    </row>
    <row r="472" spans="4:8" ht="12.75">
      <c r="D472" s="131">
        <v>21246.350296884775</v>
      </c>
      <c r="F472" s="131">
        <v>16122</v>
      </c>
      <c r="G472" s="131">
        <v>14536.000000014901</v>
      </c>
      <c r="H472" s="152" t="s">
        <v>682</v>
      </c>
    </row>
    <row r="474" spans="4:8" ht="12.75">
      <c r="D474" s="131">
        <v>21206.60450336337</v>
      </c>
      <c r="F474" s="131">
        <v>16282</v>
      </c>
      <c r="G474" s="131">
        <v>14287.999999985099</v>
      </c>
      <c r="H474" s="152" t="s">
        <v>683</v>
      </c>
    </row>
    <row r="476" spans="1:8" ht="12.75">
      <c r="A476" s="147" t="s">
        <v>421</v>
      </c>
      <c r="C476" s="153" t="s">
        <v>422</v>
      </c>
      <c r="D476" s="131">
        <v>21173.34012014667</v>
      </c>
      <c r="F476" s="131">
        <v>16177.333333333332</v>
      </c>
      <c r="G476" s="131">
        <v>14378.999999995034</v>
      </c>
      <c r="H476" s="131">
        <v>5957.4603096105475</v>
      </c>
    </row>
    <row r="477" spans="1:8" ht="12.75">
      <c r="A477" s="130">
        <v>38405.763333333336</v>
      </c>
      <c r="C477" s="153" t="s">
        <v>423</v>
      </c>
      <c r="D477" s="131">
        <v>94.1575466746267</v>
      </c>
      <c r="F477" s="131">
        <v>90.69362344362108</v>
      </c>
      <c r="G477" s="131">
        <v>136.5393716284038</v>
      </c>
      <c r="H477" s="131">
        <v>94.1575466746267</v>
      </c>
    </row>
    <row r="479" spans="3:8" ht="12.75">
      <c r="C479" s="153" t="s">
        <v>424</v>
      </c>
      <c r="D479" s="131">
        <v>0.444698598049888</v>
      </c>
      <c r="F479" s="131">
        <v>0.5606215905605855</v>
      </c>
      <c r="G479" s="131">
        <v>0.9495748774494124</v>
      </c>
      <c r="H479" s="131">
        <v>1.5804980945107128</v>
      </c>
    </row>
    <row r="480" spans="1:10" ht="12.75">
      <c r="A480" s="147" t="s">
        <v>413</v>
      </c>
      <c r="C480" s="148" t="s">
        <v>414</v>
      </c>
      <c r="D480" s="148" t="s">
        <v>415</v>
      </c>
      <c r="F480" s="148" t="s">
        <v>416</v>
      </c>
      <c r="G480" s="148" t="s">
        <v>417</v>
      </c>
      <c r="H480" s="148" t="s">
        <v>418</v>
      </c>
      <c r="I480" s="149" t="s">
        <v>419</v>
      </c>
      <c r="J480" s="148" t="s">
        <v>420</v>
      </c>
    </row>
    <row r="481" spans="1:8" ht="12.75">
      <c r="A481" s="150" t="s">
        <v>474</v>
      </c>
      <c r="C481" s="151">
        <v>231.6040000000503</v>
      </c>
      <c r="D481" s="131">
        <v>76110.03500819206</v>
      </c>
      <c r="F481" s="131">
        <v>10687</v>
      </c>
      <c r="G481" s="131">
        <v>14706</v>
      </c>
      <c r="H481" s="152" t="s">
        <v>684</v>
      </c>
    </row>
    <row r="483" spans="4:8" ht="12.75">
      <c r="D483" s="131">
        <v>77966.42124760151</v>
      </c>
      <c r="F483" s="131">
        <v>10858</v>
      </c>
      <c r="G483" s="131">
        <v>14850</v>
      </c>
      <c r="H483" s="152" t="s">
        <v>685</v>
      </c>
    </row>
    <row r="485" spans="4:8" ht="12.75">
      <c r="D485" s="131">
        <v>80126.85418474674</v>
      </c>
      <c r="F485" s="131">
        <v>10688</v>
      </c>
      <c r="G485" s="131">
        <v>15069</v>
      </c>
      <c r="H485" s="152" t="s">
        <v>686</v>
      </c>
    </row>
    <row r="487" spans="1:8" ht="12.75">
      <c r="A487" s="147" t="s">
        <v>421</v>
      </c>
      <c r="C487" s="153" t="s">
        <v>422</v>
      </c>
      <c r="D487" s="131">
        <v>78067.77014684677</v>
      </c>
      <c r="F487" s="131">
        <v>10744.333333333332</v>
      </c>
      <c r="G487" s="131">
        <v>14875</v>
      </c>
      <c r="H487" s="131">
        <v>64772.360811119666</v>
      </c>
    </row>
    <row r="488" spans="1:8" ht="12.75">
      <c r="A488" s="130">
        <v>38405.7637962963</v>
      </c>
      <c r="C488" s="153" t="s">
        <v>423</v>
      </c>
      <c r="D488" s="131">
        <v>2010.3265341278166</v>
      </c>
      <c r="F488" s="131">
        <v>98.43949072061137</v>
      </c>
      <c r="G488" s="131">
        <v>182.7867610085588</v>
      </c>
      <c r="H488" s="131">
        <v>2010.3265341278166</v>
      </c>
    </row>
    <row r="490" spans="3:8" ht="12.75">
      <c r="C490" s="153" t="s">
        <v>424</v>
      </c>
      <c r="D490" s="131">
        <v>2.5751043360741046</v>
      </c>
      <c r="F490" s="131">
        <v>0.916199150441579</v>
      </c>
      <c r="G490" s="131">
        <v>1.2288185614020761</v>
      </c>
      <c r="H490" s="131">
        <v>3.1036795771425663</v>
      </c>
    </row>
    <row r="491" spans="1:10" ht="12.75">
      <c r="A491" s="147" t="s">
        <v>413</v>
      </c>
      <c r="C491" s="148" t="s">
        <v>414</v>
      </c>
      <c r="D491" s="148" t="s">
        <v>415</v>
      </c>
      <c r="F491" s="148" t="s">
        <v>416</v>
      </c>
      <c r="G491" s="148" t="s">
        <v>417</v>
      </c>
      <c r="H491" s="148" t="s">
        <v>418</v>
      </c>
      <c r="I491" s="149" t="s">
        <v>419</v>
      </c>
      <c r="J491" s="148" t="s">
        <v>420</v>
      </c>
    </row>
    <row r="492" spans="1:8" ht="12.75">
      <c r="A492" s="150" t="s">
        <v>472</v>
      </c>
      <c r="C492" s="151">
        <v>267.7160000000149</v>
      </c>
      <c r="D492" s="131">
        <v>41689.9609156847</v>
      </c>
      <c r="F492" s="131">
        <v>3166.25</v>
      </c>
      <c r="G492" s="131">
        <v>3244.25</v>
      </c>
      <c r="H492" s="152" t="s">
        <v>687</v>
      </c>
    </row>
    <row r="494" spans="4:8" ht="12.75">
      <c r="D494" s="131">
        <v>41187.33543872833</v>
      </c>
      <c r="F494" s="131">
        <v>3136</v>
      </c>
      <c r="G494" s="131">
        <v>3246.2500000037253</v>
      </c>
      <c r="H494" s="152" t="s">
        <v>688</v>
      </c>
    </row>
    <row r="496" spans="4:8" ht="12.75">
      <c r="D496" s="131">
        <v>41714.53611642122</v>
      </c>
      <c r="F496" s="131">
        <v>3161.25</v>
      </c>
      <c r="G496" s="131">
        <v>3263</v>
      </c>
      <c r="H496" s="152" t="s">
        <v>689</v>
      </c>
    </row>
    <row r="498" spans="1:8" ht="12.75">
      <c r="A498" s="147" t="s">
        <v>421</v>
      </c>
      <c r="C498" s="153" t="s">
        <v>422</v>
      </c>
      <c r="D498" s="131">
        <v>41530.610823611416</v>
      </c>
      <c r="F498" s="131">
        <v>3154.5</v>
      </c>
      <c r="G498" s="131">
        <v>3251.1666666679084</v>
      </c>
      <c r="H498" s="131">
        <v>38319.66955789765</v>
      </c>
    </row>
    <row r="499" spans="1:8" ht="12.75">
      <c r="A499" s="130">
        <v>38405.76445601852</v>
      </c>
      <c r="C499" s="153" t="s">
        <v>423</v>
      </c>
      <c r="D499" s="131">
        <v>297.5390352924914</v>
      </c>
      <c r="F499" s="131">
        <v>16.215347668181526</v>
      </c>
      <c r="G499" s="131">
        <v>10.296641846613817</v>
      </c>
      <c r="H499" s="131">
        <v>297.5390352924914</v>
      </c>
    </row>
    <row r="501" spans="3:8" ht="12.75">
      <c r="C501" s="153" t="s">
        <v>424</v>
      </c>
      <c r="D501" s="131">
        <v>0.7164330824706566</v>
      </c>
      <c r="F501" s="131">
        <v>0.5140386009884776</v>
      </c>
      <c r="G501" s="131">
        <v>0.31670605977166816</v>
      </c>
      <c r="H501" s="131">
        <v>0.7764655560062598</v>
      </c>
    </row>
    <row r="502" spans="1:10" ht="12.75">
      <c r="A502" s="147" t="s">
        <v>413</v>
      </c>
      <c r="C502" s="148" t="s">
        <v>414</v>
      </c>
      <c r="D502" s="148" t="s">
        <v>415</v>
      </c>
      <c r="F502" s="148" t="s">
        <v>416</v>
      </c>
      <c r="G502" s="148" t="s">
        <v>417</v>
      </c>
      <c r="H502" s="148" t="s">
        <v>418</v>
      </c>
      <c r="I502" s="149" t="s">
        <v>419</v>
      </c>
      <c r="J502" s="148" t="s">
        <v>420</v>
      </c>
    </row>
    <row r="503" spans="1:8" ht="12.75">
      <c r="A503" s="150" t="s">
        <v>471</v>
      </c>
      <c r="C503" s="151">
        <v>292.40199999976903</v>
      </c>
      <c r="D503" s="131">
        <v>13718.973127752542</v>
      </c>
      <c r="F503" s="131">
        <v>12433</v>
      </c>
      <c r="G503" s="131">
        <v>12023.5</v>
      </c>
      <c r="H503" s="152" t="s">
        <v>690</v>
      </c>
    </row>
    <row r="505" spans="4:8" ht="12.75">
      <c r="D505" s="131">
        <v>13680.5</v>
      </c>
      <c r="F505" s="131">
        <v>12365.25</v>
      </c>
      <c r="G505" s="131">
        <v>11994.5</v>
      </c>
      <c r="H505" s="152" t="s">
        <v>691</v>
      </c>
    </row>
    <row r="507" spans="4:8" ht="12.75">
      <c r="D507" s="131">
        <v>13666.3970015198</v>
      </c>
      <c r="F507" s="131">
        <v>12381.25</v>
      </c>
      <c r="G507" s="131">
        <v>12043.75</v>
      </c>
      <c r="H507" s="152" t="s">
        <v>692</v>
      </c>
    </row>
    <row r="509" spans="1:8" ht="12.75">
      <c r="A509" s="147" t="s">
        <v>421</v>
      </c>
      <c r="C509" s="153" t="s">
        <v>422</v>
      </c>
      <c r="D509" s="131">
        <v>13688.623376424115</v>
      </c>
      <c r="F509" s="131">
        <v>12393.166666666668</v>
      </c>
      <c r="G509" s="131">
        <v>12020.583333333332</v>
      </c>
      <c r="H509" s="131">
        <v>1534.8061295886707</v>
      </c>
    </row>
    <row r="510" spans="1:8" ht="12.75">
      <c r="A510" s="130">
        <v>38405.765127314815</v>
      </c>
      <c r="C510" s="153" t="s">
        <v>423</v>
      </c>
      <c r="D510" s="131">
        <v>27.213125431675262</v>
      </c>
      <c r="F510" s="131">
        <v>35.41215657557914</v>
      </c>
      <c r="G510" s="131">
        <v>24.754208396418843</v>
      </c>
      <c r="H510" s="131">
        <v>27.213125431675262</v>
      </c>
    </row>
    <row r="512" spans="3:8" ht="12.75">
      <c r="C512" s="153" t="s">
        <v>424</v>
      </c>
      <c r="D512" s="131">
        <v>0.1988010385218456</v>
      </c>
      <c r="F512" s="131">
        <v>0.28573937176868275</v>
      </c>
      <c r="G512" s="131">
        <v>0.20593183966184828</v>
      </c>
      <c r="H512" s="131">
        <v>1.7730659857977245</v>
      </c>
    </row>
    <row r="513" spans="1:10" ht="12.75">
      <c r="A513" s="147" t="s">
        <v>413</v>
      </c>
      <c r="C513" s="148" t="s">
        <v>414</v>
      </c>
      <c r="D513" s="148" t="s">
        <v>415</v>
      </c>
      <c r="F513" s="148" t="s">
        <v>416</v>
      </c>
      <c r="G513" s="148" t="s">
        <v>417</v>
      </c>
      <c r="H513" s="148" t="s">
        <v>418</v>
      </c>
      <c r="I513" s="149" t="s">
        <v>419</v>
      </c>
      <c r="J513" s="148" t="s">
        <v>420</v>
      </c>
    </row>
    <row r="514" spans="1:8" ht="12.75">
      <c r="A514" s="150" t="s">
        <v>475</v>
      </c>
      <c r="C514" s="151">
        <v>324.75400000019</v>
      </c>
      <c r="D514" s="131">
        <v>19870.754864513874</v>
      </c>
      <c r="F514" s="131">
        <v>17837</v>
      </c>
      <c r="G514" s="131">
        <v>16110.000000014901</v>
      </c>
      <c r="H514" s="152" t="s">
        <v>693</v>
      </c>
    </row>
    <row r="516" spans="4:8" ht="12.75">
      <c r="D516" s="131">
        <v>19780.544706851244</v>
      </c>
      <c r="F516" s="131">
        <v>17933</v>
      </c>
      <c r="G516" s="131">
        <v>16181</v>
      </c>
      <c r="H516" s="152" t="s">
        <v>694</v>
      </c>
    </row>
    <row r="518" spans="4:8" ht="12.75">
      <c r="D518" s="131">
        <v>19582.238944143057</v>
      </c>
      <c r="F518" s="131">
        <v>17694</v>
      </c>
      <c r="G518" s="131">
        <v>16365.999999985099</v>
      </c>
      <c r="H518" s="152" t="s">
        <v>695</v>
      </c>
    </row>
    <row r="520" spans="1:8" ht="12.75">
      <c r="A520" s="147" t="s">
        <v>421</v>
      </c>
      <c r="C520" s="153" t="s">
        <v>422</v>
      </c>
      <c r="D520" s="131">
        <v>19744.512838502724</v>
      </c>
      <c r="F520" s="131">
        <v>17821.333333333332</v>
      </c>
      <c r="G520" s="131">
        <v>16219</v>
      </c>
      <c r="H520" s="131">
        <v>2671.1268420933893</v>
      </c>
    </row>
    <row r="521" spans="1:8" ht="12.75">
      <c r="A521" s="130">
        <v>38405.76563657408</v>
      </c>
      <c r="C521" s="153" t="s">
        <v>423</v>
      </c>
      <c r="D521" s="131">
        <v>147.59431130388595</v>
      </c>
      <c r="F521" s="131">
        <v>120.26775683171834</v>
      </c>
      <c r="G521" s="131">
        <v>132.16277840672578</v>
      </c>
      <c r="H521" s="131">
        <v>147.59431130388595</v>
      </c>
    </row>
    <row r="523" spans="3:8" ht="12.75">
      <c r="C523" s="153" t="s">
        <v>424</v>
      </c>
      <c r="D523" s="131">
        <v>0.7475206530093268</v>
      </c>
      <c r="F523" s="131">
        <v>0.6748527429581683</v>
      </c>
      <c r="G523" s="131">
        <v>0.8148639152026992</v>
      </c>
      <c r="H523" s="131">
        <v>5.52554483665833</v>
      </c>
    </row>
    <row r="524" spans="1:10" ht="12.75">
      <c r="A524" s="147" t="s">
        <v>413</v>
      </c>
      <c r="C524" s="148" t="s">
        <v>414</v>
      </c>
      <c r="D524" s="148" t="s">
        <v>415</v>
      </c>
      <c r="F524" s="148" t="s">
        <v>416</v>
      </c>
      <c r="G524" s="148" t="s">
        <v>417</v>
      </c>
      <c r="H524" s="148" t="s">
        <v>418</v>
      </c>
      <c r="I524" s="149" t="s">
        <v>419</v>
      </c>
      <c r="J524" s="148" t="s">
        <v>420</v>
      </c>
    </row>
    <row r="525" spans="1:8" ht="12.75">
      <c r="A525" s="150" t="s">
        <v>494</v>
      </c>
      <c r="C525" s="151">
        <v>343.82299999985844</v>
      </c>
      <c r="D525" s="131">
        <v>15156.451840773225</v>
      </c>
      <c r="F525" s="131">
        <v>13965.999999985099</v>
      </c>
      <c r="G525" s="131">
        <v>13776</v>
      </c>
      <c r="H525" s="152" t="s">
        <v>696</v>
      </c>
    </row>
    <row r="527" spans="4:8" ht="12.75">
      <c r="D527" s="131">
        <v>15010</v>
      </c>
      <c r="F527" s="131">
        <v>13912.000000014901</v>
      </c>
      <c r="G527" s="131">
        <v>13863.999999985099</v>
      </c>
      <c r="H527" s="152" t="s">
        <v>697</v>
      </c>
    </row>
    <row r="529" spans="4:8" ht="12.75">
      <c r="D529" s="131">
        <v>15121.959278583527</v>
      </c>
      <c r="F529" s="131">
        <v>14115.999999985099</v>
      </c>
      <c r="G529" s="131">
        <v>14039.999999985099</v>
      </c>
      <c r="H529" s="152" t="s">
        <v>698</v>
      </c>
    </row>
    <row r="531" spans="1:8" ht="12.75">
      <c r="A531" s="147" t="s">
        <v>421</v>
      </c>
      <c r="C531" s="153" t="s">
        <v>422</v>
      </c>
      <c r="D531" s="131">
        <v>15096.137039785583</v>
      </c>
      <c r="F531" s="131">
        <v>13997.999999995034</v>
      </c>
      <c r="G531" s="131">
        <v>13893.3333333234</v>
      </c>
      <c r="H531" s="131">
        <v>1150.0927877487643</v>
      </c>
    </row>
    <row r="532" spans="1:8" ht="12.75">
      <c r="A532" s="130">
        <v>38405.766064814816</v>
      </c>
      <c r="C532" s="153" t="s">
        <v>423</v>
      </c>
      <c r="D532" s="131">
        <v>76.5645246111718</v>
      </c>
      <c r="F532" s="131">
        <v>105.69768208176029</v>
      </c>
      <c r="G532" s="131">
        <v>134.42222037893885</v>
      </c>
      <c r="H532" s="131">
        <v>76.5645246111718</v>
      </c>
    </row>
    <row r="534" spans="3:8" ht="12.75">
      <c r="C534" s="153" t="s">
        <v>424</v>
      </c>
      <c r="D534" s="131">
        <v>0.5071795811695897</v>
      </c>
      <c r="F534" s="131">
        <v>0.755091313629074</v>
      </c>
      <c r="G534" s="131">
        <v>0.967530377008409</v>
      </c>
      <c r="H534" s="131">
        <v>6.657247608781386</v>
      </c>
    </row>
    <row r="535" spans="1:10" ht="12.75">
      <c r="A535" s="147" t="s">
        <v>413</v>
      </c>
      <c r="C535" s="148" t="s">
        <v>414</v>
      </c>
      <c r="D535" s="148" t="s">
        <v>415</v>
      </c>
      <c r="F535" s="148" t="s">
        <v>416</v>
      </c>
      <c r="G535" s="148" t="s">
        <v>417</v>
      </c>
      <c r="H535" s="148" t="s">
        <v>418</v>
      </c>
      <c r="I535" s="149" t="s">
        <v>419</v>
      </c>
      <c r="J535" s="148" t="s">
        <v>420</v>
      </c>
    </row>
    <row r="536" spans="1:8" ht="12.75">
      <c r="A536" s="150" t="s">
        <v>476</v>
      </c>
      <c r="C536" s="151">
        <v>361.38400000007823</v>
      </c>
      <c r="D536" s="131">
        <v>17929.019129544497</v>
      </c>
      <c r="F536" s="131">
        <v>14426</v>
      </c>
      <c r="G536" s="131">
        <v>13958.000000014901</v>
      </c>
      <c r="H536" s="152" t="s">
        <v>699</v>
      </c>
    </row>
    <row r="538" spans="4:8" ht="12.75">
      <c r="D538" s="131">
        <v>17677.524509876966</v>
      </c>
      <c r="F538" s="131">
        <v>14489.999999985099</v>
      </c>
      <c r="G538" s="131">
        <v>14392</v>
      </c>
      <c r="H538" s="152" t="s">
        <v>700</v>
      </c>
    </row>
    <row r="540" spans="4:8" ht="12.75">
      <c r="D540" s="131">
        <v>17567.74025091529</v>
      </c>
      <c r="F540" s="131">
        <v>14468</v>
      </c>
      <c r="G540" s="131">
        <v>14158.000000014901</v>
      </c>
      <c r="H540" s="152" t="s">
        <v>701</v>
      </c>
    </row>
    <row r="542" spans="1:8" ht="12.75">
      <c r="A542" s="147" t="s">
        <v>421</v>
      </c>
      <c r="C542" s="153" t="s">
        <v>422</v>
      </c>
      <c r="D542" s="131">
        <v>17724.761296778917</v>
      </c>
      <c r="F542" s="131">
        <v>14461.333333328366</v>
      </c>
      <c r="G542" s="131">
        <v>14169.333333343267</v>
      </c>
      <c r="H542" s="131">
        <v>3397.6441057145635</v>
      </c>
    </row>
    <row r="543" spans="1:8" ht="12.75">
      <c r="A543" s="130">
        <v>38405.766493055555</v>
      </c>
      <c r="C543" s="153" t="s">
        <v>423</v>
      </c>
      <c r="D543" s="131">
        <v>185.2136403283517</v>
      </c>
      <c r="F543" s="131">
        <v>32.51666238909572</v>
      </c>
      <c r="G543" s="131">
        <v>217.2218527912837</v>
      </c>
      <c r="H543" s="131">
        <v>185.2136403283517</v>
      </c>
    </row>
    <row r="545" spans="3:8" ht="12.75">
      <c r="C545" s="153" t="s">
        <v>424</v>
      </c>
      <c r="D545" s="131">
        <v>1.0449429316828667</v>
      </c>
      <c r="F545" s="131">
        <v>0.2248524505977334</v>
      </c>
      <c r="G545" s="131">
        <v>1.5330421529439027</v>
      </c>
      <c r="H545" s="131">
        <v>5.451237226901936</v>
      </c>
    </row>
    <row r="546" spans="1:10" ht="12.75">
      <c r="A546" s="147" t="s">
        <v>413</v>
      </c>
      <c r="C546" s="148" t="s">
        <v>414</v>
      </c>
      <c r="D546" s="148" t="s">
        <v>415</v>
      </c>
      <c r="F546" s="148" t="s">
        <v>416</v>
      </c>
      <c r="G546" s="148" t="s">
        <v>417</v>
      </c>
      <c r="H546" s="148" t="s">
        <v>418</v>
      </c>
      <c r="I546" s="149" t="s">
        <v>419</v>
      </c>
      <c r="J546" s="148" t="s">
        <v>420</v>
      </c>
    </row>
    <row r="547" spans="1:8" ht="12.75">
      <c r="A547" s="150" t="s">
        <v>495</v>
      </c>
      <c r="C547" s="151">
        <v>371.029</v>
      </c>
      <c r="D547" s="131">
        <v>17614.489233791828</v>
      </c>
      <c r="F547" s="131">
        <v>17558</v>
      </c>
      <c r="G547" s="131">
        <v>17538</v>
      </c>
      <c r="H547" s="152" t="s">
        <v>702</v>
      </c>
    </row>
    <row r="549" spans="4:8" ht="12.75">
      <c r="D549" s="131">
        <v>17127.5</v>
      </c>
      <c r="F549" s="131">
        <v>17186</v>
      </c>
      <c r="G549" s="131">
        <v>17760</v>
      </c>
      <c r="H549" s="152" t="s">
        <v>703</v>
      </c>
    </row>
    <row r="551" spans="4:8" ht="12.75">
      <c r="D551" s="131">
        <v>17168.5</v>
      </c>
      <c r="F551" s="131">
        <v>17396</v>
      </c>
      <c r="G551" s="131">
        <v>17586</v>
      </c>
      <c r="H551" s="152" t="s">
        <v>704</v>
      </c>
    </row>
    <row r="553" spans="1:8" ht="12.75">
      <c r="A553" s="147" t="s">
        <v>421</v>
      </c>
      <c r="C553" s="153" t="s">
        <v>422</v>
      </c>
      <c r="D553" s="131">
        <v>17303.496411263943</v>
      </c>
      <c r="F553" s="131">
        <v>17380</v>
      </c>
      <c r="G553" s="131">
        <v>17628</v>
      </c>
      <c r="H553" s="131">
        <v>-170.87991008912283</v>
      </c>
    </row>
    <row r="554" spans="1:8" ht="12.75">
      <c r="A554" s="130">
        <v>38405.76694444445</v>
      </c>
      <c r="C554" s="153" t="s">
        <v>423</v>
      </c>
      <c r="D554" s="131">
        <v>270.1067413966084</v>
      </c>
      <c r="F554" s="131">
        <v>186.51541491254818</v>
      </c>
      <c r="G554" s="131">
        <v>116.80753400359072</v>
      </c>
      <c r="H554" s="131">
        <v>270.1067413966084</v>
      </c>
    </row>
    <row r="556" spans="3:7" ht="12.75">
      <c r="C556" s="153" t="s">
        <v>424</v>
      </c>
      <c r="D556" s="131">
        <v>1.5609951594567835</v>
      </c>
      <c r="F556" s="131">
        <v>1.0731611905209906</v>
      </c>
      <c r="G556" s="131">
        <v>0.662624994347576</v>
      </c>
    </row>
    <row r="557" spans="1:10" ht="12.75">
      <c r="A557" s="147" t="s">
        <v>413</v>
      </c>
      <c r="C557" s="148" t="s">
        <v>414</v>
      </c>
      <c r="D557" s="148" t="s">
        <v>415</v>
      </c>
      <c r="F557" s="148" t="s">
        <v>416</v>
      </c>
      <c r="G557" s="148" t="s">
        <v>417</v>
      </c>
      <c r="H557" s="148" t="s">
        <v>418</v>
      </c>
      <c r="I557" s="149" t="s">
        <v>419</v>
      </c>
      <c r="J557" s="148" t="s">
        <v>420</v>
      </c>
    </row>
    <row r="558" spans="1:8" ht="12.75">
      <c r="A558" s="150" t="s">
        <v>470</v>
      </c>
      <c r="C558" s="151">
        <v>407.77100000018254</v>
      </c>
      <c r="D558" s="131">
        <v>79743.68742275238</v>
      </c>
      <c r="F558" s="131">
        <v>68700</v>
      </c>
      <c r="G558" s="131">
        <v>65600</v>
      </c>
      <c r="H558" s="152" t="s">
        <v>705</v>
      </c>
    </row>
    <row r="560" spans="4:8" ht="12.75">
      <c r="D560" s="131">
        <v>78995.79505228996</v>
      </c>
      <c r="F560" s="131">
        <v>69000</v>
      </c>
      <c r="G560" s="131">
        <v>65500</v>
      </c>
      <c r="H560" s="152" t="s">
        <v>706</v>
      </c>
    </row>
    <row r="562" spans="4:8" ht="12.75">
      <c r="D562" s="131">
        <v>80070.49857652187</v>
      </c>
      <c r="F562" s="131">
        <v>68600</v>
      </c>
      <c r="G562" s="131">
        <v>66100</v>
      </c>
      <c r="H562" s="152" t="s">
        <v>707</v>
      </c>
    </row>
    <row r="564" spans="1:8" ht="12.75">
      <c r="A564" s="147" t="s">
        <v>421</v>
      </c>
      <c r="C564" s="153" t="s">
        <v>422</v>
      </c>
      <c r="D564" s="131">
        <v>79603.32701718807</v>
      </c>
      <c r="F564" s="131">
        <v>68766.66666666667</v>
      </c>
      <c r="G564" s="131">
        <v>65733.33333333333</v>
      </c>
      <c r="H564" s="131">
        <v>12378.127855762497</v>
      </c>
    </row>
    <row r="565" spans="1:8" ht="12.75">
      <c r="A565" s="130">
        <v>38405.76740740741</v>
      </c>
      <c r="C565" s="153" t="s">
        <v>423</v>
      </c>
      <c r="D565" s="131">
        <v>550.9289417289997</v>
      </c>
      <c r="F565" s="131">
        <v>208.16659994661327</v>
      </c>
      <c r="G565" s="131">
        <v>321.4550253664318</v>
      </c>
      <c r="H565" s="131">
        <v>550.9289417289997</v>
      </c>
    </row>
    <row r="567" spans="3:8" ht="12.75">
      <c r="C567" s="153" t="s">
        <v>424</v>
      </c>
      <c r="D567" s="131">
        <v>0.6920928588952598</v>
      </c>
      <c r="F567" s="131">
        <v>0.3027143964323024</v>
      </c>
      <c r="G567" s="131">
        <v>0.4890289432552209</v>
      </c>
      <c r="H567" s="131">
        <v>4.450826071185888</v>
      </c>
    </row>
    <row r="568" spans="1:10" ht="12.75">
      <c r="A568" s="147" t="s">
        <v>413</v>
      </c>
      <c r="C568" s="148" t="s">
        <v>414</v>
      </c>
      <c r="D568" s="148" t="s">
        <v>415</v>
      </c>
      <c r="F568" s="148" t="s">
        <v>416</v>
      </c>
      <c r="G568" s="148" t="s">
        <v>417</v>
      </c>
      <c r="H568" s="148" t="s">
        <v>418</v>
      </c>
      <c r="I568" s="149" t="s">
        <v>419</v>
      </c>
      <c r="J568" s="148" t="s">
        <v>420</v>
      </c>
    </row>
    <row r="569" spans="1:8" ht="12.75">
      <c r="A569" s="150" t="s">
        <v>477</v>
      </c>
      <c r="C569" s="151">
        <v>455.40299999993294</v>
      </c>
      <c r="D569" s="131">
        <v>72487.32744312286</v>
      </c>
      <c r="F569" s="131">
        <v>45300</v>
      </c>
      <c r="G569" s="131">
        <v>47555</v>
      </c>
      <c r="H569" s="152" t="s">
        <v>708</v>
      </c>
    </row>
    <row r="571" spans="4:8" ht="12.75">
      <c r="D571" s="131">
        <v>69832.31141543388</v>
      </c>
      <c r="F571" s="131">
        <v>45690</v>
      </c>
      <c r="G571" s="131">
        <v>47557.5</v>
      </c>
      <c r="H571" s="152" t="s">
        <v>709</v>
      </c>
    </row>
    <row r="573" spans="4:8" ht="12.75">
      <c r="D573" s="131">
        <v>71707.01222550869</v>
      </c>
      <c r="F573" s="131">
        <v>45332.5</v>
      </c>
      <c r="G573" s="131">
        <v>47242.5</v>
      </c>
      <c r="H573" s="152" t="s">
        <v>710</v>
      </c>
    </row>
    <row r="575" spans="1:8" ht="12.75">
      <c r="A575" s="147" t="s">
        <v>421</v>
      </c>
      <c r="C575" s="153" t="s">
        <v>422</v>
      </c>
      <c r="D575" s="131">
        <v>71342.21702802181</v>
      </c>
      <c r="F575" s="131">
        <v>45440.83333333333</v>
      </c>
      <c r="G575" s="131">
        <v>47451.66666666667</v>
      </c>
      <c r="H575" s="131">
        <v>24901.81247375825</v>
      </c>
    </row>
    <row r="576" spans="1:8" ht="12.75">
      <c r="A576" s="130">
        <v>38405.76804398148</v>
      </c>
      <c r="C576" s="153" t="s">
        <v>423</v>
      </c>
      <c r="D576" s="131">
        <v>1364.5820528295915</v>
      </c>
      <c r="F576" s="131">
        <v>216.39566385058026</v>
      </c>
      <c r="G576" s="131">
        <v>181.14795978242023</v>
      </c>
      <c r="H576" s="131">
        <v>1364.5820528295915</v>
      </c>
    </row>
    <row r="578" spans="3:8" ht="12.75">
      <c r="C578" s="153" t="s">
        <v>424</v>
      </c>
      <c r="D578" s="131">
        <v>1.9127272878183907</v>
      </c>
      <c r="F578" s="131">
        <v>0.4762141183969932</v>
      </c>
      <c r="G578" s="131">
        <v>0.3817525758471853</v>
      </c>
      <c r="H578" s="131">
        <v>5.479850329238485</v>
      </c>
    </row>
    <row r="579" spans="1:16" ht="12.75">
      <c r="A579" s="141" t="s">
        <v>404</v>
      </c>
      <c r="B579" s="136" t="s">
        <v>557</v>
      </c>
      <c r="D579" s="141" t="s">
        <v>405</v>
      </c>
      <c r="E579" s="136" t="s">
        <v>406</v>
      </c>
      <c r="F579" s="137" t="s">
        <v>429</v>
      </c>
      <c r="G579" s="142" t="s">
        <v>408</v>
      </c>
      <c r="H579" s="143">
        <v>1</v>
      </c>
      <c r="I579" s="144" t="s">
        <v>409</v>
      </c>
      <c r="J579" s="143">
        <v>6</v>
      </c>
      <c r="K579" s="142" t="s">
        <v>410</v>
      </c>
      <c r="L579" s="145">
        <v>1</v>
      </c>
      <c r="M579" s="142" t="s">
        <v>411</v>
      </c>
      <c r="N579" s="146">
        <v>1</v>
      </c>
      <c r="O579" s="142" t="s">
        <v>412</v>
      </c>
      <c r="P579" s="146">
        <v>1</v>
      </c>
    </row>
    <row r="581" spans="1:10" ht="12.75">
      <c r="A581" s="147" t="s">
        <v>413</v>
      </c>
      <c r="C581" s="148" t="s">
        <v>414</v>
      </c>
      <c r="D581" s="148" t="s">
        <v>415</v>
      </c>
      <c r="F581" s="148" t="s">
        <v>416</v>
      </c>
      <c r="G581" s="148" t="s">
        <v>417</v>
      </c>
      <c r="H581" s="148" t="s">
        <v>418</v>
      </c>
      <c r="I581" s="149" t="s">
        <v>419</v>
      </c>
      <c r="J581" s="148" t="s">
        <v>420</v>
      </c>
    </row>
    <row r="582" spans="1:8" ht="12.75">
      <c r="A582" s="150" t="s">
        <v>473</v>
      </c>
      <c r="C582" s="151">
        <v>228.61599999992177</v>
      </c>
      <c r="D582" s="131">
        <v>16914.435816079378</v>
      </c>
      <c r="F582" s="131">
        <v>16404</v>
      </c>
      <c r="G582" s="131">
        <v>13899</v>
      </c>
      <c r="H582" s="152" t="s">
        <v>711</v>
      </c>
    </row>
    <row r="584" spans="4:8" ht="12.75">
      <c r="D584" s="131">
        <v>16940.994394302368</v>
      </c>
      <c r="F584" s="131">
        <v>16111.000000014901</v>
      </c>
      <c r="G584" s="131">
        <v>14158.000000014901</v>
      </c>
      <c r="H584" s="152" t="s">
        <v>712</v>
      </c>
    </row>
    <row r="586" spans="4:8" ht="12.75">
      <c r="D586" s="131">
        <v>16979.339485406876</v>
      </c>
      <c r="F586" s="131">
        <v>15818</v>
      </c>
      <c r="G586" s="131">
        <v>14138.999999985099</v>
      </c>
      <c r="H586" s="152" t="s">
        <v>713</v>
      </c>
    </row>
    <row r="588" spans="1:8" ht="12.75">
      <c r="A588" s="147" t="s">
        <v>421</v>
      </c>
      <c r="C588" s="153" t="s">
        <v>422</v>
      </c>
      <c r="D588" s="131">
        <v>16944.92323192954</v>
      </c>
      <c r="F588" s="131">
        <v>16111.000000004966</v>
      </c>
      <c r="G588" s="131">
        <v>14065.333333333332</v>
      </c>
      <c r="H588" s="131">
        <v>1927.6100288484843</v>
      </c>
    </row>
    <row r="589" spans="1:8" ht="12.75">
      <c r="A589" s="130">
        <v>38405.77028935185</v>
      </c>
      <c r="C589" s="153" t="s">
        <v>423</v>
      </c>
      <c r="D589" s="131">
        <v>32.62971646998516</v>
      </c>
      <c r="F589" s="131">
        <v>292.99999999982646</v>
      </c>
      <c r="G589" s="131">
        <v>144.36181397321977</v>
      </c>
      <c r="H589" s="131">
        <v>32.62971646998516</v>
      </c>
    </row>
    <row r="591" spans="3:8" ht="12.75">
      <c r="C591" s="153" t="s">
        <v>424</v>
      </c>
      <c r="D591" s="131">
        <v>0.19256337738078716</v>
      </c>
      <c r="F591" s="131">
        <v>1.8186332319516858</v>
      </c>
      <c r="G591" s="131">
        <v>1.0263661056016196</v>
      </c>
      <c r="H591" s="131">
        <v>1.6927550687976816</v>
      </c>
    </row>
    <row r="592" spans="1:10" ht="12.75">
      <c r="A592" s="147" t="s">
        <v>413</v>
      </c>
      <c r="C592" s="148" t="s">
        <v>414</v>
      </c>
      <c r="D592" s="148" t="s">
        <v>415</v>
      </c>
      <c r="F592" s="148" t="s">
        <v>416</v>
      </c>
      <c r="G592" s="148" t="s">
        <v>417</v>
      </c>
      <c r="H592" s="148" t="s">
        <v>418</v>
      </c>
      <c r="I592" s="149" t="s">
        <v>419</v>
      </c>
      <c r="J592" s="148" t="s">
        <v>420</v>
      </c>
    </row>
    <row r="593" spans="1:8" ht="12.75">
      <c r="A593" s="150" t="s">
        <v>474</v>
      </c>
      <c r="C593" s="151">
        <v>231.6040000000503</v>
      </c>
      <c r="D593" s="131">
        <v>17363.82191759348</v>
      </c>
      <c r="F593" s="131">
        <v>10323</v>
      </c>
      <c r="G593" s="131">
        <v>14175</v>
      </c>
      <c r="H593" s="152" t="s">
        <v>714</v>
      </c>
    </row>
    <row r="595" spans="4:8" ht="12.75">
      <c r="D595" s="131">
        <v>17193.52514910698</v>
      </c>
      <c r="F595" s="131">
        <v>10383</v>
      </c>
      <c r="G595" s="131">
        <v>13955</v>
      </c>
      <c r="H595" s="152" t="s">
        <v>715</v>
      </c>
    </row>
    <row r="597" spans="4:8" ht="12.75">
      <c r="D597" s="131">
        <v>17311.315969139338</v>
      </c>
      <c r="F597" s="131">
        <v>10190</v>
      </c>
      <c r="G597" s="131">
        <v>14203</v>
      </c>
      <c r="H597" s="152" t="s">
        <v>716</v>
      </c>
    </row>
    <row r="599" spans="1:8" ht="12.75">
      <c r="A599" s="147" t="s">
        <v>421</v>
      </c>
      <c r="C599" s="153" t="s">
        <v>422</v>
      </c>
      <c r="D599" s="131">
        <v>17289.554345279932</v>
      </c>
      <c r="F599" s="131">
        <v>10298.666666666666</v>
      </c>
      <c r="G599" s="131">
        <v>14111</v>
      </c>
      <c r="H599" s="131">
        <v>4636.4125140411525</v>
      </c>
    </row>
    <row r="600" spans="1:8" ht="12.75">
      <c r="A600" s="130">
        <v>38405.77075231481</v>
      </c>
      <c r="C600" s="153" t="s">
        <v>423</v>
      </c>
      <c r="D600" s="131">
        <v>87.20907948118409</v>
      </c>
      <c r="F600" s="131">
        <v>98.77415316434423</v>
      </c>
      <c r="G600" s="131">
        <v>135.82341477079714</v>
      </c>
      <c r="H600" s="131">
        <v>87.20907948118409</v>
      </c>
    </row>
    <row r="602" spans="3:8" ht="12.75">
      <c r="C602" s="153" t="s">
        <v>424</v>
      </c>
      <c r="D602" s="131">
        <v>0.5044032815397135</v>
      </c>
      <c r="F602" s="131">
        <v>0.9590965157076409</v>
      </c>
      <c r="G602" s="131">
        <v>0.9625357151923828</v>
      </c>
      <c r="H602" s="131">
        <v>1.8809603161296709</v>
      </c>
    </row>
    <row r="603" spans="1:10" ht="12.75">
      <c r="A603" s="147" t="s">
        <v>413</v>
      </c>
      <c r="C603" s="148" t="s">
        <v>414</v>
      </c>
      <c r="D603" s="148" t="s">
        <v>415</v>
      </c>
      <c r="F603" s="148" t="s">
        <v>416</v>
      </c>
      <c r="G603" s="148" t="s">
        <v>417</v>
      </c>
      <c r="H603" s="148" t="s">
        <v>418</v>
      </c>
      <c r="I603" s="149" t="s">
        <v>419</v>
      </c>
      <c r="J603" s="148" t="s">
        <v>420</v>
      </c>
    </row>
    <row r="604" spans="1:8" ht="12.75">
      <c r="A604" s="150" t="s">
        <v>472</v>
      </c>
      <c r="C604" s="151">
        <v>267.7160000000149</v>
      </c>
      <c r="D604" s="131">
        <v>8860.44498181343</v>
      </c>
      <c r="F604" s="131">
        <v>3015.25</v>
      </c>
      <c r="G604" s="131">
        <v>3106.75</v>
      </c>
      <c r="H604" s="152" t="s">
        <v>717</v>
      </c>
    </row>
    <row r="606" spans="4:8" ht="12.75">
      <c r="D606" s="131">
        <v>8759.332634076476</v>
      </c>
      <c r="F606" s="131">
        <v>3009</v>
      </c>
      <c r="G606" s="131">
        <v>3086.25</v>
      </c>
      <c r="H606" s="152" t="s">
        <v>718</v>
      </c>
    </row>
    <row r="608" spans="4:8" ht="12.75">
      <c r="D608" s="131">
        <v>8687.924665898085</v>
      </c>
      <c r="F608" s="131">
        <v>3031.25</v>
      </c>
      <c r="G608" s="131">
        <v>3119.25</v>
      </c>
      <c r="H608" s="152" t="s">
        <v>719</v>
      </c>
    </row>
    <row r="610" spans="1:8" ht="12.75">
      <c r="A610" s="147" t="s">
        <v>421</v>
      </c>
      <c r="C610" s="153" t="s">
        <v>422</v>
      </c>
      <c r="D610" s="131">
        <v>8769.23409392933</v>
      </c>
      <c r="F610" s="131">
        <v>3018.5</v>
      </c>
      <c r="G610" s="131">
        <v>3104.083333333333</v>
      </c>
      <c r="H610" s="131">
        <v>5700.764111267865</v>
      </c>
    </row>
    <row r="611" spans="1:8" ht="12.75">
      <c r="A611" s="130">
        <v>38405.77140046296</v>
      </c>
      <c r="C611" s="153" t="s">
        <v>423</v>
      </c>
      <c r="D611" s="131">
        <v>86.68531612286597</v>
      </c>
      <c r="F611" s="131">
        <v>11.4755174175285</v>
      </c>
      <c r="G611" s="131">
        <v>16.660832312142553</v>
      </c>
      <c r="H611" s="131">
        <v>86.68531612286597</v>
      </c>
    </row>
    <row r="613" spans="3:8" ht="12.75">
      <c r="C613" s="153" t="s">
        <v>424</v>
      </c>
      <c r="D613" s="131">
        <v>0.9885163880261281</v>
      </c>
      <c r="F613" s="131">
        <v>0.38017284802148416</v>
      </c>
      <c r="G613" s="131">
        <v>0.5367392084236106</v>
      </c>
      <c r="H613" s="131">
        <v>1.5205911774445784</v>
      </c>
    </row>
    <row r="614" spans="1:10" ht="12.75">
      <c r="A614" s="147" t="s">
        <v>413</v>
      </c>
      <c r="C614" s="148" t="s">
        <v>414</v>
      </c>
      <c r="D614" s="148" t="s">
        <v>415</v>
      </c>
      <c r="F614" s="148" t="s">
        <v>416</v>
      </c>
      <c r="G614" s="148" t="s">
        <v>417</v>
      </c>
      <c r="H614" s="148" t="s">
        <v>418</v>
      </c>
      <c r="I614" s="149" t="s">
        <v>419</v>
      </c>
      <c r="J614" s="148" t="s">
        <v>420</v>
      </c>
    </row>
    <row r="615" spans="1:8" ht="12.75">
      <c r="A615" s="150" t="s">
        <v>471</v>
      </c>
      <c r="C615" s="151">
        <v>292.40199999976903</v>
      </c>
      <c r="D615" s="131">
        <v>21222.461724370718</v>
      </c>
      <c r="F615" s="131">
        <v>11830.5</v>
      </c>
      <c r="G615" s="131">
        <v>11793.25</v>
      </c>
      <c r="H615" s="152" t="s">
        <v>720</v>
      </c>
    </row>
    <row r="617" spans="4:8" ht="12.75">
      <c r="D617" s="131">
        <v>21995.010402053595</v>
      </c>
      <c r="F617" s="131">
        <v>11755.25</v>
      </c>
      <c r="G617" s="131">
        <v>11609.5</v>
      </c>
      <c r="H617" s="152" t="s">
        <v>721</v>
      </c>
    </row>
    <row r="619" spans="4:8" ht="12.75">
      <c r="D619" s="131">
        <v>21865.784010261297</v>
      </c>
      <c r="F619" s="131">
        <v>11863</v>
      </c>
      <c r="G619" s="131">
        <v>11666.75</v>
      </c>
      <c r="H619" s="152" t="s">
        <v>722</v>
      </c>
    </row>
    <row r="621" spans="1:8" ht="12.75">
      <c r="A621" s="147" t="s">
        <v>421</v>
      </c>
      <c r="C621" s="153" t="s">
        <v>422</v>
      </c>
      <c r="D621" s="131">
        <v>21694.418712228537</v>
      </c>
      <c r="F621" s="131">
        <v>11816.25</v>
      </c>
      <c r="G621" s="131">
        <v>11689.833333333332</v>
      </c>
      <c r="H621" s="131">
        <v>9959.379418979592</v>
      </c>
    </row>
    <row r="622" spans="1:8" ht="12.75">
      <c r="A622" s="130">
        <v>38405.77207175926</v>
      </c>
      <c r="C622" s="153" t="s">
        <v>423</v>
      </c>
      <c r="D622" s="131">
        <v>413.80238505211264</v>
      </c>
      <c r="F622" s="131">
        <v>55.27035824019959</v>
      </c>
      <c r="G622" s="131">
        <v>94.02470863200446</v>
      </c>
      <c r="H622" s="131">
        <v>413.80238505211264</v>
      </c>
    </row>
    <row r="624" spans="3:8" ht="12.75">
      <c r="C624" s="153" t="s">
        <v>424</v>
      </c>
      <c r="D624" s="131">
        <v>1.907414024506054</v>
      </c>
      <c r="F624" s="131">
        <v>0.4677487209579993</v>
      </c>
      <c r="G624" s="131">
        <v>0.8043289065883844</v>
      </c>
      <c r="H624" s="131">
        <v>4.1549013010140925</v>
      </c>
    </row>
    <row r="625" spans="1:10" ht="12.75">
      <c r="A625" s="147" t="s">
        <v>413</v>
      </c>
      <c r="C625" s="148" t="s">
        <v>414</v>
      </c>
      <c r="D625" s="148" t="s">
        <v>415</v>
      </c>
      <c r="F625" s="148" t="s">
        <v>416</v>
      </c>
      <c r="G625" s="148" t="s">
        <v>417</v>
      </c>
      <c r="H625" s="148" t="s">
        <v>418</v>
      </c>
      <c r="I625" s="149" t="s">
        <v>419</v>
      </c>
      <c r="J625" s="148" t="s">
        <v>420</v>
      </c>
    </row>
    <row r="626" spans="1:8" ht="12.75">
      <c r="A626" s="150" t="s">
        <v>475</v>
      </c>
      <c r="C626" s="151">
        <v>324.75400000019</v>
      </c>
      <c r="D626" s="131">
        <v>27259.8521143198</v>
      </c>
      <c r="F626" s="131">
        <v>17773</v>
      </c>
      <c r="G626" s="131">
        <v>16094</v>
      </c>
      <c r="H626" s="152" t="s">
        <v>723</v>
      </c>
    </row>
    <row r="628" spans="4:8" ht="12.75">
      <c r="D628" s="131">
        <v>27198.860281854868</v>
      </c>
      <c r="F628" s="131">
        <v>17560</v>
      </c>
      <c r="G628" s="131">
        <v>15928</v>
      </c>
      <c r="H628" s="152" t="s">
        <v>724</v>
      </c>
    </row>
    <row r="630" spans="4:8" ht="12.75">
      <c r="D630" s="131">
        <v>26846.521115094423</v>
      </c>
      <c r="F630" s="131">
        <v>17433</v>
      </c>
      <c r="G630" s="131">
        <v>15853</v>
      </c>
      <c r="H630" s="152" t="s">
        <v>725</v>
      </c>
    </row>
    <row r="632" spans="1:8" ht="12.75">
      <c r="A632" s="147" t="s">
        <v>421</v>
      </c>
      <c r="C632" s="153" t="s">
        <v>422</v>
      </c>
      <c r="D632" s="131">
        <v>27101.744503756367</v>
      </c>
      <c r="F632" s="131">
        <v>17588.666666666668</v>
      </c>
      <c r="G632" s="131">
        <v>15958.333333333332</v>
      </c>
      <c r="H632" s="131">
        <v>10274.095191967015</v>
      </c>
    </row>
    <row r="633" spans="1:8" ht="12.75">
      <c r="A633" s="130">
        <v>38405.77258101852</v>
      </c>
      <c r="C633" s="153" t="s">
        <v>423</v>
      </c>
      <c r="D633" s="131">
        <v>223.1238097937261</v>
      </c>
      <c r="F633" s="131">
        <v>171.80318196510018</v>
      </c>
      <c r="G633" s="131">
        <v>123.33018013987223</v>
      </c>
      <c r="H633" s="131">
        <v>223.1238097937261</v>
      </c>
    </row>
    <row r="635" spans="3:8" ht="12.75">
      <c r="C635" s="153" t="s">
        <v>424</v>
      </c>
      <c r="D635" s="131">
        <v>0.8232820944895286</v>
      </c>
      <c r="F635" s="131">
        <v>0.9767834323149387</v>
      </c>
      <c r="G635" s="131">
        <v>0.7728261940879723</v>
      </c>
      <c r="H635" s="131">
        <v>2.1717125024126647</v>
      </c>
    </row>
    <row r="636" spans="1:10" ht="12.75">
      <c r="A636" s="147" t="s">
        <v>413</v>
      </c>
      <c r="C636" s="148" t="s">
        <v>414</v>
      </c>
      <c r="D636" s="148" t="s">
        <v>415</v>
      </c>
      <c r="F636" s="148" t="s">
        <v>416</v>
      </c>
      <c r="G636" s="148" t="s">
        <v>417</v>
      </c>
      <c r="H636" s="148" t="s">
        <v>418</v>
      </c>
      <c r="I636" s="149" t="s">
        <v>419</v>
      </c>
      <c r="J636" s="148" t="s">
        <v>420</v>
      </c>
    </row>
    <row r="637" spans="1:8" ht="12.75">
      <c r="A637" s="150" t="s">
        <v>494</v>
      </c>
      <c r="C637" s="151">
        <v>343.82299999985844</v>
      </c>
      <c r="D637" s="131">
        <v>15122.20828960836</v>
      </c>
      <c r="F637" s="131">
        <v>13996</v>
      </c>
      <c r="G637" s="131">
        <v>13762.000000014901</v>
      </c>
      <c r="H637" s="152" t="s">
        <v>726</v>
      </c>
    </row>
    <row r="639" spans="4:8" ht="12.75">
      <c r="D639" s="131">
        <v>15227.279775202274</v>
      </c>
      <c r="F639" s="131">
        <v>14036.000000014901</v>
      </c>
      <c r="G639" s="131">
        <v>14086.000000014901</v>
      </c>
      <c r="H639" s="152" t="s">
        <v>727</v>
      </c>
    </row>
    <row r="641" spans="4:8" ht="12.75">
      <c r="D641" s="131">
        <v>15187.755564585328</v>
      </c>
      <c r="F641" s="131">
        <v>14063.999999985099</v>
      </c>
      <c r="G641" s="131">
        <v>13887.999999985099</v>
      </c>
      <c r="H641" s="152" t="s">
        <v>728</v>
      </c>
    </row>
    <row r="643" spans="1:8" ht="12.75">
      <c r="A643" s="147" t="s">
        <v>421</v>
      </c>
      <c r="C643" s="153" t="s">
        <v>422</v>
      </c>
      <c r="D643" s="131">
        <v>15179.081209798653</v>
      </c>
      <c r="F643" s="131">
        <v>14032</v>
      </c>
      <c r="G643" s="131">
        <v>13912.000000004966</v>
      </c>
      <c r="H643" s="131">
        <v>1206.6483093632878</v>
      </c>
    </row>
    <row r="644" spans="1:8" ht="12.75">
      <c r="A644" s="130">
        <v>38405.77302083333</v>
      </c>
      <c r="C644" s="153" t="s">
        <v>423</v>
      </c>
      <c r="D644" s="131">
        <v>53.07011960040265</v>
      </c>
      <c r="F644" s="131">
        <v>34.1760149753171</v>
      </c>
      <c r="G644" s="131">
        <v>163.3278910679743</v>
      </c>
      <c r="H644" s="131">
        <v>53.07011960040265</v>
      </c>
    </row>
    <row r="646" spans="3:8" ht="12.75">
      <c r="C646" s="153" t="s">
        <v>424</v>
      </c>
      <c r="D646" s="131">
        <v>0.34962669259680845</v>
      </c>
      <c r="F646" s="131">
        <v>0.24355768939080036</v>
      </c>
      <c r="G646" s="131">
        <v>1.1740072675957158</v>
      </c>
      <c r="H646" s="131">
        <v>4.398143119962283</v>
      </c>
    </row>
    <row r="647" spans="1:10" ht="12.75">
      <c r="A647" s="147" t="s">
        <v>413</v>
      </c>
      <c r="C647" s="148" t="s">
        <v>414</v>
      </c>
      <c r="D647" s="148" t="s">
        <v>415</v>
      </c>
      <c r="F647" s="148" t="s">
        <v>416</v>
      </c>
      <c r="G647" s="148" t="s">
        <v>417</v>
      </c>
      <c r="H647" s="148" t="s">
        <v>418</v>
      </c>
      <c r="I647" s="149" t="s">
        <v>419</v>
      </c>
      <c r="J647" s="148" t="s">
        <v>420</v>
      </c>
    </row>
    <row r="648" spans="1:8" ht="12.75">
      <c r="A648" s="150" t="s">
        <v>476</v>
      </c>
      <c r="C648" s="151">
        <v>361.38400000007823</v>
      </c>
      <c r="D648" s="131">
        <v>33236.59425240755</v>
      </c>
      <c r="F648" s="131">
        <v>14134.000000014901</v>
      </c>
      <c r="G648" s="131">
        <v>14022</v>
      </c>
      <c r="H648" s="152" t="s">
        <v>729</v>
      </c>
    </row>
    <row r="650" spans="4:8" ht="12.75">
      <c r="D650" s="131">
        <v>33112.122159421444</v>
      </c>
      <c r="F650" s="131">
        <v>14224</v>
      </c>
      <c r="G650" s="131">
        <v>14372</v>
      </c>
      <c r="H650" s="152" t="s">
        <v>730</v>
      </c>
    </row>
    <row r="652" spans="4:8" ht="12.75">
      <c r="D652" s="131">
        <v>32942.42691230774</v>
      </c>
      <c r="F652" s="131">
        <v>14432</v>
      </c>
      <c r="G652" s="131">
        <v>14362.000000014901</v>
      </c>
      <c r="H652" s="152" t="s">
        <v>731</v>
      </c>
    </row>
    <row r="654" spans="1:8" ht="12.75">
      <c r="A654" s="147" t="s">
        <v>421</v>
      </c>
      <c r="C654" s="153" t="s">
        <v>422</v>
      </c>
      <c r="D654" s="131">
        <v>33097.04777471224</v>
      </c>
      <c r="F654" s="131">
        <v>14263.333333338302</v>
      </c>
      <c r="G654" s="131">
        <v>14252.000000004966</v>
      </c>
      <c r="H654" s="131">
        <v>18838.923743699528</v>
      </c>
    </row>
    <row r="655" spans="1:8" ht="12.75">
      <c r="A655" s="130">
        <v>38405.77344907408</v>
      </c>
      <c r="C655" s="153" t="s">
        <v>423</v>
      </c>
      <c r="D655" s="131">
        <v>147.66189014594454</v>
      </c>
      <c r="F655" s="131">
        <v>152.84414719380183</v>
      </c>
      <c r="G655" s="131">
        <v>199.24858845592473</v>
      </c>
      <c r="H655" s="131">
        <v>147.66189014594454</v>
      </c>
    </row>
    <row r="657" spans="3:8" ht="12.75">
      <c r="C657" s="153" t="s">
        <v>424</v>
      </c>
      <c r="D657" s="131">
        <v>0.4461482218929673</v>
      </c>
      <c r="F657" s="131">
        <v>1.0715878513233132</v>
      </c>
      <c r="G657" s="131">
        <v>1.3980394923930348</v>
      </c>
      <c r="H657" s="131">
        <v>0.7838127705959235</v>
      </c>
    </row>
    <row r="658" spans="1:10" ht="12.75">
      <c r="A658" s="147" t="s">
        <v>413</v>
      </c>
      <c r="C658" s="148" t="s">
        <v>414</v>
      </c>
      <c r="D658" s="148" t="s">
        <v>415</v>
      </c>
      <c r="F658" s="148" t="s">
        <v>416</v>
      </c>
      <c r="G658" s="148" t="s">
        <v>417</v>
      </c>
      <c r="H658" s="148" t="s">
        <v>418</v>
      </c>
      <c r="I658" s="149" t="s">
        <v>419</v>
      </c>
      <c r="J658" s="148" t="s">
        <v>420</v>
      </c>
    </row>
    <row r="659" spans="1:8" ht="12.75">
      <c r="A659" s="150" t="s">
        <v>495</v>
      </c>
      <c r="C659" s="151">
        <v>371.029</v>
      </c>
      <c r="D659" s="131">
        <v>20637.917488902807</v>
      </c>
      <c r="F659" s="131">
        <v>17378</v>
      </c>
      <c r="G659" s="131">
        <v>17626</v>
      </c>
      <c r="H659" s="152" t="s">
        <v>732</v>
      </c>
    </row>
    <row r="661" spans="4:8" ht="12.75">
      <c r="D661" s="131">
        <v>21241.717510044575</v>
      </c>
      <c r="F661" s="131">
        <v>17726</v>
      </c>
      <c r="G661" s="131">
        <v>17700</v>
      </c>
      <c r="H661" s="152" t="s">
        <v>733</v>
      </c>
    </row>
    <row r="663" spans="4:8" ht="12.75">
      <c r="D663" s="131">
        <v>21168.816295027733</v>
      </c>
      <c r="F663" s="131">
        <v>17466</v>
      </c>
      <c r="G663" s="131">
        <v>17730</v>
      </c>
      <c r="H663" s="152" t="s">
        <v>734</v>
      </c>
    </row>
    <row r="665" spans="1:8" ht="12.75">
      <c r="A665" s="147" t="s">
        <v>421</v>
      </c>
      <c r="C665" s="153" t="s">
        <v>422</v>
      </c>
      <c r="D665" s="131">
        <v>21016.15043132504</v>
      </c>
      <c r="F665" s="131">
        <v>17523.333333333332</v>
      </c>
      <c r="G665" s="131">
        <v>17685.333333333332</v>
      </c>
      <c r="H665" s="131">
        <v>3431.1680493659123</v>
      </c>
    </row>
    <row r="666" spans="1:8" ht="12.75">
      <c r="A666" s="130">
        <v>38405.773888888885</v>
      </c>
      <c r="C666" s="153" t="s">
        <v>423</v>
      </c>
      <c r="D666" s="131">
        <v>329.5811976398343</v>
      </c>
      <c r="F666" s="131">
        <v>180.9456640357357</v>
      </c>
      <c r="G666" s="131">
        <v>53.52880844305553</v>
      </c>
      <c r="H666" s="131">
        <v>329.5811976398343</v>
      </c>
    </row>
    <row r="668" spans="3:8" ht="12.75">
      <c r="C668" s="153" t="s">
        <v>424</v>
      </c>
      <c r="D668" s="131">
        <v>1.5682282001017003</v>
      </c>
      <c r="F668" s="131">
        <v>1.0325984251611322</v>
      </c>
      <c r="G668" s="131">
        <v>0.30267344942921937</v>
      </c>
      <c r="H668" s="131">
        <v>9.605510219784826</v>
      </c>
    </row>
    <row r="669" spans="1:10" ht="12.75">
      <c r="A669" s="147" t="s">
        <v>413</v>
      </c>
      <c r="C669" s="148" t="s">
        <v>414</v>
      </c>
      <c r="D669" s="148" t="s">
        <v>415</v>
      </c>
      <c r="F669" s="148" t="s">
        <v>416</v>
      </c>
      <c r="G669" s="148" t="s">
        <v>417</v>
      </c>
      <c r="H669" s="148" t="s">
        <v>418</v>
      </c>
      <c r="I669" s="149" t="s">
        <v>419</v>
      </c>
      <c r="J669" s="148" t="s">
        <v>420</v>
      </c>
    </row>
    <row r="670" spans="1:8" ht="12.75">
      <c r="A670" s="150" t="s">
        <v>470</v>
      </c>
      <c r="C670" s="151">
        <v>407.77100000018254</v>
      </c>
      <c r="D670" s="131">
        <v>828020.7487020493</v>
      </c>
      <c r="F670" s="131">
        <v>70200</v>
      </c>
      <c r="G670" s="131">
        <v>68000</v>
      </c>
      <c r="H670" s="152" t="s">
        <v>735</v>
      </c>
    </row>
    <row r="672" spans="4:8" ht="12.75">
      <c r="D672" s="131">
        <v>870936.9771385193</v>
      </c>
      <c r="F672" s="131">
        <v>69600</v>
      </c>
      <c r="G672" s="131">
        <v>68000</v>
      </c>
      <c r="H672" s="152" t="s">
        <v>736</v>
      </c>
    </row>
    <row r="674" spans="4:8" ht="12.75">
      <c r="D674" s="131">
        <v>837145.300737381</v>
      </c>
      <c r="F674" s="131">
        <v>70100</v>
      </c>
      <c r="G674" s="131">
        <v>68100</v>
      </c>
      <c r="H674" s="152" t="s">
        <v>737</v>
      </c>
    </row>
    <row r="676" spans="1:8" ht="12.75">
      <c r="A676" s="147" t="s">
        <v>421</v>
      </c>
      <c r="C676" s="153" t="s">
        <v>422</v>
      </c>
      <c r="D676" s="131">
        <v>845367.6755259831</v>
      </c>
      <c r="F676" s="131">
        <v>69966.66666666667</v>
      </c>
      <c r="G676" s="131">
        <v>68033.33333333333</v>
      </c>
      <c r="H676" s="131">
        <v>776383.4826538658</v>
      </c>
    </row>
    <row r="677" spans="1:8" ht="12.75">
      <c r="A677" s="130">
        <v>38405.774363425924</v>
      </c>
      <c r="C677" s="153" t="s">
        <v>423</v>
      </c>
      <c r="D677" s="131">
        <v>22608.764919297155</v>
      </c>
      <c r="F677" s="131">
        <v>321.4550253664318</v>
      </c>
      <c r="G677" s="131">
        <v>57.73502691896257</v>
      </c>
      <c r="H677" s="131">
        <v>22608.764919297155</v>
      </c>
    </row>
    <row r="679" spans="3:8" ht="12.75">
      <c r="C679" s="153" t="s">
        <v>424</v>
      </c>
      <c r="D679" s="131">
        <v>2.674429786451216</v>
      </c>
      <c r="F679" s="131">
        <v>0.45944024587865423</v>
      </c>
      <c r="G679" s="131">
        <v>0.0848628519142027</v>
      </c>
      <c r="H679" s="131">
        <v>2.9120615552014253</v>
      </c>
    </row>
    <row r="680" spans="1:10" ht="12.75">
      <c r="A680" s="147" t="s">
        <v>413</v>
      </c>
      <c r="C680" s="148" t="s">
        <v>414</v>
      </c>
      <c r="D680" s="148" t="s">
        <v>415</v>
      </c>
      <c r="F680" s="148" t="s">
        <v>416</v>
      </c>
      <c r="G680" s="148" t="s">
        <v>417</v>
      </c>
      <c r="H680" s="148" t="s">
        <v>418</v>
      </c>
      <c r="I680" s="149" t="s">
        <v>419</v>
      </c>
      <c r="J680" s="148" t="s">
        <v>420</v>
      </c>
    </row>
    <row r="681" spans="1:8" ht="12.75">
      <c r="A681" s="150" t="s">
        <v>477</v>
      </c>
      <c r="C681" s="151">
        <v>455.40299999993294</v>
      </c>
      <c r="D681" s="131">
        <v>53429.54849028587</v>
      </c>
      <c r="F681" s="131">
        <v>45322.5</v>
      </c>
      <c r="G681" s="131">
        <v>47252.5</v>
      </c>
      <c r="H681" s="152" t="s">
        <v>738</v>
      </c>
    </row>
    <row r="683" spans="4:8" ht="12.75">
      <c r="D683" s="131">
        <v>52988.986852645874</v>
      </c>
      <c r="F683" s="131">
        <v>45005</v>
      </c>
      <c r="G683" s="131">
        <v>47090</v>
      </c>
      <c r="H683" s="152" t="s">
        <v>347</v>
      </c>
    </row>
    <row r="685" spans="4:8" ht="12.75">
      <c r="D685" s="131">
        <v>53292.40016710758</v>
      </c>
      <c r="F685" s="131">
        <v>45395</v>
      </c>
      <c r="G685" s="131">
        <v>47250</v>
      </c>
      <c r="H685" s="152" t="s">
        <v>739</v>
      </c>
    </row>
    <row r="687" spans="1:8" ht="12.75">
      <c r="A687" s="147" t="s">
        <v>421</v>
      </c>
      <c r="C687" s="153" t="s">
        <v>422</v>
      </c>
      <c r="D687" s="131">
        <v>53236.97850334644</v>
      </c>
      <c r="F687" s="131">
        <v>45240.83333333333</v>
      </c>
      <c r="G687" s="131">
        <v>47197.5</v>
      </c>
      <c r="H687" s="131">
        <v>7023.4998211759</v>
      </c>
    </row>
    <row r="688" spans="1:8" ht="12.75">
      <c r="A688" s="130">
        <v>38405.77501157407</v>
      </c>
      <c r="C688" s="153" t="s">
        <v>423</v>
      </c>
      <c r="D688" s="131">
        <v>225.44912896477683</v>
      </c>
      <c r="F688" s="131">
        <v>207.42970696921242</v>
      </c>
      <c r="G688" s="131">
        <v>93.10612224768036</v>
      </c>
      <c r="H688" s="131">
        <v>225.44912896477683</v>
      </c>
    </row>
    <row r="690" spans="3:8" ht="12.75">
      <c r="C690" s="153" t="s">
        <v>424</v>
      </c>
      <c r="D690" s="131">
        <v>0.42348220222641914</v>
      </c>
      <c r="F690" s="131">
        <v>0.4585010745511153</v>
      </c>
      <c r="G690" s="131">
        <v>0.19726918215515732</v>
      </c>
      <c r="H690" s="131">
        <v>3.209925745068665</v>
      </c>
    </row>
    <row r="691" spans="1:16" ht="12.75">
      <c r="A691" s="141" t="s">
        <v>404</v>
      </c>
      <c r="B691" s="136" t="s">
        <v>537</v>
      </c>
      <c r="D691" s="141" t="s">
        <v>405</v>
      </c>
      <c r="E691" s="136" t="s">
        <v>406</v>
      </c>
      <c r="F691" s="137" t="s">
        <v>430</v>
      </c>
      <c r="G691" s="142" t="s">
        <v>408</v>
      </c>
      <c r="H691" s="143">
        <v>1</v>
      </c>
      <c r="I691" s="144" t="s">
        <v>409</v>
      </c>
      <c r="J691" s="143">
        <v>7</v>
      </c>
      <c r="K691" s="142" t="s">
        <v>410</v>
      </c>
      <c r="L691" s="145">
        <v>1</v>
      </c>
      <c r="M691" s="142" t="s">
        <v>411</v>
      </c>
      <c r="N691" s="146">
        <v>1</v>
      </c>
      <c r="O691" s="142" t="s">
        <v>412</v>
      </c>
      <c r="P691" s="146">
        <v>1</v>
      </c>
    </row>
    <row r="693" spans="1:10" ht="12.75">
      <c r="A693" s="147" t="s">
        <v>413</v>
      </c>
      <c r="C693" s="148" t="s">
        <v>414</v>
      </c>
      <c r="D693" s="148" t="s">
        <v>415</v>
      </c>
      <c r="F693" s="148" t="s">
        <v>416</v>
      </c>
      <c r="G693" s="148" t="s">
        <v>417</v>
      </c>
      <c r="H693" s="148" t="s">
        <v>418</v>
      </c>
      <c r="I693" s="149" t="s">
        <v>419</v>
      </c>
      <c r="J693" s="148" t="s">
        <v>420</v>
      </c>
    </row>
    <row r="694" spans="1:8" ht="12.75">
      <c r="A694" s="150" t="s">
        <v>473</v>
      </c>
      <c r="C694" s="151">
        <v>228.61599999992177</v>
      </c>
      <c r="D694" s="131">
        <v>29373.895940184593</v>
      </c>
      <c r="F694" s="131">
        <v>16267</v>
      </c>
      <c r="G694" s="131">
        <v>14558.000000014901</v>
      </c>
      <c r="H694" s="152" t="s">
        <v>740</v>
      </c>
    </row>
    <row r="696" spans="4:8" ht="12.75">
      <c r="D696" s="131">
        <v>29813.20993873477</v>
      </c>
      <c r="F696" s="131">
        <v>16389</v>
      </c>
      <c r="G696" s="131">
        <v>14272</v>
      </c>
      <c r="H696" s="152" t="s">
        <v>741</v>
      </c>
    </row>
    <row r="698" spans="4:8" ht="12.75">
      <c r="D698" s="131">
        <v>30526.01418787241</v>
      </c>
      <c r="F698" s="131">
        <v>16306</v>
      </c>
      <c r="G698" s="131">
        <v>14422</v>
      </c>
      <c r="H698" s="152" t="s">
        <v>742</v>
      </c>
    </row>
    <row r="700" spans="1:8" ht="12.75">
      <c r="A700" s="147" t="s">
        <v>421</v>
      </c>
      <c r="C700" s="153" t="s">
        <v>422</v>
      </c>
      <c r="D700" s="131">
        <v>29904.373355597258</v>
      </c>
      <c r="F700" s="131">
        <v>16320.666666666668</v>
      </c>
      <c r="G700" s="131">
        <v>14417.333333338302</v>
      </c>
      <c r="H700" s="131">
        <v>14601.29697904043</v>
      </c>
    </row>
    <row r="701" spans="1:8" ht="12.75">
      <c r="A701" s="130">
        <v>38405.77724537037</v>
      </c>
      <c r="C701" s="153" t="s">
        <v>423</v>
      </c>
      <c r="D701" s="131">
        <v>581.4440562894068</v>
      </c>
      <c r="F701" s="131">
        <v>62.30837289910027</v>
      </c>
      <c r="G701" s="131">
        <v>143.05709816509875</v>
      </c>
      <c r="H701" s="131">
        <v>581.4440562894068</v>
      </c>
    </row>
    <row r="703" spans="3:8" ht="12.75">
      <c r="C703" s="153" t="s">
        <v>424</v>
      </c>
      <c r="D703" s="131">
        <v>1.9443445591565187</v>
      </c>
      <c r="F703" s="131">
        <v>0.3817759051862686</v>
      </c>
      <c r="G703" s="131">
        <v>0.9922576863385473</v>
      </c>
      <c r="H703" s="131">
        <v>3.982139786102881</v>
      </c>
    </row>
    <row r="704" spans="1:10" ht="12.75">
      <c r="A704" s="147" t="s">
        <v>413</v>
      </c>
      <c r="C704" s="148" t="s">
        <v>414</v>
      </c>
      <c r="D704" s="148" t="s">
        <v>415</v>
      </c>
      <c r="F704" s="148" t="s">
        <v>416</v>
      </c>
      <c r="G704" s="148" t="s">
        <v>417</v>
      </c>
      <c r="H704" s="148" t="s">
        <v>418</v>
      </c>
      <c r="I704" s="149" t="s">
        <v>419</v>
      </c>
      <c r="J704" s="148" t="s">
        <v>420</v>
      </c>
    </row>
    <row r="705" spans="1:8" ht="12.75">
      <c r="A705" s="150" t="s">
        <v>474</v>
      </c>
      <c r="C705" s="151">
        <v>231.6040000000503</v>
      </c>
      <c r="D705" s="131">
        <v>31213.824165940285</v>
      </c>
      <c r="F705" s="131">
        <v>10494</v>
      </c>
      <c r="G705" s="131">
        <v>14220</v>
      </c>
      <c r="H705" s="152" t="s">
        <v>743</v>
      </c>
    </row>
    <row r="707" spans="4:8" ht="12.75">
      <c r="D707" s="131">
        <v>31681.275483757257</v>
      </c>
      <c r="F707" s="131">
        <v>10617</v>
      </c>
      <c r="G707" s="131">
        <v>14246</v>
      </c>
      <c r="H707" s="152" t="s">
        <v>744</v>
      </c>
    </row>
    <row r="709" spans="4:8" ht="12.75">
      <c r="D709" s="131">
        <v>30491.983122587204</v>
      </c>
      <c r="F709" s="131">
        <v>10303</v>
      </c>
      <c r="G709" s="131">
        <v>14132</v>
      </c>
      <c r="H709" s="152" t="s">
        <v>745</v>
      </c>
    </row>
    <row r="711" spans="1:8" ht="12.75">
      <c r="A711" s="147" t="s">
        <v>421</v>
      </c>
      <c r="C711" s="153" t="s">
        <v>422</v>
      </c>
      <c r="D711" s="131">
        <v>31129.02759076158</v>
      </c>
      <c r="F711" s="131">
        <v>10471.333333333334</v>
      </c>
      <c r="G711" s="131">
        <v>14199.333333333332</v>
      </c>
      <c r="H711" s="131">
        <v>18355.302875022506</v>
      </c>
    </row>
    <row r="712" spans="1:8" ht="12.75">
      <c r="A712" s="130">
        <v>38405.777719907404</v>
      </c>
      <c r="C712" s="153" t="s">
        <v>423</v>
      </c>
      <c r="D712" s="131">
        <v>599.1635206318667</v>
      </c>
      <c r="F712" s="131">
        <v>158.22241729076615</v>
      </c>
      <c r="G712" s="131">
        <v>59.74389787529211</v>
      </c>
      <c r="H712" s="131">
        <v>599.1635206318667</v>
      </c>
    </row>
    <row r="714" spans="3:8" ht="12.75">
      <c r="C714" s="153" t="s">
        <v>424</v>
      </c>
      <c r="D714" s="131">
        <v>1.9247742926916405</v>
      </c>
      <c r="F714" s="131">
        <v>1.5110054493929408</v>
      </c>
      <c r="G714" s="131">
        <v>0.42075142876631866</v>
      </c>
      <c r="H714" s="131">
        <v>3.264252977526159</v>
      </c>
    </row>
    <row r="715" spans="1:10" ht="12.75">
      <c r="A715" s="147" t="s">
        <v>413</v>
      </c>
      <c r="C715" s="148" t="s">
        <v>414</v>
      </c>
      <c r="D715" s="148" t="s">
        <v>415</v>
      </c>
      <c r="F715" s="148" t="s">
        <v>416</v>
      </c>
      <c r="G715" s="148" t="s">
        <v>417</v>
      </c>
      <c r="H715" s="148" t="s">
        <v>418</v>
      </c>
      <c r="I715" s="149" t="s">
        <v>419</v>
      </c>
      <c r="J715" s="148" t="s">
        <v>420</v>
      </c>
    </row>
    <row r="716" spans="1:8" ht="12.75">
      <c r="A716" s="150" t="s">
        <v>472</v>
      </c>
      <c r="C716" s="151">
        <v>267.7160000000149</v>
      </c>
      <c r="D716" s="131">
        <v>30168.579965680838</v>
      </c>
      <c r="F716" s="131">
        <v>3070</v>
      </c>
      <c r="G716" s="131">
        <v>3158.25</v>
      </c>
      <c r="H716" s="152" t="s">
        <v>746</v>
      </c>
    </row>
    <row r="718" spans="4:8" ht="12.75">
      <c r="D718" s="131">
        <v>29921.25781735778</v>
      </c>
      <c r="F718" s="131">
        <v>3082.75</v>
      </c>
      <c r="G718" s="131">
        <v>3184.75</v>
      </c>
      <c r="H718" s="152" t="s">
        <v>747</v>
      </c>
    </row>
    <row r="720" spans="4:8" ht="12.75">
      <c r="D720" s="131">
        <v>29805.290382295847</v>
      </c>
      <c r="F720" s="131">
        <v>3092.75</v>
      </c>
      <c r="G720" s="131">
        <v>3185.75</v>
      </c>
      <c r="H720" s="152" t="s">
        <v>748</v>
      </c>
    </row>
    <row r="722" spans="1:8" ht="12.75">
      <c r="A722" s="147" t="s">
        <v>421</v>
      </c>
      <c r="C722" s="153" t="s">
        <v>422</v>
      </c>
      <c r="D722" s="131">
        <v>29965.042721778154</v>
      </c>
      <c r="F722" s="131">
        <v>3081.833333333333</v>
      </c>
      <c r="G722" s="131">
        <v>3176.25</v>
      </c>
      <c r="H722" s="131">
        <v>26828.08184184751</v>
      </c>
    </row>
    <row r="723" spans="1:8" ht="12.75">
      <c r="A723" s="130">
        <v>38405.77836805556</v>
      </c>
      <c r="C723" s="153" t="s">
        <v>423</v>
      </c>
      <c r="D723" s="131">
        <v>185.5604180331605</v>
      </c>
      <c r="F723" s="131">
        <v>11.402667816495109</v>
      </c>
      <c r="G723" s="131">
        <v>15.596473960482221</v>
      </c>
      <c r="H723" s="131">
        <v>185.5604180331605</v>
      </c>
    </row>
    <row r="725" spans="3:8" ht="12.75">
      <c r="C725" s="153" t="s">
        <v>424</v>
      </c>
      <c r="D725" s="131">
        <v>0.6192563106152287</v>
      </c>
      <c r="F725" s="131">
        <v>0.3699962516844447</v>
      </c>
      <c r="G725" s="131">
        <v>0.4910342057609516</v>
      </c>
      <c r="H725" s="131">
        <v>0.6916648723790457</v>
      </c>
    </row>
    <row r="726" spans="1:10" ht="12.75">
      <c r="A726" s="147" t="s">
        <v>413</v>
      </c>
      <c r="C726" s="148" t="s">
        <v>414</v>
      </c>
      <c r="D726" s="148" t="s">
        <v>415</v>
      </c>
      <c r="F726" s="148" t="s">
        <v>416</v>
      </c>
      <c r="G726" s="148" t="s">
        <v>417</v>
      </c>
      <c r="H726" s="148" t="s">
        <v>418</v>
      </c>
      <c r="I726" s="149" t="s">
        <v>419</v>
      </c>
      <c r="J726" s="148" t="s">
        <v>420</v>
      </c>
    </row>
    <row r="727" spans="1:8" ht="12.75">
      <c r="A727" s="150" t="s">
        <v>471</v>
      </c>
      <c r="C727" s="151">
        <v>292.40199999976903</v>
      </c>
      <c r="D727" s="131">
        <v>30318.13492578268</v>
      </c>
      <c r="F727" s="131">
        <v>12392.25</v>
      </c>
      <c r="G727" s="131">
        <v>12002.25</v>
      </c>
      <c r="H727" s="152" t="s">
        <v>749</v>
      </c>
    </row>
    <row r="729" spans="4:8" ht="12.75">
      <c r="D729" s="131">
        <v>30704.190596610308</v>
      </c>
      <c r="F729" s="131">
        <v>12565.5</v>
      </c>
      <c r="G729" s="131">
        <v>11970.75</v>
      </c>
      <c r="H729" s="152" t="s">
        <v>750</v>
      </c>
    </row>
    <row r="731" spans="4:8" ht="12.75">
      <c r="D731" s="131">
        <v>30059.88071808219</v>
      </c>
      <c r="F731" s="131">
        <v>12519.25</v>
      </c>
      <c r="G731" s="131">
        <v>11876.5</v>
      </c>
      <c r="H731" s="152" t="s">
        <v>751</v>
      </c>
    </row>
    <row r="733" spans="1:8" ht="12.75">
      <c r="A733" s="147" t="s">
        <v>421</v>
      </c>
      <c r="C733" s="153" t="s">
        <v>422</v>
      </c>
      <c r="D733" s="131">
        <v>30360.735413491726</v>
      </c>
      <c r="F733" s="131">
        <v>12492.333333333332</v>
      </c>
      <c r="G733" s="131">
        <v>11949.833333333332</v>
      </c>
      <c r="H733" s="131">
        <v>18216.906826993836</v>
      </c>
    </row>
    <row r="734" spans="1:8" ht="12.75">
      <c r="A734" s="130">
        <v>38405.77903935185</v>
      </c>
      <c r="C734" s="153" t="s">
        <v>423</v>
      </c>
      <c r="D734" s="131">
        <v>324.2605527308747</v>
      </c>
      <c r="F734" s="131">
        <v>89.70658188412561</v>
      </c>
      <c r="G734" s="131">
        <v>65.43237603307199</v>
      </c>
      <c r="H734" s="131">
        <v>324.2605527308747</v>
      </c>
    </row>
    <row r="736" spans="3:8" ht="12.75">
      <c r="C736" s="153" t="s">
        <v>424</v>
      </c>
      <c r="D736" s="131">
        <v>1.0680260155581722</v>
      </c>
      <c r="F736" s="131">
        <v>0.7180930854987776</v>
      </c>
      <c r="G736" s="131">
        <v>0.547558900679831</v>
      </c>
      <c r="H736" s="131">
        <v>1.7799978657759012</v>
      </c>
    </row>
    <row r="737" spans="1:10" ht="12.75">
      <c r="A737" s="147" t="s">
        <v>413</v>
      </c>
      <c r="C737" s="148" t="s">
        <v>414</v>
      </c>
      <c r="D737" s="148" t="s">
        <v>415</v>
      </c>
      <c r="F737" s="148" t="s">
        <v>416</v>
      </c>
      <c r="G737" s="148" t="s">
        <v>417</v>
      </c>
      <c r="H737" s="148" t="s">
        <v>418</v>
      </c>
      <c r="I737" s="149" t="s">
        <v>419</v>
      </c>
      <c r="J737" s="148" t="s">
        <v>420</v>
      </c>
    </row>
    <row r="738" spans="1:8" ht="12.75">
      <c r="A738" s="150" t="s">
        <v>475</v>
      </c>
      <c r="C738" s="151">
        <v>324.75400000019</v>
      </c>
      <c r="D738" s="131">
        <v>29649.69395187497</v>
      </c>
      <c r="F738" s="131">
        <v>18820</v>
      </c>
      <c r="G738" s="131">
        <v>16493</v>
      </c>
      <c r="H738" s="152" t="s">
        <v>752</v>
      </c>
    </row>
    <row r="740" spans="4:8" ht="12.75">
      <c r="D740" s="131">
        <v>29527.470535218716</v>
      </c>
      <c r="F740" s="131">
        <v>18348</v>
      </c>
      <c r="G740" s="131">
        <v>16536</v>
      </c>
      <c r="H740" s="152" t="s">
        <v>753</v>
      </c>
    </row>
    <row r="742" spans="4:8" ht="12.75">
      <c r="D742" s="131">
        <v>29354.607906520367</v>
      </c>
      <c r="F742" s="131">
        <v>18521</v>
      </c>
      <c r="G742" s="131">
        <v>16514</v>
      </c>
      <c r="H742" s="152" t="s">
        <v>754</v>
      </c>
    </row>
    <row r="744" spans="1:8" ht="12.75">
      <c r="A744" s="147" t="s">
        <v>421</v>
      </c>
      <c r="C744" s="153" t="s">
        <v>422</v>
      </c>
      <c r="D744" s="131">
        <v>29510.59079787135</v>
      </c>
      <c r="F744" s="131">
        <v>18563</v>
      </c>
      <c r="G744" s="131">
        <v>16514.333333333332</v>
      </c>
      <c r="H744" s="131">
        <v>11903.880444789364</v>
      </c>
    </row>
    <row r="745" spans="1:8" ht="12.75">
      <c r="A745" s="130">
        <v>38405.77954861111</v>
      </c>
      <c r="C745" s="153" t="s">
        <v>423</v>
      </c>
      <c r="D745" s="131">
        <v>148.26542985683864</v>
      </c>
      <c r="F745" s="131">
        <v>238.78651553217992</v>
      </c>
      <c r="G745" s="131">
        <v>21.501937897160182</v>
      </c>
      <c r="H745" s="131">
        <v>148.26542985683864</v>
      </c>
    </row>
    <row r="747" spans="3:8" ht="12.75">
      <c r="C747" s="153" t="s">
        <v>424</v>
      </c>
      <c r="D747" s="131">
        <v>0.5024143056720277</v>
      </c>
      <c r="F747" s="131">
        <v>1.2863573535106392</v>
      </c>
      <c r="G747" s="131">
        <v>0.13020167065272706</v>
      </c>
      <c r="H747" s="131">
        <v>1.2455218325192294</v>
      </c>
    </row>
    <row r="748" spans="1:10" ht="12.75">
      <c r="A748" s="147" t="s">
        <v>413</v>
      </c>
      <c r="C748" s="148" t="s">
        <v>414</v>
      </c>
      <c r="D748" s="148" t="s">
        <v>415</v>
      </c>
      <c r="F748" s="148" t="s">
        <v>416</v>
      </c>
      <c r="G748" s="148" t="s">
        <v>417</v>
      </c>
      <c r="H748" s="148" t="s">
        <v>418</v>
      </c>
      <c r="I748" s="149" t="s">
        <v>419</v>
      </c>
      <c r="J748" s="148" t="s">
        <v>420</v>
      </c>
    </row>
    <row r="749" spans="1:8" ht="12.75">
      <c r="A749" s="150" t="s">
        <v>494</v>
      </c>
      <c r="C749" s="151">
        <v>343.82299999985844</v>
      </c>
      <c r="D749" s="131">
        <v>29782.619345366955</v>
      </c>
      <c r="F749" s="131">
        <v>14350</v>
      </c>
      <c r="G749" s="131">
        <v>13963.999999985099</v>
      </c>
      <c r="H749" s="152" t="s">
        <v>755</v>
      </c>
    </row>
    <row r="751" spans="4:8" ht="12.75">
      <c r="D751" s="131">
        <v>29940.802818983793</v>
      </c>
      <c r="F751" s="131">
        <v>14313.999999985099</v>
      </c>
      <c r="G751" s="131">
        <v>14074</v>
      </c>
      <c r="H751" s="152" t="s">
        <v>756</v>
      </c>
    </row>
    <row r="753" spans="4:8" ht="12.75">
      <c r="D753" s="131">
        <v>29426.46898922324</v>
      </c>
      <c r="F753" s="131">
        <v>14252</v>
      </c>
      <c r="G753" s="131">
        <v>14070</v>
      </c>
      <c r="H753" s="152" t="s">
        <v>757</v>
      </c>
    </row>
    <row r="755" spans="1:8" ht="12.75">
      <c r="A755" s="147" t="s">
        <v>421</v>
      </c>
      <c r="C755" s="153" t="s">
        <v>422</v>
      </c>
      <c r="D755" s="131">
        <v>29716.630384524666</v>
      </c>
      <c r="F755" s="131">
        <v>14305.333333328366</v>
      </c>
      <c r="G755" s="131">
        <v>14035.999999995034</v>
      </c>
      <c r="H755" s="131">
        <v>15544.992096891341</v>
      </c>
    </row>
    <row r="756" spans="1:8" ht="12.75">
      <c r="A756" s="130">
        <v>38405.77998842593</v>
      </c>
      <c r="C756" s="153" t="s">
        <v>423</v>
      </c>
      <c r="D756" s="131">
        <v>263.44018168026395</v>
      </c>
      <c r="F756" s="131">
        <v>49.571497185697424</v>
      </c>
      <c r="G756" s="131">
        <v>62.38589585089708</v>
      </c>
      <c r="H756" s="131">
        <v>263.44018168026395</v>
      </c>
    </row>
    <row r="758" spans="3:8" ht="12.75">
      <c r="C758" s="153" t="s">
        <v>424</v>
      </c>
      <c r="D758" s="131">
        <v>0.8865075826950216</v>
      </c>
      <c r="F758" s="131">
        <v>0.34652458653449514</v>
      </c>
      <c r="G758" s="131">
        <v>0.44447061734767135</v>
      </c>
      <c r="H758" s="131">
        <v>1.6946948575994856</v>
      </c>
    </row>
    <row r="759" spans="1:10" ht="12.75">
      <c r="A759" s="147" t="s">
        <v>413</v>
      </c>
      <c r="C759" s="148" t="s">
        <v>414</v>
      </c>
      <c r="D759" s="148" t="s">
        <v>415</v>
      </c>
      <c r="F759" s="148" t="s">
        <v>416</v>
      </c>
      <c r="G759" s="148" t="s">
        <v>417</v>
      </c>
      <c r="H759" s="148" t="s">
        <v>418</v>
      </c>
      <c r="I759" s="149" t="s">
        <v>419</v>
      </c>
      <c r="J759" s="148" t="s">
        <v>420</v>
      </c>
    </row>
    <row r="760" spans="1:8" ht="12.75">
      <c r="A760" s="150" t="s">
        <v>476</v>
      </c>
      <c r="C760" s="151">
        <v>361.38400000007823</v>
      </c>
      <c r="D760" s="131">
        <v>29331.293777525425</v>
      </c>
      <c r="F760" s="131">
        <v>14672</v>
      </c>
      <c r="G760" s="131">
        <v>14712.000000014901</v>
      </c>
      <c r="H760" s="152" t="s">
        <v>758</v>
      </c>
    </row>
    <row r="762" spans="4:8" ht="12.75">
      <c r="D762" s="131">
        <v>28698.899510115385</v>
      </c>
      <c r="F762" s="131">
        <v>14700</v>
      </c>
      <c r="G762" s="131">
        <v>14570</v>
      </c>
      <c r="H762" s="152" t="s">
        <v>759</v>
      </c>
    </row>
    <row r="764" spans="4:8" ht="12.75">
      <c r="D764" s="131">
        <v>29982.484599888325</v>
      </c>
      <c r="F764" s="131">
        <v>14537.999999985099</v>
      </c>
      <c r="G764" s="131">
        <v>14646</v>
      </c>
      <c r="H764" s="152" t="s">
        <v>760</v>
      </c>
    </row>
    <row r="766" spans="1:8" ht="12.75">
      <c r="A766" s="147" t="s">
        <v>421</v>
      </c>
      <c r="C766" s="153" t="s">
        <v>422</v>
      </c>
      <c r="D766" s="131">
        <v>29337.559295843042</v>
      </c>
      <c r="F766" s="131">
        <v>14636.666666661698</v>
      </c>
      <c r="G766" s="131">
        <v>14642.666666671634</v>
      </c>
      <c r="H766" s="131">
        <v>14698.134763239706</v>
      </c>
    </row>
    <row r="767" spans="1:8" ht="12.75">
      <c r="A767" s="130">
        <v>38405.78042824074</v>
      </c>
      <c r="C767" s="153" t="s">
        <v>423</v>
      </c>
      <c r="D767" s="131">
        <v>641.8154822156208</v>
      </c>
      <c r="F767" s="131">
        <v>86.58714301100568</v>
      </c>
      <c r="G767" s="131">
        <v>71.05866122015985</v>
      </c>
      <c r="H767" s="131">
        <v>641.8154822156208</v>
      </c>
    </row>
    <row r="769" spans="3:8" ht="12.75">
      <c r="C769" s="153" t="s">
        <v>424</v>
      </c>
      <c r="D769" s="131">
        <v>2.1876921517004395</v>
      </c>
      <c r="F769" s="131">
        <v>0.5915769278822711</v>
      </c>
      <c r="G769" s="131">
        <v>0.48528497464124754</v>
      </c>
      <c r="H769" s="131">
        <v>4.366645785700732</v>
      </c>
    </row>
    <row r="770" spans="1:10" ht="12.75">
      <c r="A770" s="147" t="s">
        <v>413</v>
      </c>
      <c r="C770" s="148" t="s">
        <v>414</v>
      </c>
      <c r="D770" s="148" t="s">
        <v>415</v>
      </c>
      <c r="F770" s="148" t="s">
        <v>416</v>
      </c>
      <c r="G770" s="148" t="s">
        <v>417</v>
      </c>
      <c r="H770" s="148" t="s">
        <v>418</v>
      </c>
      <c r="I770" s="149" t="s">
        <v>419</v>
      </c>
      <c r="J770" s="148" t="s">
        <v>420</v>
      </c>
    </row>
    <row r="771" spans="1:8" ht="12.75">
      <c r="A771" s="150" t="s">
        <v>495</v>
      </c>
      <c r="C771" s="151">
        <v>371.029</v>
      </c>
      <c r="D771" s="131">
        <v>26736.988251894712</v>
      </c>
      <c r="F771" s="131">
        <v>18058</v>
      </c>
      <c r="G771" s="131">
        <v>17950</v>
      </c>
      <c r="H771" s="152" t="s">
        <v>761</v>
      </c>
    </row>
    <row r="773" spans="4:8" ht="12.75">
      <c r="D773" s="131">
        <v>27494.69353312254</v>
      </c>
      <c r="F773" s="131">
        <v>18014</v>
      </c>
      <c r="G773" s="131">
        <v>18092</v>
      </c>
      <c r="H773" s="152" t="s">
        <v>762</v>
      </c>
    </row>
    <row r="775" spans="4:8" ht="12.75">
      <c r="D775" s="131">
        <v>26775.400209516287</v>
      </c>
      <c r="F775" s="131">
        <v>17882</v>
      </c>
      <c r="G775" s="131">
        <v>18172</v>
      </c>
      <c r="H775" s="152" t="s">
        <v>763</v>
      </c>
    </row>
    <row r="777" spans="1:8" ht="12.75">
      <c r="A777" s="147" t="s">
        <v>421</v>
      </c>
      <c r="C777" s="153" t="s">
        <v>422</v>
      </c>
      <c r="D777" s="131">
        <v>27002.360664844513</v>
      </c>
      <c r="F777" s="131">
        <v>17984.666666666668</v>
      </c>
      <c r="G777" s="131">
        <v>18071.333333333332</v>
      </c>
      <c r="H777" s="131">
        <v>8984.71302566199</v>
      </c>
    </row>
    <row r="778" spans="1:8" ht="12.75">
      <c r="A778" s="130">
        <v>38405.78086805555</v>
      </c>
      <c r="C778" s="153" t="s">
        <v>423</v>
      </c>
      <c r="D778" s="131">
        <v>426.8051188919002</v>
      </c>
      <c r="F778" s="131">
        <v>91.59330397650984</v>
      </c>
      <c r="G778" s="131">
        <v>112.43368415796634</v>
      </c>
      <c r="H778" s="131">
        <v>426.8051188919002</v>
      </c>
    </row>
    <row r="780" spans="3:8" ht="12.75">
      <c r="C780" s="153" t="s">
        <v>424</v>
      </c>
      <c r="D780" s="131">
        <v>1.5806215026509722</v>
      </c>
      <c r="F780" s="131">
        <v>0.5092855245756192</v>
      </c>
      <c r="G780" s="131">
        <v>0.6221659580069707</v>
      </c>
      <c r="H780" s="131">
        <v>4.750347814925936</v>
      </c>
    </row>
    <row r="781" spans="1:10" ht="12.75">
      <c r="A781" s="147" t="s">
        <v>413</v>
      </c>
      <c r="C781" s="148" t="s">
        <v>414</v>
      </c>
      <c r="D781" s="148" t="s">
        <v>415</v>
      </c>
      <c r="F781" s="148" t="s">
        <v>416</v>
      </c>
      <c r="G781" s="148" t="s">
        <v>417</v>
      </c>
      <c r="H781" s="148" t="s">
        <v>418</v>
      </c>
      <c r="I781" s="149" t="s">
        <v>419</v>
      </c>
      <c r="J781" s="148" t="s">
        <v>420</v>
      </c>
    </row>
    <row r="782" spans="1:8" ht="12.75">
      <c r="A782" s="150" t="s">
        <v>470</v>
      </c>
      <c r="C782" s="151">
        <v>407.77100000018254</v>
      </c>
      <c r="D782" s="131">
        <v>3744611.3850593567</v>
      </c>
      <c r="F782" s="131">
        <v>77000</v>
      </c>
      <c r="G782" s="131">
        <v>77700</v>
      </c>
      <c r="H782" s="152" t="s">
        <v>764</v>
      </c>
    </row>
    <row r="784" spans="4:8" ht="12.75">
      <c r="D784" s="131">
        <v>3124300</v>
      </c>
      <c r="F784" s="131">
        <v>74500</v>
      </c>
      <c r="G784" s="131">
        <v>76200</v>
      </c>
      <c r="H784" s="152" t="s">
        <v>765</v>
      </c>
    </row>
    <row r="786" spans="4:8" ht="12.75">
      <c r="D786" s="131">
        <v>3858825.4190177917</v>
      </c>
      <c r="F786" s="131">
        <v>76700</v>
      </c>
      <c r="G786" s="131">
        <v>76700</v>
      </c>
      <c r="H786" s="152" t="s">
        <v>766</v>
      </c>
    </row>
    <row r="788" spans="1:8" ht="12.75">
      <c r="A788" s="147" t="s">
        <v>421</v>
      </c>
      <c r="C788" s="153" t="s">
        <v>422</v>
      </c>
      <c r="D788" s="131">
        <v>3575912.268025716</v>
      </c>
      <c r="F788" s="131">
        <v>76066.66666666667</v>
      </c>
      <c r="G788" s="131">
        <v>76866.66666666667</v>
      </c>
      <c r="H788" s="131">
        <v>3499439.060478546</v>
      </c>
    </row>
    <row r="789" spans="1:8" ht="12.75">
      <c r="A789" s="130">
        <v>38405.78134259259</v>
      </c>
      <c r="C789" s="153" t="s">
        <v>423</v>
      </c>
      <c r="D789" s="131">
        <v>395254.9074480459</v>
      </c>
      <c r="F789" s="131">
        <v>1365.0396819628847</v>
      </c>
      <c r="G789" s="131">
        <v>763.7626158259733</v>
      </c>
      <c r="H789" s="131">
        <v>395254.9074480459</v>
      </c>
    </row>
    <row r="791" spans="3:8" ht="12.75">
      <c r="C791" s="153" t="s">
        <v>424</v>
      </c>
      <c r="D791" s="131">
        <v>11.053260757604344</v>
      </c>
      <c r="F791" s="131">
        <v>1.7945306949555888</v>
      </c>
      <c r="G791" s="131">
        <v>0.9936200552809714</v>
      </c>
      <c r="H791" s="131">
        <v>11.294807556785832</v>
      </c>
    </row>
    <row r="792" spans="1:10" ht="12.75">
      <c r="A792" s="147" t="s">
        <v>413</v>
      </c>
      <c r="C792" s="148" t="s">
        <v>414</v>
      </c>
      <c r="D792" s="148" t="s">
        <v>415</v>
      </c>
      <c r="F792" s="148" t="s">
        <v>416</v>
      </c>
      <c r="G792" s="148" t="s">
        <v>417</v>
      </c>
      <c r="H792" s="148" t="s">
        <v>418</v>
      </c>
      <c r="I792" s="149" t="s">
        <v>419</v>
      </c>
      <c r="J792" s="148" t="s">
        <v>420</v>
      </c>
    </row>
    <row r="793" spans="1:8" ht="12.75">
      <c r="A793" s="150" t="s">
        <v>477</v>
      </c>
      <c r="C793" s="151">
        <v>455.40299999993294</v>
      </c>
      <c r="D793" s="131">
        <v>370401.2834119797</v>
      </c>
      <c r="F793" s="131">
        <v>47237.5</v>
      </c>
      <c r="G793" s="131">
        <v>49965</v>
      </c>
      <c r="H793" s="152" t="s">
        <v>767</v>
      </c>
    </row>
    <row r="795" spans="4:8" ht="12.75">
      <c r="D795" s="131">
        <v>363012.09295368195</v>
      </c>
      <c r="F795" s="131">
        <v>47522.5</v>
      </c>
      <c r="G795" s="131">
        <v>49442.5</v>
      </c>
      <c r="H795" s="152" t="s">
        <v>768</v>
      </c>
    </row>
    <row r="797" spans="4:8" ht="12.75">
      <c r="D797" s="131">
        <v>353659.2868013382</v>
      </c>
      <c r="F797" s="131">
        <v>47707.5</v>
      </c>
      <c r="G797" s="131">
        <v>49427.5</v>
      </c>
      <c r="H797" s="152" t="s">
        <v>769</v>
      </c>
    </row>
    <row r="799" spans="1:8" ht="12.75">
      <c r="A799" s="147" t="s">
        <v>421</v>
      </c>
      <c r="C799" s="153" t="s">
        <v>422</v>
      </c>
      <c r="D799" s="131">
        <v>362357.55438899994</v>
      </c>
      <c r="F799" s="131">
        <v>47489.16666666667</v>
      </c>
      <c r="G799" s="131">
        <v>49611.66666666667</v>
      </c>
      <c r="H799" s="131">
        <v>313813.3077804728</v>
      </c>
    </row>
    <row r="800" spans="1:8" ht="12.75">
      <c r="A800" s="130">
        <v>38405.78199074074</v>
      </c>
      <c r="C800" s="153" t="s">
        <v>423</v>
      </c>
      <c r="D800" s="131">
        <v>8390.168542834015</v>
      </c>
      <c r="F800" s="131">
        <v>236.7664109060517</v>
      </c>
      <c r="G800" s="131">
        <v>306.0875419440219</v>
      </c>
      <c r="H800" s="131">
        <v>8390.168542834015</v>
      </c>
    </row>
    <row r="802" spans="3:8" ht="12.75">
      <c r="C802" s="153" t="s">
        <v>424</v>
      </c>
      <c r="D802" s="131">
        <v>2.3154391128898504</v>
      </c>
      <c r="F802" s="131">
        <v>0.4985693106976363</v>
      </c>
      <c r="G802" s="131">
        <v>0.6169668598327448</v>
      </c>
      <c r="H802" s="131">
        <v>2.673617827802043</v>
      </c>
    </row>
    <row r="803" spans="1:16" ht="12.75">
      <c r="A803" s="141" t="s">
        <v>404</v>
      </c>
      <c r="B803" s="136" t="s">
        <v>558</v>
      </c>
      <c r="D803" s="141" t="s">
        <v>405</v>
      </c>
      <c r="E803" s="136" t="s">
        <v>406</v>
      </c>
      <c r="F803" s="137" t="s">
        <v>431</v>
      </c>
      <c r="G803" s="142" t="s">
        <v>408</v>
      </c>
      <c r="H803" s="143">
        <v>1</v>
      </c>
      <c r="I803" s="144" t="s">
        <v>409</v>
      </c>
      <c r="J803" s="143">
        <v>8</v>
      </c>
      <c r="K803" s="142" t="s">
        <v>410</v>
      </c>
      <c r="L803" s="145">
        <v>1</v>
      </c>
      <c r="M803" s="142" t="s">
        <v>411</v>
      </c>
      <c r="N803" s="146">
        <v>1</v>
      </c>
      <c r="O803" s="142" t="s">
        <v>412</v>
      </c>
      <c r="P803" s="146">
        <v>1</v>
      </c>
    </row>
    <row r="805" spans="1:10" ht="12.75">
      <c r="A805" s="147" t="s">
        <v>413</v>
      </c>
      <c r="C805" s="148" t="s">
        <v>414</v>
      </c>
      <c r="D805" s="148" t="s">
        <v>415</v>
      </c>
      <c r="F805" s="148" t="s">
        <v>416</v>
      </c>
      <c r="G805" s="148" t="s">
        <v>417</v>
      </c>
      <c r="H805" s="148" t="s">
        <v>418</v>
      </c>
      <c r="I805" s="149" t="s">
        <v>419</v>
      </c>
      <c r="J805" s="148" t="s">
        <v>420</v>
      </c>
    </row>
    <row r="806" spans="1:8" ht="12.75">
      <c r="A806" s="150" t="s">
        <v>473</v>
      </c>
      <c r="C806" s="151">
        <v>228.61599999992177</v>
      </c>
      <c r="D806" s="131">
        <v>16356</v>
      </c>
      <c r="F806" s="131">
        <v>15954</v>
      </c>
      <c r="G806" s="131">
        <v>14021</v>
      </c>
      <c r="H806" s="152" t="s">
        <v>770</v>
      </c>
    </row>
    <row r="808" spans="4:8" ht="12.75">
      <c r="D808" s="131">
        <v>16523.941936671734</v>
      </c>
      <c r="F808" s="131">
        <v>16039.999999985099</v>
      </c>
      <c r="G808" s="131">
        <v>14119</v>
      </c>
      <c r="H808" s="152" t="s">
        <v>771</v>
      </c>
    </row>
    <row r="810" spans="4:8" ht="12.75">
      <c r="D810" s="131">
        <v>16493.983873784542</v>
      </c>
      <c r="F810" s="131">
        <v>15685.000000014901</v>
      </c>
      <c r="G810" s="131">
        <v>13937.000000014901</v>
      </c>
      <c r="H810" s="152" t="s">
        <v>772</v>
      </c>
    </row>
    <row r="812" spans="1:8" ht="12.75">
      <c r="A812" s="147" t="s">
        <v>421</v>
      </c>
      <c r="C812" s="153" t="s">
        <v>422</v>
      </c>
      <c r="D812" s="131">
        <v>16457.975270152092</v>
      </c>
      <c r="F812" s="131">
        <v>15893</v>
      </c>
      <c r="G812" s="131">
        <v>14025.666666671634</v>
      </c>
      <c r="H812" s="131">
        <v>1563.318668610064</v>
      </c>
    </row>
    <row r="813" spans="1:8" ht="12.75">
      <c r="A813" s="130">
        <v>38405.784212962964</v>
      </c>
      <c r="C813" s="153" t="s">
        <v>423</v>
      </c>
      <c r="D813" s="131">
        <v>89.57448395049767</v>
      </c>
      <c r="F813" s="131">
        <v>185.19449234442772</v>
      </c>
      <c r="G813" s="131">
        <v>91.08969937380901</v>
      </c>
      <c r="H813" s="131">
        <v>89.57448395049767</v>
      </c>
    </row>
    <row r="815" spans="3:8" ht="12.75">
      <c r="C815" s="153" t="s">
        <v>424</v>
      </c>
      <c r="D815" s="131">
        <v>0.5442618698847389</v>
      </c>
      <c r="F815" s="131">
        <v>1.1652582416436652</v>
      </c>
      <c r="G815" s="131">
        <v>0.6494500513851519</v>
      </c>
      <c r="H815" s="131">
        <v>5.729764874498541</v>
      </c>
    </row>
    <row r="816" spans="1:10" ht="12.75">
      <c r="A816" s="147" t="s">
        <v>413</v>
      </c>
      <c r="C816" s="148" t="s">
        <v>414</v>
      </c>
      <c r="D816" s="148" t="s">
        <v>415</v>
      </c>
      <c r="F816" s="148" t="s">
        <v>416</v>
      </c>
      <c r="G816" s="148" t="s">
        <v>417</v>
      </c>
      <c r="H816" s="148" t="s">
        <v>418</v>
      </c>
      <c r="I816" s="149" t="s">
        <v>419</v>
      </c>
      <c r="J816" s="148" t="s">
        <v>420</v>
      </c>
    </row>
    <row r="817" spans="1:8" ht="12.75">
      <c r="A817" s="150" t="s">
        <v>474</v>
      </c>
      <c r="C817" s="151">
        <v>231.6040000000503</v>
      </c>
      <c r="D817" s="131">
        <v>17334.131375849247</v>
      </c>
      <c r="F817" s="131">
        <v>10190</v>
      </c>
      <c r="G817" s="131">
        <v>14036.000000014901</v>
      </c>
      <c r="H817" s="152" t="s">
        <v>773</v>
      </c>
    </row>
    <row r="819" spans="4:8" ht="12.75">
      <c r="D819" s="131">
        <v>17420.10792425275</v>
      </c>
      <c r="F819" s="131">
        <v>10669</v>
      </c>
      <c r="G819" s="131">
        <v>14099</v>
      </c>
      <c r="H819" s="152" t="s">
        <v>774</v>
      </c>
    </row>
    <row r="821" spans="4:8" ht="12.75">
      <c r="D821" s="131">
        <v>17368.161329060793</v>
      </c>
      <c r="F821" s="131">
        <v>10728</v>
      </c>
      <c r="G821" s="131">
        <v>14231</v>
      </c>
      <c r="H821" s="152" t="s">
        <v>775</v>
      </c>
    </row>
    <row r="823" spans="1:8" ht="12.75">
      <c r="A823" s="147" t="s">
        <v>421</v>
      </c>
      <c r="C823" s="153" t="s">
        <v>422</v>
      </c>
      <c r="D823" s="131">
        <v>17374.133543054264</v>
      </c>
      <c r="F823" s="131">
        <v>10529</v>
      </c>
      <c r="G823" s="131">
        <v>14122.000000004966</v>
      </c>
      <c r="H823" s="131">
        <v>4626.117385061967</v>
      </c>
    </row>
    <row r="824" spans="1:8" ht="12.75">
      <c r="A824" s="130">
        <v>38405.7846875</v>
      </c>
      <c r="C824" s="153" t="s">
        <v>423</v>
      </c>
      <c r="D824" s="131">
        <v>43.29829354392524</v>
      </c>
      <c r="F824" s="131">
        <v>295.0610106401725</v>
      </c>
      <c r="G824" s="131">
        <v>99.51381812984215</v>
      </c>
      <c r="H824" s="131">
        <v>43.29829354392524</v>
      </c>
    </row>
    <row r="826" spans="3:8" ht="12.75">
      <c r="C826" s="153" t="s">
        <v>424</v>
      </c>
      <c r="D826" s="131">
        <v>0.24921123943607992</v>
      </c>
      <c r="F826" s="131">
        <v>2.8023649980071474</v>
      </c>
      <c r="G826" s="131">
        <v>0.7046722711358675</v>
      </c>
      <c r="H826" s="131">
        <v>0.9359531965993391</v>
      </c>
    </row>
    <row r="827" spans="1:10" ht="12.75">
      <c r="A827" s="147" t="s">
        <v>413</v>
      </c>
      <c r="C827" s="148" t="s">
        <v>414</v>
      </c>
      <c r="D827" s="148" t="s">
        <v>415</v>
      </c>
      <c r="F827" s="148" t="s">
        <v>416</v>
      </c>
      <c r="G827" s="148" t="s">
        <v>417</v>
      </c>
      <c r="H827" s="148" t="s">
        <v>418</v>
      </c>
      <c r="I827" s="149" t="s">
        <v>419</v>
      </c>
      <c r="J827" s="148" t="s">
        <v>420</v>
      </c>
    </row>
    <row r="828" spans="1:8" ht="12.75">
      <c r="A828" s="150" t="s">
        <v>472</v>
      </c>
      <c r="C828" s="151">
        <v>267.7160000000149</v>
      </c>
      <c r="D828" s="131">
        <v>8591.48886924982</v>
      </c>
      <c r="F828" s="131">
        <v>3047.5</v>
      </c>
      <c r="G828" s="131">
        <v>3085</v>
      </c>
      <c r="H828" s="152" t="s">
        <v>776</v>
      </c>
    </row>
    <row r="830" spans="4:8" ht="12.75">
      <c r="D830" s="131">
        <v>8955.646990329027</v>
      </c>
      <c r="F830" s="131">
        <v>3051</v>
      </c>
      <c r="G830" s="131">
        <v>3071.5</v>
      </c>
      <c r="H830" s="152" t="s">
        <v>777</v>
      </c>
    </row>
    <row r="832" spans="4:8" ht="12.75">
      <c r="D832" s="131">
        <v>9074.348224923015</v>
      </c>
      <c r="F832" s="131">
        <v>3045.75</v>
      </c>
      <c r="G832" s="131">
        <v>3096.5</v>
      </c>
      <c r="H832" s="152" t="s">
        <v>778</v>
      </c>
    </row>
    <row r="834" spans="1:8" ht="12.75">
      <c r="A834" s="147" t="s">
        <v>421</v>
      </c>
      <c r="C834" s="153" t="s">
        <v>422</v>
      </c>
      <c r="D834" s="131">
        <v>8873.828028167287</v>
      </c>
      <c r="F834" s="131">
        <v>3048.083333333333</v>
      </c>
      <c r="G834" s="131">
        <v>3084.333333333333</v>
      </c>
      <c r="H834" s="131">
        <v>5804.579220191562</v>
      </c>
    </row>
    <row r="835" spans="1:8" ht="12.75">
      <c r="A835" s="130">
        <v>38405.78532407407</v>
      </c>
      <c r="C835" s="153" t="s">
        <v>423</v>
      </c>
      <c r="D835" s="131">
        <v>251.61288970796303</v>
      </c>
      <c r="F835" s="131">
        <v>2.6731691553909065</v>
      </c>
      <c r="G835" s="131">
        <v>12.513326229797308</v>
      </c>
      <c r="H835" s="131">
        <v>251.61288970796303</v>
      </c>
    </row>
    <row r="837" spans="3:8" ht="12.75">
      <c r="C837" s="153" t="s">
        <v>424</v>
      </c>
      <c r="D837" s="131">
        <v>2.8354492436555443</v>
      </c>
      <c r="F837" s="131">
        <v>0.08770000236402899</v>
      </c>
      <c r="G837" s="131">
        <v>0.4057060271197659</v>
      </c>
      <c r="H837" s="131">
        <v>4.334730910945503</v>
      </c>
    </row>
    <row r="838" spans="1:10" ht="12.75">
      <c r="A838" s="147" t="s">
        <v>413</v>
      </c>
      <c r="C838" s="148" t="s">
        <v>414</v>
      </c>
      <c r="D838" s="148" t="s">
        <v>415</v>
      </c>
      <c r="F838" s="148" t="s">
        <v>416</v>
      </c>
      <c r="G838" s="148" t="s">
        <v>417</v>
      </c>
      <c r="H838" s="148" t="s">
        <v>418</v>
      </c>
      <c r="I838" s="149" t="s">
        <v>419</v>
      </c>
      <c r="J838" s="148" t="s">
        <v>420</v>
      </c>
    </row>
    <row r="839" spans="1:8" ht="12.75">
      <c r="A839" s="150" t="s">
        <v>471</v>
      </c>
      <c r="C839" s="151">
        <v>292.40199999976903</v>
      </c>
      <c r="D839" s="131">
        <v>20658.53578275442</v>
      </c>
      <c r="F839" s="131">
        <v>11936.75</v>
      </c>
      <c r="G839" s="131">
        <v>11772.5</v>
      </c>
      <c r="H839" s="152" t="s">
        <v>779</v>
      </c>
    </row>
    <row r="841" spans="4:8" ht="12.75">
      <c r="D841" s="131">
        <v>20064.85879611969</v>
      </c>
      <c r="F841" s="131">
        <v>11770.5</v>
      </c>
      <c r="G841" s="131">
        <v>11721</v>
      </c>
      <c r="H841" s="152" t="s">
        <v>780</v>
      </c>
    </row>
    <row r="843" spans="4:8" ht="12.75">
      <c r="D843" s="131">
        <v>20276.10960254073</v>
      </c>
      <c r="F843" s="131">
        <v>11855.75</v>
      </c>
      <c r="G843" s="131">
        <v>11773.5</v>
      </c>
      <c r="H843" s="152" t="s">
        <v>781</v>
      </c>
    </row>
    <row r="845" spans="1:8" ht="12.75">
      <c r="A845" s="147" t="s">
        <v>421</v>
      </c>
      <c r="C845" s="153" t="s">
        <v>422</v>
      </c>
      <c r="D845" s="131">
        <v>20333.168060471613</v>
      </c>
      <c r="F845" s="131">
        <v>11854.333333333332</v>
      </c>
      <c r="G845" s="131">
        <v>11755.666666666668</v>
      </c>
      <c r="H845" s="131">
        <v>8542.218693383007</v>
      </c>
    </row>
    <row r="846" spans="1:8" ht="12.75">
      <c r="A846" s="130">
        <v>38405.785995370374</v>
      </c>
      <c r="C846" s="153" t="s">
        <v>423</v>
      </c>
      <c r="D846" s="131">
        <v>300.92331553247027</v>
      </c>
      <c r="F846" s="131">
        <v>83.13405339169583</v>
      </c>
      <c r="G846" s="131">
        <v>30.026377292862577</v>
      </c>
      <c r="H846" s="131">
        <v>300.92331553247027</v>
      </c>
    </row>
    <row r="848" spans="3:8" ht="12.75">
      <c r="C848" s="153" t="s">
        <v>424</v>
      </c>
      <c r="D848" s="131">
        <v>1.479962761521043</v>
      </c>
      <c r="F848" s="131">
        <v>0.7012967414871849</v>
      </c>
      <c r="G848" s="131">
        <v>0.2554204550389534</v>
      </c>
      <c r="H848" s="131">
        <v>3.522777001314334</v>
      </c>
    </row>
    <row r="849" spans="1:10" ht="12.75">
      <c r="A849" s="147" t="s">
        <v>413</v>
      </c>
      <c r="C849" s="148" t="s">
        <v>414</v>
      </c>
      <c r="D849" s="148" t="s">
        <v>415</v>
      </c>
      <c r="F849" s="148" t="s">
        <v>416</v>
      </c>
      <c r="G849" s="148" t="s">
        <v>417</v>
      </c>
      <c r="H849" s="148" t="s">
        <v>418</v>
      </c>
      <c r="I849" s="149" t="s">
        <v>419</v>
      </c>
      <c r="J849" s="148" t="s">
        <v>420</v>
      </c>
    </row>
    <row r="850" spans="1:8" ht="12.75">
      <c r="A850" s="150" t="s">
        <v>475</v>
      </c>
      <c r="C850" s="151">
        <v>324.75400000019</v>
      </c>
      <c r="D850" s="131">
        <v>26859.809609621763</v>
      </c>
      <c r="F850" s="131">
        <v>17625</v>
      </c>
      <c r="G850" s="131">
        <v>16118</v>
      </c>
      <c r="H850" s="152" t="s">
        <v>782</v>
      </c>
    </row>
    <row r="852" spans="4:8" ht="12.75">
      <c r="D852" s="131">
        <v>26514.090351372957</v>
      </c>
      <c r="F852" s="131">
        <v>17318</v>
      </c>
      <c r="G852" s="131">
        <v>16062.000000014901</v>
      </c>
      <c r="H852" s="152" t="s">
        <v>783</v>
      </c>
    </row>
    <row r="854" spans="4:8" ht="12.75">
      <c r="D854" s="131">
        <v>26589.81908968091</v>
      </c>
      <c r="F854" s="131">
        <v>17428</v>
      </c>
      <c r="G854" s="131">
        <v>16311.000000014901</v>
      </c>
      <c r="H854" s="152" t="s">
        <v>784</v>
      </c>
    </row>
    <row r="856" spans="1:8" ht="12.75">
      <c r="A856" s="147" t="s">
        <v>421</v>
      </c>
      <c r="C856" s="153" t="s">
        <v>422</v>
      </c>
      <c r="D856" s="131">
        <v>26654.573016891874</v>
      </c>
      <c r="F856" s="131">
        <v>17457</v>
      </c>
      <c r="G856" s="131">
        <v>16163.6666666766</v>
      </c>
      <c r="H856" s="131">
        <v>9801.283369969226</v>
      </c>
    </row>
    <row r="857" spans="1:8" ht="12.75">
      <c r="A857" s="130">
        <v>38405.78650462963</v>
      </c>
      <c r="C857" s="153" t="s">
        <v>423</v>
      </c>
      <c r="D857" s="131">
        <v>181.72851921939088</v>
      </c>
      <c r="F857" s="131">
        <v>155.54099138169332</v>
      </c>
      <c r="G857" s="131">
        <v>130.6305222143529</v>
      </c>
      <c r="H857" s="131">
        <v>181.72851921939088</v>
      </c>
    </row>
    <row r="859" spans="3:8" ht="12.75">
      <c r="C859" s="153" t="s">
        <v>424</v>
      </c>
      <c r="D859" s="131">
        <v>0.6817911474485957</v>
      </c>
      <c r="F859" s="131">
        <v>0.8909949669570563</v>
      </c>
      <c r="G859" s="131">
        <v>0.8081738191475076</v>
      </c>
      <c r="H859" s="131">
        <v>1.8541298354478801</v>
      </c>
    </row>
    <row r="860" spans="1:10" ht="12.75">
      <c r="A860" s="147" t="s">
        <v>413</v>
      </c>
      <c r="C860" s="148" t="s">
        <v>414</v>
      </c>
      <c r="D860" s="148" t="s">
        <v>415</v>
      </c>
      <c r="F860" s="148" t="s">
        <v>416</v>
      </c>
      <c r="G860" s="148" t="s">
        <v>417</v>
      </c>
      <c r="H860" s="148" t="s">
        <v>418</v>
      </c>
      <c r="I860" s="149" t="s">
        <v>419</v>
      </c>
      <c r="J860" s="148" t="s">
        <v>420</v>
      </c>
    </row>
    <row r="861" spans="1:8" ht="12.75">
      <c r="A861" s="150" t="s">
        <v>494</v>
      </c>
      <c r="C861" s="151">
        <v>343.82299999985844</v>
      </c>
      <c r="D861" s="131">
        <v>15398.219454020262</v>
      </c>
      <c r="F861" s="131">
        <v>14126</v>
      </c>
      <c r="G861" s="131">
        <v>13672</v>
      </c>
      <c r="H861" s="152" t="s">
        <v>785</v>
      </c>
    </row>
    <row r="863" spans="4:8" ht="12.75">
      <c r="D863" s="131">
        <v>15218.221985206008</v>
      </c>
      <c r="F863" s="131">
        <v>14086.000000014901</v>
      </c>
      <c r="G863" s="131">
        <v>14174</v>
      </c>
      <c r="H863" s="152" t="s">
        <v>786</v>
      </c>
    </row>
    <row r="865" spans="4:8" ht="12.75">
      <c r="D865" s="131">
        <v>15428.03634481132</v>
      </c>
      <c r="F865" s="131">
        <v>14228</v>
      </c>
      <c r="G865" s="131">
        <v>14062.000000014901</v>
      </c>
      <c r="H865" s="152" t="s">
        <v>787</v>
      </c>
    </row>
    <row r="867" spans="1:8" ht="12.75">
      <c r="A867" s="147" t="s">
        <v>421</v>
      </c>
      <c r="C867" s="153" t="s">
        <v>422</v>
      </c>
      <c r="D867" s="131">
        <v>15348.159261345863</v>
      </c>
      <c r="F867" s="131">
        <v>14146.666666671634</v>
      </c>
      <c r="G867" s="131">
        <v>13969.333333338302</v>
      </c>
      <c r="H867" s="131">
        <v>1289.5195307011659</v>
      </c>
    </row>
    <row r="868" spans="1:8" ht="12.75">
      <c r="A868" s="130">
        <v>38405.786944444444</v>
      </c>
      <c r="C868" s="153" t="s">
        <v>423</v>
      </c>
      <c r="D868" s="131">
        <v>113.51226163778269</v>
      </c>
      <c r="F868" s="131">
        <v>73.22112627116444</v>
      </c>
      <c r="G868" s="131">
        <v>263.5172353655575</v>
      </c>
      <c r="H868" s="131">
        <v>113.51226163778269</v>
      </c>
    </row>
    <row r="870" spans="3:8" ht="12.75">
      <c r="C870" s="153" t="s">
        <v>424</v>
      </c>
      <c r="D870" s="131">
        <v>0.7395822502549986</v>
      </c>
      <c r="F870" s="131">
        <v>0.5175857182219985</v>
      </c>
      <c r="G870" s="131">
        <v>1.8863980769695317</v>
      </c>
      <c r="H870" s="131">
        <v>8.802678744699687</v>
      </c>
    </row>
    <row r="871" spans="1:10" ht="12.75">
      <c r="A871" s="147" t="s">
        <v>413</v>
      </c>
      <c r="C871" s="148" t="s">
        <v>414</v>
      </c>
      <c r="D871" s="148" t="s">
        <v>415</v>
      </c>
      <c r="F871" s="148" t="s">
        <v>416</v>
      </c>
      <c r="G871" s="148" t="s">
        <v>417</v>
      </c>
      <c r="H871" s="148" t="s">
        <v>418</v>
      </c>
      <c r="I871" s="149" t="s">
        <v>419</v>
      </c>
      <c r="J871" s="148" t="s">
        <v>420</v>
      </c>
    </row>
    <row r="872" spans="1:8" ht="12.75">
      <c r="A872" s="150" t="s">
        <v>476</v>
      </c>
      <c r="C872" s="151">
        <v>361.38400000007823</v>
      </c>
      <c r="D872" s="131">
        <v>31751.311927735806</v>
      </c>
      <c r="F872" s="131">
        <v>14694</v>
      </c>
      <c r="G872" s="131">
        <v>14334.000000014901</v>
      </c>
      <c r="H872" s="152" t="s">
        <v>788</v>
      </c>
    </row>
    <row r="874" spans="4:8" ht="12.75">
      <c r="D874" s="131">
        <v>31682.65851035714</v>
      </c>
      <c r="F874" s="131">
        <v>14186.000000014901</v>
      </c>
      <c r="G874" s="131">
        <v>14142</v>
      </c>
      <c r="H874" s="152" t="s">
        <v>789</v>
      </c>
    </row>
    <row r="876" spans="4:8" ht="12.75">
      <c r="D876" s="131">
        <v>31963.676196217537</v>
      </c>
      <c r="F876" s="131">
        <v>14274</v>
      </c>
      <c r="G876" s="131">
        <v>14334.000000014901</v>
      </c>
      <c r="H876" s="152" t="s">
        <v>790</v>
      </c>
    </row>
    <row r="878" spans="1:8" ht="12.75">
      <c r="A878" s="147" t="s">
        <v>421</v>
      </c>
      <c r="C878" s="153" t="s">
        <v>422</v>
      </c>
      <c r="D878" s="131">
        <v>31799.21554477016</v>
      </c>
      <c r="F878" s="131">
        <v>14384.666666671634</v>
      </c>
      <c r="G878" s="131">
        <v>14270.000000009935</v>
      </c>
      <c r="H878" s="131">
        <v>17467.254760449185</v>
      </c>
    </row>
    <row r="879" spans="1:8" ht="12.75">
      <c r="A879" s="130">
        <v>38405.78737268518</v>
      </c>
      <c r="C879" s="153" t="s">
        <v>423</v>
      </c>
      <c r="D879" s="131">
        <v>146.50529797657518</v>
      </c>
      <c r="F879" s="131">
        <v>271.4798948916536</v>
      </c>
      <c r="G879" s="131">
        <v>110.85125169312604</v>
      </c>
      <c r="H879" s="131">
        <v>146.50529797657518</v>
      </c>
    </row>
    <row r="881" spans="3:8" ht="12.75">
      <c r="C881" s="153" t="s">
        <v>424</v>
      </c>
      <c r="D881" s="131">
        <v>0.46071984942619154</v>
      </c>
      <c r="F881" s="131">
        <v>1.8872866586519899</v>
      </c>
      <c r="G881" s="131">
        <v>0.7768132564334187</v>
      </c>
      <c r="H881" s="131">
        <v>0.8387425499071821</v>
      </c>
    </row>
    <row r="882" spans="1:10" ht="12.75">
      <c r="A882" s="147" t="s">
        <v>413</v>
      </c>
      <c r="C882" s="148" t="s">
        <v>414</v>
      </c>
      <c r="D882" s="148" t="s">
        <v>415</v>
      </c>
      <c r="F882" s="148" t="s">
        <v>416</v>
      </c>
      <c r="G882" s="148" t="s">
        <v>417</v>
      </c>
      <c r="H882" s="148" t="s">
        <v>418</v>
      </c>
      <c r="I882" s="149" t="s">
        <v>419</v>
      </c>
      <c r="J882" s="148" t="s">
        <v>420</v>
      </c>
    </row>
    <row r="883" spans="1:8" ht="12.75">
      <c r="A883" s="150" t="s">
        <v>495</v>
      </c>
      <c r="C883" s="151">
        <v>371.029</v>
      </c>
      <c r="D883" s="131">
        <v>20195.142712712288</v>
      </c>
      <c r="F883" s="131">
        <v>17556</v>
      </c>
      <c r="G883" s="131">
        <v>17970</v>
      </c>
      <c r="H883" s="152" t="s">
        <v>791</v>
      </c>
    </row>
    <row r="885" spans="4:8" ht="12.75">
      <c r="D885" s="131">
        <v>20303.4378195405</v>
      </c>
      <c r="F885" s="131">
        <v>17628</v>
      </c>
      <c r="G885" s="131">
        <v>17832</v>
      </c>
      <c r="H885" s="152" t="s">
        <v>792</v>
      </c>
    </row>
    <row r="887" spans="4:8" ht="12.75">
      <c r="D887" s="131">
        <v>20289.296560317278</v>
      </c>
      <c r="F887" s="131">
        <v>17408</v>
      </c>
      <c r="G887" s="131">
        <v>17604</v>
      </c>
      <c r="H887" s="152" t="s">
        <v>793</v>
      </c>
    </row>
    <row r="889" spans="1:8" ht="12.75">
      <c r="A889" s="147" t="s">
        <v>421</v>
      </c>
      <c r="C889" s="153" t="s">
        <v>422</v>
      </c>
      <c r="D889" s="131">
        <v>20262.625697523355</v>
      </c>
      <c r="F889" s="131">
        <v>17530.666666666668</v>
      </c>
      <c r="G889" s="131">
        <v>17802</v>
      </c>
      <c r="H889" s="131">
        <v>2628.7032169032004</v>
      </c>
    </row>
    <row r="890" spans="1:8" ht="12.75">
      <c r="A890" s="130">
        <v>38405.787824074076</v>
      </c>
      <c r="C890" s="153" t="s">
        <v>423</v>
      </c>
      <c r="D890" s="131">
        <v>58.86814701008967</v>
      </c>
      <c r="F890" s="131">
        <v>112.16654284292325</v>
      </c>
      <c r="G890" s="131">
        <v>184.83506160899236</v>
      </c>
      <c r="H890" s="131">
        <v>58.86814701008967</v>
      </c>
    </row>
    <row r="892" spans="3:8" ht="12.75">
      <c r="C892" s="153" t="s">
        <v>424</v>
      </c>
      <c r="D892" s="131">
        <v>0.2905257585510498</v>
      </c>
      <c r="F892" s="131">
        <v>0.6398304467005811</v>
      </c>
      <c r="G892" s="131">
        <v>1.038282561560456</v>
      </c>
      <c r="H892" s="131">
        <v>2.239436792695089</v>
      </c>
    </row>
    <row r="893" spans="1:10" ht="12.75">
      <c r="A893" s="147" t="s">
        <v>413</v>
      </c>
      <c r="C893" s="148" t="s">
        <v>414</v>
      </c>
      <c r="D893" s="148" t="s">
        <v>415</v>
      </c>
      <c r="F893" s="148" t="s">
        <v>416</v>
      </c>
      <c r="G893" s="148" t="s">
        <v>417</v>
      </c>
      <c r="H893" s="148" t="s">
        <v>418</v>
      </c>
      <c r="I893" s="149" t="s">
        <v>419</v>
      </c>
      <c r="J893" s="148" t="s">
        <v>420</v>
      </c>
    </row>
    <row r="894" spans="1:8" ht="12.75">
      <c r="A894" s="150" t="s">
        <v>470</v>
      </c>
      <c r="C894" s="151">
        <v>407.77100000018254</v>
      </c>
      <c r="D894" s="131">
        <v>799292.0472984314</v>
      </c>
      <c r="F894" s="131">
        <v>70100</v>
      </c>
      <c r="G894" s="131">
        <v>69000</v>
      </c>
      <c r="H894" s="152" t="s">
        <v>794</v>
      </c>
    </row>
    <row r="896" spans="4:8" ht="12.75">
      <c r="D896" s="131">
        <v>810535.0707216263</v>
      </c>
      <c r="F896" s="131">
        <v>69500</v>
      </c>
      <c r="G896" s="131">
        <v>69400</v>
      </c>
      <c r="H896" s="152" t="s">
        <v>795</v>
      </c>
    </row>
    <row r="898" spans="4:8" ht="12.75">
      <c r="D898" s="131">
        <v>801143.3602800369</v>
      </c>
      <c r="F898" s="131">
        <v>69200</v>
      </c>
      <c r="G898" s="131">
        <v>69400</v>
      </c>
      <c r="H898" s="152" t="s">
        <v>796</v>
      </c>
    </row>
    <row r="900" spans="1:8" ht="12.75">
      <c r="A900" s="147" t="s">
        <v>421</v>
      </c>
      <c r="C900" s="153" t="s">
        <v>422</v>
      </c>
      <c r="D900" s="131">
        <v>803656.8261000316</v>
      </c>
      <c r="F900" s="131">
        <v>69600</v>
      </c>
      <c r="G900" s="131">
        <v>69266.66666666667</v>
      </c>
      <c r="H900" s="131">
        <v>734226.2181335746</v>
      </c>
    </row>
    <row r="901" spans="1:8" ht="12.75">
      <c r="A901" s="130">
        <v>38405.78828703704</v>
      </c>
      <c r="C901" s="153" t="s">
        <v>423</v>
      </c>
      <c r="D901" s="131">
        <v>6028.227496087331</v>
      </c>
      <c r="F901" s="131">
        <v>458.25756949558405</v>
      </c>
      <c r="G901" s="131">
        <v>230.94010767585027</v>
      </c>
      <c r="H901" s="131">
        <v>6028.227496087331</v>
      </c>
    </row>
    <row r="903" spans="3:8" ht="12.75">
      <c r="C903" s="153" t="s">
        <v>424</v>
      </c>
      <c r="D903" s="131">
        <v>0.7500997067791961</v>
      </c>
      <c r="F903" s="131">
        <v>0.6584160481258392</v>
      </c>
      <c r="G903" s="131">
        <v>0.33340727768409556</v>
      </c>
      <c r="H903" s="131">
        <v>0.8210313588925316</v>
      </c>
    </row>
    <row r="904" spans="1:10" ht="12.75">
      <c r="A904" s="147" t="s">
        <v>413</v>
      </c>
      <c r="C904" s="148" t="s">
        <v>414</v>
      </c>
      <c r="D904" s="148" t="s">
        <v>415</v>
      </c>
      <c r="F904" s="148" t="s">
        <v>416</v>
      </c>
      <c r="G904" s="148" t="s">
        <v>417</v>
      </c>
      <c r="H904" s="148" t="s">
        <v>418</v>
      </c>
      <c r="I904" s="149" t="s">
        <v>419</v>
      </c>
      <c r="J904" s="148" t="s">
        <v>420</v>
      </c>
    </row>
    <row r="905" spans="1:8" ht="12.75">
      <c r="A905" s="150" t="s">
        <v>477</v>
      </c>
      <c r="C905" s="151">
        <v>455.40299999993294</v>
      </c>
      <c r="D905" s="131">
        <v>52205.60963332653</v>
      </c>
      <c r="F905" s="131">
        <v>45677.5</v>
      </c>
      <c r="G905" s="131">
        <v>47685</v>
      </c>
      <c r="H905" s="152" t="s">
        <v>797</v>
      </c>
    </row>
    <row r="907" spans="4:8" ht="12.75">
      <c r="D907" s="131">
        <v>52361.9426291585</v>
      </c>
      <c r="F907" s="131">
        <v>45605</v>
      </c>
      <c r="G907" s="131">
        <v>48072.5</v>
      </c>
      <c r="H907" s="152" t="s">
        <v>798</v>
      </c>
    </row>
    <row r="909" spans="4:8" ht="12.75">
      <c r="D909" s="131">
        <v>52235.98330426216</v>
      </c>
      <c r="F909" s="131">
        <v>45577.5</v>
      </c>
      <c r="G909" s="131">
        <v>47912.5</v>
      </c>
      <c r="H909" s="152" t="s">
        <v>799</v>
      </c>
    </row>
    <row r="911" spans="1:8" ht="12.75">
      <c r="A911" s="147" t="s">
        <v>421</v>
      </c>
      <c r="C911" s="153" t="s">
        <v>422</v>
      </c>
      <c r="D911" s="131">
        <v>52267.84518891573</v>
      </c>
      <c r="F911" s="131">
        <v>45620</v>
      </c>
      <c r="G911" s="131">
        <v>47890</v>
      </c>
      <c r="H911" s="131">
        <v>5519.444026125031</v>
      </c>
    </row>
    <row r="912" spans="1:8" ht="12.75">
      <c r="A912" s="130">
        <v>38405.788935185185</v>
      </c>
      <c r="C912" s="153" t="s">
        <v>423</v>
      </c>
      <c r="D912" s="131">
        <v>82.89382466138348</v>
      </c>
      <c r="F912" s="131">
        <v>51.65994579942955</v>
      </c>
      <c r="G912" s="131">
        <v>194.72737352514156</v>
      </c>
      <c r="H912" s="131">
        <v>82.89382466138348</v>
      </c>
    </row>
    <row r="914" spans="3:8" ht="12.75">
      <c r="C914" s="153" t="s">
        <v>424</v>
      </c>
      <c r="D914" s="131">
        <v>0.15859430279127423</v>
      </c>
      <c r="F914" s="131">
        <v>0.11323968829335719</v>
      </c>
      <c r="G914" s="131">
        <v>0.40661385158726576</v>
      </c>
      <c r="H914" s="131">
        <v>1.5018509884152178</v>
      </c>
    </row>
    <row r="915" spans="1:16" ht="12.75">
      <c r="A915" s="141" t="s">
        <v>404</v>
      </c>
      <c r="B915" s="136" t="s">
        <v>800</v>
      </c>
      <c r="D915" s="141" t="s">
        <v>405</v>
      </c>
      <c r="E915" s="136" t="s">
        <v>406</v>
      </c>
      <c r="F915" s="137" t="s">
        <v>436</v>
      </c>
      <c r="G915" s="142" t="s">
        <v>408</v>
      </c>
      <c r="H915" s="143">
        <v>1</v>
      </c>
      <c r="I915" s="144" t="s">
        <v>409</v>
      </c>
      <c r="J915" s="143">
        <v>9</v>
      </c>
      <c r="K915" s="142" t="s">
        <v>410</v>
      </c>
      <c r="L915" s="145">
        <v>1</v>
      </c>
      <c r="M915" s="142" t="s">
        <v>411</v>
      </c>
      <c r="N915" s="146">
        <v>1</v>
      </c>
      <c r="O915" s="142" t="s">
        <v>412</v>
      </c>
      <c r="P915" s="146">
        <v>1</v>
      </c>
    </row>
    <row r="917" spans="1:10" ht="12.75">
      <c r="A917" s="147" t="s">
        <v>413</v>
      </c>
      <c r="C917" s="148" t="s">
        <v>414</v>
      </c>
      <c r="D917" s="148" t="s">
        <v>415</v>
      </c>
      <c r="F917" s="148" t="s">
        <v>416</v>
      </c>
      <c r="G917" s="148" t="s">
        <v>417</v>
      </c>
      <c r="H917" s="148" t="s">
        <v>418</v>
      </c>
      <c r="I917" s="149" t="s">
        <v>419</v>
      </c>
      <c r="J917" s="148" t="s">
        <v>420</v>
      </c>
    </row>
    <row r="918" spans="1:8" ht="12.75">
      <c r="A918" s="150" t="s">
        <v>473</v>
      </c>
      <c r="C918" s="151">
        <v>228.61599999992177</v>
      </c>
      <c r="D918" s="131">
        <v>16695.098471552134</v>
      </c>
      <c r="F918" s="131">
        <v>16217</v>
      </c>
      <c r="G918" s="131">
        <v>14319</v>
      </c>
      <c r="H918" s="152" t="s">
        <v>801</v>
      </c>
    </row>
    <row r="920" spans="4:8" ht="12.75">
      <c r="D920" s="131">
        <v>16804.405752539635</v>
      </c>
      <c r="F920" s="131">
        <v>16174</v>
      </c>
      <c r="G920" s="131">
        <v>14400</v>
      </c>
      <c r="H920" s="152" t="s">
        <v>802</v>
      </c>
    </row>
    <row r="922" spans="4:8" ht="12.75">
      <c r="D922" s="131">
        <v>16701.9918012321</v>
      </c>
      <c r="F922" s="131">
        <v>15522</v>
      </c>
      <c r="G922" s="131">
        <v>14537.000000014901</v>
      </c>
      <c r="H922" s="152" t="s">
        <v>803</v>
      </c>
    </row>
    <row r="924" spans="1:8" ht="12.75">
      <c r="A924" s="147" t="s">
        <v>421</v>
      </c>
      <c r="C924" s="153" t="s">
        <v>422</v>
      </c>
      <c r="D924" s="131">
        <v>16733.832008441288</v>
      </c>
      <c r="F924" s="131">
        <v>15971</v>
      </c>
      <c r="G924" s="131">
        <v>14418.666666671634</v>
      </c>
      <c r="H924" s="131">
        <v>1592.7651049454425</v>
      </c>
    </row>
    <row r="925" spans="1:8" ht="12.75">
      <c r="A925" s="130">
        <v>38405.79116898148</v>
      </c>
      <c r="C925" s="153" t="s">
        <v>423</v>
      </c>
      <c r="D925" s="131">
        <v>61.2157619860559</v>
      </c>
      <c r="F925" s="131">
        <v>389.43934059106044</v>
      </c>
      <c r="G925" s="131">
        <v>110.19225623909634</v>
      </c>
      <c r="H925" s="131">
        <v>61.2157619860559</v>
      </c>
    </row>
    <row r="927" spans="3:8" ht="12.75">
      <c r="C927" s="153" t="s">
        <v>424</v>
      </c>
      <c r="D927" s="131">
        <v>0.3658203450063079</v>
      </c>
      <c r="F927" s="131">
        <v>2.438415506800203</v>
      </c>
      <c r="G927" s="131">
        <v>0.7642333288264634</v>
      </c>
      <c r="H927" s="131">
        <v>3.843364084006144</v>
      </c>
    </row>
    <row r="928" spans="1:10" ht="12.75">
      <c r="A928" s="147" t="s">
        <v>413</v>
      </c>
      <c r="C928" s="148" t="s">
        <v>414</v>
      </c>
      <c r="D928" s="148" t="s">
        <v>415</v>
      </c>
      <c r="F928" s="148" t="s">
        <v>416</v>
      </c>
      <c r="G928" s="148" t="s">
        <v>417</v>
      </c>
      <c r="H928" s="148" t="s">
        <v>418</v>
      </c>
      <c r="I928" s="149" t="s">
        <v>419</v>
      </c>
      <c r="J928" s="148" t="s">
        <v>420</v>
      </c>
    </row>
    <row r="929" spans="1:8" ht="12.75">
      <c r="A929" s="150" t="s">
        <v>474</v>
      </c>
      <c r="C929" s="151">
        <v>231.6040000000503</v>
      </c>
      <c r="D929" s="131">
        <v>20241.95041194558</v>
      </c>
      <c r="F929" s="131">
        <v>10774</v>
      </c>
      <c r="G929" s="131">
        <v>14348</v>
      </c>
      <c r="H929" s="152" t="s">
        <v>804</v>
      </c>
    </row>
    <row r="931" spans="4:8" ht="12.75">
      <c r="D931" s="131">
        <v>19680.920320123434</v>
      </c>
      <c r="F931" s="131">
        <v>10321</v>
      </c>
      <c r="G931" s="131">
        <v>14345</v>
      </c>
      <c r="H931" s="152" t="s">
        <v>805</v>
      </c>
    </row>
    <row r="933" spans="4:8" ht="12.75">
      <c r="D933" s="131">
        <v>20450.59342890978</v>
      </c>
      <c r="F933" s="131">
        <v>10204</v>
      </c>
      <c r="G933" s="131">
        <v>14201</v>
      </c>
      <c r="H933" s="152" t="s">
        <v>806</v>
      </c>
    </row>
    <row r="935" spans="1:8" ht="12.75">
      <c r="A935" s="147" t="s">
        <v>421</v>
      </c>
      <c r="C935" s="153" t="s">
        <v>422</v>
      </c>
      <c r="D935" s="131">
        <v>20124.4880536596</v>
      </c>
      <c r="F935" s="131">
        <v>10433</v>
      </c>
      <c r="G935" s="131">
        <v>14298</v>
      </c>
      <c r="H935" s="131">
        <v>7304.486258327462</v>
      </c>
    </row>
    <row r="936" spans="1:8" ht="12.75">
      <c r="A936" s="130">
        <v>38405.79164351852</v>
      </c>
      <c r="C936" s="153" t="s">
        <v>423</v>
      </c>
      <c r="D936" s="131">
        <v>398.0543025868737</v>
      </c>
      <c r="F936" s="131">
        <v>301.0531514533605</v>
      </c>
      <c r="G936" s="131">
        <v>84.01785524517987</v>
      </c>
      <c r="H936" s="131">
        <v>398.0543025868737</v>
      </c>
    </row>
    <row r="938" spans="3:8" ht="12.75">
      <c r="C938" s="153" t="s">
        <v>424</v>
      </c>
      <c r="D938" s="131">
        <v>1.9779598940629368</v>
      </c>
      <c r="F938" s="131">
        <v>2.8855856556442108</v>
      </c>
      <c r="G938" s="131">
        <v>0.5876196338311643</v>
      </c>
      <c r="H938" s="131">
        <v>5.449449673932549</v>
      </c>
    </row>
    <row r="939" spans="1:10" ht="12.75">
      <c r="A939" s="147" t="s">
        <v>413</v>
      </c>
      <c r="C939" s="148" t="s">
        <v>414</v>
      </c>
      <c r="D939" s="148" t="s">
        <v>415</v>
      </c>
      <c r="F939" s="148" t="s">
        <v>416</v>
      </c>
      <c r="G939" s="148" t="s">
        <v>417</v>
      </c>
      <c r="H939" s="148" t="s">
        <v>418</v>
      </c>
      <c r="I939" s="149" t="s">
        <v>419</v>
      </c>
      <c r="J939" s="148" t="s">
        <v>420</v>
      </c>
    </row>
    <row r="940" spans="1:8" ht="12.75">
      <c r="A940" s="150" t="s">
        <v>472</v>
      </c>
      <c r="C940" s="151">
        <v>267.7160000000149</v>
      </c>
      <c r="D940" s="131">
        <v>13808.586970061064</v>
      </c>
      <c r="F940" s="131">
        <v>3049</v>
      </c>
      <c r="G940" s="131">
        <v>3194.25</v>
      </c>
      <c r="H940" s="152" t="s">
        <v>807</v>
      </c>
    </row>
    <row r="942" spans="4:8" ht="12.75">
      <c r="D942" s="131">
        <v>13804.18124383688</v>
      </c>
      <c r="F942" s="131">
        <v>3055</v>
      </c>
      <c r="G942" s="131">
        <v>3174.5</v>
      </c>
      <c r="H942" s="152" t="s">
        <v>808</v>
      </c>
    </row>
    <row r="944" spans="4:8" ht="12.75">
      <c r="D944" s="131">
        <v>13982.150349959731</v>
      </c>
      <c r="F944" s="131">
        <v>3067</v>
      </c>
      <c r="G944" s="131">
        <v>3167</v>
      </c>
      <c r="H944" s="152" t="s">
        <v>809</v>
      </c>
    </row>
    <row r="946" spans="1:8" ht="12.75">
      <c r="A946" s="147" t="s">
        <v>421</v>
      </c>
      <c r="C946" s="153" t="s">
        <v>422</v>
      </c>
      <c r="D946" s="131">
        <v>13864.972854619224</v>
      </c>
      <c r="F946" s="131">
        <v>3057</v>
      </c>
      <c r="G946" s="131">
        <v>3178.583333333333</v>
      </c>
      <c r="H946" s="131">
        <v>10736.983366106004</v>
      </c>
    </row>
    <row r="947" spans="1:8" ht="12.75">
      <c r="A947" s="130">
        <v>38405.792291666665</v>
      </c>
      <c r="C947" s="153" t="s">
        <v>423</v>
      </c>
      <c r="D947" s="131">
        <v>101.5025943834193</v>
      </c>
      <c r="F947" s="131">
        <v>9.16515138991168</v>
      </c>
      <c r="G947" s="131">
        <v>14.076428287507214</v>
      </c>
      <c r="H947" s="131">
        <v>101.5025943834193</v>
      </c>
    </row>
    <row r="949" spans="3:8" ht="12.75">
      <c r="C949" s="153" t="s">
        <v>424</v>
      </c>
      <c r="D949" s="131">
        <v>0.7320792867589562</v>
      </c>
      <c r="F949" s="131">
        <v>0.2998086813840916</v>
      </c>
      <c r="G949" s="131">
        <v>0.44285226502919706</v>
      </c>
      <c r="H949" s="131">
        <v>0.9453548629295433</v>
      </c>
    </row>
    <row r="950" spans="1:10" ht="12.75">
      <c r="A950" s="147" t="s">
        <v>413</v>
      </c>
      <c r="C950" s="148" t="s">
        <v>414</v>
      </c>
      <c r="D950" s="148" t="s">
        <v>415</v>
      </c>
      <c r="F950" s="148" t="s">
        <v>416</v>
      </c>
      <c r="G950" s="148" t="s">
        <v>417</v>
      </c>
      <c r="H950" s="148" t="s">
        <v>418</v>
      </c>
      <c r="I950" s="149" t="s">
        <v>419</v>
      </c>
      <c r="J950" s="148" t="s">
        <v>420</v>
      </c>
    </row>
    <row r="951" spans="1:8" ht="12.75">
      <c r="A951" s="150" t="s">
        <v>471</v>
      </c>
      <c r="C951" s="151">
        <v>292.40199999976903</v>
      </c>
      <c r="D951" s="131">
        <v>19185.37368673086</v>
      </c>
      <c r="F951" s="131">
        <v>12064.25</v>
      </c>
      <c r="G951" s="131">
        <v>12049</v>
      </c>
      <c r="H951" s="152" t="s">
        <v>810</v>
      </c>
    </row>
    <row r="953" spans="4:8" ht="12.75">
      <c r="D953" s="131">
        <v>19694.821672707796</v>
      </c>
      <c r="F953" s="131">
        <v>12001.25</v>
      </c>
      <c r="G953" s="131">
        <v>11995</v>
      </c>
      <c r="H953" s="152" t="s">
        <v>811</v>
      </c>
    </row>
    <row r="955" spans="4:8" ht="12.75">
      <c r="D955" s="131">
        <v>19584.368387281895</v>
      </c>
      <c r="F955" s="131">
        <v>12006.25</v>
      </c>
      <c r="G955" s="131">
        <v>11906.25</v>
      </c>
      <c r="H955" s="152" t="s">
        <v>812</v>
      </c>
    </row>
    <row r="957" spans="1:8" ht="12.75">
      <c r="A957" s="147" t="s">
        <v>421</v>
      </c>
      <c r="C957" s="153" t="s">
        <v>422</v>
      </c>
      <c r="D957" s="131">
        <v>19488.18791557352</v>
      </c>
      <c r="F957" s="131">
        <v>12023.916666666668</v>
      </c>
      <c r="G957" s="131">
        <v>11983.416666666668</v>
      </c>
      <c r="H957" s="131">
        <v>7490.288653970142</v>
      </c>
    </row>
    <row r="958" spans="1:8" ht="12.75">
      <c r="A958" s="130">
        <v>38405.792962962965</v>
      </c>
      <c r="C958" s="153" t="s">
        <v>423</v>
      </c>
      <c r="D958" s="131">
        <v>267.9968749024489</v>
      </c>
      <c r="F958" s="131">
        <v>35.0190424388408</v>
      </c>
      <c r="G958" s="131">
        <v>72.07649293169953</v>
      </c>
      <c r="H958" s="131">
        <v>267.9968749024489</v>
      </c>
    </row>
    <row r="960" spans="3:8" ht="12.75">
      <c r="C960" s="153" t="s">
        <v>424</v>
      </c>
      <c r="D960" s="131">
        <v>1.3751759581930423</v>
      </c>
      <c r="F960" s="131">
        <v>0.2912448864181039</v>
      </c>
      <c r="G960" s="131">
        <v>0.6014686373393747</v>
      </c>
      <c r="H960" s="131">
        <v>3.5779245271195284</v>
      </c>
    </row>
    <row r="961" spans="1:10" ht="12.75">
      <c r="A961" s="147" t="s">
        <v>413</v>
      </c>
      <c r="C961" s="148" t="s">
        <v>414</v>
      </c>
      <c r="D961" s="148" t="s">
        <v>415</v>
      </c>
      <c r="F961" s="148" t="s">
        <v>416</v>
      </c>
      <c r="G961" s="148" t="s">
        <v>417</v>
      </c>
      <c r="H961" s="148" t="s">
        <v>418</v>
      </c>
      <c r="I961" s="149" t="s">
        <v>419</v>
      </c>
      <c r="J961" s="148" t="s">
        <v>420</v>
      </c>
    </row>
    <row r="962" spans="1:8" ht="12.75">
      <c r="A962" s="150" t="s">
        <v>475</v>
      </c>
      <c r="C962" s="151">
        <v>324.75400000019</v>
      </c>
      <c r="D962" s="131">
        <v>25069.440071493387</v>
      </c>
      <c r="F962" s="131">
        <v>17727</v>
      </c>
      <c r="G962" s="131">
        <v>16389</v>
      </c>
      <c r="H962" s="152" t="s">
        <v>813</v>
      </c>
    </row>
    <row r="964" spans="4:8" ht="12.75">
      <c r="D964" s="131">
        <v>24984.636602789164</v>
      </c>
      <c r="F964" s="131">
        <v>17641</v>
      </c>
      <c r="G964" s="131">
        <v>16235.000000014901</v>
      </c>
      <c r="H964" s="152" t="s">
        <v>814</v>
      </c>
    </row>
    <row r="966" spans="4:8" ht="12.75">
      <c r="D966" s="131">
        <v>24765.712096482515</v>
      </c>
      <c r="F966" s="131">
        <v>17768</v>
      </c>
      <c r="G966" s="131">
        <v>16237.000000014901</v>
      </c>
      <c r="H966" s="152" t="s">
        <v>815</v>
      </c>
    </row>
    <row r="968" spans="1:8" ht="12.75">
      <c r="A968" s="147" t="s">
        <v>421</v>
      </c>
      <c r="C968" s="153" t="s">
        <v>422</v>
      </c>
      <c r="D968" s="131">
        <v>24939.929590255022</v>
      </c>
      <c r="F968" s="131">
        <v>17712</v>
      </c>
      <c r="G968" s="131">
        <v>16287.000000009935</v>
      </c>
      <c r="H968" s="131">
        <v>7893.100146803347</v>
      </c>
    </row>
    <row r="969" spans="1:8" ht="12.75">
      <c r="A969" s="130">
        <v>38405.79347222222</v>
      </c>
      <c r="C969" s="153" t="s">
        <v>423</v>
      </c>
      <c r="D969" s="131">
        <v>156.72175480240364</v>
      </c>
      <c r="F969" s="131">
        <v>64.81512169239521</v>
      </c>
      <c r="G969" s="131">
        <v>88.34025129250685</v>
      </c>
      <c r="H969" s="131">
        <v>156.72175480240364</v>
      </c>
    </row>
    <row r="971" spans="3:8" ht="12.75">
      <c r="C971" s="153" t="s">
        <v>424</v>
      </c>
      <c r="D971" s="131">
        <v>0.6283969416803838</v>
      </c>
      <c r="F971" s="131">
        <v>0.3659390339453207</v>
      </c>
      <c r="G971" s="131">
        <v>0.5423973186741141</v>
      </c>
      <c r="H971" s="131">
        <v>1.985553862076296</v>
      </c>
    </row>
    <row r="972" spans="1:10" ht="12.75">
      <c r="A972" s="147" t="s">
        <v>413</v>
      </c>
      <c r="C972" s="148" t="s">
        <v>414</v>
      </c>
      <c r="D972" s="148" t="s">
        <v>415</v>
      </c>
      <c r="F972" s="148" t="s">
        <v>416</v>
      </c>
      <c r="G972" s="148" t="s">
        <v>417</v>
      </c>
      <c r="H972" s="148" t="s">
        <v>418</v>
      </c>
      <c r="I972" s="149" t="s">
        <v>419</v>
      </c>
      <c r="J972" s="148" t="s">
        <v>420</v>
      </c>
    </row>
    <row r="973" spans="1:8" ht="12.75">
      <c r="A973" s="150" t="s">
        <v>494</v>
      </c>
      <c r="C973" s="151">
        <v>343.82299999985844</v>
      </c>
      <c r="D973" s="131">
        <v>15063.5</v>
      </c>
      <c r="F973" s="131">
        <v>14420</v>
      </c>
      <c r="G973" s="131">
        <v>14174</v>
      </c>
      <c r="H973" s="152" t="s">
        <v>816</v>
      </c>
    </row>
    <row r="975" spans="4:8" ht="12.75">
      <c r="D975" s="131">
        <v>15324.548905774951</v>
      </c>
      <c r="F975" s="131">
        <v>14368</v>
      </c>
      <c r="G975" s="131">
        <v>13989.999999985099</v>
      </c>
      <c r="H975" s="152" t="s">
        <v>817</v>
      </c>
    </row>
    <row r="977" spans="4:8" ht="12.75">
      <c r="D977" s="131">
        <v>15260.299974054098</v>
      </c>
      <c r="F977" s="131">
        <v>14376</v>
      </c>
      <c r="G977" s="131">
        <v>13882</v>
      </c>
      <c r="H977" s="152" t="s">
        <v>818</v>
      </c>
    </row>
    <row r="979" spans="1:8" ht="12.75">
      <c r="A979" s="147" t="s">
        <v>421</v>
      </c>
      <c r="C979" s="153" t="s">
        <v>422</v>
      </c>
      <c r="D979" s="131">
        <v>15216.116293276351</v>
      </c>
      <c r="F979" s="131">
        <v>14388</v>
      </c>
      <c r="G979" s="131">
        <v>14015.333333328366</v>
      </c>
      <c r="H979" s="131">
        <v>1013.1052302677522</v>
      </c>
    </row>
    <row r="980" spans="1:8" ht="12.75">
      <c r="A980" s="130">
        <v>38405.793912037036</v>
      </c>
      <c r="C980" s="153" t="s">
        <v>423</v>
      </c>
      <c r="D980" s="131">
        <v>136.0175762059317</v>
      </c>
      <c r="F980" s="131">
        <v>28</v>
      </c>
      <c r="G980" s="131">
        <v>147.63919985436968</v>
      </c>
      <c r="H980" s="131">
        <v>136.0175762059317</v>
      </c>
    </row>
    <row r="982" spans="3:8" ht="12.75">
      <c r="C982" s="153" t="s">
        <v>424</v>
      </c>
      <c r="D982" s="131">
        <v>0.8939046835889044</v>
      </c>
      <c r="F982" s="131">
        <v>0.19460661662496523</v>
      </c>
      <c r="G982" s="131">
        <v>1.0534119763194263</v>
      </c>
      <c r="H982" s="131">
        <v>13.425809298209208</v>
      </c>
    </row>
    <row r="983" spans="1:10" ht="12.75">
      <c r="A983" s="147" t="s">
        <v>413</v>
      </c>
      <c r="C983" s="148" t="s">
        <v>414</v>
      </c>
      <c r="D983" s="148" t="s">
        <v>415</v>
      </c>
      <c r="F983" s="148" t="s">
        <v>416</v>
      </c>
      <c r="G983" s="148" t="s">
        <v>417</v>
      </c>
      <c r="H983" s="148" t="s">
        <v>418</v>
      </c>
      <c r="I983" s="149" t="s">
        <v>419</v>
      </c>
      <c r="J983" s="148" t="s">
        <v>420</v>
      </c>
    </row>
    <row r="984" spans="1:8" ht="12.75">
      <c r="A984" s="150" t="s">
        <v>476</v>
      </c>
      <c r="C984" s="151">
        <v>361.38400000007823</v>
      </c>
      <c r="D984" s="131">
        <v>29890.604826062918</v>
      </c>
      <c r="F984" s="131">
        <v>14460.000000014901</v>
      </c>
      <c r="G984" s="131">
        <v>14412.000000014901</v>
      </c>
      <c r="H984" s="152" t="s">
        <v>819</v>
      </c>
    </row>
    <row r="986" spans="4:8" ht="12.75">
      <c r="D986" s="131">
        <v>29006.14754921198</v>
      </c>
      <c r="F986" s="131">
        <v>14476</v>
      </c>
      <c r="G986" s="131">
        <v>14700</v>
      </c>
      <c r="H986" s="152" t="s">
        <v>820</v>
      </c>
    </row>
    <row r="988" spans="4:8" ht="12.75">
      <c r="D988" s="131">
        <v>30384.80833643675</v>
      </c>
      <c r="F988" s="131">
        <v>14518</v>
      </c>
      <c r="G988" s="131">
        <v>14576</v>
      </c>
      <c r="H988" s="152" t="s">
        <v>821</v>
      </c>
    </row>
    <row r="990" spans="1:8" ht="12.75">
      <c r="A990" s="147" t="s">
        <v>421</v>
      </c>
      <c r="C990" s="153" t="s">
        <v>422</v>
      </c>
      <c r="D990" s="131">
        <v>29760.520237237215</v>
      </c>
      <c r="F990" s="131">
        <v>14484.666666671634</v>
      </c>
      <c r="G990" s="131">
        <v>14562.666666671634</v>
      </c>
      <c r="H990" s="131">
        <v>15240.001313383638</v>
      </c>
    </row>
    <row r="991" spans="1:8" ht="12.75">
      <c r="A991" s="130">
        <v>38405.794340277775</v>
      </c>
      <c r="C991" s="153" t="s">
        <v>423</v>
      </c>
      <c r="D991" s="131">
        <v>698.4754052543286</v>
      </c>
      <c r="F991" s="131">
        <v>29.95552257978748</v>
      </c>
      <c r="G991" s="131">
        <v>144.46222112059394</v>
      </c>
      <c r="H991" s="131">
        <v>698.4754052543286</v>
      </c>
    </row>
    <row r="993" spans="3:8" ht="12.75">
      <c r="C993" s="153" t="s">
        <v>424</v>
      </c>
      <c r="D993" s="131">
        <v>2.346986543536212</v>
      </c>
      <c r="F993" s="131">
        <v>0.20680850494622274</v>
      </c>
      <c r="G993" s="131">
        <v>0.9920038989233521</v>
      </c>
      <c r="H993" s="131">
        <v>4.583171555509865</v>
      </c>
    </row>
    <row r="994" spans="1:10" ht="12.75">
      <c r="A994" s="147" t="s">
        <v>413</v>
      </c>
      <c r="C994" s="148" t="s">
        <v>414</v>
      </c>
      <c r="D994" s="148" t="s">
        <v>415</v>
      </c>
      <c r="F994" s="148" t="s">
        <v>416</v>
      </c>
      <c r="G994" s="148" t="s">
        <v>417</v>
      </c>
      <c r="H994" s="148" t="s">
        <v>418</v>
      </c>
      <c r="I994" s="149" t="s">
        <v>419</v>
      </c>
      <c r="J994" s="148" t="s">
        <v>420</v>
      </c>
    </row>
    <row r="995" spans="1:8" ht="12.75">
      <c r="A995" s="150" t="s">
        <v>495</v>
      </c>
      <c r="C995" s="151">
        <v>371.029</v>
      </c>
      <c r="D995" s="131">
        <v>20400.708087801933</v>
      </c>
      <c r="F995" s="131">
        <v>17546</v>
      </c>
      <c r="G995" s="131">
        <v>17862</v>
      </c>
      <c r="H995" s="152" t="s">
        <v>822</v>
      </c>
    </row>
    <row r="997" spans="4:8" ht="12.75">
      <c r="D997" s="131">
        <v>20332.31014829874</v>
      </c>
      <c r="F997" s="131">
        <v>17678</v>
      </c>
      <c r="G997" s="131">
        <v>18080</v>
      </c>
      <c r="H997" s="152" t="s">
        <v>823</v>
      </c>
    </row>
    <row r="999" spans="4:8" ht="12.75">
      <c r="D999" s="131">
        <v>20369.026231080294</v>
      </c>
      <c r="F999" s="131">
        <v>17812</v>
      </c>
      <c r="G999" s="131">
        <v>18078</v>
      </c>
      <c r="H999" s="152" t="s">
        <v>824</v>
      </c>
    </row>
    <row r="1001" spans="1:8" ht="12.75">
      <c r="A1001" s="147" t="s">
        <v>421</v>
      </c>
      <c r="C1001" s="153" t="s">
        <v>422</v>
      </c>
      <c r="D1001" s="131">
        <v>20367.348155726988</v>
      </c>
      <c r="F1001" s="131">
        <v>17678.666666666668</v>
      </c>
      <c r="G1001" s="131">
        <v>18006.666666666668</v>
      </c>
      <c r="H1001" s="131">
        <v>2563.861193077236</v>
      </c>
    </row>
    <row r="1002" spans="1:8" ht="12.75">
      <c r="A1002" s="130">
        <v>38405.79478009259</v>
      </c>
      <c r="C1002" s="153" t="s">
        <v>423</v>
      </c>
      <c r="D1002" s="131">
        <v>34.22983325522016</v>
      </c>
      <c r="F1002" s="131">
        <v>133.00125312692862</v>
      </c>
      <c r="G1002" s="131">
        <v>125.28899925106487</v>
      </c>
      <c r="H1002" s="131">
        <v>34.22983325522016</v>
      </c>
    </row>
    <row r="1004" spans="3:8" ht="12.75">
      <c r="C1004" s="153" t="s">
        <v>424</v>
      </c>
      <c r="D1004" s="131">
        <v>0.1680622975239673</v>
      </c>
      <c r="F1004" s="131">
        <v>0.7523262677818575</v>
      </c>
      <c r="G1004" s="131">
        <v>0.6957922949892533</v>
      </c>
      <c r="H1004" s="131">
        <v>1.3350891751724014</v>
      </c>
    </row>
    <row r="1005" spans="1:10" ht="12.75">
      <c r="A1005" s="147" t="s">
        <v>413</v>
      </c>
      <c r="C1005" s="148" t="s">
        <v>414</v>
      </c>
      <c r="D1005" s="148" t="s">
        <v>415</v>
      </c>
      <c r="F1005" s="148" t="s">
        <v>416</v>
      </c>
      <c r="G1005" s="148" t="s">
        <v>417</v>
      </c>
      <c r="H1005" s="148" t="s">
        <v>418</v>
      </c>
      <c r="I1005" s="149" t="s">
        <v>419</v>
      </c>
      <c r="J1005" s="148" t="s">
        <v>420</v>
      </c>
    </row>
    <row r="1006" spans="1:8" ht="12.75">
      <c r="A1006" s="150" t="s">
        <v>470</v>
      </c>
      <c r="C1006" s="151">
        <v>407.77100000018254</v>
      </c>
      <c r="D1006" s="131">
        <v>884041.5778226852</v>
      </c>
      <c r="F1006" s="131">
        <v>73900</v>
      </c>
      <c r="G1006" s="131">
        <v>68900</v>
      </c>
      <c r="H1006" s="152" t="s">
        <v>825</v>
      </c>
    </row>
    <row r="1008" spans="4:8" ht="12.75">
      <c r="D1008" s="131">
        <v>875506.3723125458</v>
      </c>
      <c r="F1008" s="131">
        <v>73100</v>
      </c>
      <c r="G1008" s="131">
        <v>68400</v>
      </c>
      <c r="H1008" s="152" t="s">
        <v>826</v>
      </c>
    </row>
    <row r="1010" spans="4:8" ht="12.75">
      <c r="D1010" s="131">
        <v>921568.0141201019</v>
      </c>
      <c r="F1010" s="131">
        <v>73700</v>
      </c>
      <c r="G1010" s="131">
        <v>68900</v>
      </c>
      <c r="H1010" s="152" t="s">
        <v>827</v>
      </c>
    </row>
    <row r="1012" spans="1:8" ht="12.75">
      <c r="A1012" s="147" t="s">
        <v>421</v>
      </c>
      <c r="C1012" s="153" t="s">
        <v>422</v>
      </c>
      <c r="D1012" s="131">
        <v>893705.3214184444</v>
      </c>
      <c r="F1012" s="131">
        <v>73566.66666666667</v>
      </c>
      <c r="G1012" s="131">
        <v>68733.33333333333</v>
      </c>
      <c r="H1012" s="131">
        <v>822594.8392381509</v>
      </c>
    </row>
    <row r="1013" spans="1:8" ht="12.75">
      <c r="A1013" s="130">
        <v>38405.79525462963</v>
      </c>
      <c r="C1013" s="153" t="s">
        <v>423</v>
      </c>
      <c r="D1013" s="131">
        <v>24504.278538969815</v>
      </c>
      <c r="F1013" s="131">
        <v>416.33319989322655</v>
      </c>
      <c r="G1013" s="131">
        <v>288.6751345948129</v>
      </c>
      <c r="H1013" s="131">
        <v>24504.278538969815</v>
      </c>
    </row>
    <row r="1015" spans="3:8" ht="12.75">
      <c r="C1015" s="153" t="s">
        <v>424</v>
      </c>
      <c r="D1015" s="131">
        <v>2.741874525271691</v>
      </c>
      <c r="F1015" s="131">
        <v>0.5659264158041141</v>
      </c>
      <c r="G1015" s="131">
        <v>0.4199929213309596</v>
      </c>
      <c r="H1015" s="131">
        <v>2.978900106115976</v>
      </c>
    </row>
    <row r="1016" spans="1:10" ht="12.75">
      <c r="A1016" s="147" t="s">
        <v>413</v>
      </c>
      <c r="C1016" s="148" t="s">
        <v>414</v>
      </c>
      <c r="D1016" s="148" t="s">
        <v>415</v>
      </c>
      <c r="F1016" s="148" t="s">
        <v>416</v>
      </c>
      <c r="G1016" s="148" t="s">
        <v>417</v>
      </c>
      <c r="H1016" s="148" t="s">
        <v>418</v>
      </c>
      <c r="I1016" s="149" t="s">
        <v>419</v>
      </c>
      <c r="J1016" s="148" t="s">
        <v>420</v>
      </c>
    </row>
    <row r="1017" spans="1:8" ht="12.75">
      <c r="A1017" s="150" t="s">
        <v>477</v>
      </c>
      <c r="C1017" s="151">
        <v>455.40299999993294</v>
      </c>
      <c r="D1017" s="131">
        <v>54804.78028208017</v>
      </c>
      <c r="F1017" s="131">
        <v>46065</v>
      </c>
      <c r="G1017" s="131">
        <v>48322.5</v>
      </c>
      <c r="H1017" s="152" t="s">
        <v>828</v>
      </c>
    </row>
    <row r="1019" spans="4:8" ht="12.75">
      <c r="D1019" s="131">
        <v>55237.78784006834</v>
      </c>
      <c r="F1019" s="131">
        <v>46225</v>
      </c>
      <c r="G1019" s="131">
        <v>48045</v>
      </c>
      <c r="H1019" s="152" t="s">
        <v>829</v>
      </c>
    </row>
    <row r="1021" spans="4:8" ht="12.75">
      <c r="D1021" s="131">
        <v>55346.30602502823</v>
      </c>
      <c r="F1021" s="131">
        <v>46112.5</v>
      </c>
      <c r="G1021" s="131">
        <v>48150</v>
      </c>
      <c r="H1021" s="152" t="s">
        <v>830</v>
      </c>
    </row>
    <row r="1023" spans="1:8" ht="12.75">
      <c r="A1023" s="147" t="s">
        <v>421</v>
      </c>
      <c r="C1023" s="153" t="s">
        <v>422</v>
      </c>
      <c r="D1023" s="131">
        <v>55129.624715725586</v>
      </c>
      <c r="F1023" s="131">
        <v>46134.16666666667</v>
      </c>
      <c r="G1023" s="131">
        <v>48172.5</v>
      </c>
      <c r="H1023" s="131">
        <v>7982.216769989147</v>
      </c>
    </row>
    <row r="1024" spans="1:8" ht="12.75">
      <c r="A1024" s="130">
        <v>38405.795902777776</v>
      </c>
      <c r="C1024" s="153" t="s">
        <v>423</v>
      </c>
      <c r="D1024" s="131">
        <v>286.5082523583458</v>
      </c>
      <c r="F1024" s="131">
        <v>82.17106141053148</v>
      </c>
      <c r="G1024" s="131">
        <v>140.11156269202056</v>
      </c>
      <c r="H1024" s="131">
        <v>286.5082523583458</v>
      </c>
    </row>
    <row r="1026" spans="3:8" ht="12.75">
      <c r="C1026" s="153" t="s">
        <v>424</v>
      </c>
      <c r="D1026" s="131">
        <v>0.519699261215214</v>
      </c>
      <c r="F1026" s="131">
        <v>0.17811324523154884</v>
      </c>
      <c r="G1026" s="131">
        <v>0.2908538329794396</v>
      </c>
      <c r="H1026" s="131">
        <v>3.58933189381094</v>
      </c>
    </row>
    <row r="1027" spans="1:16" ht="12.75">
      <c r="A1027" s="141" t="s">
        <v>404</v>
      </c>
      <c r="B1027" s="136" t="s">
        <v>831</v>
      </c>
      <c r="D1027" s="141" t="s">
        <v>405</v>
      </c>
      <c r="E1027" s="136" t="s">
        <v>406</v>
      </c>
      <c r="F1027" s="137" t="s">
        <v>437</v>
      </c>
      <c r="G1027" s="142" t="s">
        <v>408</v>
      </c>
      <c r="H1027" s="143">
        <v>1</v>
      </c>
      <c r="I1027" s="144" t="s">
        <v>409</v>
      </c>
      <c r="J1027" s="143">
        <v>10</v>
      </c>
      <c r="K1027" s="142" t="s">
        <v>410</v>
      </c>
      <c r="L1027" s="145">
        <v>1</v>
      </c>
      <c r="M1027" s="142" t="s">
        <v>411</v>
      </c>
      <c r="N1027" s="146">
        <v>1</v>
      </c>
      <c r="O1027" s="142" t="s">
        <v>412</v>
      </c>
      <c r="P1027" s="146">
        <v>1</v>
      </c>
    </row>
    <row r="1029" spans="1:10" ht="12.75">
      <c r="A1029" s="147" t="s">
        <v>413</v>
      </c>
      <c r="C1029" s="148" t="s">
        <v>414</v>
      </c>
      <c r="D1029" s="148" t="s">
        <v>415</v>
      </c>
      <c r="F1029" s="148" t="s">
        <v>416</v>
      </c>
      <c r="G1029" s="148" t="s">
        <v>417</v>
      </c>
      <c r="H1029" s="148" t="s">
        <v>418</v>
      </c>
      <c r="I1029" s="149" t="s">
        <v>419</v>
      </c>
      <c r="J1029" s="148" t="s">
        <v>420</v>
      </c>
    </row>
    <row r="1030" spans="1:8" ht="12.75">
      <c r="A1030" s="150" t="s">
        <v>473</v>
      </c>
      <c r="C1030" s="151">
        <v>228.61599999992177</v>
      </c>
      <c r="D1030" s="131">
        <v>15917.75800730288</v>
      </c>
      <c r="F1030" s="131">
        <v>16044</v>
      </c>
      <c r="G1030" s="131">
        <v>14398</v>
      </c>
      <c r="H1030" s="152" t="s">
        <v>832</v>
      </c>
    </row>
    <row r="1032" spans="4:8" ht="12.75">
      <c r="D1032" s="131">
        <v>16158.722188308835</v>
      </c>
      <c r="F1032" s="131">
        <v>16154</v>
      </c>
      <c r="G1032" s="131">
        <v>14352</v>
      </c>
      <c r="H1032" s="152" t="s">
        <v>833</v>
      </c>
    </row>
    <row r="1034" spans="4:8" ht="12.75">
      <c r="D1034" s="131">
        <v>15859</v>
      </c>
      <c r="F1034" s="131">
        <v>16322</v>
      </c>
      <c r="G1034" s="131">
        <v>14462.999999985099</v>
      </c>
      <c r="H1034" s="152" t="s">
        <v>834</v>
      </c>
    </row>
    <row r="1036" spans="1:8" ht="12.75">
      <c r="A1036" s="147" t="s">
        <v>421</v>
      </c>
      <c r="C1036" s="153" t="s">
        <v>422</v>
      </c>
      <c r="D1036" s="131">
        <v>15978.493398537237</v>
      </c>
      <c r="F1036" s="131">
        <v>16173.333333333332</v>
      </c>
      <c r="G1036" s="131">
        <v>14404.333333328366</v>
      </c>
      <c r="H1036" s="131">
        <v>750.9309355440383</v>
      </c>
    </row>
    <row r="1037" spans="1:8" ht="12.75">
      <c r="A1037" s="130">
        <v>38405.798125</v>
      </c>
      <c r="C1037" s="153" t="s">
        <v>423</v>
      </c>
      <c r="D1037" s="131">
        <v>158.82360766746405</v>
      </c>
      <c r="F1037" s="131">
        <v>140.0047618237799</v>
      </c>
      <c r="G1037" s="131">
        <v>55.770362491361</v>
      </c>
      <c r="H1037" s="131">
        <v>158.82360766746405</v>
      </c>
    </row>
    <row r="1039" spans="3:8" ht="12.75">
      <c r="C1039" s="153" t="s">
        <v>424</v>
      </c>
      <c r="D1039" s="131">
        <v>0.9939836235248795</v>
      </c>
      <c r="F1039" s="131">
        <v>0.8656518661816567</v>
      </c>
      <c r="G1039" s="131">
        <v>0.3871776721684232</v>
      </c>
      <c r="H1039" s="131">
        <v>21.150228356539696</v>
      </c>
    </row>
    <row r="1040" spans="1:10" ht="12.75">
      <c r="A1040" s="147" t="s">
        <v>413</v>
      </c>
      <c r="C1040" s="148" t="s">
        <v>414</v>
      </c>
      <c r="D1040" s="148" t="s">
        <v>415</v>
      </c>
      <c r="F1040" s="148" t="s">
        <v>416</v>
      </c>
      <c r="G1040" s="148" t="s">
        <v>417</v>
      </c>
      <c r="H1040" s="148" t="s">
        <v>418</v>
      </c>
      <c r="I1040" s="149" t="s">
        <v>419</v>
      </c>
      <c r="J1040" s="148" t="s">
        <v>420</v>
      </c>
    </row>
    <row r="1041" spans="1:8" ht="12.75">
      <c r="A1041" s="150" t="s">
        <v>474</v>
      </c>
      <c r="C1041" s="151">
        <v>231.6040000000503</v>
      </c>
      <c r="D1041" s="131">
        <v>16114.825190380216</v>
      </c>
      <c r="F1041" s="131">
        <v>10372</v>
      </c>
      <c r="G1041" s="131">
        <v>14001</v>
      </c>
      <c r="H1041" s="152" t="s">
        <v>835</v>
      </c>
    </row>
    <row r="1043" spans="4:8" ht="12.75">
      <c r="D1043" s="131">
        <v>16104.734702557325</v>
      </c>
      <c r="F1043" s="131">
        <v>10215</v>
      </c>
      <c r="G1043" s="131">
        <v>14338.999999985099</v>
      </c>
      <c r="H1043" s="152" t="s">
        <v>836</v>
      </c>
    </row>
    <row r="1045" spans="4:8" ht="12.75">
      <c r="D1045" s="131">
        <v>16136.811812758446</v>
      </c>
      <c r="F1045" s="131">
        <v>10374</v>
      </c>
      <c r="G1045" s="131">
        <v>14218</v>
      </c>
      <c r="H1045" s="152" t="s">
        <v>837</v>
      </c>
    </row>
    <row r="1047" spans="1:8" ht="12.75">
      <c r="A1047" s="147" t="s">
        <v>421</v>
      </c>
      <c r="C1047" s="153" t="s">
        <v>422</v>
      </c>
      <c r="D1047" s="131">
        <v>16118.790568565328</v>
      </c>
      <c r="F1047" s="131">
        <v>10320.333333333334</v>
      </c>
      <c r="G1047" s="131">
        <v>14185.999999995034</v>
      </c>
      <c r="H1047" s="131">
        <v>3411.043710399635</v>
      </c>
    </row>
    <row r="1048" spans="1:8" ht="12.75">
      <c r="A1048" s="130">
        <v>38405.79859953704</v>
      </c>
      <c r="C1048" s="153" t="s">
        <v>423</v>
      </c>
      <c r="D1048" s="131">
        <v>16.402085777943753</v>
      </c>
      <c r="F1048" s="131">
        <v>91.22682354074011</v>
      </c>
      <c r="G1048" s="131">
        <v>171.25711663376555</v>
      </c>
      <c r="H1048" s="131">
        <v>16.402085777943753</v>
      </c>
    </row>
    <row r="1050" spans="3:8" ht="12.75">
      <c r="C1050" s="153" t="s">
        <v>424</v>
      </c>
      <c r="D1050" s="131">
        <v>0.10175754631325075</v>
      </c>
      <c r="F1050" s="131">
        <v>0.8839522968322094</v>
      </c>
      <c r="G1050" s="131">
        <v>1.2072262557015754</v>
      </c>
      <c r="H1050" s="131">
        <v>0.4808524067849632</v>
      </c>
    </row>
    <row r="1051" spans="1:10" ht="12.75">
      <c r="A1051" s="147" t="s">
        <v>413</v>
      </c>
      <c r="C1051" s="148" t="s">
        <v>414</v>
      </c>
      <c r="D1051" s="148" t="s">
        <v>415</v>
      </c>
      <c r="F1051" s="148" t="s">
        <v>416</v>
      </c>
      <c r="G1051" s="148" t="s">
        <v>417</v>
      </c>
      <c r="H1051" s="148" t="s">
        <v>418</v>
      </c>
      <c r="I1051" s="149" t="s">
        <v>419</v>
      </c>
      <c r="J1051" s="148" t="s">
        <v>420</v>
      </c>
    </row>
    <row r="1052" spans="1:8" ht="12.75">
      <c r="A1052" s="150" t="s">
        <v>472</v>
      </c>
      <c r="C1052" s="151">
        <v>267.7160000000149</v>
      </c>
      <c r="D1052" s="131">
        <v>11858.139554992318</v>
      </c>
      <c r="F1052" s="131">
        <v>3101.75</v>
      </c>
      <c r="G1052" s="131">
        <v>3173.75</v>
      </c>
      <c r="H1052" s="152" t="s">
        <v>838</v>
      </c>
    </row>
    <row r="1054" spans="4:8" ht="12.75">
      <c r="D1054" s="131">
        <v>11906.404550716281</v>
      </c>
      <c r="F1054" s="131">
        <v>3125.25</v>
      </c>
      <c r="G1054" s="131">
        <v>3157.25</v>
      </c>
      <c r="H1054" s="152" t="s">
        <v>839</v>
      </c>
    </row>
    <row r="1056" spans="4:8" ht="12.75">
      <c r="D1056" s="131">
        <v>11653.670286282897</v>
      </c>
      <c r="F1056" s="131">
        <v>3115.5</v>
      </c>
      <c r="G1056" s="131">
        <v>3153.25</v>
      </c>
      <c r="H1056" s="152" t="s">
        <v>840</v>
      </c>
    </row>
    <row r="1058" spans="1:8" ht="12.75">
      <c r="A1058" s="147" t="s">
        <v>421</v>
      </c>
      <c r="C1058" s="153" t="s">
        <v>422</v>
      </c>
      <c r="D1058" s="131">
        <v>11806.071463997167</v>
      </c>
      <c r="F1058" s="131">
        <v>3114.166666666667</v>
      </c>
      <c r="G1058" s="131">
        <v>3161.416666666667</v>
      </c>
      <c r="H1058" s="131">
        <v>8664.31669590007</v>
      </c>
    </row>
    <row r="1059" spans="1:8" ht="12.75">
      <c r="A1059" s="130">
        <v>38405.79924768519</v>
      </c>
      <c r="C1059" s="153" t="s">
        <v>423</v>
      </c>
      <c r="D1059" s="131">
        <v>134.17140783186923</v>
      </c>
      <c r="F1059" s="131">
        <v>11.806601260876617</v>
      </c>
      <c r="G1059" s="131">
        <v>10.866615541802027</v>
      </c>
      <c r="H1059" s="131">
        <v>134.17140783186923</v>
      </c>
    </row>
    <row r="1061" spans="3:8" ht="12.75">
      <c r="C1061" s="153" t="s">
        <v>424</v>
      </c>
      <c r="D1061" s="131">
        <v>1.1364610847988466</v>
      </c>
      <c r="F1061" s="131">
        <v>0.3791255422277746</v>
      </c>
      <c r="G1061" s="131">
        <v>0.34372614202921775</v>
      </c>
      <c r="H1061" s="131">
        <v>1.5485515193062918</v>
      </c>
    </row>
    <row r="1062" spans="1:10" ht="12.75">
      <c r="A1062" s="147" t="s">
        <v>413</v>
      </c>
      <c r="C1062" s="148" t="s">
        <v>414</v>
      </c>
      <c r="D1062" s="148" t="s">
        <v>415</v>
      </c>
      <c r="F1062" s="148" t="s">
        <v>416</v>
      </c>
      <c r="G1062" s="148" t="s">
        <v>417</v>
      </c>
      <c r="H1062" s="148" t="s">
        <v>418</v>
      </c>
      <c r="I1062" s="149" t="s">
        <v>419</v>
      </c>
      <c r="J1062" s="148" t="s">
        <v>420</v>
      </c>
    </row>
    <row r="1063" spans="1:8" ht="12.75">
      <c r="A1063" s="150" t="s">
        <v>471</v>
      </c>
      <c r="C1063" s="151">
        <v>292.40199999976903</v>
      </c>
      <c r="D1063" s="131">
        <v>22358.814993202686</v>
      </c>
      <c r="F1063" s="131">
        <v>12084.5</v>
      </c>
      <c r="G1063" s="131">
        <v>11965</v>
      </c>
      <c r="H1063" s="152" t="s">
        <v>841</v>
      </c>
    </row>
    <row r="1065" spans="4:8" ht="12.75">
      <c r="D1065" s="131">
        <v>22162.87414443493</v>
      </c>
      <c r="F1065" s="131">
        <v>12085.5</v>
      </c>
      <c r="G1065" s="131">
        <v>12002</v>
      </c>
      <c r="H1065" s="152" t="s">
        <v>842</v>
      </c>
    </row>
    <row r="1067" spans="4:8" ht="12.75">
      <c r="D1067" s="131">
        <v>22413.414050281048</v>
      </c>
      <c r="F1067" s="131">
        <v>12048</v>
      </c>
      <c r="G1067" s="131">
        <v>11904.5</v>
      </c>
      <c r="H1067" s="152" t="s">
        <v>843</v>
      </c>
    </row>
    <row r="1069" spans="1:8" ht="12.75">
      <c r="A1069" s="147" t="s">
        <v>421</v>
      </c>
      <c r="C1069" s="153" t="s">
        <v>422</v>
      </c>
      <c r="D1069" s="131">
        <v>22311.701062639557</v>
      </c>
      <c r="F1069" s="131">
        <v>12072.666666666668</v>
      </c>
      <c r="G1069" s="131">
        <v>11957.166666666668</v>
      </c>
      <c r="H1069" s="131">
        <v>10313.232180783012</v>
      </c>
    </row>
    <row r="1070" spans="1:8" ht="12.75">
      <c r="A1070" s="130">
        <v>38405.79991898148</v>
      </c>
      <c r="C1070" s="153" t="s">
        <v>423</v>
      </c>
      <c r="D1070" s="131">
        <v>131.74730716431367</v>
      </c>
      <c r="F1070" s="131">
        <v>21.367810681802037</v>
      </c>
      <c r="G1070" s="131">
        <v>49.21974536030569</v>
      </c>
      <c r="H1070" s="131">
        <v>131.74730716431367</v>
      </c>
    </row>
    <row r="1072" spans="3:8" ht="12.75">
      <c r="C1072" s="153" t="s">
        <v>424</v>
      </c>
      <c r="D1072" s="131">
        <v>0.5904852650832687</v>
      </c>
      <c r="F1072" s="131">
        <v>0.17699329627645402</v>
      </c>
      <c r="G1072" s="131">
        <v>0.41163384882404425</v>
      </c>
      <c r="H1072" s="131">
        <v>1.277458946476574</v>
      </c>
    </row>
    <row r="1073" spans="1:10" ht="12.75">
      <c r="A1073" s="147" t="s">
        <v>413</v>
      </c>
      <c r="C1073" s="148" t="s">
        <v>414</v>
      </c>
      <c r="D1073" s="148" t="s">
        <v>415</v>
      </c>
      <c r="F1073" s="148" t="s">
        <v>416</v>
      </c>
      <c r="G1073" s="148" t="s">
        <v>417</v>
      </c>
      <c r="H1073" s="148" t="s">
        <v>418</v>
      </c>
      <c r="I1073" s="149" t="s">
        <v>419</v>
      </c>
      <c r="J1073" s="148" t="s">
        <v>420</v>
      </c>
    </row>
    <row r="1074" spans="1:8" ht="12.75">
      <c r="A1074" s="150" t="s">
        <v>475</v>
      </c>
      <c r="C1074" s="151">
        <v>324.75400000019</v>
      </c>
      <c r="D1074" s="131">
        <v>24517.793363809586</v>
      </c>
      <c r="F1074" s="131">
        <v>17930</v>
      </c>
      <c r="G1074" s="131">
        <v>16572</v>
      </c>
      <c r="H1074" s="152" t="s">
        <v>844</v>
      </c>
    </row>
    <row r="1076" spans="4:8" ht="12.75">
      <c r="D1076" s="131">
        <v>24514.343150794506</v>
      </c>
      <c r="F1076" s="131">
        <v>17872</v>
      </c>
      <c r="G1076" s="131">
        <v>16380</v>
      </c>
      <c r="H1076" s="152" t="s">
        <v>845</v>
      </c>
    </row>
    <row r="1078" spans="4:8" ht="12.75">
      <c r="D1078" s="131">
        <v>23902.005622833967</v>
      </c>
      <c r="F1078" s="131">
        <v>17734</v>
      </c>
      <c r="G1078" s="131">
        <v>16096</v>
      </c>
      <c r="H1078" s="152" t="s">
        <v>846</v>
      </c>
    </row>
    <row r="1080" spans="1:8" ht="12.75">
      <c r="A1080" s="147" t="s">
        <v>421</v>
      </c>
      <c r="C1080" s="153" t="s">
        <v>422</v>
      </c>
      <c r="D1080" s="131">
        <v>24311.380712479353</v>
      </c>
      <c r="F1080" s="131">
        <v>17845.333333333332</v>
      </c>
      <c r="G1080" s="131">
        <v>16349.333333333332</v>
      </c>
      <c r="H1080" s="131">
        <v>7164.3597669377605</v>
      </c>
    </row>
    <row r="1081" spans="1:8" ht="12.75">
      <c r="A1081" s="130">
        <v>38405.80042824074</v>
      </c>
      <c r="C1081" s="153" t="s">
        <v>423</v>
      </c>
      <c r="D1081" s="131">
        <v>354.53342438900245</v>
      </c>
      <c r="F1081" s="131">
        <v>100.68432516202972</v>
      </c>
      <c r="G1081" s="131">
        <v>239.47720837969806</v>
      </c>
      <c r="H1081" s="131">
        <v>354.53342438900245</v>
      </c>
    </row>
    <row r="1083" spans="3:8" ht="12.75">
      <c r="C1083" s="153" t="s">
        <v>424</v>
      </c>
      <c r="D1083" s="131">
        <v>1.458302301222307</v>
      </c>
      <c r="F1083" s="131">
        <v>0.5642053487113142</v>
      </c>
      <c r="G1083" s="131">
        <v>1.4647521308495643</v>
      </c>
      <c r="H1083" s="131">
        <v>4.948570924998922</v>
      </c>
    </row>
    <row r="1084" spans="1:10" ht="12.75">
      <c r="A1084" s="147" t="s">
        <v>413</v>
      </c>
      <c r="C1084" s="148" t="s">
        <v>414</v>
      </c>
      <c r="D1084" s="148" t="s">
        <v>415</v>
      </c>
      <c r="F1084" s="148" t="s">
        <v>416</v>
      </c>
      <c r="G1084" s="148" t="s">
        <v>417</v>
      </c>
      <c r="H1084" s="148" t="s">
        <v>418</v>
      </c>
      <c r="I1084" s="149" t="s">
        <v>419</v>
      </c>
      <c r="J1084" s="148" t="s">
        <v>420</v>
      </c>
    </row>
    <row r="1085" spans="1:8" ht="12.75">
      <c r="A1085" s="150" t="s">
        <v>494</v>
      </c>
      <c r="C1085" s="151">
        <v>343.82299999985844</v>
      </c>
      <c r="D1085" s="131">
        <v>15433.173179209232</v>
      </c>
      <c r="F1085" s="131">
        <v>14182</v>
      </c>
      <c r="G1085" s="131">
        <v>14378</v>
      </c>
      <c r="H1085" s="152" t="s">
        <v>847</v>
      </c>
    </row>
    <row r="1087" spans="4:8" ht="12.75">
      <c r="D1087" s="131">
        <v>15394.5</v>
      </c>
      <c r="F1087" s="131">
        <v>14128</v>
      </c>
      <c r="G1087" s="131">
        <v>14187.999999985099</v>
      </c>
      <c r="H1087" s="152" t="s">
        <v>848</v>
      </c>
    </row>
    <row r="1089" spans="4:8" ht="12.75">
      <c r="D1089" s="131">
        <v>15416.505663767457</v>
      </c>
      <c r="F1089" s="131">
        <v>14430</v>
      </c>
      <c r="G1089" s="131">
        <v>14232</v>
      </c>
      <c r="H1089" s="152" t="s">
        <v>849</v>
      </c>
    </row>
    <row r="1091" spans="1:8" ht="12.75">
      <c r="A1091" s="147" t="s">
        <v>421</v>
      </c>
      <c r="C1091" s="153" t="s">
        <v>422</v>
      </c>
      <c r="D1091" s="131">
        <v>15414.726280992229</v>
      </c>
      <c r="F1091" s="131">
        <v>14246.666666666668</v>
      </c>
      <c r="G1091" s="131">
        <v>14265.999999995034</v>
      </c>
      <c r="H1091" s="131">
        <v>1158.4626927311072</v>
      </c>
    </row>
    <row r="1092" spans="1:8" ht="12.75">
      <c r="A1092" s="130">
        <v>38405.80086805556</v>
      </c>
      <c r="C1092" s="153" t="s">
        <v>423</v>
      </c>
      <c r="D1092" s="131">
        <v>19.397895500896176</v>
      </c>
      <c r="F1092" s="131">
        <v>161.05071664954906</v>
      </c>
      <c r="G1092" s="131">
        <v>99.4585340791319</v>
      </c>
      <c r="H1092" s="131">
        <v>19.397895500896176</v>
      </c>
    </row>
    <row r="1094" spans="3:8" ht="12.75">
      <c r="C1094" s="153" t="s">
        <v>424</v>
      </c>
      <c r="D1094" s="131">
        <v>0.12584002561768198</v>
      </c>
      <c r="F1094" s="131">
        <v>1.1304448992715188</v>
      </c>
      <c r="G1094" s="131">
        <v>0.6971718356874144</v>
      </c>
      <c r="H1094" s="131">
        <v>1.6744514624951032</v>
      </c>
    </row>
    <row r="1095" spans="1:10" ht="12.75">
      <c r="A1095" s="147" t="s">
        <v>413</v>
      </c>
      <c r="C1095" s="148" t="s">
        <v>414</v>
      </c>
      <c r="D1095" s="148" t="s">
        <v>415</v>
      </c>
      <c r="F1095" s="148" t="s">
        <v>416</v>
      </c>
      <c r="G1095" s="148" t="s">
        <v>417</v>
      </c>
      <c r="H1095" s="148" t="s">
        <v>418</v>
      </c>
      <c r="I1095" s="149" t="s">
        <v>419</v>
      </c>
      <c r="J1095" s="148" t="s">
        <v>420</v>
      </c>
    </row>
    <row r="1096" spans="1:8" ht="12.75">
      <c r="A1096" s="150" t="s">
        <v>476</v>
      </c>
      <c r="C1096" s="151">
        <v>361.38400000007823</v>
      </c>
      <c r="D1096" s="131">
        <v>33957.20214730501</v>
      </c>
      <c r="F1096" s="131">
        <v>14662.000000014901</v>
      </c>
      <c r="G1096" s="131">
        <v>14478</v>
      </c>
      <c r="H1096" s="152" t="s">
        <v>850</v>
      </c>
    </row>
    <row r="1098" spans="4:8" ht="12.75">
      <c r="D1098" s="131">
        <v>34232.50627464056</v>
      </c>
      <c r="F1098" s="131">
        <v>14670</v>
      </c>
      <c r="G1098" s="131">
        <v>14374</v>
      </c>
      <c r="H1098" s="152" t="s">
        <v>851</v>
      </c>
    </row>
    <row r="1100" spans="4:8" ht="12.75">
      <c r="D1100" s="131">
        <v>33895.23918443918</v>
      </c>
      <c r="F1100" s="131">
        <v>14713.999999985099</v>
      </c>
      <c r="G1100" s="131">
        <v>14484.000000014901</v>
      </c>
      <c r="H1100" s="152" t="s">
        <v>852</v>
      </c>
    </row>
    <row r="1102" spans="1:8" ht="12.75">
      <c r="A1102" s="147" t="s">
        <v>421</v>
      </c>
      <c r="C1102" s="153" t="s">
        <v>422</v>
      </c>
      <c r="D1102" s="131">
        <v>34028.31586879492</v>
      </c>
      <c r="F1102" s="131">
        <v>14682</v>
      </c>
      <c r="G1102" s="131">
        <v>14445.333333338302</v>
      </c>
      <c r="H1102" s="131">
        <v>19455.09835853272</v>
      </c>
    </row>
    <row r="1103" spans="1:8" ht="12.75">
      <c r="A1103" s="130">
        <v>38405.8012962963</v>
      </c>
      <c r="C1103" s="153" t="s">
        <v>423</v>
      </c>
      <c r="D1103" s="131">
        <v>179.52755657940216</v>
      </c>
      <c r="F1103" s="131">
        <v>27.999999986376082</v>
      </c>
      <c r="G1103" s="131">
        <v>61.84927917076871</v>
      </c>
      <c r="H1103" s="131">
        <v>179.52755657940216</v>
      </c>
    </row>
    <row r="1105" spans="3:8" ht="12.75">
      <c r="C1105" s="153" t="s">
        <v>424</v>
      </c>
      <c r="D1105" s="131">
        <v>0.5275828438633803</v>
      </c>
      <c r="F1105" s="131">
        <v>0.19070971248042554</v>
      </c>
      <c r="G1105" s="131">
        <v>0.4281609689686226</v>
      </c>
      <c r="H1105" s="131">
        <v>0.9227789717170154</v>
      </c>
    </row>
    <row r="1106" spans="1:10" ht="12.75">
      <c r="A1106" s="147" t="s">
        <v>413</v>
      </c>
      <c r="C1106" s="148" t="s">
        <v>414</v>
      </c>
      <c r="D1106" s="148" t="s">
        <v>415</v>
      </c>
      <c r="F1106" s="148" t="s">
        <v>416</v>
      </c>
      <c r="G1106" s="148" t="s">
        <v>417</v>
      </c>
      <c r="H1106" s="148" t="s">
        <v>418</v>
      </c>
      <c r="I1106" s="149" t="s">
        <v>419</v>
      </c>
      <c r="J1106" s="148" t="s">
        <v>420</v>
      </c>
    </row>
    <row r="1107" spans="1:8" ht="12.75">
      <c r="A1107" s="150" t="s">
        <v>495</v>
      </c>
      <c r="C1107" s="151">
        <v>371.029</v>
      </c>
      <c r="D1107" s="131">
        <v>21382.131962180138</v>
      </c>
      <c r="F1107" s="131">
        <v>17772</v>
      </c>
      <c r="G1107" s="131">
        <v>18266</v>
      </c>
      <c r="H1107" s="152" t="s">
        <v>853</v>
      </c>
    </row>
    <row r="1109" spans="4:8" ht="12.75">
      <c r="D1109" s="131">
        <v>21271.001611828804</v>
      </c>
      <c r="F1109" s="131">
        <v>17674</v>
      </c>
      <c r="G1109" s="131">
        <v>18264</v>
      </c>
      <c r="H1109" s="152" t="s">
        <v>854</v>
      </c>
    </row>
    <row r="1111" spans="4:8" ht="12.75">
      <c r="D1111" s="131">
        <v>21412.998721957207</v>
      </c>
      <c r="F1111" s="131">
        <v>17826</v>
      </c>
      <c r="G1111" s="131">
        <v>18074</v>
      </c>
      <c r="H1111" s="152" t="s">
        <v>855</v>
      </c>
    </row>
    <row r="1113" spans="1:8" ht="12.75">
      <c r="A1113" s="147" t="s">
        <v>421</v>
      </c>
      <c r="C1113" s="153" t="s">
        <v>422</v>
      </c>
      <c r="D1113" s="131">
        <v>21355.377431988716</v>
      </c>
      <c r="F1113" s="131">
        <v>17757.333333333332</v>
      </c>
      <c r="G1113" s="131">
        <v>18201.333333333332</v>
      </c>
      <c r="H1113" s="131">
        <v>3429.0800394587654</v>
      </c>
    </row>
    <row r="1114" spans="1:8" ht="12.75">
      <c r="A1114" s="130">
        <v>38405.80174768518</v>
      </c>
      <c r="C1114" s="153" t="s">
        <v>423</v>
      </c>
      <c r="D1114" s="131">
        <v>74.68365608093947</v>
      </c>
      <c r="F1114" s="131">
        <v>77.05409355338193</v>
      </c>
      <c r="G1114" s="131">
        <v>110.27843548642379</v>
      </c>
      <c r="H1114" s="131">
        <v>74.68365608093947</v>
      </c>
    </row>
    <row r="1116" spans="3:8" ht="12.75">
      <c r="C1116" s="153" t="s">
        <v>424</v>
      </c>
      <c r="D1116" s="131">
        <v>0.34971826800433453</v>
      </c>
      <c r="F1116" s="131">
        <v>0.4339282937756154</v>
      </c>
      <c r="G1116" s="131">
        <v>0.6058810828131114</v>
      </c>
      <c r="H1116" s="131">
        <v>2.1779502146799485</v>
      </c>
    </row>
    <row r="1117" spans="1:10" ht="12.75">
      <c r="A1117" s="147" t="s">
        <v>413</v>
      </c>
      <c r="C1117" s="148" t="s">
        <v>414</v>
      </c>
      <c r="D1117" s="148" t="s">
        <v>415</v>
      </c>
      <c r="F1117" s="148" t="s">
        <v>416</v>
      </c>
      <c r="G1117" s="148" t="s">
        <v>417</v>
      </c>
      <c r="H1117" s="148" t="s">
        <v>418</v>
      </c>
      <c r="I1117" s="149" t="s">
        <v>419</v>
      </c>
      <c r="J1117" s="148" t="s">
        <v>420</v>
      </c>
    </row>
    <row r="1118" spans="1:8" ht="12.75">
      <c r="A1118" s="150" t="s">
        <v>470</v>
      </c>
      <c r="C1118" s="151">
        <v>407.77100000018254</v>
      </c>
      <c r="D1118" s="131">
        <v>916677.3264188766</v>
      </c>
      <c r="F1118" s="131">
        <v>72100</v>
      </c>
      <c r="G1118" s="131">
        <v>69700</v>
      </c>
      <c r="H1118" s="152" t="s">
        <v>856</v>
      </c>
    </row>
    <row r="1120" spans="4:8" ht="12.75">
      <c r="D1120" s="131">
        <v>928816.0033464432</v>
      </c>
      <c r="F1120" s="131">
        <v>71600</v>
      </c>
      <c r="G1120" s="131">
        <v>71200</v>
      </c>
      <c r="H1120" s="152" t="s">
        <v>857</v>
      </c>
    </row>
    <row r="1122" spans="4:8" ht="12.75">
      <c r="D1122" s="131">
        <v>868840.0018796921</v>
      </c>
      <c r="F1122" s="131">
        <v>71200</v>
      </c>
      <c r="G1122" s="131">
        <v>69400</v>
      </c>
      <c r="H1122" s="152" t="s">
        <v>858</v>
      </c>
    </row>
    <row r="1124" spans="1:8" ht="12.75">
      <c r="A1124" s="147" t="s">
        <v>421</v>
      </c>
      <c r="C1124" s="153" t="s">
        <v>422</v>
      </c>
      <c r="D1124" s="131">
        <v>904777.777215004</v>
      </c>
      <c r="F1124" s="131">
        <v>71633.33333333333</v>
      </c>
      <c r="G1124" s="131">
        <v>70100</v>
      </c>
      <c r="H1124" s="131">
        <v>833923.6472359683</v>
      </c>
    </row>
    <row r="1125" spans="1:8" ht="12.75">
      <c r="A1125" s="130">
        <v>38405.80221064815</v>
      </c>
      <c r="C1125" s="153" t="s">
        <v>423</v>
      </c>
      <c r="D1125" s="131">
        <v>31709.298974062138</v>
      </c>
      <c r="F1125" s="131">
        <v>450.9249752822894</v>
      </c>
      <c r="G1125" s="131">
        <v>964.3650760992955</v>
      </c>
      <c r="H1125" s="131">
        <v>31709.298974062138</v>
      </c>
    </row>
    <row r="1127" spans="3:8" ht="12.75">
      <c r="C1127" s="153" t="s">
        <v>424</v>
      </c>
      <c r="D1127" s="131">
        <v>3.504650508953317</v>
      </c>
      <c r="F1127" s="131">
        <v>0.6294904261735078</v>
      </c>
      <c r="G1127" s="131">
        <v>1.3756991099847296</v>
      </c>
      <c r="H1127" s="131">
        <v>3.802422329569657</v>
      </c>
    </row>
    <row r="1128" spans="1:10" ht="12.75">
      <c r="A1128" s="147" t="s">
        <v>413</v>
      </c>
      <c r="C1128" s="148" t="s">
        <v>414</v>
      </c>
      <c r="D1128" s="148" t="s">
        <v>415</v>
      </c>
      <c r="F1128" s="148" t="s">
        <v>416</v>
      </c>
      <c r="G1128" s="148" t="s">
        <v>417</v>
      </c>
      <c r="H1128" s="148" t="s">
        <v>418</v>
      </c>
      <c r="I1128" s="149" t="s">
        <v>419</v>
      </c>
      <c r="J1128" s="148" t="s">
        <v>420</v>
      </c>
    </row>
    <row r="1129" spans="1:8" ht="12.75">
      <c r="A1129" s="150" t="s">
        <v>477</v>
      </c>
      <c r="C1129" s="151">
        <v>455.40299999993294</v>
      </c>
      <c r="D1129" s="131">
        <v>54796.68336045742</v>
      </c>
      <c r="F1129" s="131">
        <v>46100</v>
      </c>
      <c r="G1129" s="131">
        <v>48282.5</v>
      </c>
      <c r="H1129" s="152" t="s">
        <v>859</v>
      </c>
    </row>
    <row r="1131" spans="4:8" ht="12.75">
      <c r="D1131" s="131">
        <v>55024.99798154831</v>
      </c>
      <c r="F1131" s="131">
        <v>46702.5</v>
      </c>
      <c r="G1131" s="131">
        <v>48180</v>
      </c>
      <c r="H1131" s="152" t="s">
        <v>860</v>
      </c>
    </row>
    <row r="1133" spans="4:8" ht="12.75">
      <c r="D1133" s="131">
        <v>54415.495600521564</v>
      </c>
      <c r="F1133" s="131">
        <v>46552.5</v>
      </c>
      <c r="G1133" s="131">
        <v>48527.5</v>
      </c>
      <c r="H1133" s="152" t="s">
        <v>861</v>
      </c>
    </row>
    <row r="1135" spans="1:8" ht="12.75">
      <c r="A1135" s="147" t="s">
        <v>421</v>
      </c>
      <c r="C1135" s="153" t="s">
        <v>422</v>
      </c>
      <c r="D1135" s="131">
        <v>54745.7256475091</v>
      </c>
      <c r="F1135" s="131">
        <v>46451.66666666667</v>
      </c>
      <c r="G1135" s="131">
        <v>48330</v>
      </c>
      <c r="H1135" s="131">
        <v>7360.352585493595</v>
      </c>
    </row>
    <row r="1136" spans="1:8" ht="12.75">
      <c r="A1136" s="130">
        <v>38405.8028587963</v>
      </c>
      <c r="C1136" s="153" t="s">
        <v>423</v>
      </c>
      <c r="D1136" s="131">
        <v>307.92986945267154</v>
      </c>
      <c r="F1136" s="131">
        <v>313.6512128676268</v>
      </c>
      <c r="G1136" s="131">
        <v>178.55321335669097</v>
      </c>
      <c r="H1136" s="131">
        <v>307.92986945267154</v>
      </c>
    </row>
    <row r="1138" spans="3:8" ht="12.75">
      <c r="C1138" s="153" t="s">
        <v>424</v>
      </c>
      <c r="D1138" s="131">
        <v>0.5624728977661878</v>
      </c>
      <c r="F1138" s="131">
        <v>0.6752205795291738</v>
      </c>
      <c r="G1138" s="131">
        <v>0.3694459204566335</v>
      </c>
      <c r="H1138" s="131">
        <v>4.183629328567298</v>
      </c>
    </row>
    <row r="1139" spans="1:16" ht="12.75">
      <c r="A1139" s="141" t="s">
        <v>404</v>
      </c>
      <c r="B1139" s="136" t="s">
        <v>551</v>
      </c>
      <c r="D1139" s="141" t="s">
        <v>405</v>
      </c>
      <c r="E1139" s="136" t="s">
        <v>406</v>
      </c>
      <c r="F1139" s="137" t="s">
        <v>438</v>
      </c>
      <c r="G1139" s="142" t="s">
        <v>408</v>
      </c>
      <c r="H1139" s="143">
        <v>1</v>
      </c>
      <c r="I1139" s="144" t="s">
        <v>409</v>
      </c>
      <c r="J1139" s="143">
        <v>11</v>
      </c>
      <c r="K1139" s="142" t="s">
        <v>410</v>
      </c>
      <c r="L1139" s="145">
        <v>1</v>
      </c>
      <c r="M1139" s="142" t="s">
        <v>411</v>
      </c>
      <c r="N1139" s="146">
        <v>1</v>
      </c>
      <c r="O1139" s="142" t="s">
        <v>412</v>
      </c>
      <c r="P1139" s="146">
        <v>1</v>
      </c>
    </row>
    <row r="1141" spans="1:10" ht="12.75">
      <c r="A1141" s="147" t="s">
        <v>413</v>
      </c>
      <c r="C1141" s="148" t="s">
        <v>414</v>
      </c>
      <c r="D1141" s="148" t="s">
        <v>415</v>
      </c>
      <c r="F1141" s="148" t="s">
        <v>416</v>
      </c>
      <c r="G1141" s="148" t="s">
        <v>417</v>
      </c>
      <c r="H1141" s="148" t="s">
        <v>418</v>
      </c>
      <c r="I1141" s="149" t="s">
        <v>419</v>
      </c>
      <c r="J1141" s="148" t="s">
        <v>420</v>
      </c>
    </row>
    <row r="1142" spans="1:8" ht="12.75">
      <c r="A1142" s="150" t="s">
        <v>473</v>
      </c>
      <c r="C1142" s="151">
        <v>228.61599999992177</v>
      </c>
      <c r="D1142" s="131">
        <v>15955.54082171619</v>
      </c>
      <c r="F1142" s="131">
        <v>16298</v>
      </c>
      <c r="G1142" s="131">
        <v>14588.999999985099</v>
      </c>
      <c r="H1142" s="152" t="s">
        <v>862</v>
      </c>
    </row>
    <row r="1144" spans="4:8" ht="12.75">
      <c r="D1144" s="131">
        <v>16172.5</v>
      </c>
      <c r="F1144" s="131">
        <v>16560</v>
      </c>
      <c r="G1144" s="131">
        <v>14561.000000014901</v>
      </c>
      <c r="H1144" s="152" t="s">
        <v>863</v>
      </c>
    </row>
    <row r="1146" spans="4:8" ht="12.75">
      <c r="D1146" s="131">
        <v>16195.084570556879</v>
      </c>
      <c r="F1146" s="131">
        <v>16178</v>
      </c>
      <c r="G1146" s="131">
        <v>14574</v>
      </c>
      <c r="H1146" s="152" t="s">
        <v>864</v>
      </c>
    </row>
    <row r="1148" spans="1:8" ht="12.75">
      <c r="A1148" s="147" t="s">
        <v>421</v>
      </c>
      <c r="C1148" s="153" t="s">
        <v>422</v>
      </c>
      <c r="D1148" s="131">
        <v>16107.708464091022</v>
      </c>
      <c r="F1148" s="131">
        <v>16345.333333333332</v>
      </c>
      <c r="G1148" s="131">
        <v>14574.666666666668</v>
      </c>
      <c r="H1148" s="131">
        <v>709.0370608938647</v>
      </c>
    </row>
    <row r="1149" spans="1:8" ht="12.75">
      <c r="A1149" s="130">
        <v>38405.80509259259</v>
      </c>
      <c r="C1149" s="153" t="s">
        <v>423</v>
      </c>
      <c r="D1149" s="131">
        <v>132.26397561776156</v>
      </c>
      <c r="F1149" s="131">
        <v>195.3492598740352</v>
      </c>
      <c r="G1149" s="131">
        <v>14.011899690135962</v>
      </c>
      <c r="H1149" s="131">
        <v>132.26397561776156</v>
      </c>
    </row>
    <row r="1151" spans="3:8" ht="12.75">
      <c r="C1151" s="153" t="s">
        <v>424</v>
      </c>
      <c r="D1151" s="131">
        <v>0.82112223419376</v>
      </c>
      <c r="F1151" s="131">
        <v>1.1951378163433104</v>
      </c>
      <c r="G1151" s="131">
        <v>0.09613873175008664</v>
      </c>
      <c r="H1151" s="131">
        <v>18.654028528638513</v>
      </c>
    </row>
    <row r="1152" spans="1:10" ht="12.75">
      <c r="A1152" s="147" t="s">
        <v>413</v>
      </c>
      <c r="C1152" s="148" t="s">
        <v>414</v>
      </c>
      <c r="D1152" s="148" t="s">
        <v>415</v>
      </c>
      <c r="F1152" s="148" t="s">
        <v>416</v>
      </c>
      <c r="G1152" s="148" t="s">
        <v>417</v>
      </c>
      <c r="H1152" s="148" t="s">
        <v>418</v>
      </c>
      <c r="I1152" s="149" t="s">
        <v>419</v>
      </c>
      <c r="J1152" s="148" t="s">
        <v>420</v>
      </c>
    </row>
    <row r="1153" spans="1:8" ht="12.75">
      <c r="A1153" s="150" t="s">
        <v>474</v>
      </c>
      <c r="C1153" s="151">
        <v>231.6040000000503</v>
      </c>
      <c r="D1153" s="131">
        <v>14213.613910213113</v>
      </c>
      <c r="F1153" s="131">
        <v>10554</v>
      </c>
      <c r="G1153" s="131">
        <v>14087.999999985099</v>
      </c>
      <c r="H1153" s="152" t="s">
        <v>865</v>
      </c>
    </row>
    <row r="1155" spans="4:8" ht="12.75">
      <c r="D1155" s="131">
        <v>14140.715073361993</v>
      </c>
      <c r="F1155" s="131">
        <v>10602</v>
      </c>
      <c r="G1155" s="131">
        <v>14270</v>
      </c>
      <c r="H1155" s="152" t="s">
        <v>866</v>
      </c>
    </row>
    <row r="1157" spans="4:8" ht="12.75">
      <c r="D1157" s="131">
        <v>14276.977959275246</v>
      </c>
      <c r="F1157" s="131">
        <v>10652</v>
      </c>
      <c r="G1157" s="131">
        <v>14329</v>
      </c>
      <c r="H1157" s="152" t="s">
        <v>867</v>
      </c>
    </row>
    <row r="1159" spans="1:8" ht="12.75">
      <c r="A1159" s="147" t="s">
        <v>421</v>
      </c>
      <c r="C1159" s="153" t="s">
        <v>422</v>
      </c>
      <c r="D1159" s="131">
        <v>14210.435647616785</v>
      </c>
      <c r="F1159" s="131">
        <v>10602.666666666668</v>
      </c>
      <c r="G1159" s="131">
        <v>14228.999999995034</v>
      </c>
      <c r="H1159" s="131">
        <v>1368.1663477993848</v>
      </c>
    </row>
    <row r="1160" spans="1:8" ht="12.75">
      <c r="A1160" s="130">
        <v>38405.80556712963</v>
      </c>
      <c r="C1160" s="153" t="s">
        <v>423</v>
      </c>
      <c r="D1160" s="131">
        <v>68.18701880966178</v>
      </c>
      <c r="F1160" s="131">
        <v>49.0034012424988</v>
      </c>
      <c r="G1160" s="131">
        <v>125.62245023138274</v>
      </c>
      <c r="H1160" s="131">
        <v>68.18701880966178</v>
      </c>
    </row>
    <row r="1162" spans="3:8" ht="12.75">
      <c r="C1162" s="153" t="s">
        <v>424</v>
      </c>
      <c r="D1162" s="131">
        <v>0.479837638342195</v>
      </c>
      <c r="F1162" s="131">
        <v>0.46217996644710896</v>
      </c>
      <c r="G1162" s="131">
        <v>0.8828621142134133</v>
      </c>
      <c r="H1162" s="131">
        <v>4.983825170041392</v>
      </c>
    </row>
    <row r="1163" spans="1:10" ht="12.75">
      <c r="A1163" s="147" t="s">
        <v>413</v>
      </c>
      <c r="C1163" s="148" t="s">
        <v>414</v>
      </c>
      <c r="D1163" s="148" t="s">
        <v>415</v>
      </c>
      <c r="F1163" s="148" t="s">
        <v>416</v>
      </c>
      <c r="G1163" s="148" t="s">
        <v>417</v>
      </c>
      <c r="H1163" s="148" t="s">
        <v>418</v>
      </c>
      <c r="I1163" s="149" t="s">
        <v>419</v>
      </c>
      <c r="J1163" s="148" t="s">
        <v>420</v>
      </c>
    </row>
    <row r="1164" spans="1:8" ht="12.75">
      <c r="A1164" s="150" t="s">
        <v>472</v>
      </c>
      <c r="C1164" s="151">
        <v>267.7160000000149</v>
      </c>
      <c r="D1164" s="131">
        <v>4314.064496546984</v>
      </c>
      <c r="F1164" s="131">
        <v>3113</v>
      </c>
      <c r="G1164" s="131">
        <v>3183</v>
      </c>
      <c r="H1164" s="152" t="s">
        <v>868</v>
      </c>
    </row>
    <row r="1166" spans="4:8" ht="12.75">
      <c r="D1166" s="131">
        <v>4358.623714543879</v>
      </c>
      <c r="F1166" s="131">
        <v>3134</v>
      </c>
      <c r="G1166" s="131">
        <v>3164</v>
      </c>
      <c r="H1166" s="152" t="s">
        <v>869</v>
      </c>
    </row>
    <row r="1168" spans="4:8" ht="12.75">
      <c r="D1168" s="131">
        <v>4359.756138257682</v>
      </c>
      <c r="F1168" s="131">
        <v>3104.75</v>
      </c>
      <c r="G1168" s="131">
        <v>3203.4999999962747</v>
      </c>
      <c r="H1168" s="152" t="s">
        <v>870</v>
      </c>
    </row>
    <row r="1170" spans="1:8" ht="12.75">
      <c r="A1170" s="147" t="s">
        <v>421</v>
      </c>
      <c r="C1170" s="153" t="s">
        <v>422</v>
      </c>
      <c r="D1170" s="131">
        <v>4344.148116449515</v>
      </c>
      <c r="F1170" s="131">
        <v>3117.25</v>
      </c>
      <c r="G1170" s="131">
        <v>3183.4999999987585</v>
      </c>
      <c r="H1170" s="131">
        <v>1188.2163869313845</v>
      </c>
    </row>
    <row r="1171" spans="1:8" ht="12.75">
      <c r="A1171" s="130">
        <v>38405.80621527778</v>
      </c>
      <c r="C1171" s="153" t="s">
        <v>423</v>
      </c>
      <c r="D1171" s="131">
        <v>26.059331067678723</v>
      </c>
      <c r="F1171" s="131">
        <v>15.081031131855672</v>
      </c>
      <c r="G1171" s="131">
        <v>19.754746263287842</v>
      </c>
      <c r="H1171" s="131">
        <v>26.059331067678723</v>
      </c>
    </row>
    <row r="1173" spans="3:8" ht="12.75">
      <c r="C1173" s="153" t="s">
        <v>424</v>
      </c>
      <c r="D1173" s="131">
        <v>0.59987206626318</v>
      </c>
      <c r="F1173" s="131">
        <v>0.48379280236925726</v>
      </c>
      <c r="G1173" s="131">
        <v>0.620535456676474</v>
      </c>
      <c r="H1173" s="131">
        <v>2.1931469178756213</v>
      </c>
    </row>
    <row r="1174" spans="1:10" ht="12.75">
      <c r="A1174" s="147" t="s">
        <v>413</v>
      </c>
      <c r="C1174" s="148" t="s">
        <v>414</v>
      </c>
      <c r="D1174" s="148" t="s">
        <v>415</v>
      </c>
      <c r="F1174" s="148" t="s">
        <v>416</v>
      </c>
      <c r="G1174" s="148" t="s">
        <v>417</v>
      </c>
      <c r="H1174" s="148" t="s">
        <v>418</v>
      </c>
      <c r="I1174" s="149" t="s">
        <v>419</v>
      </c>
      <c r="J1174" s="148" t="s">
        <v>420</v>
      </c>
    </row>
    <row r="1175" spans="1:8" ht="12.75">
      <c r="A1175" s="150" t="s">
        <v>471</v>
      </c>
      <c r="C1175" s="151">
        <v>292.40199999976903</v>
      </c>
      <c r="D1175" s="131">
        <v>22372.670755386353</v>
      </c>
      <c r="F1175" s="131">
        <v>12246</v>
      </c>
      <c r="G1175" s="131">
        <v>12141.5</v>
      </c>
      <c r="H1175" s="152" t="s">
        <v>871</v>
      </c>
    </row>
    <row r="1177" spans="4:8" ht="12.75">
      <c r="D1177" s="131">
        <v>22000.00015157461</v>
      </c>
      <c r="F1177" s="131">
        <v>12233.25</v>
      </c>
      <c r="G1177" s="131">
        <v>12033.25</v>
      </c>
      <c r="H1177" s="152" t="s">
        <v>872</v>
      </c>
    </row>
    <row r="1179" spans="4:8" ht="12.75">
      <c r="D1179" s="131">
        <v>22541.174650102854</v>
      </c>
      <c r="F1179" s="131">
        <v>12244</v>
      </c>
      <c r="G1179" s="131">
        <v>12177</v>
      </c>
      <c r="H1179" s="152" t="s">
        <v>873</v>
      </c>
    </row>
    <row r="1181" spans="1:8" ht="12.75">
      <c r="A1181" s="147" t="s">
        <v>421</v>
      </c>
      <c r="C1181" s="153" t="s">
        <v>422</v>
      </c>
      <c r="D1181" s="131">
        <v>22304.615185687937</v>
      </c>
      <c r="F1181" s="131">
        <v>12241.083333333332</v>
      </c>
      <c r="G1181" s="131">
        <v>12117.25</v>
      </c>
      <c r="H1181" s="131">
        <v>10143.08301269216</v>
      </c>
    </row>
    <row r="1182" spans="1:8" ht="12.75">
      <c r="A1182" s="130">
        <v>38405.80688657407</v>
      </c>
      <c r="C1182" s="153" t="s">
        <v>423</v>
      </c>
      <c r="D1182" s="131">
        <v>276.9316339633811</v>
      </c>
      <c r="F1182" s="131">
        <v>6.8571738590569025</v>
      </c>
      <c r="G1182" s="131">
        <v>74.88032117986675</v>
      </c>
      <c r="H1182" s="131">
        <v>276.9316339633811</v>
      </c>
    </row>
    <row r="1184" spans="3:8" ht="12.75">
      <c r="C1184" s="153" t="s">
        <v>424</v>
      </c>
      <c r="D1184" s="131">
        <v>1.2415889342089084</v>
      </c>
      <c r="F1184" s="131">
        <v>0.056017704253220266</v>
      </c>
      <c r="G1184" s="131">
        <v>0.6179646469278652</v>
      </c>
      <c r="H1184" s="131">
        <v>2.7302510845751073</v>
      </c>
    </row>
    <row r="1185" spans="1:10" ht="12.75">
      <c r="A1185" s="147" t="s">
        <v>413</v>
      </c>
      <c r="C1185" s="148" t="s">
        <v>414</v>
      </c>
      <c r="D1185" s="148" t="s">
        <v>415</v>
      </c>
      <c r="F1185" s="148" t="s">
        <v>416</v>
      </c>
      <c r="G1185" s="148" t="s">
        <v>417</v>
      </c>
      <c r="H1185" s="148" t="s">
        <v>418</v>
      </c>
      <c r="I1185" s="149" t="s">
        <v>419</v>
      </c>
      <c r="J1185" s="148" t="s">
        <v>420</v>
      </c>
    </row>
    <row r="1186" spans="1:8" ht="12.75">
      <c r="A1186" s="150" t="s">
        <v>475</v>
      </c>
      <c r="C1186" s="151">
        <v>324.75400000019</v>
      </c>
      <c r="D1186" s="131">
        <v>23273.77451145649</v>
      </c>
      <c r="F1186" s="131">
        <v>18360</v>
      </c>
      <c r="G1186" s="131">
        <v>16805</v>
      </c>
      <c r="H1186" s="152" t="s">
        <v>874</v>
      </c>
    </row>
    <row r="1188" spans="4:8" ht="12.75">
      <c r="D1188" s="131">
        <v>22983.3621673882</v>
      </c>
      <c r="F1188" s="131">
        <v>18275</v>
      </c>
      <c r="G1188" s="131">
        <v>16643</v>
      </c>
      <c r="H1188" s="152" t="s">
        <v>875</v>
      </c>
    </row>
    <row r="1190" spans="4:8" ht="12.75">
      <c r="D1190" s="131">
        <v>22983.26753306389</v>
      </c>
      <c r="F1190" s="131">
        <v>18061</v>
      </c>
      <c r="G1190" s="131">
        <v>16644</v>
      </c>
      <c r="H1190" s="152" t="s">
        <v>876</v>
      </c>
    </row>
    <row r="1192" spans="1:8" ht="12.75">
      <c r="A1192" s="147" t="s">
        <v>421</v>
      </c>
      <c r="C1192" s="153" t="s">
        <v>422</v>
      </c>
      <c r="D1192" s="131">
        <v>23080.134737302862</v>
      </c>
      <c r="F1192" s="131">
        <v>18232</v>
      </c>
      <c r="G1192" s="131">
        <v>16697.333333333332</v>
      </c>
      <c r="H1192" s="131">
        <v>5564.496197506331</v>
      </c>
    </row>
    <row r="1193" spans="1:8" ht="12.75">
      <c r="A1193" s="130">
        <v>38405.80739583333</v>
      </c>
      <c r="C1193" s="153" t="s">
        <v>423</v>
      </c>
      <c r="D1193" s="131">
        <v>167.69697027591667</v>
      </c>
      <c r="F1193" s="131">
        <v>154.06816673148285</v>
      </c>
      <c r="G1193" s="131">
        <v>93.24340906108772</v>
      </c>
      <c r="H1193" s="131">
        <v>167.69697027591667</v>
      </c>
    </row>
    <row r="1195" spans="3:8" ht="12.75">
      <c r="C1195" s="153" t="s">
        <v>424</v>
      </c>
      <c r="D1195" s="131">
        <v>0.7265857508400044</v>
      </c>
      <c r="F1195" s="131">
        <v>0.8450425994486774</v>
      </c>
      <c r="G1195" s="131">
        <v>0.5584329377610461</v>
      </c>
      <c r="H1195" s="131">
        <v>3.013695477967409</v>
      </c>
    </row>
    <row r="1196" spans="1:10" ht="12.75">
      <c r="A1196" s="147" t="s">
        <v>413</v>
      </c>
      <c r="C1196" s="148" t="s">
        <v>414</v>
      </c>
      <c r="D1196" s="148" t="s">
        <v>415</v>
      </c>
      <c r="F1196" s="148" t="s">
        <v>416</v>
      </c>
      <c r="G1196" s="148" t="s">
        <v>417</v>
      </c>
      <c r="H1196" s="148" t="s">
        <v>418</v>
      </c>
      <c r="I1196" s="149" t="s">
        <v>419</v>
      </c>
      <c r="J1196" s="148" t="s">
        <v>420</v>
      </c>
    </row>
    <row r="1197" spans="1:8" ht="12.75">
      <c r="A1197" s="150" t="s">
        <v>494</v>
      </c>
      <c r="C1197" s="151">
        <v>343.82299999985844</v>
      </c>
      <c r="D1197" s="131">
        <v>25094.51497787237</v>
      </c>
      <c r="F1197" s="131">
        <v>14512.000000014901</v>
      </c>
      <c r="G1197" s="131">
        <v>14446</v>
      </c>
      <c r="H1197" s="152" t="s">
        <v>877</v>
      </c>
    </row>
    <row r="1199" spans="4:8" ht="12.75">
      <c r="D1199" s="131">
        <v>24998.516526430845</v>
      </c>
      <c r="F1199" s="131">
        <v>14492</v>
      </c>
      <c r="G1199" s="131">
        <v>14450</v>
      </c>
      <c r="H1199" s="152" t="s">
        <v>878</v>
      </c>
    </row>
    <row r="1201" spans="4:8" ht="12.75">
      <c r="D1201" s="131">
        <v>25306.032931536436</v>
      </c>
      <c r="F1201" s="131">
        <v>14482</v>
      </c>
      <c r="G1201" s="131">
        <v>14387.999999985099</v>
      </c>
      <c r="H1201" s="152" t="s">
        <v>879</v>
      </c>
    </row>
    <row r="1203" spans="1:8" ht="12.75">
      <c r="A1203" s="147" t="s">
        <v>421</v>
      </c>
      <c r="C1203" s="153" t="s">
        <v>422</v>
      </c>
      <c r="D1203" s="131">
        <v>25133.02147861322</v>
      </c>
      <c r="F1203" s="131">
        <v>14495.333333338302</v>
      </c>
      <c r="G1203" s="131">
        <v>14427.999999995034</v>
      </c>
      <c r="H1203" s="131">
        <v>10671.111906703609</v>
      </c>
    </row>
    <row r="1204" spans="1:8" ht="12.75">
      <c r="A1204" s="130">
        <v>38405.80783564815</v>
      </c>
      <c r="C1204" s="153" t="s">
        <v>423</v>
      </c>
      <c r="D1204" s="131">
        <v>157.33292027327633</v>
      </c>
      <c r="F1204" s="131">
        <v>15.275252324843818</v>
      </c>
      <c r="G1204" s="131">
        <v>34.698703154589964</v>
      </c>
      <c r="H1204" s="131">
        <v>157.33292027327633</v>
      </c>
    </row>
    <row r="1206" spans="3:8" ht="12.75">
      <c r="C1206" s="153" t="s">
        <v>424</v>
      </c>
      <c r="D1206" s="131">
        <v>0.6260008189113185</v>
      </c>
      <c r="F1206" s="131">
        <v>0.10538048331535611</v>
      </c>
      <c r="G1206" s="131">
        <v>0.24049558604520319</v>
      </c>
      <c r="H1206" s="131">
        <v>1.474381691887605</v>
      </c>
    </row>
    <row r="1207" spans="1:10" ht="12.75">
      <c r="A1207" s="147" t="s">
        <v>413</v>
      </c>
      <c r="C1207" s="148" t="s">
        <v>414</v>
      </c>
      <c r="D1207" s="148" t="s">
        <v>415</v>
      </c>
      <c r="F1207" s="148" t="s">
        <v>416</v>
      </c>
      <c r="G1207" s="148" t="s">
        <v>417</v>
      </c>
      <c r="H1207" s="148" t="s">
        <v>418</v>
      </c>
      <c r="I1207" s="149" t="s">
        <v>419</v>
      </c>
      <c r="J1207" s="148" t="s">
        <v>420</v>
      </c>
    </row>
    <row r="1208" spans="1:8" ht="12.75">
      <c r="A1208" s="150" t="s">
        <v>476</v>
      </c>
      <c r="C1208" s="151">
        <v>361.38400000007823</v>
      </c>
      <c r="D1208" s="131">
        <v>24255.347993910313</v>
      </c>
      <c r="F1208" s="131">
        <v>14618</v>
      </c>
      <c r="G1208" s="131">
        <v>14865.999999985099</v>
      </c>
      <c r="H1208" s="152" t="s">
        <v>880</v>
      </c>
    </row>
    <row r="1210" spans="4:8" ht="12.75">
      <c r="D1210" s="131">
        <v>24988.477064728737</v>
      </c>
      <c r="F1210" s="131">
        <v>15008.000000014901</v>
      </c>
      <c r="G1210" s="131">
        <v>14682</v>
      </c>
      <c r="H1210" s="152" t="s">
        <v>881</v>
      </c>
    </row>
    <row r="1212" spans="4:8" ht="12.75">
      <c r="D1212" s="131">
        <v>24940.48975342512</v>
      </c>
      <c r="F1212" s="131">
        <v>14658.000000014901</v>
      </c>
      <c r="G1212" s="131">
        <v>14974</v>
      </c>
      <c r="H1212" s="152" t="s">
        <v>882</v>
      </c>
    </row>
    <row r="1214" spans="1:8" ht="12.75">
      <c r="A1214" s="147" t="s">
        <v>421</v>
      </c>
      <c r="C1214" s="153" t="s">
        <v>422</v>
      </c>
      <c r="D1214" s="131">
        <v>24728.10493735472</v>
      </c>
      <c r="F1214" s="131">
        <v>14761.333333343267</v>
      </c>
      <c r="G1214" s="131">
        <v>14840.666666661698</v>
      </c>
      <c r="H1214" s="131">
        <v>9930.306487739235</v>
      </c>
    </row>
    <row r="1215" spans="1:8" ht="12.75">
      <c r="A1215" s="130">
        <v>38405.80826388889</v>
      </c>
      <c r="C1215" s="153" t="s">
        <v>423</v>
      </c>
      <c r="D1215" s="131">
        <v>410.1219833081701</v>
      </c>
      <c r="F1215" s="131">
        <v>214.55380056169957</v>
      </c>
      <c r="G1215" s="131">
        <v>147.63919985230262</v>
      </c>
      <c r="H1215" s="131">
        <v>410.1219833081701</v>
      </c>
    </row>
    <row r="1217" spans="3:8" ht="12.75">
      <c r="C1217" s="153" t="s">
        <v>424</v>
      </c>
      <c r="D1217" s="131">
        <v>1.6585257315397124</v>
      </c>
      <c r="F1217" s="131">
        <v>1.4534852354906185</v>
      </c>
      <c r="G1217" s="131">
        <v>0.9948286230561435</v>
      </c>
      <c r="H1217" s="131">
        <v>4.130003276480339</v>
      </c>
    </row>
    <row r="1218" spans="1:10" ht="12.75">
      <c r="A1218" s="147" t="s">
        <v>413</v>
      </c>
      <c r="C1218" s="148" t="s">
        <v>414</v>
      </c>
      <c r="D1218" s="148" t="s">
        <v>415</v>
      </c>
      <c r="F1218" s="148" t="s">
        <v>416</v>
      </c>
      <c r="G1218" s="148" t="s">
        <v>417</v>
      </c>
      <c r="H1218" s="148" t="s">
        <v>418</v>
      </c>
      <c r="I1218" s="149" t="s">
        <v>419</v>
      </c>
      <c r="J1218" s="148" t="s">
        <v>420</v>
      </c>
    </row>
    <row r="1219" spans="1:8" ht="12.75">
      <c r="A1219" s="150" t="s">
        <v>495</v>
      </c>
      <c r="C1219" s="151">
        <v>371.029</v>
      </c>
      <c r="D1219" s="131">
        <v>25527.693135887384</v>
      </c>
      <c r="F1219" s="131">
        <v>18348</v>
      </c>
      <c r="G1219" s="131">
        <v>18590</v>
      </c>
      <c r="H1219" s="152" t="s">
        <v>883</v>
      </c>
    </row>
    <row r="1221" spans="4:8" ht="12.75">
      <c r="D1221" s="131">
        <v>25432.27653747797</v>
      </c>
      <c r="F1221" s="131">
        <v>18188</v>
      </c>
      <c r="G1221" s="131">
        <v>18196</v>
      </c>
      <c r="H1221" s="152" t="s">
        <v>884</v>
      </c>
    </row>
    <row r="1223" spans="4:8" ht="12.75">
      <c r="D1223" s="131">
        <v>25543.559001803398</v>
      </c>
      <c r="F1223" s="131">
        <v>18060</v>
      </c>
      <c r="G1223" s="131">
        <v>18540</v>
      </c>
      <c r="H1223" s="152" t="s">
        <v>885</v>
      </c>
    </row>
    <row r="1225" spans="1:8" ht="12.75">
      <c r="A1225" s="147" t="s">
        <v>421</v>
      </c>
      <c r="C1225" s="153" t="s">
        <v>422</v>
      </c>
      <c r="D1225" s="131">
        <v>25501.176225056253</v>
      </c>
      <c r="F1225" s="131">
        <v>18198.666666666668</v>
      </c>
      <c r="G1225" s="131">
        <v>18442</v>
      </c>
      <c r="H1225" s="131">
        <v>7209.909135556602</v>
      </c>
    </row>
    <row r="1226" spans="1:8" ht="12.75">
      <c r="A1226" s="130">
        <v>38405.80871527778</v>
      </c>
      <c r="C1226" s="153" t="s">
        <v>423</v>
      </c>
      <c r="D1226" s="131">
        <v>60.19390863331596</v>
      </c>
      <c r="F1226" s="131">
        <v>144.2959920903326</v>
      </c>
      <c r="G1226" s="131">
        <v>214.50407921529143</v>
      </c>
      <c r="H1226" s="131">
        <v>60.19390863331596</v>
      </c>
    </row>
    <row r="1228" spans="3:8" ht="12.75">
      <c r="C1228" s="153" t="s">
        <v>424</v>
      </c>
      <c r="D1228" s="131">
        <v>0.2360436557987951</v>
      </c>
      <c r="F1228" s="131">
        <v>0.7928932087900169</v>
      </c>
      <c r="G1228" s="131">
        <v>1.1631280729600446</v>
      </c>
      <c r="H1228" s="131">
        <v>0.8348774929279189</v>
      </c>
    </row>
    <row r="1229" spans="1:10" ht="12.75">
      <c r="A1229" s="147" t="s">
        <v>413</v>
      </c>
      <c r="C1229" s="148" t="s">
        <v>414</v>
      </c>
      <c r="D1229" s="148" t="s">
        <v>415</v>
      </c>
      <c r="F1229" s="148" t="s">
        <v>416</v>
      </c>
      <c r="G1229" s="148" t="s">
        <v>417</v>
      </c>
      <c r="H1229" s="148" t="s">
        <v>418</v>
      </c>
      <c r="I1229" s="149" t="s">
        <v>419</v>
      </c>
      <c r="J1229" s="148" t="s">
        <v>420</v>
      </c>
    </row>
    <row r="1230" spans="1:8" ht="12.75">
      <c r="A1230" s="150" t="s">
        <v>470</v>
      </c>
      <c r="C1230" s="151">
        <v>407.77100000018254</v>
      </c>
      <c r="D1230" s="131">
        <v>2872487.4253730774</v>
      </c>
      <c r="F1230" s="131">
        <v>76200</v>
      </c>
      <c r="G1230" s="131">
        <v>74100</v>
      </c>
      <c r="H1230" s="152" t="s">
        <v>886</v>
      </c>
    </row>
    <row r="1232" spans="4:8" ht="12.75">
      <c r="D1232" s="131">
        <v>2845388.18176651</v>
      </c>
      <c r="F1232" s="131">
        <v>76100</v>
      </c>
      <c r="G1232" s="131">
        <v>75300</v>
      </c>
      <c r="H1232" s="152" t="s">
        <v>887</v>
      </c>
    </row>
    <row r="1234" spans="4:8" ht="12.75">
      <c r="D1234" s="131">
        <v>2660677.666873932</v>
      </c>
      <c r="F1234" s="131">
        <v>75800</v>
      </c>
      <c r="G1234" s="131">
        <v>74300</v>
      </c>
      <c r="H1234" s="152" t="s">
        <v>888</v>
      </c>
    </row>
    <row r="1236" spans="1:8" ht="12.75">
      <c r="A1236" s="147" t="s">
        <v>421</v>
      </c>
      <c r="C1236" s="153" t="s">
        <v>422</v>
      </c>
      <c r="D1236" s="131">
        <v>2792851.09133784</v>
      </c>
      <c r="F1236" s="131">
        <v>76033.33333333333</v>
      </c>
      <c r="G1236" s="131">
        <v>74566.66666666667</v>
      </c>
      <c r="H1236" s="131">
        <v>2717563.0829520957</v>
      </c>
    </row>
    <row r="1237" spans="1:8" ht="12.75">
      <c r="A1237" s="130">
        <v>38405.80917824074</v>
      </c>
      <c r="C1237" s="153" t="s">
        <v>423</v>
      </c>
      <c r="D1237" s="131">
        <v>115264.70774656048</v>
      </c>
      <c r="F1237" s="131">
        <v>208.16659994661327</v>
      </c>
      <c r="G1237" s="131">
        <v>642.9100507328636</v>
      </c>
      <c r="H1237" s="131">
        <v>115264.70774656048</v>
      </c>
    </row>
    <row r="1239" spans="3:8" ht="12.75">
      <c r="C1239" s="153" t="s">
        <v>424</v>
      </c>
      <c r="D1239" s="131">
        <v>4.127134028164245</v>
      </c>
      <c r="F1239" s="131">
        <v>0.2737833405698553</v>
      </c>
      <c r="G1239" s="131">
        <v>0.8621949719260575</v>
      </c>
      <c r="H1239" s="131">
        <v>4.2414731223588795</v>
      </c>
    </row>
    <row r="1240" spans="1:10" ht="12.75">
      <c r="A1240" s="147" t="s">
        <v>413</v>
      </c>
      <c r="C1240" s="148" t="s">
        <v>414</v>
      </c>
      <c r="D1240" s="148" t="s">
        <v>415</v>
      </c>
      <c r="F1240" s="148" t="s">
        <v>416</v>
      </c>
      <c r="G1240" s="148" t="s">
        <v>417</v>
      </c>
      <c r="H1240" s="148" t="s">
        <v>418</v>
      </c>
      <c r="I1240" s="149" t="s">
        <v>419</v>
      </c>
      <c r="J1240" s="148" t="s">
        <v>420</v>
      </c>
    </row>
    <row r="1241" spans="1:8" ht="12.75">
      <c r="A1241" s="150" t="s">
        <v>477</v>
      </c>
      <c r="C1241" s="151">
        <v>455.40299999993294</v>
      </c>
      <c r="D1241" s="131">
        <v>815633.6314249039</v>
      </c>
      <c r="F1241" s="131">
        <v>50115</v>
      </c>
      <c r="G1241" s="131">
        <v>52140.000000059605</v>
      </c>
      <c r="H1241" s="152" t="s">
        <v>889</v>
      </c>
    </row>
    <row r="1243" spans="4:8" ht="12.75">
      <c r="D1243" s="131">
        <v>805562.5673284531</v>
      </c>
      <c r="F1243" s="131">
        <v>50765</v>
      </c>
      <c r="G1243" s="131">
        <v>51790.000000059605</v>
      </c>
      <c r="H1243" s="152" t="s">
        <v>890</v>
      </c>
    </row>
    <row r="1245" spans="4:8" ht="12.75">
      <c r="D1245" s="131">
        <v>820712.7111301422</v>
      </c>
      <c r="F1245" s="131">
        <v>50152.5</v>
      </c>
      <c r="G1245" s="131">
        <v>51837.5</v>
      </c>
      <c r="H1245" s="152" t="s">
        <v>891</v>
      </c>
    </row>
    <row r="1247" spans="1:8" ht="12.75">
      <c r="A1247" s="147" t="s">
        <v>421</v>
      </c>
      <c r="C1247" s="153" t="s">
        <v>422</v>
      </c>
      <c r="D1247" s="131">
        <v>813969.6366278331</v>
      </c>
      <c r="F1247" s="131">
        <v>50344.16666666667</v>
      </c>
      <c r="G1247" s="131">
        <v>51922.50000003974</v>
      </c>
      <c r="H1247" s="131">
        <v>762840.8914727746</v>
      </c>
    </row>
    <row r="1248" spans="1:8" ht="12.75">
      <c r="A1248" s="130">
        <v>38405.80982638889</v>
      </c>
      <c r="C1248" s="153" t="s">
        <v>423</v>
      </c>
      <c r="D1248" s="131">
        <v>7710.925581061373</v>
      </c>
      <c r="F1248" s="131">
        <v>364.93435482745844</v>
      </c>
      <c r="G1248" s="131">
        <v>189.85191598949643</v>
      </c>
      <c r="H1248" s="131">
        <v>7710.925581061373</v>
      </c>
    </row>
    <row r="1250" spans="3:8" ht="12.75">
      <c r="C1250" s="153" t="s">
        <v>424</v>
      </c>
      <c r="D1250" s="131">
        <v>0.9473234914519297</v>
      </c>
      <c r="F1250" s="131">
        <v>0.7248791250110905</v>
      </c>
      <c r="G1250" s="131">
        <v>0.3656447898104889</v>
      </c>
      <c r="H1250" s="131">
        <v>1.0108170219053567</v>
      </c>
    </row>
    <row r="1251" spans="1:16" ht="12.75">
      <c r="A1251" s="141" t="s">
        <v>404</v>
      </c>
      <c r="B1251" s="136" t="s">
        <v>538</v>
      </c>
      <c r="D1251" s="141" t="s">
        <v>405</v>
      </c>
      <c r="E1251" s="136" t="s">
        <v>406</v>
      </c>
      <c r="F1251" s="137" t="s">
        <v>439</v>
      </c>
      <c r="G1251" s="142" t="s">
        <v>408</v>
      </c>
      <c r="H1251" s="143">
        <v>1</v>
      </c>
      <c r="I1251" s="144" t="s">
        <v>409</v>
      </c>
      <c r="J1251" s="143">
        <v>12</v>
      </c>
      <c r="K1251" s="142" t="s">
        <v>410</v>
      </c>
      <c r="L1251" s="145">
        <v>1</v>
      </c>
      <c r="M1251" s="142" t="s">
        <v>411</v>
      </c>
      <c r="N1251" s="146">
        <v>1</v>
      </c>
      <c r="O1251" s="142" t="s">
        <v>412</v>
      </c>
      <c r="P1251" s="146">
        <v>1</v>
      </c>
    </row>
    <row r="1253" spans="1:10" ht="12.75">
      <c r="A1253" s="147" t="s">
        <v>413</v>
      </c>
      <c r="C1253" s="148" t="s">
        <v>414</v>
      </c>
      <c r="D1253" s="148" t="s">
        <v>415</v>
      </c>
      <c r="F1253" s="148" t="s">
        <v>416</v>
      </c>
      <c r="G1253" s="148" t="s">
        <v>417</v>
      </c>
      <c r="H1253" s="148" t="s">
        <v>418</v>
      </c>
      <c r="I1253" s="149" t="s">
        <v>419</v>
      </c>
      <c r="J1253" s="148" t="s">
        <v>420</v>
      </c>
    </row>
    <row r="1254" spans="1:8" ht="12.75">
      <c r="A1254" s="150" t="s">
        <v>473</v>
      </c>
      <c r="C1254" s="151">
        <v>228.61599999992177</v>
      </c>
      <c r="D1254" s="131">
        <v>31592.723158031702</v>
      </c>
      <c r="F1254" s="131">
        <v>16861</v>
      </c>
      <c r="G1254" s="131">
        <v>15198</v>
      </c>
      <c r="H1254" s="152" t="s">
        <v>892</v>
      </c>
    </row>
    <row r="1256" spans="4:8" ht="12.75">
      <c r="D1256" s="131">
        <v>32073.001336812973</v>
      </c>
      <c r="F1256" s="131">
        <v>16693</v>
      </c>
      <c r="G1256" s="131">
        <v>14927</v>
      </c>
      <c r="H1256" s="152" t="s">
        <v>893</v>
      </c>
    </row>
    <row r="1258" spans="4:8" ht="12.75">
      <c r="D1258" s="131">
        <v>30921.55287003517</v>
      </c>
      <c r="F1258" s="131">
        <v>16629</v>
      </c>
      <c r="G1258" s="131">
        <v>15196</v>
      </c>
      <c r="H1258" s="152" t="s">
        <v>894</v>
      </c>
    </row>
    <row r="1260" spans="1:8" ht="12.75">
      <c r="A1260" s="147" t="s">
        <v>421</v>
      </c>
      <c r="C1260" s="153" t="s">
        <v>422</v>
      </c>
      <c r="D1260" s="131">
        <v>31529.09245495995</v>
      </c>
      <c r="F1260" s="131">
        <v>16727.666666666668</v>
      </c>
      <c r="G1260" s="131">
        <v>15107</v>
      </c>
      <c r="H1260" s="131">
        <v>15667.892336546685</v>
      </c>
    </row>
    <row r="1261" spans="1:8" ht="12.75">
      <c r="A1261" s="130">
        <v>38405.812048611115</v>
      </c>
      <c r="C1261" s="153" t="s">
        <v>423</v>
      </c>
      <c r="D1261" s="131">
        <v>578.3554639590116</v>
      </c>
      <c r="F1261" s="131">
        <v>119.82209033952516</v>
      </c>
      <c r="G1261" s="131">
        <v>155.88778014969614</v>
      </c>
      <c r="H1261" s="131">
        <v>578.3554639590116</v>
      </c>
    </row>
    <row r="1263" spans="3:8" ht="12.75">
      <c r="C1263" s="153" t="s">
        <v>424</v>
      </c>
      <c r="D1263" s="131">
        <v>1.834354936746771</v>
      </c>
      <c r="F1263" s="131">
        <v>0.7163108443468414</v>
      </c>
      <c r="G1263" s="131">
        <v>1.0318910448778456</v>
      </c>
      <c r="H1263" s="131">
        <v>3.691341831663909</v>
      </c>
    </row>
    <row r="1264" spans="1:10" ht="12.75">
      <c r="A1264" s="147" t="s">
        <v>413</v>
      </c>
      <c r="C1264" s="148" t="s">
        <v>414</v>
      </c>
      <c r="D1264" s="148" t="s">
        <v>415</v>
      </c>
      <c r="F1264" s="148" t="s">
        <v>416</v>
      </c>
      <c r="G1264" s="148" t="s">
        <v>417</v>
      </c>
      <c r="H1264" s="148" t="s">
        <v>418</v>
      </c>
      <c r="I1264" s="149" t="s">
        <v>419</v>
      </c>
      <c r="J1264" s="148" t="s">
        <v>420</v>
      </c>
    </row>
    <row r="1265" spans="1:8" ht="12.75">
      <c r="A1265" s="150" t="s">
        <v>474</v>
      </c>
      <c r="C1265" s="151">
        <v>231.6040000000503</v>
      </c>
      <c r="D1265" s="131">
        <v>30410.5</v>
      </c>
      <c r="F1265" s="131">
        <v>10921</v>
      </c>
      <c r="G1265" s="131">
        <v>14832</v>
      </c>
      <c r="H1265" s="152" t="s">
        <v>895</v>
      </c>
    </row>
    <row r="1267" spans="4:8" ht="12.75">
      <c r="D1267" s="131">
        <v>32268.866879075766</v>
      </c>
      <c r="F1267" s="131">
        <v>11029</v>
      </c>
      <c r="G1267" s="131">
        <v>14740.999999985099</v>
      </c>
      <c r="H1267" s="152" t="s">
        <v>896</v>
      </c>
    </row>
    <row r="1269" spans="4:8" ht="12.75">
      <c r="D1269" s="131">
        <v>31892.35673621297</v>
      </c>
      <c r="F1269" s="131">
        <v>10874</v>
      </c>
      <c r="G1269" s="131">
        <v>14631</v>
      </c>
      <c r="H1269" s="152" t="s">
        <v>897</v>
      </c>
    </row>
    <row r="1271" spans="1:8" ht="12.75">
      <c r="A1271" s="147" t="s">
        <v>421</v>
      </c>
      <c r="C1271" s="153" t="s">
        <v>422</v>
      </c>
      <c r="D1271" s="131">
        <v>31523.90787176291</v>
      </c>
      <c r="F1271" s="131">
        <v>10941.333333333332</v>
      </c>
      <c r="G1271" s="131">
        <v>14734.666666661698</v>
      </c>
      <c r="H1271" s="131">
        <v>18239.83366470434</v>
      </c>
    </row>
    <row r="1272" spans="1:8" ht="12.75">
      <c r="A1272" s="130">
        <v>38405.812523148146</v>
      </c>
      <c r="C1272" s="153" t="s">
        <v>423</v>
      </c>
      <c r="D1272" s="131">
        <v>982.4448018068032</v>
      </c>
      <c r="F1272" s="131">
        <v>79.4753630588331</v>
      </c>
      <c r="G1272" s="131">
        <v>100.64955704438846</v>
      </c>
      <c r="H1272" s="131">
        <v>982.4448018068032</v>
      </c>
    </row>
    <row r="1274" spans="3:8" ht="12.75">
      <c r="C1274" s="153" t="s">
        <v>424</v>
      </c>
      <c r="D1274" s="131">
        <v>3.1165070200157965</v>
      </c>
      <c r="F1274" s="131">
        <v>0.726377312870154</v>
      </c>
      <c r="G1274" s="131">
        <v>0.68307997270217</v>
      </c>
      <c r="H1274" s="131">
        <v>5.386259654921741</v>
      </c>
    </row>
    <row r="1275" spans="1:10" ht="12.75">
      <c r="A1275" s="147" t="s">
        <v>413</v>
      </c>
      <c r="C1275" s="148" t="s">
        <v>414</v>
      </c>
      <c r="D1275" s="148" t="s">
        <v>415</v>
      </c>
      <c r="F1275" s="148" t="s">
        <v>416</v>
      </c>
      <c r="G1275" s="148" t="s">
        <v>417</v>
      </c>
      <c r="H1275" s="148" t="s">
        <v>418</v>
      </c>
      <c r="I1275" s="149" t="s">
        <v>419</v>
      </c>
      <c r="J1275" s="148" t="s">
        <v>420</v>
      </c>
    </row>
    <row r="1276" spans="1:8" ht="12.75">
      <c r="A1276" s="150" t="s">
        <v>472</v>
      </c>
      <c r="C1276" s="151">
        <v>267.7160000000149</v>
      </c>
      <c r="D1276" s="131">
        <v>31900.078510463238</v>
      </c>
      <c r="F1276" s="131">
        <v>3248.25</v>
      </c>
      <c r="G1276" s="131">
        <v>3319.5</v>
      </c>
      <c r="H1276" s="152" t="s">
        <v>898</v>
      </c>
    </row>
    <row r="1278" spans="4:8" ht="12.75">
      <c r="D1278" s="131">
        <v>32598.669845551252</v>
      </c>
      <c r="F1278" s="131">
        <v>3239.25</v>
      </c>
      <c r="G1278" s="131">
        <v>3335.5</v>
      </c>
      <c r="H1278" s="152" t="s">
        <v>899</v>
      </c>
    </row>
    <row r="1280" spans="4:8" ht="12.75">
      <c r="D1280" s="131">
        <v>31427.29493674636</v>
      </c>
      <c r="F1280" s="131">
        <v>3236.25</v>
      </c>
      <c r="G1280" s="131">
        <v>3343.75</v>
      </c>
      <c r="H1280" s="152" t="s">
        <v>900</v>
      </c>
    </row>
    <row r="1282" spans="1:8" ht="12.75">
      <c r="A1282" s="147" t="s">
        <v>421</v>
      </c>
      <c r="C1282" s="153" t="s">
        <v>422</v>
      </c>
      <c r="D1282" s="131">
        <v>31975.347764253616</v>
      </c>
      <c r="F1282" s="131">
        <v>3241.25</v>
      </c>
      <c r="G1282" s="131">
        <v>3332.916666666667</v>
      </c>
      <c r="H1282" s="131">
        <v>28680.57587435331</v>
      </c>
    </row>
    <row r="1283" spans="1:8" ht="12.75">
      <c r="A1283" s="130">
        <v>38405.81317129629</v>
      </c>
      <c r="C1283" s="153" t="s">
        <v>423</v>
      </c>
      <c r="D1283" s="131">
        <v>589.303732950499</v>
      </c>
      <c r="F1283" s="131">
        <v>6.244997998398398</v>
      </c>
      <c r="G1283" s="131">
        <v>12.329672880224088</v>
      </c>
      <c r="H1283" s="131">
        <v>589.303732950499</v>
      </c>
    </row>
    <row r="1285" spans="3:8" ht="12.75">
      <c r="C1285" s="153" t="s">
        <v>424</v>
      </c>
      <c r="D1285" s="131">
        <v>1.8429939755316835</v>
      </c>
      <c r="F1285" s="131">
        <v>0.19267251826913687</v>
      </c>
      <c r="G1285" s="131">
        <v>0.3699364284602802</v>
      </c>
      <c r="H1285" s="131">
        <v>2.05471373912497</v>
      </c>
    </row>
    <row r="1286" spans="1:10" ht="12.75">
      <c r="A1286" s="147" t="s">
        <v>413</v>
      </c>
      <c r="C1286" s="148" t="s">
        <v>414</v>
      </c>
      <c r="D1286" s="148" t="s">
        <v>415</v>
      </c>
      <c r="F1286" s="148" t="s">
        <v>416</v>
      </c>
      <c r="G1286" s="148" t="s">
        <v>417</v>
      </c>
      <c r="H1286" s="148" t="s">
        <v>418</v>
      </c>
      <c r="I1286" s="149" t="s">
        <v>419</v>
      </c>
      <c r="J1286" s="148" t="s">
        <v>420</v>
      </c>
    </row>
    <row r="1287" spans="1:8" ht="12.75">
      <c r="A1287" s="150" t="s">
        <v>471</v>
      </c>
      <c r="C1287" s="151">
        <v>292.40199999976903</v>
      </c>
      <c r="D1287" s="131">
        <v>31998.33861321211</v>
      </c>
      <c r="F1287" s="131">
        <v>13024</v>
      </c>
      <c r="G1287" s="131">
        <v>12366.25</v>
      </c>
      <c r="H1287" s="152" t="s">
        <v>901</v>
      </c>
    </row>
    <row r="1289" spans="4:8" ht="12.75">
      <c r="D1289" s="131">
        <v>31030.119661808014</v>
      </c>
      <c r="F1289" s="131">
        <v>13080.5</v>
      </c>
      <c r="G1289" s="131">
        <v>12434.75</v>
      </c>
      <c r="H1289" s="152" t="s">
        <v>902</v>
      </c>
    </row>
    <row r="1291" spans="4:8" ht="12.75">
      <c r="D1291" s="131">
        <v>31590.8357155025</v>
      </c>
      <c r="F1291" s="131">
        <v>12978</v>
      </c>
      <c r="G1291" s="131">
        <v>12359.75</v>
      </c>
      <c r="H1291" s="152" t="s">
        <v>903</v>
      </c>
    </row>
    <row r="1293" spans="1:8" ht="12.75">
      <c r="A1293" s="147" t="s">
        <v>421</v>
      </c>
      <c r="C1293" s="153" t="s">
        <v>422</v>
      </c>
      <c r="D1293" s="131">
        <v>31539.764663507543</v>
      </c>
      <c r="F1293" s="131">
        <v>13027.5</v>
      </c>
      <c r="G1293" s="131">
        <v>12386.916666666668</v>
      </c>
      <c r="H1293" s="131">
        <v>18923.77864030079</v>
      </c>
    </row>
    <row r="1294" spans="1:8" ht="12.75">
      <c r="A1294" s="130">
        <v>38405.81385416666</v>
      </c>
      <c r="C1294" s="153" t="s">
        <v>423</v>
      </c>
      <c r="D1294" s="131">
        <v>486.1256768867879</v>
      </c>
      <c r="F1294" s="131">
        <v>51.33955589991015</v>
      </c>
      <c r="G1294" s="131">
        <v>41.55217603607943</v>
      </c>
      <c r="H1294" s="131">
        <v>486.1256768867879</v>
      </c>
    </row>
    <row r="1296" spans="3:8" ht="12.75">
      <c r="C1296" s="153" t="s">
        <v>424</v>
      </c>
      <c r="D1296" s="131">
        <v>1.5413104126590074</v>
      </c>
      <c r="F1296" s="131">
        <v>0.3940860172704675</v>
      </c>
      <c r="G1296" s="131">
        <v>0.3354521319086355</v>
      </c>
      <c r="H1296" s="131">
        <v>2.568861568965494</v>
      </c>
    </row>
    <row r="1297" spans="1:10" ht="12.75">
      <c r="A1297" s="147" t="s">
        <v>413</v>
      </c>
      <c r="C1297" s="148" t="s">
        <v>414</v>
      </c>
      <c r="D1297" s="148" t="s">
        <v>415</v>
      </c>
      <c r="F1297" s="148" t="s">
        <v>416</v>
      </c>
      <c r="G1297" s="148" t="s">
        <v>417</v>
      </c>
      <c r="H1297" s="148" t="s">
        <v>418</v>
      </c>
      <c r="I1297" s="149" t="s">
        <v>419</v>
      </c>
      <c r="J1297" s="148" t="s">
        <v>420</v>
      </c>
    </row>
    <row r="1298" spans="1:8" ht="12.75">
      <c r="A1298" s="150" t="s">
        <v>475</v>
      </c>
      <c r="C1298" s="151">
        <v>324.75400000019</v>
      </c>
      <c r="D1298" s="131">
        <v>30422.481927335262</v>
      </c>
      <c r="F1298" s="131">
        <v>19120</v>
      </c>
      <c r="G1298" s="131">
        <v>17295</v>
      </c>
      <c r="H1298" s="152" t="s">
        <v>904</v>
      </c>
    </row>
    <row r="1300" spans="4:8" ht="12.75">
      <c r="D1300" s="131">
        <v>30566.466797620058</v>
      </c>
      <c r="F1300" s="131">
        <v>19110</v>
      </c>
      <c r="G1300" s="131">
        <v>17408</v>
      </c>
      <c r="H1300" s="152" t="s">
        <v>905</v>
      </c>
    </row>
    <row r="1302" spans="4:8" ht="12.75">
      <c r="D1302" s="131">
        <v>30462.274263322353</v>
      </c>
      <c r="F1302" s="131">
        <v>19197</v>
      </c>
      <c r="G1302" s="131">
        <v>17354</v>
      </c>
      <c r="H1302" s="152" t="s">
        <v>906</v>
      </c>
    </row>
    <row r="1304" spans="1:8" ht="12.75">
      <c r="A1304" s="147" t="s">
        <v>421</v>
      </c>
      <c r="C1304" s="153" t="s">
        <v>422</v>
      </c>
      <c r="D1304" s="131">
        <v>30483.740996092558</v>
      </c>
      <c r="F1304" s="131">
        <v>19142.333333333332</v>
      </c>
      <c r="G1304" s="131">
        <v>17352.333333333332</v>
      </c>
      <c r="H1304" s="131">
        <v>12176.95523906084</v>
      </c>
    </row>
    <row r="1305" spans="1:8" ht="12.75">
      <c r="A1305" s="130">
        <v>38405.814351851855</v>
      </c>
      <c r="C1305" s="153" t="s">
        <v>423</v>
      </c>
      <c r="D1305" s="131">
        <v>74.35405960407353</v>
      </c>
      <c r="F1305" s="131">
        <v>47.60602202803059</v>
      </c>
      <c r="G1305" s="131">
        <v>56.518433571122024</v>
      </c>
      <c r="H1305" s="131">
        <v>74.35405960407353</v>
      </c>
    </row>
    <row r="1307" spans="3:8" ht="12.75">
      <c r="C1307" s="153" t="s">
        <v>424</v>
      </c>
      <c r="D1307" s="131">
        <v>0.2439138280751182</v>
      </c>
      <c r="F1307" s="131">
        <v>0.24869497985980776</v>
      </c>
      <c r="G1307" s="131">
        <v>0.3257108567788503</v>
      </c>
      <c r="H1307" s="131">
        <v>0.6106129007156321</v>
      </c>
    </row>
    <row r="1308" spans="1:10" ht="12.75">
      <c r="A1308" s="147" t="s">
        <v>413</v>
      </c>
      <c r="C1308" s="148" t="s">
        <v>414</v>
      </c>
      <c r="D1308" s="148" t="s">
        <v>415</v>
      </c>
      <c r="F1308" s="148" t="s">
        <v>416</v>
      </c>
      <c r="G1308" s="148" t="s">
        <v>417</v>
      </c>
      <c r="H1308" s="148" t="s">
        <v>418</v>
      </c>
      <c r="I1308" s="149" t="s">
        <v>419</v>
      </c>
      <c r="J1308" s="148" t="s">
        <v>420</v>
      </c>
    </row>
    <row r="1309" spans="1:8" ht="12.75">
      <c r="A1309" s="150" t="s">
        <v>494</v>
      </c>
      <c r="C1309" s="151">
        <v>343.82299999985844</v>
      </c>
      <c r="D1309" s="131">
        <v>30714.956908494234</v>
      </c>
      <c r="F1309" s="131">
        <v>15074</v>
      </c>
      <c r="G1309" s="131">
        <v>14796</v>
      </c>
      <c r="H1309" s="152" t="s">
        <v>907</v>
      </c>
    </row>
    <row r="1311" spans="4:8" ht="12.75">
      <c r="D1311" s="131">
        <v>30714.544441372156</v>
      </c>
      <c r="F1311" s="131">
        <v>14936.000000014901</v>
      </c>
      <c r="G1311" s="131">
        <v>14830</v>
      </c>
      <c r="H1311" s="152" t="s">
        <v>908</v>
      </c>
    </row>
    <row r="1313" spans="4:8" ht="12.75">
      <c r="D1313" s="131">
        <v>31198.37456047535</v>
      </c>
      <c r="F1313" s="131">
        <v>14718</v>
      </c>
      <c r="G1313" s="131">
        <v>14715.999999985099</v>
      </c>
      <c r="H1313" s="152" t="s">
        <v>909</v>
      </c>
    </row>
    <row r="1315" spans="1:8" ht="12.75">
      <c r="A1315" s="147" t="s">
        <v>421</v>
      </c>
      <c r="C1315" s="153" t="s">
        <v>422</v>
      </c>
      <c r="D1315" s="131">
        <v>30875.958636780582</v>
      </c>
      <c r="F1315" s="131">
        <v>14909.333333338302</v>
      </c>
      <c r="G1315" s="131">
        <v>14780.666666661698</v>
      </c>
      <c r="H1315" s="131">
        <v>16030.494471316377</v>
      </c>
    </row>
    <row r="1316" spans="1:8" ht="12.75">
      <c r="A1316" s="130">
        <v>38405.814791666664</v>
      </c>
      <c r="C1316" s="153" t="s">
        <v>423</v>
      </c>
      <c r="D1316" s="131">
        <v>279.2204566671779</v>
      </c>
      <c r="F1316" s="131">
        <v>179.49187539772126</v>
      </c>
      <c r="G1316" s="131">
        <v>58.52634735142561</v>
      </c>
      <c r="H1316" s="131">
        <v>279.2204566671779</v>
      </c>
    </row>
    <row r="1318" spans="3:8" ht="12.75">
      <c r="C1318" s="153" t="s">
        <v>424</v>
      </c>
      <c r="D1318" s="131">
        <v>0.9043296758875699</v>
      </c>
      <c r="F1318" s="131">
        <v>1.2038893449136656</v>
      </c>
      <c r="G1318" s="131">
        <v>0.39596554520395083</v>
      </c>
      <c r="H1318" s="131">
        <v>1.741808134283017</v>
      </c>
    </row>
    <row r="1319" spans="1:10" ht="12.75">
      <c r="A1319" s="147" t="s">
        <v>413</v>
      </c>
      <c r="C1319" s="148" t="s">
        <v>414</v>
      </c>
      <c r="D1319" s="148" t="s">
        <v>415</v>
      </c>
      <c r="F1319" s="148" t="s">
        <v>416</v>
      </c>
      <c r="G1319" s="148" t="s">
        <v>417</v>
      </c>
      <c r="H1319" s="148" t="s">
        <v>418</v>
      </c>
      <c r="I1319" s="149" t="s">
        <v>419</v>
      </c>
      <c r="J1319" s="148" t="s">
        <v>420</v>
      </c>
    </row>
    <row r="1320" spans="1:8" ht="12.75">
      <c r="A1320" s="150" t="s">
        <v>476</v>
      </c>
      <c r="C1320" s="151">
        <v>361.38400000007823</v>
      </c>
      <c r="D1320" s="131">
        <v>30505.361789107323</v>
      </c>
      <c r="F1320" s="131">
        <v>15028</v>
      </c>
      <c r="G1320" s="131">
        <v>15086.000000014901</v>
      </c>
      <c r="H1320" s="152" t="s">
        <v>910</v>
      </c>
    </row>
    <row r="1322" spans="4:8" ht="12.75">
      <c r="D1322" s="131">
        <v>30629.438048899174</v>
      </c>
      <c r="F1322" s="131">
        <v>15287.999999985099</v>
      </c>
      <c r="G1322" s="131">
        <v>14994</v>
      </c>
      <c r="H1322" s="152" t="s">
        <v>911</v>
      </c>
    </row>
    <row r="1324" spans="4:8" ht="12.75">
      <c r="D1324" s="131">
        <v>30685.8712669909</v>
      </c>
      <c r="F1324" s="131">
        <v>15613.999999985099</v>
      </c>
      <c r="G1324" s="131">
        <v>15098</v>
      </c>
      <c r="H1324" s="152" t="s">
        <v>912</v>
      </c>
    </row>
    <row r="1326" spans="1:8" ht="12.75">
      <c r="A1326" s="147" t="s">
        <v>421</v>
      </c>
      <c r="C1326" s="153" t="s">
        <v>422</v>
      </c>
      <c r="D1326" s="131">
        <v>30606.890368332468</v>
      </c>
      <c r="F1326" s="131">
        <v>15309.999999990065</v>
      </c>
      <c r="G1326" s="131">
        <v>15059.333333338302</v>
      </c>
      <c r="H1326" s="131">
        <v>15412.107878595469</v>
      </c>
    </row>
    <row r="1327" spans="1:8" ht="12.75">
      <c r="A1327" s="130">
        <v>38405.81523148148</v>
      </c>
      <c r="C1327" s="153" t="s">
        <v>423</v>
      </c>
      <c r="D1327" s="131">
        <v>92.34292785850005</v>
      </c>
      <c r="F1327" s="131">
        <v>293.6188004807041</v>
      </c>
      <c r="G1327" s="131">
        <v>56.89756878584739</v>
      </c>
      <c r="H1327" s="131">
        <v>92.34292785850005</v>
      </c>
    </row>
    <row r="1329" spans="3:8" ht="12.75">
      <c r="C1329" s="153" t="s">
        <v>424</v>
      </c>
      <c r="D1329" s="131">
        <v>0.3017063371914548</v>
      </c>
      <c r="F1329" s="131">
        <v>1.9178236478177313</v>
      </c>
      <c r="G1329" s="131">
        <v>0.3778226268482134</v>
      </c>
      <c r="H1329" s="131">
        <v>0.5991583278932733</v>
      </c>
    </row>
    <row r="1330" spans="1:10" ht="12.75">
      <c r="A1330" s="147" t="s">
        <v>413</v>
      </c>
      <c r="C1330" s="148" t="s">
        <v>414</v>
      </c>
      <c r="D1330" s="148" t="s">
        <v>415</v>
      </c>
      <c r="F1330" s="148" t="s">
        <v>416</v>
      </c>
      <c r="G1330" s="148" t="s">
        <v>417</v>
      </c>
      <c r="H1330" s="148" t="s">
        <v>418</v>
      </c>
      <c r="I1330" s="149" t="s">
        <v>419</v>
      </c>
      <c r="J1330" s="148" t="s">
        <v>420</v>
      </c>
    </row>
    <row r="1331" spans="1:8" ht="12.75">
      <c r="A1331" s="150" t="s">
        <v>495</v>
      </c>
      <c r="C1331" s="151">
        <v>371.029</v>
      </c>
      <c r="D1331" s="131">
        <v>28299.685396909714</v>
      </c>
      <c r="F1331" s="131">
        <v>18830</v>
      </c>
      <c r="G1331" s="131">
        <v>18776</v>
      </c>
      <c r="H1331" s="152" t="s">
        <v>913</v>
      </c>
    </row>
    <row r="1333" spans="4:8" ht="12.75">
      <c r="D1333" s="131">
        <v>28506.556815862656</v>
      </c>
      <c r="F1333" s="131">
        <v>18760</v>
      </c>
      <c r="G1333" s="131">
        <v>18644</v>
      </c>
      <c r="H1333" s="152" t="s">
        <v>914</v>
      </c>
    </row>
    <row r="1335" spans="4:8" ht="12.75">
      <c r="D1335" s="131">
        <v>28325.376322746277</v>
      </c>
      <c r="F1335" s="131">
        <v>18962</v>
      </c>
      <c r="G1335" s="131">
        <v>18856</v>
      </c>
      <c r="H1335" s="152" t="s">
        <v>915</v>
      </c>
    </row>
    <row r="1337" spans="1:8" ht="12.75">
      <c r="A1337" s="147" t="s">
        <v>421</v>
      </c>
      <c r="C1337" s="153" t="s">
        <v>422</v>
      </c>
      <c r="D1337" s="131">
        <v>28377.206178506218</v>
      </c>
      <c r="F1337" s="131">
        <v>18850.666666666668</v>
      </c>
      <c r="G1337" s="131">
        <v>18758.666666666668</v>
      </c>
      <c r="H1337" s="131">
        <v>9561.550082664075</v>
      </c>
    </row>
    <row r="1338" spans="1:8" ht="12.75">
      <c r="A1338" s="130">
        <v>38405.815671296295</v>
      </c>
      <c r="C1338" s="153" t="s">
        <v>423</v>
      </c>
      <c r="D1338" s="131">
        <v>112.75502851709953</v>
      </c>
      <c r="F1338" s="131">
        <v>102.5735508468598</v>
      </c>
      <c r="G1338" s="131">
        <v>107.05761688611106</v>
      </c>
      <c r="H1338" s="131">
        <v>112.75502851709953</v>
      </c>
    </row>
    <row r="1340" spans="3:8" ht="12.75">
      <c r="C1340" s="153" t="s">
        <v>424</v>
      </c>
      <c r="D1340" s="131">
        <v>0.39734365605907923</v>
      </c>
      <c r="F1340" s="131">
        <v>0.5441375239435906</v>
      </c>
      <c r="G1340" s="131">
        <v>0.5707101618066905</v>
      </c>
      <c r="H1340" s="131">
        <v>1.179254697640859</v>
      </c>
    </row>
    <row r="1341" spans="1:10" ht="12.75">
      <c r="A1341" s="147" t="s">
        <v>413</v>
      </c>
      <c r="C1341" s="148" t="s">
        <v>414</v>
      </c>
      <c r="D1341" s="148" t="s">
        <v>415</v>
      </c>
      <c r="F1341" s="148" t="s">
        <v>416</v>
      </c>
      <c r="G1341" s="148" t="s">
        <v>417</v>
      </c>
      <c r="H1341" s="148" t="s">
        <v>418</v>
      </c>
      <c r="I1341" s="149" t="s">
        <v>419</v>
      </c>
      <c r="J1341" s="148" t="s">
        <v>420</v>
      </c>
    </row>
    <row r="1342" spans="1:8" ht="12.75">
      <c r="A1342" s="150" t="s">
        <v>470</v>
      </c>
      <c r="C1342" s="151">
        <v>407.77100000018254</v>
      </c>
      <c r="D1342" s="131">
        <v>3901162.806819916</v>
      </c>
      <c r="F1342" s="131">
        <v>80000</v>
      </c>
      <c r="G1342" s="131">
        <v>78600</v>
      </c>
      <c r="H1342" s="152" t="s">
        <v>916</v>
      </c>
    </row>
    <row r="1344" spans="4:8" ht="12.75">
      <c r="D1344" s="131">
        <v>3844891.382583618</v>
      </c>
      <c r="F1344" s="131">
        <v>79100</v>
      </c>
      <c r="G1344" s="131">
        <v>79900</v>
      </c>
      <c r="H1344" s="152" t="s">
        <v>917</v>
      </c>
    </row>
    <row r="1346" spans="4:8" ht="12.75">
      <c r="D1346" s="131">
        <v>3975716.9733581543</v>
      </c>
      <c r="F1346" s="131">
        <v>79400</v>
      </c>
      <c r="G1346" s="131">
        <v>78500</v>
      </c>
      <c r="H1346" s="152" t="s">
        <v>918</v>
      </c>
    </row>
    <row r="1348" spans="1:8" ht="12.75">
      <c r="A1348" s="147" t="s">
        <v>421</v>
      </c>
      <c r="C1348" s="153" t="s">
        <v>422</v>
      </c>
      <c r="D1348" s="131">
        <v>3907257.0542538958</v>
      </c>
      <c r="F1348" s="131">
        <v>79500</v>
      </c>
      <c r="G1348" s="131">
        <v>79000</v>
      </c>
      <c r="H1348" s="131">
        <v>3828011.1423042105</v>
      </c>
    </row>
    <row r="1349" spans="1:8" ht="12.75">
      <c r="A1349" s="130">
        <v>38405.816145833334</v>
      </c>
      <c r="C1349" s="153" t="s">
        <v>423</v>
      </c>
      <c r="D1349" s="131">
        <v>65625.36620253381</v>
      </c>
      <c r="F1349" s="131">
        <v>458.25756949558405</v>
      </c>
      <c r="G1349" s="131">
        <v>781.0249675906655</v>
      </c>
      <c r="H1349" s="131">
        <v>65625.36620253381</v>
      </c>
    </row>
    <row r="1351" spans="3:8" ht="12.75">
      <c r="C1351" s="153" t="s">
        <v>424</v>
      </c>
      <c r="D1351" s="131">
        <v>1.6795763701056317</v>
      </c>
      <c r="F1351" s="131">
        <v>0.5764246157177159</v>
      </c>
      <c r="G1351" s="131">
        <v>0.9886391994818549</v>
      </c>
      <c r="H1351" s="131">
        <v>1.7143462691968983</v>
      </c>
    </row>
    <row r="1352" spans="1:10" ht="12.75">
      <c r="A1352" s="147" t="s">
        <v>413</v>
      </c>
      <c r="C1352" s="148" t="s">
        <v>414</v>
      </c>
      <c r="D1352" s="148" t="s">
        <v>415</v>
      </c>
      <c r="F1352" s="148" t="s">
        <v>416</v>
      </c>
      <c r="G1352" s="148" t="s">
        <v>417</v>
      </c>
      <c r="H1352" s="148" t="s">
        <v>418</v>
      </c>
      <c r="I1352" s="149" t="s">
        <v>419</v>
      </c>
      <c r="J1352" s="148" t="s">
        <v>420</v>
      </c>
    </row>
    <row r="1353" spans="1:8" ht="12.75">
      <c r="A1353" s="150" t="s">
        <v>477</v>
      </c>
      <c r="C1353" s="151">
        <v>455.40299999993294</v>
      </c>
      <c r="D1353" s="131">
        <v>388048.6113152504</v>
      </c>
      <c r="F1353" s="131">
        <v>49765</v>
      </c>
      <c r="G1353" s="131">
        <v>51092.5</v>
      </c>
      <c r="H1353" s="152" t="s">
        <v>919</v>
      </c>
    </row>
    <row r="1355" spans="4:8" ht="12.75">
      <c r="D1355" s="131">
        <v>382564.96728277206</v>
      </c>
      <c r="F1355" s="131">
        <v>49765</v>
      </c>
      <c r="G1355" s="131">
        <v>51295</v>
      </c>
      <c r="H1355" s="152" t="s">
        <v>920</v>
      </c>
    </row>
    <row r="1357" spans="4:8" ht="12.75">
      <c r="D1357" s="131">
        <v>365916.72090911865</v>
      </c>
      <c r="F1357" s="131">
        <v>49557.5</v>
      </c>
      <c r="G1357" s="131">
        <v>51355</v>
      </c>
      <c r="H1357" s="152" t="s">
        <v>921</v>
      </c>
    </row>
    <row r="1359" spans="1:8" ht="12.75">
      <c r="A1359" s="147" t="s">
        <v>421</v>
      </c>
      <c r="C1359" s="153" t="s">
        <v>422</v>
      </c>
      <c r="D1359" s="131">
        <v>378843.433169047</v>
      </c>
      <c r="F1359" s="131">
        <v>49695.83333333333</v>
      </c>
      <c r="G1359" s="131">
        <v>51247.5</v>
      </c>
      <c r="H1359" s="131">
        <v>328376.2771612951</v>
      </c>
    </row>
    <row r="1360" spans="1:8" ht="12.75">
      <c r="A1360" s="130">
        <v>38405.81679398148</v>
      </c>
      <c r="C1360" s="153" t="s">
        <v>423</v>
      </c>
      <c r="D1360" s="131">
        <v>11525.732313261191</v>
      </c>
      <c r="F1360" s="131">
        <v>119.80018085684735</v>
      </c>
      <c r="G1360" s="131">
        <v>137.54544703478916</v>
      </c>
      <c r="H1360" s="131">
        <v>11525.732313261191</v>
      </c>
    </row>
    <row r="1362" spans="3:8" ht="12.75">
      <c r="C1362" s="153" t="s">
        <v>424</v>
      </c>
      <c r="D1362" s="131">
        <v>3.042347129221109</v>
      </c>
      <c r="F1362" s="131">
        <v>0.2410668517283757</v>
      </c>
      <c r="G1362" s="131">
        <v>0.26839445248019744</v>
      </c>
      <c r="H1362" s="131">
        <v>3.509916250009701</v>
      </c>
    </row>
    <row r="1363" spans="1:16" ht="12.75">
      <c r="A1363" s="141" t="s">
        <v>404</v>
      </c>
      <c r="B1363" s="136" t="s">
        <v>348</v>
      </c>
      <c r="D1363" s="141" t="s">
        <v>405</v>
      </c>
      <c r="E1363" s="136" t="s">
        <v>406</v>
      </c>
      <c r="F1363" s="137" t="s">
        <v>440</v>
      </c>
      <c r="G1363" s="142" t="s">
        <v>408</v>
      </c>
      <c r="H1363" s="143">
        <v>1</v>
      </c>
      <c r="I1363" s="144" t="s">
        <v>409</v>
      </c>
      <c r="J1363" s="143">
        <v>13</v>
      </c>
      <c r="K1363" s="142" t="s">
        <v>410</v>
      </c>
      <c r="L1363" s="145">
        <v>1</v>
      </c>
      <c r="M1363" s="142" t="s">
        <v>411</v>
      </c>
      <c r="N1363" s="146">
        <v>1</v>
      </c>
      <c r="O1363" s="142" t="s">
        <v>412</v>
      </c>
      <c r="P1363" s="146">
        <v>1</v>
      </c>
    </row>
    <row r="1365" spans="1:10" ht="12.75">
      <c r="A1365" s="147" t="s">
        <v>413</v>
      </c>
      <c r="C1365" s="148" t="s">
        <v>414</v>
      </c>
      <c r="D1365" s="148" t="s">
        <v>415</v>
      </c>
      <c r="F1365" s="148" t="s">
        <v>416</v>
      </c>
      <c r="G1365" s="148" t="s">
        <v>417</v>
      </c>
      <c r="H1365" s="148" t="s">
        <v>418</v>
      </c>
      <c r="I1365" s="149" t="s">
        <v>419</v>
      </c>
      <c r="J1365" s="148" t="s">
        <v>420</v>
      </c>
    </row>
    <row r="1366" spans="1:8" ht="12.75">
      <c r="A1366" s="150" t="s">
        <v>473</v>
      </c>
      <c r="C1366" s="151">
        <v>228.61599999992177</v>
      </c>
      <c r="D1366" s="131">
        <v>23567.74606269598</v>
      </c>
      <c r="F1366" s="131">
        <v>17040</v>
      </c>
      <c r="G1366" s="131">
        <v>15023</v>
      </c>
      <c r="H1366" s="152" t="s">
        <v>922</v>
      </c>
    </row>
    <row r="1368" spans="4:8" ht="12.75">
      <c r="D1368" s="131">
        <v>23453.70062816143</v>
      </c>
      <c r="F1368" s="131">
        <v>17085</v>
      </c>
      <c r="G1368" s="131">
        <v>15178</v>
      </c>
      <c r="H1368" s="152" t="s">
        <v>923</v>
      </c>
    </row>
    <row r="1370" spans="4:8" ht="12.75">
      <c r="D1370" s="131">
        <v>23588.396722137928</v>
      </c>
      <c r="F1370" s="131">
        <v>17163</v>
      </c>
      <c r="G1370" s="131">
        <v>15567</v>
      </c>
      <c r="H1370" s="152" t="s">
        <v>924</v>
      </c>
    </row>
    <row r="1372" spans="1:8" ht="12.75">
      <c r="A1372" s="147" t="s">
        <v>421</v>
      </c>
      <c r="C1372" s="153" t="s">
        <v>422</v>
      </c>
      <c r="D1372" s="131">
        <v>23536.614470998444</v>
      </c>
      <c r="F1372" s="131">
        <v>17096</v>
      </c>
      <c r="G1372" s="131">
        <v>15256</v>
      </c>
      <c r="H1372" s="131">
        <v>7424.344488760435</v>
      </c>
    </row>
    <row r="1373" spans="1:8" ht="12.75">
      <c r="A1373" s="130">
        <v>38405.819027777776</v>
      </c>
      <c r="C1373" s="153" t="s">
        <v>423</v>
      </c>
      <c r="D1373" s="131">
        <v>72.54406546593712</v>
      </c>
      <c r="F1373" s="131">
        <v>62.233431530006435</v>
      </c>
      <c r="G1373" s="131">
        <v>280.2623770683465</v>
      </c>
      <c r="H1373" s="131">
        <v>72.54406546593712</v>
      </c>
    </row>
    <row r="1375" spans="3:8" ht="12.75">
      <c r="C1375" s="153" t="s">
        <v>424</v>
      </c>
      <c r="D1375" s="131">
        <v>0.30821792809380094</v>
      </c>
      <c r="F1375" s="131">
        <v>0.3640233477421996</v>
      </c>
      <c r="G1375" s="131">
        <v>1.837063300133367</v>
      </c>
      <c r="H1375" s="131">
        <v>0.9771107142961931</v>
      </c>
    </row>
    <row r="1376" spans="1:10" ht="12.75">
      <c r="A1376" s="147" t="s">
        <v>413</v>
      </c>
      <c r="C1376" s="148" t="s">
        <v>414</v>
      </c>
      <c r="D1376" s="148" t="s">
        <v>415</v>
      </c>
      <c r="F1376" s="148" t="s">
        <v>416</v>
      </c>
      <c r="G1376" s="148" t="s">
        <v>417</v>
      </c>
      <c r="H1376" s="148" t="s">
        <v>418</v>
      </c>
      <c r="I1376" s="149" t="s">
        <v>419</v>
      </c>
      <c r="J1376" s="148" t="s">
        <v>420</v>
      </c>
    </row>
    <row r="1377" spans="1:8" ht="12.75">
      <c r="A1377" s="150" t="s">
        <v>474</v>
      </c>
      <c r="C1377" s="151">
        <v>231.6040000000503</v>
      </c>
      <c r="D1377" s="131">
        <v>75987.6081277132</v>
      </c>
      <c r="F1377" s="131">
        <v>11334</v>
      </c>
      <c r="G1377" s="131">
        <v>15407</v>
      </c>
      <c r="H1377" s="152" t="s">
        <v>925</v>
      </c>
    </row>
    <row r="1379" spans="4:8" ht="12.75">
      <c r="D1379" s="131">
        <v>57703</v>
      </c>
      <c r="F1379" s="131">
        <v>11199</v>
      </c>
      <c r="G1379" s="131">
        <v>15188.999999985099</v>
      </c>
      <c r="H1379" s="152" t="s">
        <v>926</v>
      </c>
    </row>
    <row r="1381" spans="4:8" ht="12.75">
      <c r="D1381" s="131">
        <v>78945.84478652477</v>
      </c>
      <c r="F1381" s="131">
        <v>11390</v>
      </c>
      <c r="G1381" s="131">
        <v>15293</v>
      </c>
      <c r="H1381" s="152" t="s">
        <v>927</v>
      </c>
    </row>
    <row r="1383" spans="1:8" ht="12.75">
      <c r="A1383" s="147" t="s">
        <v>421</v>
      </c>
      <c r="C1383" s="153" t="s">
        <v>422</v>
      </c>
      <c r="D1383" s="131">
        <v>70878.81763807933</v>
      </c>
      <c r="F1383" s="131">
        <v>11307.666666666668</v>
      </c>
      <c r="G1383" s="131">
        <v>15296.333333328366</v>
      </c>
      <c r="H1383" s="131">
        <v>57107.77335322303</v>
      </c>
    </row>
    <row r="1384" spans="1:8" ht="12.75">
      <c r="A1384" s="130">
        <v>38405.819502314815</v>
      </c>
      <c r="C1384" s="153" t="s">
        <v>423</v>
      </c>
      <c r="D1384" s="131">
        <v>11506.060092678474</v>
      </c>
      <c r="F1384" s="131">
        <v>98.18519915615252</v>
      </c>
      <c r="G1384" s="131">
        <v>109.03821960629251</v>
      </c>
      <c r="H1384" s="131">
        <v>11506.060092678474</v>
      </c>
    </row>
    <row r="1386" spans="3:8" ht="12.75">
      <c r="C1386" s="153" t="s">
        <v>424</v>
      </c>
      <c r="D1386" s="131">
        <v>16.233425550960224</v>
      </c>
      <c r="F1386" s="131">
        <v>0.8683064512821907</v>
      </c>
      <c r="G1386" s="131">
        <v>0.7128389348623501</v>
      </c>
      <c r="H1386" s="131">
        <v>20.14797534043428</v>
      </c>
    </row>
    <row r="1387" spans="1:10" ht="12.75">
      <c r="A1387" s="147" t="s">
        <v>413</v>
      </c>
      <c r="C1387" s="148" t="s">
        <v>414</v>
      </c>
      <c r="D1387" s="148" t="s">
        <v>415</v>
      </c>
      <c r="F1387" s="148" t="s">
        <v>416</v>
      </c>
      <c r="G1387" s="148" t="s">
        <v>417</v>
      </c>
      <c r="H1387" s="148" t="s">
        <v>418</v>
      </c>
      <c r="I1387" s="149" t="s">
        <v>419</v>
      </c>
      <c r="J1387" s="148" t="s">
        <v>420</v>
      </c>
    </row>
    <row r="1388" spans="1:8" ht="12.75">
      <c r="A1388" s="150" t="s">
        <v>472</v>
      </c>
      <c r="C1388" s="151">
        <v>267.7160000000149</v>
      </c>
      <c r="D1388" s="131">
        <v>57089.77814775705</v>
      </c>
      <c r="F1388" s="131">
        <v>3372.7499999962747</v>
      </c>
      <c r="G1388" s="131">
        <v>3488.75</v>
      </c>
      <c r="H1388" s="152" t="s">
        <v>928</v>
      </c>
    </row>
    <row r="1390" spans="4:8" ht="12.75">
      <c r="D1390" s="131">
        <v>57842.933959424496</v>
      </c>
      <c r="F1390" s="131">
        <v>3383.7500000037253</v>
      </c>
      <c r="G1390" s="131">
        <v>3514.25</v>
      </c>
      <c r="H1390" s="152" t="s">
        <v>929</v>
      </c>
    </row>
    <row r="1392" spans="4:8" ht="12.75">
      <c r="D1392" s="131">
        <v>55942.95635616779</v>
      </c>
      <c r="F1392" s="131">
        <v>3401.75</v>
      </c>
      <c r="G1392" s="131">
        <v>3497.2499999962747</v>
      </c>
      <c r="H1392" s="152" t="s">
        <v>930</v>
      </c>
    </row>
    <row r="1394" spans="1:8" ht="12.75">
      <c r="A1394" s="147" t="s">
        <v>421</v>
      </c>
      <c r="C1394" s="153" t="s">
        <v>422</v>
      </c>
      <c r="D1394" s="131">
        <v>56958.556154449776</v>
      </c>
      <c r="F1394" s="131">
        <v>3386.083333333333</v>
      </c>
      <c r="G1394" s="131">
        <v>3500.0833333320916</v>
      </c>
      <c r="H1394" s="131">
        <v>53505.91105258661</v>
      </c>
    </row>
    <row r="1395" spans="1:8" ht="12.75">
      <c r="A1395" s="130">
        <v>38405.82015046296</v>
      </c>
      <c r="C1395" s="153" t="s">
        <v>423</v>
      </c>
      <c r="D1395" s="131">
        <v>956.7617947349385</v>
      </c>
      <c r="F1395" s="131">
        <v>14.640127505409891</v>
      </c>
      <c r="G1395" s="131">
        <v>12.983964469408797</v>
      </c>
      <c r="H1395" s="131">
        <v>956.7617947349385</v>
      </c>
    </row>
    <row r="1397" spans="3:8" ht="12.75">
      <c r="C1397" s="153" t="s">
        <v>424</v>
      </c>
      <c r="D1397" s="131">
        <v>1.67975078606376</v>
      </c>
      <c r="F1397" s="131">
        <v>0.43236170124017115</v>
      </c>
      <c r="G1397" s="131">
        <v>0.37096158099321647</v>
      </c>
      <c r="H1397" s="131">
        <v>1.7881422368355055</v>
      </c>
    </row>
    <row r="1398" spans="1:10" ht="12.75">
      <c r="A1398" s="147" t="s">
        <v>413</v>
      </c>
      <c r="C1398" s="148" t="s">
        <v>414</v>
      </c>
      <c r="D1398" s="148" t="s">
        <v>415</v>
      </c>
      <c r="F1398" s="148" t="s">
        <v>416</v>
      </c>
      <c r="G1398" s="148" t="s">
        <v>417</v>
      </c>
      <c r="H1398" s="148" t="s">
        <v>418</v>
      </c>
      <c r="I1398" s="149" t="s">
        <v>419</v>
      </c>
      <c r="J1398" s="148" t="s">
        <v>420</v>
      </c>
    </row>
    <row r="1399" spans="1:8" ht="12.75">
      <c r="A1399" s="150" t="s">
        <v>471</v>
      </c>
      <c r="C1399" s="151">
        <v>292.40199999976903</v>
      </c>
      <c r="D1399" s="131">
        <v>13715.35173457861</v>
      </c>
      <c r="F1399" s="131">
        <v>13334.749999985099</v>
      </c>
      <c r="G1399" s="131">
        <v>12796.25</v>
      </c>
      <c r="H1399" s="152" t="s">
        <v>931</v>
      </c>
    </row>
    <row r="1401" spans="4:8" ht="12.75">
      <c r="D1401" s="131">
        <v>13790.674039840698</v>
      </c>
      <c r="F1401" s="131">
        <v>13404.750000014901</v>
      </c>
      <c r="G1401" s="131">
        <v>12787</v>
      </c>
      <c r="H1401" s="152" t="s">
        <v>932</v>
      </c>
    </row>
    <row r="1403" spans="4:8" ht="12.75">
      <c r="D1403" s="131">
        <v>13631.222339615226</v>
      </c>
      <c r="F1403" s="131">
        <v>13401.25</v>
      </c>
      <c r="G1403" s="131">
        <v>12759.5</v>
      </c>
      <c r="H1403" s="152" t="s">
        <v>933</v>
      </c>
    </row>
    <row r="1405" spans="1:8" ht="12.75">
      <c r="A1405" s="147" t="s">
        <v>421</v>
      </c>
      <c r="C1405" s="153" t="s">
        <v>422</v>
      </c>
      <c r="D1405" s="131">
        <v>13712.41603801151</v>
      </c>
      <c r="F1405" s="131">
        <v>13380.25</v>
      </c>
      <c r="G1405" s="131">
        <v>12780.916666666668</v>
      </c>
      <c r="H1405" s="131">
        <v>717.1808059440006</v>
      </c>
    </row>
    <row r="1406" spans="1:8" ht="12.75">
      <c r="A1406" s="130">
        <v>38405.82082175926</v>
      </c>
      <c r="C1406" s="153" t="s">
        <v>423</v>
      </c>
      <c r="D1406" s="131">
        <v>79.76637707679087</v>
      </c>
      <c r="F1406" s="131">
        <v>39.44299685644148</v>
      </c>
      <c r="G1406" s="131">
        <v>19.115329799230075</v>
      </c>
      <c r="H1406" s="131">
        <v>79.76637707679087</v>
      </c>
    </row>
    <row r="1408" spans="3:8" ht="12.75">
      <c r="C1408" s="153" t="s">
        <v>424</v>
      </c>
      <c r="D1408" s="131">
        <v>0.5817091375850504</v>
      </c>
      <c r="F1408" s="131">
        <v>0.29478520099730177</v>
      </c>
      <c r="G1408" s="131">
        <v>0.14956149310545078</v>
      </c>
      <c r="H1408" s="131">
        <v>11.122213034103321</v>
      </c>
    </row>
    <row r="1409" spans="1:10" ht="12.75">
      <c r="A1409" s="147" t="s">
        <v>413</v>
      </c>
      <c r="C1409" s="148" t="s">
        <v>414</v>
      </c>
      <c r="D1409" s="148" t="s">
        <v>415</v>
      </c>
      <c r="F1409" s="148" t="s">
        <v>416</v>
      </c>
      <c r="G1409" s="148" t="s">
        <v>417</v>
      </c>
      <c r="H1409" s="148" t="s">
        <v>418</v>
      </c>
      <c r="I1409" s="149" t="s">
        <v>419</v>
      </c>
      <c r="J1409" s="148" t="s">
        <v>420</v>
      </c>
    </row>
    <row r="1410" spans="1:8" ht="12.75">
      <c r="A1410" s="150" t="s">
        <v>475</v>
      </c>
      <c r="C1410" s="151">
        <v>324.75400000019</v>
      </c>
      <c r="D1410" s="131">
        <v>21087.15918201208</v>
      </c>
      <c r="F1410" s="131">
        <v>18926</v>
      </c>
      <c r="G1410" s="131">
        <v>17216</v>
      </c>
      <c r="H1410" s="152" t="s">
        <v>934</v>
      </c>
    </row>
    <row r="1412" spans="4:8" ht="12.75">
      <c r="D1412" s="131">
        <v>21072.51621031761</v>
      </c>
      <c r="F1412" s="131">
        <v>18568</v>
      </c>
      <c r="G1412" s="131">
        <v>17207</v>
      </c>
      <c r="H1412" s="152" t="s">
        <v>935</v>
      </c>
    </row>
    <row r="1414" spans="4:8" ht="12.75">
      <c r="D1414" s="131">
        <v>20892.897892475128</v>
      </c>
      <c r="F1414" s="131">
        <v>18516</v>
      </c>
      <c r="G1414" s="131">
        <v>17268</v>
      </c>
      <c r="H1414" s="152" t="s">
        <v>936</v>
      </c>
    </row>
    <row r="1416" spans="1:8" ht="12.75">
      <c r="A1416" s="147" t="s">
        <v>421</v>
      </c>
      <c r="C1416" s="153" t="s">
        <v>422</v>
      </c>
      <c r="D1416" s="131">
        <v>21017.524428268276</v>
      </c>
      <c r="F1416" s="131">
        <v>18670</v>
      </c>
      <c r="G1416" s="131">
        <v>17230.333333333332</v>
      </c>
      <c r="H1416" s="131">
        <v>3019.5411847015475</v>
      </c>
    </row>
    <row r="1417" spans="1:8" ht="12.75">
      <c r="A1417" s="130">
        <v>38405.82131944445</v>
      </c>
      <c r="C1417" s="153" t="s">
        <v>423</v>
      </c>
      <c r="D1417" s="131">
        <v>108.17778987720762</v>
      </c>
      <c r="F1417" s="131">
        <v>223.22186272854188</v>
      </c>
      <c r="G1417" s="131">
        <v>32.929217016706204</v>
      </c>
      <c r="H1417" s="131">
        <v>108.17778987720762</v>
      </c>
    </row>
    <row r="1419" spans="3:8" ht="12.75">
      <c r="C1419" s="153" t="s">
        <v>424</v>
      </c>
      <c r="D1419" s="131">
        <v>0.514702815007604</v>
      </c>
      <c r="F1419" s="131">
        <v>1.1956179042771393</v>
      </c>
      <c r="G1419" s="131">
        <v>0.1911118977193682</v>
      </c>
      <c r="H1419" s="131">
        <v>3.582590309590362</v>
      </c>
    </row>
    <row r="1420" spans="1:10" ht="12.75">
      <c r="A1420" s="147" t="s">
        <v>413</v>
      </c>
      <c r="C1420" s="148" t="s">
        <v>414</v>
      </c>
      <c r="D1420" s="148" t="s">
        <v>415</v>
      </c>
      <c r="F1420" s="148" t="s">
        <v>416</v>
      </c>
      <c r="G1420" s="148" t="s">
        <v>417</v>
      </c>
      <c r="H1420" s="148" t="s">
        <v>418</v>
      </c>
      <c r="I1420" s="149" t="s">
        <v>419</v>
      </c>
      <c r="J1420" s="148" t="s">
        <v>420</v>
      </c>
    </row>
    <row r="1421" spans="1:8" ht="12.75">
      <c r="A1421" s="150" t="s">
        <v>494</v>
      </c>
      <c r="C1421" s="151">
        <v>343.82299999985844</v>
      </c>
      <c r="D1421" s="131">
        <v>15793.192099422216</v>
      </c>
      <c r="F1421" s="131">
        <v>14994</v>
      </c>
      <c r="G1421" s="131">
        <v>14910.000000014901</v>
      </c>
      <c r="H1421" s="152" t="s">
        <v>937</v>
      </c>
    </row>
    <row r="1423" spans="4:8" ht="12.75">
      <c r="D1423" s="131">
        <v>15684</v>
      </c>
      <c r="F1423" s="131">
        <v>15336.000000014901</v>
      </c>
      <c r="G1423" s="131">
        <v>14937.999999985099</v>
      </c>
      <c r="H1423" s="152" t="s">
        <v>938</v>
      </c>
    </row>
    <row r="1425" spans="4:8" ht="12.75">
      <c r="D1425" s="131">
        <v>15573</v>
      </c>
      <c r="F1425" s="131">
        <v>14968</v>
      </c>
      <c r="G1425" s="131">
        <v>15046</v>
      </c>
      <c r="H1425" s="152" t="s">
        <v>939</v>
      </c>
    </row>
    <row r="1427" spans="1:8" ht="12.75">
      <c r="A1427" s="147" t="s">
        <v>421</v>
      </c>
      <c r="C1427" s="153" t="s">
        <v>422</v>
      </c>
      <c r="D1427" s="131">
        <v>15683.397366474073</v>
      </c>
      <c r="F1427" s="131">
        <v>15099.333333338302</v>
      </c>
      <c r="G1427" s="131">
        <v>14964.666666666668</v>
      </c>
      <c r="H1427" s="131">
        <v>650.9115559857603</v>
      </c>
    </row>
    <row r="1428" spans="1:8" ht="12.75">
      <c r="A1428" s="130">
        <v>38405.82175925926</v>
      </c>
      <c r="C1428" s="153" t="s">
        <v>423</v>
      </c>
      <c r="D1428" s="131">
        <v>110.09728669378356</v>
      </c>
      <c r="F1428" s="131">
        <v>205.37120863643958</v>
      </c>
      <c r="G1428" s="131">
        <v>71.81457604780825</v>
      </c>
      <c r="H1428" s="131">
        <v>110.09728669378356</v>
      </c>
    </row>
    <row r="1430" spans="3:8" ht="12.75">
      <c r="C1430" s="153" t="s">
        <v>424</v>
      </c>
      <c r="D1430" s="131">
        <v>0.7019989618393219</v>
      </c>
      <c r="F1430" s="131">
        <v>1.3601342794585098</v>
      </c>
      <c r="G1430" s="131">
        <v>0.4798942579040065</v>
      </c>
      <c r="H1430" s="131">
        <v>16.914323563828706</v>
      </c>
    </row>
    <row r="1431" spans="1:10" ht="12.75">
      <c r="A1431" s="147" t="s">
        <v>413</v>
      </c>
      <c r="C1431" s="148" t="s">
        <v>414</v>
      </c>
      <c r="D1431" s="148" t="s">
        <v>415</v>
      </c>
      <c r="F1431" s="148" t="s">
        <v>416</v>
      </c>
      <c r="G1431" s="148" t="s">
        <v>417</v>
      </c>
      <c r="H1431" s="148" t="s">
        <v>418</v>
      </c>
      <c r="I1431" s="149" t="s">
        <v>419</v>
      </c>
      <c r="J1431" s="148" t="s">
        <v>420</v>
      </c>
    </row>
    <row r="1432" spans="1:8" ht="12.75">
      <c r="A1432" s="150" t="s">
        <v>476</v>
      </c>
      <c r="C1432" s="151">
        <v>361.38400000007823</v>
      </c>
      <c r="D1432" s="131">
        <v>16953.607380598783</v>
      </c>
      <c r="F1432" s="131">
        <v>15400</v>
      </c>
      <c r="G1432" s="131">
        <v>15362.000000014901</v>
      </c>
      <c r="H1432" s="152" t="s">
        <v>940</v>
      </c>
    </row>
    <row r="1434" spans="4:8" ht="12.75">
      <c r="D1434" s="131">
        <v>16833.678749918938</v>
      </c>
      <c r="F1434" s="131">
        <v>15298</v>
      </c>
      <c r="G1434" s="131">
        <v>15310.000000014901</v>
      </c>
      <c r="H1434" s="152" t="s">
        <v>941</v>
      </c>
    </row>
    <row r="1436" spans="4:8" ht="12.75">
      <c r="D1436" s="131">
        <v>16899.07476207614</v>
      </c>
      <c r="F1436" s="131">
        <v>15104</v>
      </c>
      <c r="G1436" s="131">
        <v>15126</v>
      </c>
      <c r="H1436" s="152" t="s">
        <v>942</v>
      </c>
    </row>
    <row r="1438" spans="1:8" ht="12.75">
      <c r="A1438" s="147" t="s">
        <v>421</v>
      </c>
      <c r="C1438" s="153" t="s">
        <v>422</v>
      </c>
      <c r="D1438" s="131">
        <v>16895.45363086462</v>
      </c>
      <c r="F1438" s="131">
        <v>15267.333333333332</v>
      </c>
      <c r="G1438" s="131">
        <v>15266.000000009935</v>
      </c>
      <c r="H1438" s="131">
        <v>1628.7331566238481</v>
      </c>
    </row>
    <row r="1439" spans="1:8" ht="12.75">
      <c r="A1439" s="130">
        <v>38405.8221875</v>
      </c>
      <c r="C1439" s="153" t="s">
        <v>423</v>
      </c>
      <c r="D1439" s="131">
        <v>60.04626181192856</v>
      </c>
      <c r="F1439" s="131">
        <v>150.3640027843544</v>
      </c>
      <c r="G1439" s="131">
        <v>124.00000000820364</v>
      </c>
      <c r="H1439" s="131">
        <v>60.04626181192856</v>
      </c>
    </row>
    <row r="1441" spans="3:8" ht="12.75">
      <c r="C1441" s="153" t="s">
        <v>424</v>
      </c>
      <c r="D1441" s="131">
        <v>0.3553989323035165</v>
      </c>
      <c r="F1441" s="131">
        <v>0.9848740412057623</v>
      </c>
      <c r="G1441" s="131">
        <v>0.8122625442691139</v>
      </c>
      <c r="H1441" s="131">
        <v>3.686685051368184</v>
      </c>
    </row>
    <row r="1442" spans="1:10" ht="12.75">
      <c r="A1442" s="147" t="s">
        <v>413</v>
      </c>
      <c r="C1442" s="148" t="s">
        <v>414</v>
      </c>
      <c r="D1442" s="148" t="s">
        <v>415</v>
      </c>
      <c r="F1442" s="148" t="s">
        <v>416</v>
      </c>
      <c r="G1442" s="148" t="s">
        <v>417</v>
      </c>
      <c r="H1442" s="148" t="s">
        <v>418</v>
      </c>
      <c r="I1442" s="149" t="s">
        <v>419</v>
      </c>
      <c r="J1442" s="148" t="s">
        <v>420</v>
      </c>
    </row>
    <row r="1443" spans="1:8" ht="12.75">
      <c r="A1443" s="150" t="s">
        <v>495</v>
      </c>
      <c r="C1443" s="151">
        <v>371.029</v>
      </c>
      <c r="D1443" s="131">
        <v>18683.00124424696</v>
      </c>
      <c r="F1443" s="131">
        <v>18990</v>
      </c>
      <c r="G1443" s="131">
        <v>19008</v>
      </c>
      <c r="H1443" s="152" t="s">
        <v>943</v>
      </c>
    </row>
    <row r="1445" spans="4:8" ht="12.75">
      <c r="D1445" s="131">
        <v>18669.840236395597</v>
      </c>
      <c r="F1445" s="131">
        <v>18590</v>
      </c>
      <c r="G1445" s="131">
        <v>19202</v>
      </c>
      <c r="H1445" s="152" t="s">
        <v>944</v>
      </c>
    </row>
    <row r="1447" spans="4:8" ht="12.75">
      <c r="D1447" s="131">
        <v>18616.55215191841</v>
      </c>
      <c r="F1447" s="131">
        <v>18494</v>
      </c>
      <c r="G1447" s="131">
        <v>19236</v>
      </c>
      <c r="H1447" s="152" t="s">
        <v>945</v>
      </c>
    </row>
    <row r="1449" spans="1:8" ht="12.75">
      <c r="A1449" s="147" t="s">
        <v>421</v>
      </c>
      <c r="C1449" s="153" t="s">
        <v>422</v>
      </c>
      <c r="D1449" s="131">
        <v>18656.46454418699</v>
      </c>
      <c r="F1449" s="131">
        <v>18691.333333333332</v>
      </c>
      <c r="G1449" s="131">
        <v>19148.666666666668</v>
      </c>
      <c r="H1449" s="131">
        <v>-208.9068441146314</v>
      </c>
    </row>
    <row r="1450" spans="1:8" ht="12.75">
      <c r="A1450" s="130">
        <v>38405.82262731482</v>
      </c>
      <c r="C1450" s="153" t="s">
        <v>423</v>
      </c>
      <c r="D1450" s="131">
        <v>35.18596772041662</v>
      </c>
      <c r="F1450" s="131">
        <v>263.06906570962184</v>
      </c>
      <c r="G1450" s="131">
        <v>123.00135500608656</v>
      </c>
      <c r="H1450" s="131">
        <v>35.18596772041662</v>
      </c>
    </row>
    <row r="1452" spans="3:7" ht="12.75">
      <c r="C1452" s="153" t="s">
        <v>424</v>
      </c>
      <c r="D1452" s="131">
        <v>0.18859933315382588</v>
      </c>
      <c r="F1452" s="131">
        <v>1.407438736542543</v>
      </c>
      <c r="G1452" s="131">
        <v>0.6423494499499698</v>
      </c>
    </row>
    <row r="1453" spans="1:10" ht="12.75">
      <c r="A1453" s="147" t="s">
        <v>413</v>
      </c>
      <c r="C1453" s="148" t="s">
        <v>414</v>
      </c>
      <c r="D1453" s="148" t="s">
        <v>415</v>
      </c>
      <c r="F1453" s="148" t="s">
        <v>416</v>
      </c>
      <c r="G1453" s="148" t="s">
        <v>417</v>
      </c>
      <c r="H1453" s="148" t="s">
        <v>418</v>
      </c>
      <c r="I1453" s="149" t="s">
        <v>419</v>
      </c>
      <c r="J1453" s="148" t="s">
        <v>420</v>
      </c>
    </row>
    <row r="1454" spans="1:8" ht="12.75">
      <c r="A1454" s="150" t="s">
        <v>470</v>
      </c>
      <c r="C1454" s="151">
        <v>407.77100000018254</v>
      </c>
      <c r="D1454" s="131">
        <v>78637.96162950993</v>
      </c>
      <c r="F1454" s="131">
        <v>73100</v>
      </c>
      <c r="G1454" s="131">
        <v>70900</v>
      </c>
      <c r="H1454" s="152" t="s">
        <v>946</v>
      </c>
    </row>
    <row r="1456" spans="4:8" ht="12.75">
      <c r="D1456" s="131">
        <v>78703.16447269917</v>
      </c>
      <c r="F1456" s="131">
        <v>72400</v>
      </c>
      <c r="G1456" s="131">
        <v>69400</v>
      </c>
      <c r="H1456" s="152" t="s">
        <v>947</v>
      </c>
    </row>
    <row r="1458" spans="4:8" ht="12.75">
      <c r="D1458" s="131">
        <v>78565.44174337387</v>
      </c>
      <c r="F1458" s="131">
        <v>73200</v>
      </c>
      <c r="G1458" s="131">
        <v>70900</v>
      </c>
      <c r="H1458" s="152" t="s">
        <v>948</v>
      </c>
    </row>
    <row r="1460" spans="1:8" ht="12.75">
      <c r="A1460" s="147" t="s">
        <v>421</v>
      </c>
      <c r="C1460" s="153" t="s">
        <v>422</v>
      </c>
      <c r="D1460" s="131">
        <v>78635.52261519432</v>
      </c>
      <c r="F1460" s="131">
        <v>72900</v>
      </c>
      <c r="G1460" s="131">
        <v>70400</v>
      </c>
      <c r="H1460" s="131">
        <v>7005.9628667666475</v>
      </c>
    </row>
    <row r="1461" spans="1:8" ht="12.75">
      <c r="A1461" s="130">
        <v>38405.82309027778</v>
      </c>
      <c r="C1461" s="153" t="s">
        <v>423</v>
      </c>
      <c r="D1461" s="131">
        <v>68.89375252785838</v>
      </c>
      <c r="F1461" s="131">
        <v>435.88989435406734</v>
      </c>
      <c r="G1461" s="131">
        <v>866.0254037844387</v>
      </c>
      <c r="H1461" s="131">
        <v>68.89375252785838</v>
      </c>
    </row>
    <row r="1463" spans="3:8" ht="12.75">
      <c r="C1463" s="153" t="s">
        <v>424</v>
      </c>
      <c r="D1463" s="131">
        <v>0.08761148935830483</v>
      </c>
      <c r="F1463" s="131">
        <v>0.5979285244911762</v>
      </c>
      <c r="G1463" s="131">
        <v>1.2301497212847141</v>
      </c>
      <c r="H1463" s="131">
        <v>0.9833588021806606</v>
      </c>
    </row>
    <row r="1464" spans="1:10" ht="12.75">
      <c r="A1464" s="147" t="s">
        <v>413</v>
      </c>
      <c r="C1464" s="148" t="s">
        <v>414</v>
      </c>
      <c r="D1464" s="148" t="s">
        <v>415</v>
      </c>
      <c r="F1464" s="148" t="s">
        <v>416</v>
      </c>
      <c r="G1464" s="148" t="s">
        <v>417</v>
      </c>
      <c r="H1464" s="148" t="s">
        <v>418</v>
      </c>
      <c r="I1464" s="149" t="s">
        <v>419</v>
      </c>
      <c r="J1464" s="148" t="s">
        <v>420</v>
      </c>
    </row>
    <row r="1465" spans="1:8" ht="12.75">
      <c r="A1465" s="150" t="s">
        <v>477</v>
      </c>
      <c r="C1465" s="151">
        <v>455.40299999993294</v>
      </c>
      <c r="D1465" s="131">
        <v>53366.29132407904</v>
      </c>
      <c r="F1465" s="131">
        <v>48702.5</v>
      </c>
      <c r="G1465" s="131">
        <v>50770</v>
      </c>
      <c r="H1465" s="152" t="s">
        <v>949</v>
      </c>
    </row>
    <row r="1467" spans="4:8" ht="12.75">
      <c r="D1467" s="131">
        <v>53048.988076508045</v>
      </c>
      <c r="F1467" s="131">
        <v>48547.5</v>
      </c>
      <c r="G1467" s="131">
        <v>50567.5</v>
      </c>
      <c r="H1467" s="152" t="s">
        <v>950</v>
      </c>
    </row>
    <row r="1469" spans="4:8" ht="12.75">
      <c r="D1469" s="131">
        <v>53048.09263628721</v>
      </c>
      <c r="F1469" s="131">
        <v>48137.5</v>
      </c>
      <c r="G1469" s="131">
        <v>50617.5</v>
      </c>
      <c r="H1469" s="152" t="s">
        <v>951</v>
      </c>
    </row>
    <row r="1471" spans="1:8" ht="12.75">
      <c r="A1471" s="147" t="s">
        <v>421</v>
      </c>
      <c r="C1471" s="153" t="s">
        <v>422</v>
      </c>
      <c r="D1471" s="131">
        <v>53154.45734562476</v>
      </c>
      <c r="F1471" s="131">
        <v>48462.5</v>
      </c>
      <c r="G1471" s="131">
        <v>50651.66666666667</v>
      </c>
      <c r="H1471" s="131">
        <v>3603.7378688805784</v>
      </c>
    </row>
    <row r="1472" spans="1:8" ht="12.75">
      <c r="A1472" s="130">
        <v>38405.82373842593</v>
      </c>
      <c r="C1472" s="153" t="s">
        <v>423</v>
      </c>
      <c r="D1472" s="131">
        <v>183.45415305850685</v>
      </c>
      <c r="F1472" s="131">
        <v>291.9332115399</v>
      </c>
      <c r="G1472" s="131">
        <v>105.48499103347987</v>
      </c>
      <c r="H1472" s="131">
        <v>183.45415305850685</v>
      </c>
    </row>
    <row r="1474" spans="3:8" ht="12.75">
      <c r="C1474" s="153" t="s">
        <v>424</v>
      </c>
      <c r="D1474" s="131">
        <v>0.3451340907605134</v>
      </c>
      <c r="F1474" s="131">
        <v>0.6023899129015219</v>
      </c>
      <c r="G1474" s="131">
        <v>0.20825571590302366</v>
      </c>
      <c r="H1474" s="131">
        <v>5.090663076321166</v>
      </c>
    </row>
    <row r="1475" spans="1:16" ht="12.75">
      <c r="A1475" s="141" t="s">
        <v>404</v>
      </c>
      <c r="B1475" s="136" t="s">
        <v>952</v>
      </c>
      <c r="D1475" s="141" t="s">
        <v>405</v>
      </c>
      <c r="E1475" s="136" t="s">
        <v>406</v>
      </c>
      <c r="F1475" s="137" t="s">
        <v>441</v>
      </c>
      <c r="G1475" s="142" t="s">
        <v>408</v>
      </c>
      <c r="H1475" s="143">
        <v>1</v>
      </c>
      <c r="I1475" s="144" t="s">
        <v>409</v>
      </c>
      <c r="J1475" s="143">
        <v>14</v>
      </c>
      <c r="K1475" s="142" t="s">
        <v>410</v>
      </c>
      <c r="L1475" s="145">
        <v>1</v>
      </c>
      <c r="M1475" s="142" t="s">
        <v>411</v>
      </c>
      <c r="N1475" s="146">
        <v>1</v>
      </c>
      <c r="O1475" s="142" t="s">
        <v>412</v>
      </c>
      <c r="P1475" s="146">
        <v>1</v>
      </c>
    </row>
    <row r="1477" spans="1:10" ht="12.75">
      <c r="A1477" s="147" t="s">
        <v>413</v>
      </c>
      <c r="C1477" s="148" t="s">
        <v>414</v>
      </c>
      <c r="D1477" s="148" t="s">
        <v>415</v>
      </c>
      <c r="F1477" s="148" t="s">
        <v>416</v>
      </c>
      <c r="G1477" s="148" t="s">
        <v>417</v>
      </c>
      <c r="H1477" s="148" t="s">
        <v>418</v>
      </c>
      <c r="I1477" s="149" t="s">
        <v>419</v>
      </c>
      <c r="J1477" s="148" t="s">
        <v>420</v>
      </c>
    </row>
    <row r="1478" spans="1:8" ht="12.75">
      <c r="A1478" s="150" t="s">
        <v>473</v>
      </c>
      <c r="C1478" s="151">
        <v>228.61599999992177</v>
      </c>
      <c r="D1478" s="131">
        <v>17013.974065065384</v>
      </c>
      <c r="F1478" s="131">
        <v>16854</v>
      </c>
      <c r="G1478" s="131">
        <v>15230</v>
      </c>
      <c r="H1478" s="152" t="s">
        <v>953</v>
      </c>
    </row>
    <row r="1480" spans="4:8" ht="12.75">
      <c r="D1480" s="131">
        <v>16728.5</v>
      </c>
      <c r="F1480" s="131">
        <v>17213</v>
      </c>
      <c r="G1480" s="131">
        <v>15099</v>
      </c>
      <c r="H1480" s="152" t="s">
        <v>954</v>
      </c>
    </row>
    <row r="1482" spans="4:8" ht="12.75">
      <c r="D1482" s="131">
        <v>16800.5</v>
      </c>
      <c r="F1482" s="131">
        <v>16661</v>
      </c>
      <c r="G1482" s="131">
        <v>14987.000000014901</v>
      </c>
      <c r="H1482" s="152" t="s">
        <v>955</v>
      </c>
    </row>
    <row r="1484" spans="1:8" ht="12.75">
      <c r="A1484" s="147" t="s">
        <v>421</v>
      </c>
      <c r="C1484" s="153" t="s">
        <v>422</v>
      </c>
      <c r="D1484" s="131">
        <v>16847.65802168846</v>
      </c>
      <c r="F1484" s="131">
        <v>16909.333333333332</v>
      </c>
      <c r="G1484" s="131">
        <v>15105.333333338302</v>
      </c>
      <c r="H1484" s="131">
        <v>902.8078144625965</v>
      </c>
    </row>
    <row r="1485" spans="1:8" ht="12.75">
      <c r="A1485" s="130">
        <v>38405.82597222222</v>
      </c>
      <c r="C1485" s="153" t="s">
        <v>423</v>
      </c>
      <c r="D1485" s="131">
        <v>148.464708646331</v>
      </c>
      <c r="F1485" s="131">
        <v>280.12913688749575</v>
      </c>
      <c r="G1485" s="131">
        <v>121.62373671123578</v>
      </c>
      <c r="H1485" s="131">
        <v>148.464708646331</v>
      </c>
    </row>
    <row r="1487" spans="3:8" ht="12.75">
      <c r="C1487" s="153" t="s">
        <v>424</v>
      </c>
      <c r="D1487" s="131">
        <v>0.8812186741635437</v>
      </c>
      <c r="F1487" s="131">
        <v>1.656653939959169</v>
      </c>
      <c r="G1487" s="131">
        <v>0.8051708229622809</v>
      </c>
      <c r="H1487" s="131">
        <v>16.444774432386343</v>
      </c>
    </row>
    <row r="1488" spans="1:10" ht="12.75">
      <c r="A1488" s="147" t="s">
        <v>413</v>
      </c>
      <c r="C1488" s="148" t="s">
        <v>414</v>
      </c>
      <c r="D1488" s="148" t="s">
        <v>415</v>
      </c>
      <c r="F1488" s="148" t="s">
        <v>416</v>
      </c>
      <c r="G1488" s="148" t="s">
        <v>417</v>
      </c>
      <c r="H1488" s="148" t="s">
        <v>418</v>
      </c>
      <c r="I1488" s="149" t="s">
        <v>419</v>
      </c>
      <c r="J1488" s="148" t="s">
        <v>420</v>
      </c>
    </row>
    <row r="1489" spans="1:8" ht="12.75">
      <c r="A1489" s="150" t="s">
        <v>474</v>
      </c>
      <c r="C1489" s="151">
        <v>231.6040000000503</v>
      </c>
      <c r="D1489" s="131">
        <v>16787</v>
      </c>
      <c r="F1489" s="131">
        <v>10846</v>
      </c>
      <c r="G1489" s="131">
        <v>14382</v>
      </c>
      <c r="H1489" s="152" t="s">
        <v>956</v>
      </c>
    </row>
    <row r="1491" spans="4:8" ht="12.75">
      <c r="D1491" s="131">
        <v>17084.322429209948</v>
      </c>
      <c r="F1491" s="131">
        <v>10956</v>
      </c>
      <c r="G1491" s="131">
        <v>14694</v>
      </c>
      <c r="H1491" s="152" t="s">
        <v>957</v>
      </c>
    </row>
    <row r="1493" spans="4:8" ht="12.75">
      <c r="D1493" s="131">
        <v>17127.07051089406</v>
      </c>
      <c r="F1493" s="131">
        <v>11026</v>
      </c>
      <c r="G1493" s="131">
        <v>14980</v>
      </c>
      <c r="H1493" s="152" t="s">
        <v>958</v>
      </c>
    </row>
    <row r="1495" spans="1:8" ht="12.75">
      <c r="A1495" s="147" t="s">
        <v>421</v>
      </c>
      <c r="C1495" s="153" t="s">
        <v>422</v>
      </c>
      <c r="D1495" s="131">
        <v>16999.464313368004</v>
      </c>
      <c r="F1495" s="131">
        <v>10942.666666666668</v>
      </c>
      <c r="G1495" s="131">
        <v>14685.333333333332</v>
      </c>
      <c r="H1495" s="131">
        <v>3745.348215223179</v>
      </c>
    </row>
    <row r="1496" spans="1:8" ht="12.75">
      <c r="A1496" s="130">
        <v>38405.82644675926</v>
      </c>
      <c r="C1496" s="153" t="s">
        <v>423</v>
      </c>
      <c r="D1496" s="131">
        <v>185.23677540678648</v>
      </c>
      <c r="F1496" s="131">
        <v>90.73771725877467</v>
      </c>
      <c r="G1496" s="131">
        <v>299.09418806344826</v>
      </c>
      <c r="H1496" s="131">
        <v>185.23677540678648</v>
      </c>
    </row>
    <row r="1498" spans="3:8" ht="12.75">
      <c r="C1498" s="153" t="s">
        <v>424</v>
      </c>
      <c r="D1498" s="131">
        <v>1.0896624269573034</v>
      </c>
      <c r="F1498" s="131">
        <v>0.8292102832226269</v>
      </c>
      <c r="G1498" s="131">
        <v>2.036686408639788</v>
      </c>
      <c r="H1498" s="131">
        <v>4.945782468339825</v>
      </c>
    </row>
    <row r="1499" spans="1:10" ht="12.75">
      <c r="A1499" s="147" t="s">
        <v>413</v>
      </c>
      <c r="C1499" s="148" t="s">
        <v>414</v>
      </c>
      <c r="D1499" s="148" t="s">
        <v>415</v>
      </c>
      <c r="F1499" s="148" t="s">
        <v>416</v>
      </c>
      <c r="G1499" s="148" t="s">
        <v>417</v>
      </c>
      <c r="H1499" s="148" t="s">
        <v>418</v>
      </c>
      <c r="I1499" s="149" t="s">
        <v>419</v>
      </c>
      <c r="J1499" s="148" t="s">
        <v>420</v>
      </c>
    </row>
    <row r="1500" spans="1:8" ht="12.75">
      <c r="A1500" s="150" t="s">
        <v>472</v>
      </c>
      <c r="C1500" s="151">
        <v>267.7160000000149</v>
      </c>
      <c r="D1500" s="131">
        <v>10304.703377902508</v>
      </c>
      <c r="F1500" s="131">
        <v>3250.75</v>
      </c>
      <c r="G1500" s="131">
        <v>3321.9999999962747</v>
      </c>
      <c r="H1500" s="152" t="s">
        <v>959</v>
      </c>
    </row>
    <row r="1502" spans="4:8" ht="12.75">
      <c r="D1502" s="131">
        <v>10213.735251918435</v>
      </c>
      <c r="F1502" s="131">
        <v>3259.7499999962747</v>
      </c>
      <c r="G1502" s="131">
        <v>3350.5</v>
      </c>
      <c r="H1502" s="152" t="s">
        <v>960</v>
      </c>
    </row>
    <row r="1504" spans="4:8" ht="12.75">
      <c r="D1504" s="131">
        <v>10546.84332856536</v>
      </c>
      <c r="F1504" s="131">
        <v>3271.0000000037253</v>
      </c>
      <c r="G1504" s="131">
        <v>3355</v>
      </c>
      <c r="H1504" s="152" t="s">
        <v>961</v>
      </c>
    </row>
    <row r="1506" spans="1:8" ht="12.75">
      <c r="A1506" s="147" t="s">
        <v>421</v>
      </c>
      <c r="C1506" s="153" t="s">
        <v>422</v>
      </c>
      <c r="D1506" s="131">
        <v>10355.093986128768</v>
      </c>
      <c r="F1506" s="131">
        <v>3260.5</v>
      </c>
      <c r="G1506" s="131">
        <v>3342.4999999987585</v>
      </c>
      <c r="H1506" s="131">
        <v>7046.716222800493</v>
      </c>
    </row>
    <row r="1507" spans="1:8" ht="12.75">
      <c r="A1507" s="130">
        <v>38405.82708333333</v>
      </c>
      <c r="C1507" s="153" t="s">
        <v>423</v>
      </c>
      <c r="D1507" s="131">
        <v>172.17624031765976</v>
      </c>
      <c r="F1507" s="131">
        <v>10.145811946044772</v>
      </c>
      <c r="G1507" s="131">
        <v>17.895530170393748</v>
      </c>
      <c r="H1507" s="131">
        <v>172.17624031765976</v>
      </c>
    </row>
    <row r="1509" spans="3:8" ht="12.75">
      <c r="C1509" s="153" t="s">
        <v>424</v>
      </c>
      <c r="D1509" s="131">
        <v>1.662720208510899</v>
      </c>
      <c r="F1509" s="131">
        <v>0.3111734993419651</v>
      </c>
      <c r="G1509" s="131">
        <v>0.5353935727868478</v>
      </c>
      <c r="H1509" s="131">
        <v>2.443354250034406</v>
      </c>
    </row>
    <row r="1510" spans="1:10" ht="12.75">
      <c r="A1510" s="147" t="s">
        <v>413</v>
      </c>
      <c r="C1510" s="148" t="s">
        <v>414</v>
      </c>
      <c r="D1510" s="148" t="s">
        <v>415</v>
      </c>
      <c r="F1510" s="148" t="s">
        <v>416</v>
      </c>
      <c r="G1510" s="148" t="s">
        <v>417</v>
      </c>
      <c r="H1510" s="148" t="s">
        <v>418</v>
      </c>
      <c r="I1510" s="149" t="s">
        <v>419</v>
      </c>
      <c r="J1510" s="148" t="s">
        <v>420</v>
      </c>
    </row>
    <row r="1511" spans="1:8" ht="12.75">
      <c r="A1511" s="150" t="s">
        <v>471</v>
      </c>
      <c r="C1511" s="151">
        <v>292.40199999976903</v>
      </c>
      <c r="D1511" s="131">
        <v>22348.845154106617</v>
      </c>
      <c r="F1511" s="131">
        <v>12785.75</v>
      </c>
      <c r="G1511" s="131">
        <v>12613.25</v>
      </c>
      <c r="H1511" s="152" t="s">
        <v>962</v>
      </c>
    </row>
    <row r="1513" spans="4:8" ht="12.75">
      <c r="D1513" s="131">
        <v>22145.853120476007</v>
      </c>
      <c r="F1513" s="131">
        <v>12742.5</v>
      </c>
      <c r="G1513" s="131">
        <v>12669</v>
      </c>
      <c r="H1513" s="152" t="s">
        <v>963</v>
      </c>
    </row>
    <row r="1515" spans="4:8" ht="12.75">
      <c r="D1515" s="131">
        <v>22699.539018541574</v>
      </c>
      <c r="F1515" s="131">
        <v>12790.25</v>
      </c>
      <c r="G1515" s="131">
        <v>12748.75</v>
      </c>
      <c r="H1515" s="152" t="s">
        <v>964</v>
      </c>
    </row>
    <row r="1517" spans="1:8" ht="12.75">
      <c r="A1517" s="147" t="s">
        <v>421</v>
      </c>
      <c r="C1517" s="153" t="s">
        <v>422</v>
      </c>
      <c r="D1517" s="131">
        <v>22398.07909770807</v>
      </c>
      <c r="F1517" s="131">
        <v>12772.833333333332</v>
      </c>
      <c r="G1517" s="131">
        <v>12677</v>
      </c>
      <c r="H1517" s="131">
        <v>9686.809582940134</v>
      </c>
    </row>
    <row r="1518" spans="1:8" ht="12.75">
      <c r="A1518" s="130">
        <v>38405.82776620371</v>
      </c>
      <c r="C1518" s="153" t="s">
        <v>423</v>
      </c>
      <c r="D1518" s="131">
        <v>280.1071300967804</v>
      </c>
      <c r="F1518" s="131">
        <v>26.36561839466947</v>
      </c>
      <c r="G1518" s="131">
        <v>68.10332223908023</v>
      </c>
      <c r="H1518" s="131">
        <v>280.1071300967804</v>
      </c>
    </row>
    <row r="1520" spans="3:8" ht="12.75">
      <c r="C1520" s="153" t="s">
        <v>424</v>
      </c>
      <c r="D1520" s="131">
        <v>1.250585502778419</v>
      </c>
      <c r="F1520" s="131">
        <v>0.20641949758995895</v>
      </c>
      <c r="G1520" s="131">
        <v>0.5372195490974224</v>
      </c>
      <c r="H1520" s="131">
        <v>2.8916345231983236</v>
      </c>
    </row>
    <row r="1521" spans="1:10" ht="12.75">
      <c r="A1521" s="147" t="s">
        <v>413</v>
      </c>
      <c r="C1521" s="148" t="s">
        <v>414</v>
      </c>
      <c r="D1521" s="148" t="s">
        <v>415</v>
      </c>
      <c r="F1521" s="148" t="s">
        <v>416</v>
      </c>
      <c r="G1521" s="148" t="s">
        <v>417</v>
      </c>
      <c r="H1521" s="148" t="s">
        <v>418</v>
      </c>
      <c r="I1521" s="149" t="s">
        <v>419</v>
      </c>
      <c r="J1521" s="148" t="s">
        <v>420</v>
      </c>
    </row>
    <row r="1522" spans="1:8" ht="12.75">
      <c r="A1522" s="150" t="s">
        <v>475</v>
      </c>
      <c r="C1522" s="151">
        <v>324.75400000019</v>
      </c>
      <c r="D1522" s="131">
        <v>26300.274148106575</v>
      </c>
      <c r="F1522" s="131">
        <v>18537</v>
      </c>
      <c r="G1522" s="131">
        <v>17263</v>
      </c>
      <c r="H1522" s="152" t="s">
        <v>965</v>
      </c>
    </row>
    <row r="1524" spans="4:8" ht="12.75">
      <c r="D1524" s="131">
        <v>27063.729883670807</v>
      </c>
      <c r="F1524" s="131">
        <v>18421</v>
      </c>
      <c r="G1524" s="131">
        <v>17432</v>
      </c>
      <c r="H1524" s="152" t="s">
        <v>966</v>
      </c>
    </row>
    <row r="1526" spans="4:8" ht="12.75">
      <c r="D1526" s="131">
        <v>26189.124293237925</v>
      </c>
      <c r="F1526" s="131">
        <v>18602</v>
      </c>
      <c r="G1526" s="131">
        <v>17197</v>
      </c>
      <c r="H1526" s="152" t="s">
        <v>967</v>
      </c>
    </row>
    <row r="1528" spans="1:8" ht="12.75">
      <c r="A1528" s="147" t="s">
        <v>421</v>
      </c>
      <c r="C1528" s="153" t="s">
        <v>422</v>
      </c>
      <c r="D1528" s="131">
        <v>26517.709441671766</v>
      </c>
      <c r="F1528" s="131">
        <v>18520</v>
      </c>
      <c r="G1528" s="131">
        <v>17297.333333333332</v>
      </c>
      <c r="H1528" s="131">
        <v>8568.4335589668</v>
      </c>
    </row>
    <row r="1529" spans="1:8" ht="12.75">
      <c r="A1529" s="130">
        <v>38405.82826388889</v>
      </c>
      <c r="C1529" s="153" t="s">
        <v>423</v>
      </c>
      <c r="D1529" s="131">
        <v>476.1221638088224</v>
      </c>
      <c r="F1529" s="131">
        <v>91.68969407736073</v>
      </c>
      <c r="G1529" s="131">
        <v>121.20368531250745</v>
      </c>
      <c r="H1529" s="131">
        <v>476.1221638088224</v>
      </c>
    </row>
    <row r="1531" spans="3:8" ht="12.75">
      <c r="C1531" s="153" t="s">
        <v>424</v>
      </c>
      <c r="D1531" s="131">
        <v>1.7954875207306222</v>
      </c>
      <c r="F1531" s="131">
        <v>0.495084741238449</v>
      </c>
      <c r="G1531" s="131">
        <v>0.7007073459059632</v>
      </c>
      <c r="H1531" s="131">
        <v>5.556700189506215</v>
      </c>
    </row>
    <row r="1532" spans="1:10" ht="12.75">
      <c r="A1532" s="147" t="s">
        <v>413</v>
      </c>
      <c r="C1532" s="148" t="s">
        <v>414</v>
      </c>
      <c r="D1532" s="148" t="s">
        <v>415</v>
      </c>
      <c r="F1532" s="148" t="s">
        <v>416</v>
      </c>
      <c r="G1532" s="148" t="s">
        <v>417</v>
      </c>
      <c r="H1532" s="148" t="s">
        <v>418</v>
      </c>
      <c r="I1532" s="149" t="s">
        <v>419</v>
      </c>
      <c r="J1532" s="148" t="s">
        <v>420</v>
      </c>
    </row>
    <row r="1533" spans="1:8" ht="12.75">
      <c r="A1533" s="150" t="s">
        <v>494</v>
      </c>
      <c r="C1533" s="151">
        <v>343.82299999985844</v>
      </c>
      <c r="D1533" s="131">
        <v>16222.389080286026</v>
      </c>
      <c r="F1533" s="131">
        <v>14942</v>
      </c>
      <c r="G1533" s="131">
        <v>14965.999999985099</v>
      </c>
      <c r="H1533" s="152" t="s">
        <v>968</v>
      </c>
    </row>
    <row r="1535" spans="4:8" ht="12.75">
      <c r="D1535" s="131">
        <v>16209.890947297215</v>
      </c>
      <c r="F1535" s="131">
        <v>15039.999999985099</v>
      </c>
      <c r="G1535" s="131">
        <v>15060.000000014901</v>
      </c>
      <c r="H1535" s="152" t="s">
        <v>969</v>
      </c>
    </row>
    <row r="1537" spans="4:8" ht="12.75">
      <c r="D1537" s="131">
        <v>16146.70717252791</v>
      </c>
      <c r="F1537" s="131">
        <v>14994</v>
      </c>
      <c r="G1537" s="131">
        <v>14808.000000014901</v>
      </c>
      <c r="H1537" s="152" t="s">
        <v>970</v>
      </c>
    </row>
    <row r="1539" spans="1:8" ht="12.75">
      <c r="A1539" s="147" t="s">
        <v>421</v>
      </c>
      <c r="C1539" s="153" t="s">
        <v>422</v>
      </c>
      <c r="D1539" s="131">
        <v>16192.995733370382</v>
      </c>
      <c r="F1539" s="131">
        <v>14991.999999995034</v>
      </c>
      <c r="G1539" s="131">
        <v>14944.666666671634</v>
      </c>
      <c r="H1539" s="131">
        <v>1224.491644866331</v>
      </c>
    </row>
    <row r="1540" spans="1:8" ht="12.75">
      <c r="A1540" s="130">
        <v>38405.8287037037</v>
      </c>
      <c r="C1540" s="153" t="s">
        <v>423</v>
      </c>
      <c r="D1540" s="131">
        <v>40.57122109037086</v>
      </c>
      <c r="F1540" s="131">
        <v>49.0306026812635</v>
      </c>
      <c r="G1540" s="131">
        <v>127.34729417078816</v>
      </c>
      <c r="H1540" s="131">
        <v>40.57122109037086</v>
      </c>
    </row>
    <row r="1542" spans="3:8" ht="12.75">
      <c r="C1542" s="153" t="s">
        <v>424</v>
      </c>
      <c r="D1542" s="131">
        <v>0.2505479638135275</v>
      </c>
      <c r="F1542" s="131">
        <v>0.32704510859978486</v>
      </c>
      <c r="G1542" s="131">
        <v>0.8521253568993119</v>
      </c>
      <c r="H1542" s="131">
        <v>3.3133113860323435</v>
      </c>
    </row>
    <row r="1543" spans="1:10" ht="12.75">
      <c r="A1543" s="147" t="s">
        <v>413</v>
      </c>
      <c r="C1543" s="148" t="s">
        <v>414</v>
      </c>
      <c r="D1543" s="148" t="s">
        <v>415</v>
      </c>
      <c r="F1543" s="148" t="s">
        <v>416</v>
      </c>
      <c r="G1543" s="148" t="s">
        <v>417</v>
      </c>
      <c r="H1543" s="148" t="s">
        <v>418</v>
      </c>
      <c r="I1543" s="149" t="s">
        <v>419</v>
      </c>
      <c r="J1543" s="148" t="s">
        <v>420</v>
      </c>
    </row>
    <row r="1544" spans="1:8" ht="12.75">
      <c r="A1544" s="150" t="s">
        <v>476</v>
      </c>
      <c r="C1544" s="151">
        <v>361.38400000007823</v>
      </c>
      <c r="D1544" s="131">
        <v>33898.9295257926</v>
      </c>
      <c r="F1544" s="131">
        <v>15444</v>
      </c>
      <c r="G1544" s="131">
        <v>15278</v>
      </c>
      <c r="H1544" s="152" t="s">
        <v>971</v>
      </c>
    </row>
    <row r="1546" spans="4:8" ht="12.75">
      <c r="D1546" s="131">
        <v>32610.77809280157</v>
      </c>
      <c r="F1546" s="131">
        <v>15272</v>
      </c>
      <c r="G1546" s="131">
        <v>15096</v>
      </c>
      <c r="H1546" s="152" t="s">
        <v>972</v>
      </c>
    </row>
    <row r="1548" spans="4:8" ht="12.75">
      <c r="D1548" s="131">
        <v>33020.82710540295</v>
      </c>
      <c r="F1548" s="131">
        <v>15226</v>
      </c>
      <c r="G1548" s="131">
        <v>15324</v>
      </c>
      <c r="H1548" s="152" t="s">
        <v>973</v>
      </c>
    </row>
    <row r="1550" spans="1:8" ht="12.75">
      <c r="A1550" s="147" t="s">
        <v>421</v>
      </c>
      <c r="C1550" s="153" t="s">
        <v>422</v>
      </c>
      <c r="D1550" s="131">
        <v>33176.84490799904</v>
      </c>
      <c r="F1550" s="131">
        <v>15314</v>
      </c>
      <c r="G1550" s="131">
        <v>15232.666666666668</v>
      </c>
      <c r="H1550" s="131">
        <v>17900.2293129238</v>
      </c>
    </row>
    <row r="1551" spans="1:8" ht="12.75">
      <c r="A1551" s="130">
        <v>38405.82914351852</v>
      </c>
      <c r="C1551" s="153" t="s">
        <v>423</v>
      </c>
      <c r="D1551" s="131">
        <v>658.0955057014372</v>
      </c>
      <c r="F1551" s="131">
        <v>114.90865937778581</v>
      </c>
      <c r="G1551" s="131">
        <v>120.57086436338314</v>
      </c>
      <c r="H1551" s="131">
        <v>658.0955057014372</v>
      </c>
    </row>
    <row r="1553" spans="3:8" ht="12.75">
      <c r="C1553" s="153" t="s">
        <v>424</v>
      </c>
      <c r="D1553" s="131">
        <v>1.983598824801958</v>
      </c>
      <c r="F1553" s="131">
        <v>0.7503503942652854</v>
      </c>
      <c r="G1553" s="131">
        <v>0.7915282793342147</v>
      </c>
      <c r="H1553" s="131">
        <v>3.6764641066709602</v>
      </c>
    </row>
    <row r="1554" spans="1:10" ht="12.75">
      <c r="A1554" s="147" t="s">
        <v>413</v>
      </c>
      <c r="C1554" s="148" t="s">
        <v>414</v>
      </c>
      <c r="D1554" s="148" t="s">
        <v>415</v>
      </c>
      <c r="F1554" s="148" t="s">
        <v>416</v>
      </c>
      <c r="G1554" s="148" t="s">
        <v>417</v>
      </c>
      <c r="H1554" s="148" t="s">
        <v>418</v>
      </c>
      <c r="I1554" s="149" t="s">
        <v>419</v>
      </c>
      <c r="J1554" s="148" t="s">
        <v>420</v>
      </c>
    </row>
    <row r="1555" spans="1:8" ht="12.75">
      <c r="A1555" s="150" t="s">
        <v>495</v>
      </c>
      <c r="C1555" s="151">
        <v>371.029</v>
      </c>
      <c r="D1555" s="131">
        <v>21930.51110729575</v>
      </c>
      <c r="F1555" s="131">
        <v>19538</v>
      </c>
      <c r="G1555" s="131">
        <v>18912</v>
      </c>
      <c r="H1555" s="152" t="s">
        <v>974</v>
      </c>
    </row>
    <row r="1557" spans="4:8" ht="12.75">
      <c r="D1557" s="131">
        <v>22005.86889114976</v>
      </c>
      <c r="F1557" s="131">
        <v>18602</v>
      </c>
      <c r="G1557" s="131">
        <v>19090</v>
      </c>
      <c r="H1557" s="152" t="s">
        <v>975</v>
      </c>
    </row>
    <row r="1559" spans="4:8" ht="12.75">
      <c r="D1559" s="131">
        <v>21875</v>
      </c>
      <c r="F1559" s="131">
        <v>18750</v>
      </c>
      <c r="G1559" s="131">
        <v>19092</v>
      </c>
      <c r="H1559" s="152" t="s">
        <v>976</v>
      </c>
    </row>
    <row r="1561" spans="1:8" ht="12.75">
      <c r="A1561" s="147" t="s">
        <v>421</v>
      </c>
      <c r="C1561" s="153" t="s">
        <v>422</v>
      </c>
      <c r="D1561" s="131">
        <v>21937.126666148506</v>
      </c>
      <c r="F1561" s="131">
        <v>18963.333333333332</v>
      </c>
      <c r="G1561" s="131">
        <v>19031.333333333332</v>
      </c>
      <c r="H1561" s="131">
        <v>2947.915954379652</v>
      </c>
    </row>
    <row r="1562" spans="1:8" ht="12.75">
      <c r="A1562" s="130">
        <v>38405.82958333333</v>
      </c>
      <c r="C1562" s="153" t="s">
        <v>423</v>
      </c>
      <c r="D1562" s="131">
        <v>65.68478424991595</v>
      </c>
      <c r="F1562" s="131">
        <v>503.147427036384</v>
      </c>
      <c r="G1562" s="131">
        <v>103.35053620244712</v>
      </c>
      <c r="H1562" s="131">
        <v>65.68478424991595</v>
      </c>
    </row>
    <row r="1564" spans="3:8" ht="12.75">
      <c r="C1564" s="153" t="s">
        <v>424</v>
      </c>
      <c r="D1564" s="131">
        <v>0.2994229155419661</v>
      </c>
      <c r="F1564" s="131">
        <v>2.65326468818624</v>
      </c>
      <c r="G1564" s="131">
        <v>0.5430546267687347</v>
      </c>
      <c r="H1564" s="131">
        <v>2.2281769652330006</v>
      </c>
    </row>
    <row r="1565" spans="1:10" ht="12.75">
      <c r="A1565" s="147" t="s">
        <v>413</v>
      </c>
      <c r="C1565" s="148" t="s">
        <v>414</v>
      </c>
      <c r="D1565" s="148" t="s">
        <v>415</v>
      </c>
      <c r="F1565" s="148" t="s">
        <v>416</v>
      </c>
      <c r="G1565" s="148" t="s">
        <v>417</v>
      </c>
      <c r="H1565" s="148" t="s">
        <v>418</v>
      </c>
      <c r="I1565" s="149" t="s">
        <v>419</v>
      </c>
      <c r="J1565" s="148" t="s">
        <v>420</v>
      </c>
    </row>
    <row r="1566" spans="1:8" ht="12.75">
      <c r="A1566" s="150" t="s">
        <v>470</v>
      </c>
      <c r="C1566" s="151">
        <v>407.77100000018254</v>
      </c>
      <c r="D1566" s="131">
        <v>806575.0150184631</v>
      </c>
      <c r="F1566" s="131">
        <v>75200</v>
      </c>
      <c r="G1566" s="131">
        <v>72800</v>
      </c>
      <c r="H1566" s="152" t="s">
        <v>977</v>
      </c>
    </row>
    <row r="1568" spans="4:8" ht="12.75">
      <c r="D1568" s="131">
        <v>790045.0308160782</v>
      </c>
      <c r="F1568" s="131">
        <v>75700</v>
      </c>
      <c r="G1568" s="131">
        <v>72200</v>
      </c>
      <c r="H1568" s="152" t="s">
        <v>978</v>
      </c>
    </row>
    <row r="1570" spans="4:8" ht="12.75">
      <c r="D1570" s="131">
        <v>821745.1668615341</v>
      </c>
      <c r="F1570" s="131">
        <v>74400</v>
      </c>
      <c r="G1570" s="131">
        <v>73100</v>
      </c>
      <c r="H1570" s="152" t="s">
        <v>979</v>
      </c>
    </row>
    <row r="1572" spans="1:8" ht="12.75">
      <c r="A1572" s="147" t="s">
        <v>421</v>
      </c>
      <c r="C1572" s="153" t="s">
        <v>422</v>
      </c>
      <c r="D1572" s="131">
        <v>806121.7375653584</v>
      </c>
      <c r="F1572" s="131">
        <v>75100</v>
      </c>
      <c r="G1572" s="131">
        <v>72700</v>
      </c>
      <c r="H1572" s="131">
        <v>732241.3602068679</v>
      </c>
    </row>
    <row r="1573" spans="1:8" ht="12.75">
      <c r="A1573" s="130">
        <v>38405.830046296294</v>
      </c>
      <c r="C1573" s="153" t="s">
        <v>423</v>
      </c>
      <c r="D1573" s="131">
        <v>15854.928308323673</v>
      </c>
      <c r="F1573" s="131">
        <v>655.7438524302</v>
      </c>
      <c r="G1573" s="131">
        <v>458.25756949558405</v>
      </c>
      <c r="H1573" s="131">
        <v>15854.928308323673</v>
      </c>
    </row>
    <row r="1575" spans="3:8" ht="12.75">
      <c r="C1575" s="153" t="s">
        <v>424</v>
      </c>
      <c r="D1575" s="131">
        <v>1.966815627154354</v>
      </c>
      <c r="F1575" s="131">
        <v>0.8731609220109187</v>
      </c>
      <c r="G1575" s="131">
        <v>0.6303405357573371</v>
      </c>
      <c r="H1575" s="131">
        <v>2.1652598678452755</v>
      </c>
    </row>
    <row r="1576" spans="1:10" ht="12.75">
      <c r="A1576" s="147" t="s">
        <v>413</v>
      </c>
      <c r="C1576" s="148" t="s">
        <v>414</v>
      </c>
      <c r="D1576" s="148" t="s">
        <v>415</v>
      </c>
      <c r="F1576" s="148" t="s">
        <v>416</v>
      </c>
      <c r="G1576" s="148" t="s">
        <v>417</v>
      </c>
      <c r="H1576" s="148" t="s">
        <v>418</v>
      </c>
      <c r="I1576" s="149" t="s">
        <v>419</v>
      </c>
      <c r="J1576" s="148" t="s">
        <v>420</v>
      </c>
    </row>
    <row r="1577" spans="1:8" ht="12.75">
      <c r="A1577" s="150" t="s">
        <v>477</v>
      </c>
      <c r="C1577" s="151">
        <v>455.40299999993294</v>
      </c>
      <c r="D1577" s="131">
        <v>56444.0929941535</v>
      </c>
      <c r="F1577" s="131">
        <v>48767.5</v>
      </c>
      <c r="G1577" s="131">
        <v>51127.5</v>
      </c>
      <c r="H1577" s="152" t="s">
        <v>980</v>
      </c>
    </row>
    <row r="1579" spans="4:8" ht="12.75">
      <c r="D1579" s="131">
        <v>56560.000000059605</v>
      </c>
      <c r="F1579" s="131">
        <v>48770</v>
      </c>
      <c r="G1579" s="131">
        <v>50722.5</v>
      </c>
      <c r="H1579" s="152" t="s">
        <v>981</v>
      </c>
    </row>
    <row r="1581" spans="4:8" ht="12.75">
      <c r="D1581" s="131">
        <v>56413.7346649766</v>
      </c>
      <c r="F1581" s="131">
        <v>49070</v>
      </c>
      <c r="G1581" s="131">
        <v>50602.5</v>
      </c>
      <c r="H1581" s="152" t="s">
        <v>982</v>
      </c>
    </row>
    <row r="1583" spans="1:8" ht="12.75">
      <c r="A1583" s="147" t="s">
        <v>421</v>
      </c>
      <c r="C1583" s="153" t="s">
        <v>422</v>
      </c>
      <c r="D1583" s="131">
        <v>56472.6092197299</v>
      </c>
      <c r="F1583" s="131">
        <v>48869.16666666667</v>
      </c>
      <c r="G1583" s="131">
        <v>50817.5</v>
      </c>
      <c r="H1583" s="131">
        <v>6634.939646086489</v>
      </c>
    </row>
    <row r="1584" spans="1:8" ht="12.75">
      <c r="A1584" s="130">
        <v>38405.83069444444</v>
      </c>
      <c r="C1584" s="153" t="s">
        <v>423</v>
      </c>
      <c r="D1584" s="131">
        <v>77.1898205886405</v>
      </c>
      <c r="F1584" s="131">
        <v>173.93126036838044</v>
      </c>
      <c r="G1584" s="131">
        <v>275.0908940695783</v>
      </c>
      <c r="H1584" s="131">
        <v>77.1898205886405</v>
      </c>
    </row>
    <row r="1586" spans="3:8" ht="12.75">
      <c r="C1586" s="153" t="s">
        <v>424</v>
      </c>
      <c r="D1586" s="131">
        <v>0.13668541555836702</v>
      </c>
      <c r="F1586" s="131">
        <v>0.3559120652798399</v>
      </c>
      <c r="G1586" s="131">
        <v>0.5413310258662436</v>
      </c>
      <c r="H1586" s="131">
        <v>1.1633839146399723</v>
      </c>
    </row>
    <row r="1587" spans="1:16" ht="12.75">
      <c r="A1587" s="141" t="s">
        <v>404</v>
      </c>
      <c r="B1587" s="136" t="s">
        <v>983</v>
      </c>
      <c r="D1587" s="141" t="s">
        <v>405</v>
      </c>
      <c r="E1587" s="136" t="s">
        <v>406</v>
      </c>
      <c r="F1587" s="137" t="s">
        <v>442</v>
      </c>
      <c r="G1587" s="142" t="s">
        <v>408</v>
      </c>
      <c r="H1587" s="143">
        <v>2</v>
      </c>
      <c r="I1587" s="144" t="s">
        <v>409</v>
      </c>
      <c r="J1587" s="143">
        <v>1</v>
      </c>
      <c r="K1587" s="142" t="s">
        <v>410</v>
      </c>
      <c r="L1587" s="145">
        <v>1</v>
      </c>
      <c r="M1587" s="142" t="s">
        <v>411</v>
      </c>
      <c r="N1587" s="146">
        <v>1</v>
      </c>
      <c r="O1587" s="142" t="s">
        <v>412</v>
      </c>
      <c r="P1587" s="146">
        <v>1</v>
      </c>
    </row>
    <row r="1589" spans="1:10" ht="12.75">
      <c r="A1589" s="147" t="s">
        <v>413</v>
      </c>
      <c r="C1589" s="148" t="s">
        <v>414</v>
      </c>
      <c r="D1589" s="148" t="s">
        <v>415</v>
      </c>
      <c r="F1589" s="148" t="s">
        <v>416</v>
      </c>
      <c r="G1589" s="148" t="s">
        <v>417</v>
      </c>
      <c r="H1589" s="148" t="s">
        <v>418</v>
      </c>
      <c r="I1589" s="149" t="s">
        <v>419</v>
      </c>
      <c r="J1589" s="148" t="s">
        <v>420</v>
      </c>
    </row>
    <row r="1590" spans="1:8" ht="12.75">
      <c r="A1590" s="150" t="s">
        <v>473</v>
      </c>
      <c r="C1590" s="151">
        <v>228.61599999992177</v>
      </c>
      <c r="D1590" s="131">
        <v>22224.51682767272</v>
      </c>
      <c r="F1590" s="131">
        <v>17108</v>
      </c>
      <c r="G1590" s="131">
        <v>15384.000000014901</v>
      </c>
      <c r="H1590" s="152" t="s">
        <v>984</v>
      </c>
    </row>
    <row r="1592" spans="4:8" ht="12.75">
      <c r="D1592" s="131">
        <v>22519.49122440815</v>
      </c>
      <c r="F1592" s="131">
        <v>17162</v>
      </c>
      <c r="G1592" s="131">
        <v>15206</v>
      </c>
      <c r="H1592" s="152" t="s">
        <v>985</v>
      </c>
    </row>
    <row r="1594" spans="4:8" ht="12.75">
      <c r="D1594" s="131">
        <v>22157.45880380273</v>
      </c>
      <c r="F1594" s="131">
        <v>17479</v>
      </c>
      <c r="G1594" s="131">
        <v>15176</v>
      </c>
      <c r="H1594" s="152" t="s">
        <v>986</v>
      </c>
    </row>
    <row r="1596" spans="1:8" ht="12.75">
      <c r="A1596" s="147" t="s">
        <v>421</v>
      </c>
      <c r="C1596" s="153" t="s">
        <v>422</v>
      </c>
      <c r="D1596" s="131">
        <v>22300.488951961197</v>
      </c>
      <c r="F1596" s="131">
        <v>17249.666666666668</v>
      </c>
      <c r="G1596" s="131">
        <v>15255.333333338302</v>
      </c>
      <c r="H1596" s="131">
        <v>6117.064440413251</v>
      </c>
    </row>
    <row r="1597" spans="1:8" ht="12.75">
      <c r="A1597" s="130">
        <v>38405.83292824074</v>
      </c>
      <c r="C1597" s="153" t="s">
        <v>423</v>
      </c>
      <c r="D1597" s="131">
        <v>192.60241728494032</v>
      </c>
      <c r="F1597" s="131">
        <v>200.43535948862248</v>
      </c>
      <c r="G1597" s="131">
        <v>112.43368416656156</v>
      </c>
      <c r="H1597" s="131">
        <v>192.60241728494032</v>
      </c>
    </row>
    <row r="1599" spans="3:8" ht="12.75">
      <c r="C1599" s="153" t="s">
        <v>424</v>
      </c>
      <c r="D1599" s="131">
        <v>0.8636690329967053</v>
      </c>
      <c r="F1599" s="131">
        <v>1.1619665664377428</v>
      </c>
      <c r="G1599" s="131">
        <v>0.7370123071703335</v>
      </c>
      <c r="H1599" s="131">
        <v>3.1486086040304766</v>
      </c>
    </row>
    <row r="1600" spans="1:10" ht="12.75">
      <c r="A1600" s="147" t="s">
        <v>413</v>
      </c>
      <c r="C1600" s="148" t="s">
        <v>414</v>
      </c>
      <c r="D1600" s="148" t="s">
        <v>415</v>
      </c>
      <c r="F1600" s="148" t="s">
        <v>416</v>
      </c>
      <c r="G1600" s="148" t="s">
        <v>417</v>
      </c>
      <c r="H1600" s="148" t="s">
        <v>418</v>
      </c>
      <c r="I1600" s="149" t="s">
        <v>419</v>
      </c>
      <c r="J1600" s="148" t="s">
        <v>420</v>
      </c>
    </row>
    <row r="1601" spans="1:8" ht="12.75">
      <c r="A1601" s="150" t="s">
        <v>474</v>
      </c>
      <c r="C1601" s="151">
        <v>231.6040000000503</v>
      </c>
      <c r="D1601" s="131">
        <v>47197.212420105934</v>
      </c>
      <c r="F1601" s="131">
        <v>11371</v>
      </c>
      <c r="G1601" s="131">
        <v>15271</v>
      </c>
      <c r="H1601" s="152" t="s">
        <v>987</v>
      </c>
    </row>
    <row r="1603" spans="4:8" ht="12.75">
      <c r="D1603" s="131">
        <v>47939.19636404514</v>
      </c>
      <c r="F1603" s="131">
        <v>11341</v>
      </c>
      <c r="G1603" s="131">
        <v>15192</v>
      </c>
      <c r="H1603" s="152" t="s">
        <v>988</v>
      </c>
    </row>
    <row r="1605" spans="4:8" ht="12.75">
      <c r="D1605" s="131">
        <v>47845.62620961666</v>
      </c>
      <c r="F1605" s="131">
        <v>11288</v>
      </c>
      <c r="G1605" s="131">
        <v>15321</v>
      </c>
      <c r="H1605" s="152" t="s">
        <v>989</v>
      </c>
    </row>
    <row r="1607" spans="1:8" ht="12.75">
      <c r="A1607" s="147" t="s">
        <v>421</v>
      </c>
      <c r="C1607" s="153" t="s">
        <v>422</v>
      </c>
      <c r="D1607" s="131">
        <v>47660.67833125591</v>
      </c>
      <c r="F1607" s="131">
        <v>11333.333333333332</v>
      </c>
      <c r="G1607" s="131">
        <v>15261.333333333332</v>
      </c>
      <c r="H1607" s="131">
        <v>33901.434764529404</v>
      </c>
    </row>
    <row r="1608" spans="1:8" ht="12.75">
      <c r="A1608" s="130">
        <v>38405.833402777775</v>
      </c>
      <c r="C1608" s="153" t="s">
        <v>423</v>
      </c>
      <c r="D1608" s="131">
        <v>404.09074667487556</v>
      </c>
      <c r="F1608" s="131">
        <v>42.02776859807493</v>
      </c>
      <c r="G1608" s="131">
        <v>65.041012702243</v>
      </c>
      <c r="H1608" s="131">
        <v>404.09074667487556</v>
      </c>
    </row>
    <row r="1610" spans="3:8" ht="12.75">
      <c r="C1610" s="153" t="s">
        <v>424</v>
      </c>
      <c r="D1610" s="131">
        <v>0.8478493400079715</v>
      </c>
      <c r="F1610" s="131">
        <v>0.37083325233595543</v>
      </c>
      <c r="G1610" s="131">
        <v>0.42618171873739513</v>
      </c>
      <c r="H1610" s="131">
        <v>1.1919576545405388</v>
      </c>
    </row>
    <row r="1611" spans="1:10" ht="12.75">
      <c r="A1611" s="147" t="s">
        <v>413</v>
      </c>
      <c r="C1611" s="148" t="s">
        <v>414</v>
      </c>
      <c r="D1611" s="148" t="s">
        <v>415</v>
      </c>
      <c r="F1611" s="148" t="s">
        <v>416</v>
      </c>
      <c r="G1611" s="148" t="s">
        <v>417</v>
      </c>
      <c r="H1611" s="148" t="s">
        <v>418</v>
      </c>
      <c r="I1611" s="149" t="s">
        <v>419</v>
      </c>
      <c r="J1611" s="148" t="s">
        <v>420</v>
      </c>
    </row>
    <row r="1612" spans="1:8" ht="12.75">
      <c r="A1612" s="150" t="s">
        <v>472</v>
      </c>
      <c r="C1612" s="151">
        <v>267.7160000000149</v>
      </c>
      <c r="D1612" s="131">
        <v>14827.648714780807</v>
      </c>
      <c r="F1612" s="131">
        <v>3316.75</v>
      </c>
      <c r="G1612" s="131">
        <v>3398.75</v>
      </c>
      <c r="H1612" s="152" t="s">
        <v>990</v>
      </c>
    </row>
    <row r="1614" spans="4:8" ht="12.75">
      <c r="D1614" s="131">
        <v>14626.388967201114</v>
      </c>
      <c r="F1614" s="131">
        <v>3313.25</v>
      </c>
      <c r="G1614" s="131">
        <v>3405</v>
      </c>
      <c r="H1614" s="152" t="s">
        <v>991</v>
      </c>
    </row>
    <row r="1616" spans="4:8" ht="12.75">
      <c r="D1616" s="131">
        <v>14568.063004344702</v>
      </c>
      <c r="F1616" s="131">
        <v>3310.75</v>
      </c>
      <c r="G1616" s="131">
        <v>3401.5</v>
      </c>
      <c r="H1616" s="152" t="s">
        <v>992</v>
      </c>
    </row>
    <row r="1618" spans="1:8" ht="12.75">
      <c r="A1618" s="147" t="s">
        <v>421</v>
      </c>
      <c r="C1618" s="153" t="s">
        <v>422</v>
      </c>
      <c r="D1618" s="131">
        <v>14674.033562108874</v>
      </c>
      <c r="F1618" s="131">
        <v>3313.583333333333</v>
      </c>
      <c r="G1618" s="131">
        <v>3401.75</v>
      </c>
      <c r="H1618" s="131">
        <v>11308.971901944156</v>
      </c>
    </row>
    <row r="1619" spans="1:8" ht="12.75">
      <c r="A1619" s="130">
        <v>38405.83405092593</v>
      </c>
      <c r="C1619" s="153" t="s">
        <v>423</v>
      </c>
      <c r="D1619" s="131">
        <v>136.19357853286493</v>
      </c>
      <c r="F1619" s="131">
        <v>3.0138568866708546</v>
      </c>
      <c r="G1619" s="131">
        <v>3.132491021535417</v>
      </c>
      <c r="H1619" s="131">
        <v>136.19357853286493</v>
      </c>
    </row>
    <row r="1621" spans="3:8" ht="12.75">
      <c r="C1621" s="153" t="s">
        <v>424</v>
      </c>
      <c r="D1621" s="131">
        <v>0.9281263938535786</v>
      </c>
      <c r="F1621" s="131">
        <v>0.09095461268025617</v>
      </c>
      <c r="G1621" s="131">
        <v>0.09208469233586883</v>
      </c>
      <c r="H1621" s="131">
        <v>1.2042967275341052</v>
      </c>
    </row>
    <row r="1622" spans="1:10" ht="12.75">
      <c r="A1622" s="147" t="s">
        <v>413</v>
      </c>
      <c r="C1622" s="148" t="s">
        <v>414</v>
      </c>
      <c r="D1622" s="148" t="s">
        <v>415</v>
      </c>
      <c r="F1622" s="148" t="s">
        <v>416</v>
      </c>
      <c r="G1622" s="148" t="s">
        <v>417</v>
      </c>
      <c r="H1622" s="148" t="s">
        <v>418</v>
      </c>
      <c r="I1622" s="149" t="s">
        <v>419</v>
      </c>
      <c r="J1622" s="148" t="s">
        <v>420</v>
      </c>
    </row>
    <row r="1623" spans="1:8" ht="12.75">
      <c r="A1623" s="150" t="s">
        <v>471</v>
      </c>
      <c r="C1623" s="151">
        <v>292.40199999976903</v>
      </c>
      <c r="D1623" s="131">
        <v>15543.021132603288</v>
      </c>
      <c r="F1623" s="131">
        <v>12984.25</v>
      </c>
      <c r="G1623" s="131">
        <v>12971</v>
      </c>
      <c r="H1623" s="152" t="s">
        <v>993</v>
      </c>
    </row>
    <row r="1625" spans="4:8" ht="12.75">
      <c r="D1625" s="131">
        <v>15351.240451440215</v>
      </c>
      <c r="F1625" s="131">
        <v>12973</v>
      </c>
      <c r="G1625" s="131">
        <v>13037.25</v>
      </c>
      <c r="H1625" s="152" t="s">
        <v>994</v>
      </c>
    </row>
    <row r="1627" spans="4:8" ht="12.75">
      <c r="D1627" s="131">
        <v>15724.932019740343</v>
      </c>
      <c r="F1627" s="131">
        <v>13072.500000014901</v>
      </c>
      <c r="G1627" s="131">
        <v>12908.5</v>
      </c>
      <c r="H1627" s="152" t="s">
        <v>995</v>
      </c>
    </row>
    <row r="1629" spans="1:8" ht="12.75">
      <c r="A1629" s="147" t="s">
        <v>421</v>
      </c>
      <c r="C1629" s="153" t="s">
        <v>422</v>
      </c>
      <c r="D1629" s="131">
        <v>15539.731201261282</v>
      </c>
      <c r="F1629" s="131">
        <v>13009.916666671634</v>
      </c>
      <c r="G1629" s="131">
        <v>12972.25</v>
      </c>
      <c r="H1629" s="131">
        <v>2554.0117919768054</v>
      </c>
    </row>
    <row r="1630" spans="1:8" ht="12.75">
      <c r="A1630" s="130">
        <v>38405.83472222222</v>
      </c>
      <c r="C1630" s="153" t="s">
        <v>423</v>
      </c>
      <c r="D1630" s="131">
        <v>186.86750597911043</v>
      </c>
      <c r="F1630" s="131">
        <v>54.48986909783986</v>
      </c>
      <c r="G1630" s="131">
        <v>64.38410129837956</v>
      </c>
      <c r="H1630" s="131">
        <v>186.86750597911043</v>
      </c>
    </row>
    <row r="1632" spans="3:8" ht="12.75">
      <c r="C1632" s="153" t="s">
        <v>424</v>
      </c>
      <c r="D1632" s="131">
        <v>1.2025144036207225</v>
      </c>
      <c r="F1632" s="131">
        <v>0.41883334454731885</v>
      </c>
      <c r="G1632" s="131">
        <v>0.49632177377386005</v>
      </c>
      <c r="H1632" s="131">
        <v>7.3166265937431305</v>
      </c>
    </row>
    <row r="1633" spans="1:10" ht="12.75">
      <c r="A1633" s="147" t="s">
        <v>413</v>
      </c>
      <c r="C1633" s="148" t="s">
        <v>414</v>
      </c>
      <c r="D1633" s="148" t="s">
        <v>415</v>
      </c>
      <c r="F1633" s="148" t="s">
        <v>416</v>
      </c>
      <c r="G1633" s="148" t="s">
        <v>417</v>
      </c>
      <c r="H1633" s="148" t="s">
        <v>418</v>
      </c>
      <c r="I1633" s="149" t="s">
        <v>419</v>
      </c>
      <c r="J1633" s="148" t="s">
        <v>420</v>
      </c>
    </row>
    <row r="1634" spans="1:8" ht="12.75">
      <c r="A1634" s="150" t="s">
        <v>475</v>
      </c>
      <c r="C1634" s="151">
        <v>324.75400000019</v>
      </c>
      <c r="D1634" s="131">
        <v>27093.13869932294</v>
      </c>
      <c r="F1634" s="131">
        <v>19481</v>
      </c>
      <c r="G1634" s="131">
        <v>17781</v>
      </c>
      <c r="H1634" s="152" t="s">
        <v>996</v>
      </c>
    </row>
    <row r="1636" spans="4:8" ht="12.75">
      <c r="D1636" s="131">
        <v>27269.740427672863</v>
      </c>
      <c r="F1636" s="131">
        <v>19234</v>
      </c>
      <c r="G1636" s="131">
        <v>17246</v>
      </c>
      <c r="H1636" s="152" t="s">
        <v>997</v>
      </c>
    </row>
    <row r="1638" spans="4:8" ht="12.75">
      <c r="D1638" s="131">
        <v>27067.320007532835</v>
      </c>
      <c r="F1638" s="131">
        <v>19173</v>
      </c>
      <c r="G1638" s="131">
        <v>17316</v>
      </c>
      <c r="H1638" s="152" t="s">
        <v>998</v>
      </c>
    </row>
    <row r="1640" spans="1:8" ht="12.75">
      <c r="A1640" s="147" t="s">
        <v>421</v>
      </c>
      <c r="C1640" s="153" t="s">
        <v>422</v>
      </c>
      <c r="D1640" s="131">
        <v>27143.399711509548</v>
      </c>
      <c r="F1640" s="131">
        <v>19296</v>
      </c>
      <c r="G1640" s="131">
        <v>17447.666666666668</v>
      </c>
      <c r="H1640" s="131">
        <v>8710.17649188058</v>
      </c>
    </row>
    <row r="1641" spans="1:8" ht="12.75">
      <c r="A1641" s="130">
        <v>38405.835231481484</v>
      </c>
      <c r="C1641" s="153" t="s">
        <v>423</v>
      </c>
      <c r="D1641" s="131">
        <v>110.17319833788387</v>
      </c>
      <c r="F1641" s="131">
        <v>163.09199857749</v>
      </c>
      <c r="G1641" s="131">
        <v>290.7891561481159</v>
      </c>
      <c r="H1641" s="131">
        <v>110.17319833788387</v>
      </c>
    </row>
    <row r="1643" spans="3:8" ht="12.75">
      <c r="C1643" s="153" t="s">
        <v>424</v>
      </c>
      <c r="D1643" s="131">
        <v>0.4058931434855134</v>
      </c>
      <c r="F1643" s="131">
        <v>0.8452114354140237</v>
      </c>
      <c r="G1643" s="131">
        <v>1.666636357190737</v>
      </c>
      <c r="H1643" s="131">
        <v>1.2648790577387807</v>
      </c>
    </row>
    <row r="1644" spans="1:10" ht="12.75">
      <c r="A1644" s="147" t="s">
        <v>413</v>
      </c>
      <c r="C1644" s="148" t="s">
        <v>414</v>
      </c>
      <c r="D1644" s="148" t="s">
        <v>415</v>
      </c>
      <c r="F1644" s="148" t="s">
        <v>416</v>
      </c>
      <c r="G1644" s="148" t="s">
        <v>417</v>
      </c>
      <c r="H1644" s="148" t="s">
        <v>418</v>
      </c>
      <c r="I1644" s="149" t="s">
        <v>419</v>
      </c>
      <c r="J1644" s="148" t="s">
        <v>420</v>
      </c>
    </row>
    <row r="1645" spans="1:8" ht="12.75">
      <c r="A1645" s="150" t="s">
        <v>494</v>
      </c>
      <c r="C1645" s="151">
        <v>343.82299999985844</v>
      </c>
      <c r="D1645" s="131">
        <v>16197.159720167518</v>
      </c>
      <c r="F1645" s="131">
        <v>15384.000000014901</v>
      </c>
      <c r="G1645" s="131">
        <v>15108.000000014901</v>
      </c>
      <c r="H1645" s="152" t="s">
        <v>999</v>
      </c>
    </row>
    <row r="1647" spans="4:8" ht="12.75">
      <c r="D1647" s="131">
        <v>16111.500000014901</v>
      </c>
      <c r="F1647" s="131">
        <v>15320</v>
      </c>
      <c r="G1647" s="131">
        <v>15015.999999985099</v>
      </c>
      <c r="H1647" s="152" t="s">
        <v>1000</v>
      </c>
    </row>
    <row r="1649" spans="4:8" ht="12.75">
      <c r="D1649" s="131">
        <v>16018.5</v>
      </c>
      <c r="F1649" s="131">
        <v>15328</v>
      </c>
      <c r="G1649" s="131">
        <v>15150</v>
      </c>
      <c r="H1649" s="152" t="s">
        <v>1001</v>
      </c>
    </row>
    <row r="1651" spans="1:8" ht="12.75">
      <c r="A1651" s="147" t="s">
        <v>421</v>
      </c>
      <c r="C1651" s="153" t="s">
        <v>422</v>
      </c>
      <c r="D1651" s="131">
        <v>16109.053240060806</v>
      </c>
      <c r="F1651" s="131">
        <v>15344.000000004966</v>
      </c>
      <c r="G1651" s="131">
        <v>15091.333333333332</v>
      </c>
      <c r="H1651" s="131">
        <v>890.4750774801423</v>
      </c>
    </row>
    <row r="1652" spans="1:8" ht="12.75">
      <c r="A1652" s="130">
        <v>38405.83565972222</v>
      </c>
      <c r="C1652" s="153" t="s">
        <v>423</v>
      </c>
      <c r="D1652" s="131">
        <v>89.35498798766386</v>
      </c>
      <c r="F1652" s="131">
        <v>34.8711915578062</v>
      </c>
      <c r="G1652" s="131">
        <v>68.53709458903714</v>
      </c>
      <c r="H1652" s="131">
        <v>89.35498798766386</v>
      </c>
    </row>
    <row r="1654" spans="3:8" ht="12.75">
      <c r="C1654" s="153" t="s">
        <v>424</v>
      </c>
      <c r="D1654" s="131">
        <v>0.5546880170800562</v>
      </c>
      <c r="F1654" s="131">
        <v>0.22726271870304296</v>
      </c>
      <c r="G1654" s="131">
        <v>0.45414870293570586</v>
      </c>
      <c r="H1654" s="131">
        <v>10.034529909643256</v>
      </c>
    </row>
    <row r="1655" spans="1:10" ht="12.75">
      <c r="A1655" s="147" t="s">
        <v>413</v>
      </c>
      <c r="C1655" s="148" t="s">
        <v>414</v>
      </c>
      <c r="D1655" s="148" t="s">
        <v>415</v>
      </c>
      <c r="F1655" s="148" t="s">
        <v>416</v>
      </c>
      <c r="G1655" s="148" t="s">
        <v>417</v>
      </c>
      <c r="H1655" s="148" t="s">
        <v>418</v>
      </c>
      <c r="I1655" s="149" t="s">
        <v>419</v>
      </c>
      <c r="J1655" s="148" t="s">
        <v>420</v>
      </c>
    </row>
    <row r="1656" spans="1:8" ht="12.75">
      <c r="A1656" s="150" t="s">
        <v>476</v>
      </c>
      <c r="C1656" s="151">
        <v>361.38400000007823</v>
      </c>
      <c r="D1656" s="131">
        <v>21306.841176003218</v>
      </c>
      <c r="F1656" s="131">
        <v>15692</v>
      </c>
      <c r="G1656" s="131">
        <v>15330</v>
      </c>
      <c r="H1656" s="152" t="s">
        <v>1002</v>
      </c>
    </row>
    <row r="1658" spans="4:8" ht="12.75">
      <c r="D1658" s="131">
        <v>21773.066004872322</v>
      </c>
      <c r="F1658" s="131">
        <v>15706</v>
      </c>
      <c r="G1658" s="131">
        <v>15224</v>
      </c>
      <c r="H1658" s="152" t="s">
        <v>1003</v>
      </c>
    </row>
    <row r="1660" spans="4:8" ht="12.75">
      <c r="D1660" s="131">
        <v>21416.02315327525</v>
      </c>
      <c r="F1660" s="131">
        <v>15556</v>
      </c>
      <c r="G1660" s="131">
        <v>15362.000000014901</v>
      </c>
      <c r="H1660" s="152" t="s">
        <v>1004</v>
      </c>
    </row>
    <row r="1662" spans="1:8" ht="12.75">
      <c r="A1662" s="147" t="s">
        <v>421</v>
      </c>
      <c r="C1662" s="153" t="s">
        <v>422</v>
      </c>
      <c r="D1662" s="131">
        <v>21498.64344471693</v>
      </c>
      <c r="F1662" s="131">
        <v>15651.333333333332</v>
      </c>
      <c r="G1662" s="131">
        <v>15305.333333338302</v>
      </c>
      <c r="H1662" s="131">
        <v>6006.347047085828</v>
      </c>
    </row>
    <row r="1663" spans="1:8" ht="12.75">
      <c r="A1663" s="130">
        <v>38405.83609953704</v>
      </c>
      <c r="C1663" s="153" t="s">
        <v>423</v>
      </c>
      <c r="D1663" s="131">
        <v>243.8462265076227</v>
      </c>
      <c r="F1663" s="131">
        <v>82.85730706059263</v>
      </c>
      <c r="G1663" s="131">
        <v>72.23111056980319</v>
      </c>
      <c r="H1663" s="131">
        <v>243.8462265076227</v>
      </c>
    </row>
    <row r="1665" spans="3:8" ht="12.75">
      <c r="C1665" s="153" t="s">
        <v>424</v>
      </c>
      <c r="D1665" s="131">
        <v>1.1342400609353118</v>
      </c>
      <c r="F1665" s="131">
        <v>0.5293945588912083</v>
      </c>
      <c r="G1665" s="131">
        <v>0.4719342532218382</v>
      </c>
      <c r="H1665" s="131">
        <v>4.059809141829935</v>
      </c>
    </row>
    <row r="1666" spans="1:10" ht="12.75">
      <c r="A1666" s="147" t="s">
        <v>413</v>
      </c>
      <c r="C1666" s="148" t="s">
        <v>414</v>
      </c>
      <c r="D1666" s="148" t="s">
        <v>415</v>
      </c>
      <c r="F1666" s="148" t="s">
        <v>416</v>
      </c>
      <c r="G1666" s="148" t="s">
        <v>417</v>
      </c>
      <c r="H1666" s="148" t="s">
        <v>418</v>
      </c>
      <c r="I1666" s="149" t="s">
        <v>419</v>
      </c>
      <c r="J1666" s="148" t="s">
        <v>420</v>
      </c>
    </row>
    <row r="1667" spans="1:8" ht="12.75">
      <c r="A1667" s="150" t="s">
        <v>495</v>
      </c>
      <c r="C1667" s="151">
        <v>371.029</v>
      </c>
      <c r="D1667" s="131">
        <v>19643.44032841921</v>
      </c>
      <c r="F1667" s="131">
        <v>18920</v>
      </c>
      <c r="G1667" s="131">
        <v>19326</v>
      </c>
      <c r="H1667" s="152" t="s">
        <v>596</v>
      </c>
    </row>
    <row r="1669" spans="4:8" ht="12.75">
      <c r="D1669" s="131">
        <v>19708.311857670546</v>
      </c>
      <c r="F1669" s="131">
        <v>18882</v>
      </c>
      <c r="G1669" s="131">
        <v>18916</v>
      </c>
      <c r="H1669" s="152" t="s">
        <v>1005</v>
      </c>
    </row>
    <row r="1671" spans="4:8" ht="12.75">
      <c r="D1671" s="131">
        <v>19558.094181120396</v>
      </c>
      <c r="F1671" s="131">
        <v>18700</v>
      </c>
      <c r="G1671" s="131">
        <v>19284</v>
      </c>
      <c r="H1671" s="152" t="s">
        <v>1006</v>
      </c>
    </row>
    <row r="1673" spans="1:8" ht="12.75">
      <c r="A1673" s="147" t="s">
        <v>421</v>
      </c>
      <c r="C1673" s="153" t="s">
        <v>422</v>
      </c>
      <c r="D1673" s="131">
        <v>19636.615455736715</v>
      </c>
      <c r="F1673" s="131">
        <v>18834</v>
      </c>
      <c r="G1673" s="131">
        <v>19175.333333333332</v>
      </c>
      <c r="H1673" s="131">
        <v>672.7211639819596</v>
      </c>
    </row>
    <row r="1674" spans="1:8" ht="12.75">
      <c r="A1674" s="130">
        <v>38405.836550925924</v>
      </c>
      <c r="C1674" s="153" t="s">
        <v>423</v>
      </c>
      <c r="D1674" s="131">
        <v>75.34103631103743</v>
      </c>
      <c r="F1674" s="131">
        <v>117.5925167687128</v>
      </c>
      <c r="G1674" s="131">
        <v>225.56891038734335</v>
      </c>
      <c r="H1674" s="131">
        <v>75.34103631103743</v>
      </c>
    </row>
    <row r="1676" spans="3:8" ht="12.75">
      <c r="C1676" s="153" t="s">
        <v>424</v>
      </c>
      <c r="D1676" s="131">
        <v>0.3836762831194874</v>
      </c>
      <c r="F1676" s="131">
        <v>0.6243629434464946</v>
      </c>
      <c r="G1676" s="131">
        <v>1.176349357094236</v>
      </c>
      <c r="H1676" s="131">
        <v>11.199444932738556</v>
      </c>
    </row>
    <row r="1677" spans="1:10" ht="12.75">
      <c r="A1677" s="147" t="s">
        <v>413</v>
      </c>
      <c r="C1677" s="148" t="s">
        <v>414</v>
      </c>
      <c r="D1677" s="148" t="s">
        <v>415</v>
      </c>
      <c r="F1677" s="148" t="s">
        <v>416</v>
      </c>
      <c r="G1677" s="148" t="s">
        <v>417</v>
      </c>
      <c r="H1677" s="148" t="s">
        <v>418</v>
      </c>
      <c r="I1677" s="149" t="s">
        <v>419</v>
      </c>
      <c r="J1677" s="148" t="s">
        <v>420</v>
      </c>
    </row>
    <row r="1678" spans="1:8" ht="12.75">
      <c r="A1678" s="150" t="s">
        <v>470</v>
      </c>
      <c r="C1678" s="151">
        <v>407.77100000018254</v>
      </c>
      <c r="D1678" s="131">
        <v>429315.3052725792</v>
      </c>
      <c r="F1678" s="131">
        <v>76900</v>
      </c>
      <c r="G1678" s="131">
        <v>71700</v>
      </c>
      <c r="H1678" s="152" t="s">
        <v>1007</v>
      </c>
    </row>
    <row r="1680" spans="4:8" ht="12.75">
      <c r="D1680" s="131">
        <v>413116.7898135185</v>
      </c>
      <c r="F1680" s="131">
        <v>76300</v>
      </c>
      <c r="G1680" s="131">
        <v>71400</v>
      </c>
      <c r="H1680" s="152" t="s">
        <v>1008</v>
      </c>
    </row>
    <row r="1682" spans="4:8" ht="12.75">
      <c r="D1682" s="131">
        <v>436021.08109521866</v>
      </c>
      <c r="F1682" s="131">
        <v>76300</v>
      </c>
      <c r="G1682" s="131">
        <v>72000</v>
      </c>
      <c r="H1682" s="152" t="s">
        <v>1009</v>
      </c>
    </row>
    <row r="1684" spans="1:8" ht="12.75">
      <c r="A1684" s="147" t="s">
        <v>421</v>
      </c>
      <c r="C1684" s="153" t="s">
        <v>422</v>
      </c>
      <c r="D1684" s="131">
        <v>426151.0587271055</v>
      </c>
      <c r="F1684" s="131">
        <v>76500</v>
      </c>
      <c r="G1684" s="131">
        <v>71700</v>
      </c>
      <c r="H1684" s="131">
        <v>352090.3040101243</v>
      </c>
    </row>
    <row r="1685" spans="1:8" ht="12.75">
      <c r="A1685" s="130">
        <v>38405.837013888886</v>
      </c>
      <c r="C1685" s="153" t="s">
        <v>423</v>
      </c>
      <c r="D1685" s="131">
        <v>11775.439776485438</v>
      </c>
      <c r="F1685" s="131">
        <v>346.41016151377545</v>
      </c>
      <c r="G1685" s="131">
        <v>300</v>
      </c>
      <c r="H1685" s="131">
        <v>11775.439776485438</v>
      </c>
    </row>
    <row r="1687" spans="3:8" ht="12.75">
      <c r="C1687" s="153" t="s">
        <v>424</v>
      </c>
      <c r="D1687" s="131">
        <v>2.763207913094986</v>
      </c>
      <c r="F1687" s="131">
        <v>0.4528237405408829</v>
      </c>
      <c r="G1687" s="131">
        <v>0.4184100418410042</v>
      </c>
      <c r="H1687" s="131">
        <v>3.3444373907402007</v>
      </c>
    </row>
    <row r="1688" spans="1:10" ht="12.75">
      <c r="A1688" s="147" t="s">
        <v>413</v>
      </c>
      <c r="C1688" s="148" t="s">
        <v>414</v>
      </c>
      <c r="D1688" s="148" t="s">
        <v>415</v>
      </c>
      <c r="F1688" s="148" t="s">
        <v>416</v>
      </c>
      <c r="G1688" s="148" t="s">
        <v>417</v>
      </c>
      <c r="H1688" s="148" t="s">
        <v>418</v>
      </c>
      <c r="I1688" s="149" t="s">
        <v>419</v>
      </c>
      <c r="J1688" s="148" t="s">
        <v>420</v>
      </c>
    </row>
    <row r="1689" spans="1:8" ht="12.75">
      <c r="A1689" s="150" t="s">
        <v>477</v>
      </c>
      <c r="C1689" s="151">
        <v>455.40299999993294</v>
      </c>
      <c r="D1689" s="131">
        <v>53576.18340975046</v>
      </c>
      <c r="F1689" s="131">
        <v>48820</v>
      </c>
      <c r="G1689" s="131">
        <v>50325</v>
      </c>
      <c r="H1689" s="152" t="s">
        <v>1010</v>
      </c>
    </row>
    <row r="1691" spans="4:8" ht="12.75">
      <c r="D1691" s="131">
        <v>53942.273379445076</v>
      </c>
      <c r="F1691" s="131">
        <v>48975</v>
      </c>
      <c r="G1691" s="131">
        <v>50812.5</v>
      </c>
      <c r="H1691" s="152" t="s">
        <v>1011</v>
      </c>
    </row>
    <row r="1693" spans="4:8" ht="12.75">
      <c r="D1693" s="131">
        <v>53986.221457362175</v>
      </c>
      <c r="F1693" s="131">
        <v>48905</v>
      </c>
      <c r="G1693" s="131">
        <v>51232.5</v>
      </c>
      <c r="H1693" s="152" t="s">
        <v>1012</v>
      </c>
    </row>
    <row r="1695" spans="1:8" ht="12.75">
      <c r="A1695" s="147" t="s">
        <v>421</v>
      </c>
      <c r="C1695" s="153" t="s">
        <v>422</v>
      </c>
      <c r="D1695" s="131">
        <v>53834.892748852566</v>
      </c>
      <c r="F1695" s="131">
        <v>48900</v>
      </c>
      <c r="G1695" s="131">
        <v>50790</v>
      </c>
      <c r="H1695" s="131">
        <v>3995.3869348990825</v>
      </c>
    </row>
    <row r="1696" spans="1:8" ht="12.75">
      <c r="A1696" s="130">
        <v>38405.83766203704</v>
      </c>
      <c r="C1696" s="153" t="s">
        <v>423</v>
      </c>
      <c r="D1696" s="131">
        <v>225.12385478189992</v>
      </c>
      <c r="F1696" s="131">
        <v>77.62087348130012</v>
      </c>
      <c r="G1696" s="131">
        <v>454.1681957160805</v>
      </c>
      <c r="H1696" s="131">
        <v>225.12385478189992</v>
      </c>
    </row>
    <row r="1698" spans="3:8" ht="12.75">
      <c r="C1698" s="153" t="s">
        <v>424</v>
      </c>
      <c r="D1698" s="131">
        <v>0.4181746136880682</v>
      </c>
      <c r="F1698" s="131">
        <v>0.15873389259979573</v>
      </c>
      <c r="G1698" s="131">
        <v>0.894207906509314</v>
      </c>
      <c r="H1698" s="131">
        <v>5.634594557425169</v>
      </c>
    </row>
    <row r="1699" spans="1:16" ht="12.75">
      <c r="A1699" s="141" t="s">
        <v>404</v>
      </c>
      <c r="B1699" s="136" t="s">
        <v>1013</v>
      </c>
      <c r="D1699" s="141" t="s">
        <v>405</v>
      </c>
      <c r="E1699" s="136" t="s">
        <v>406</v>
      </c>
      <c r="F1699" s="137" t="s">
        <v>443</v>
      </c>
      <c r="G1699" s="142" t="s">
        <v>408</v>
      </c>
      <c r="H1699" s="143">
        <v>2</v>
      </c>
      <c r="I1699" s="144" t="s">
        <v>409</v>
      </c>
      <c r="J1699" s="143">
        <v>2</v>
      </c>
      <c r="K1699" s="142" t="s">
        <v>410</v>
      </c>
      <c r="L1699" s="145">
        <v>1</v>
      </c>
      <c r="M1699" s="142" t="s">
        <v>411</v>
      </c>
      <c r="N1699" s="146">
        <v>1</v>
      </c>
      <c r="O1699" s="142" t="s">
        <v>412</v>
      </c>
      <c r="P1699" s="146">
        <v>1</v>
      </c>
    </row>
    <row r="1701" spans="1:10" ht="12.75">
      <c r="A1701" s="147" t="s">
        <v>413</v>
      </c>
      <c r="C1701" s="148" t="s">
        <v>414</v>
      </c>
      <c r="D1701" s="148" t="s">
        <v>415</v>
      </c>
      <c r="F1701" s="148" t="s">
        <v>416</v>
      </c>
      <c r="G1701" s="148" t="s">
        <v>417</v>
      </c>
      <c r="H1701" s="148" t="s">
        <v>418</v>
      </c>
      <c r="I1701" s="149" t="s">
        <v>419</v>
      </c>
      <c r="J1701" s="148" t="s">
        <v>420</v>
      </c>
    </row>
    <row r="1702" spans="1:8" ht="12.75">
      <c r="A1702" s="150" t="s">
        <v>473</v>
      </c>
      <c r="C1702" s="151">
        <v>228.61599999992177</v>
      </c>
      <c r="D1702" s="131">
        <v>24486.02183112502</v>
      </c>
      <c r="F1702" s="131">
        <v>17205</v>
      </c>
      <c r="G1702" s="131">
        <v>15542</v>
      </c>
      <c r="H1702" s="152" t="s">
        <v>1014</v>
      </c>
    </row>
    <row r="1704" spans="4:8" ht="12.75">
      <c r="D1704" s="131">
        <v>24364.658889859915</v>
      </c>
      <c r="F1704" s="131">
        <v>17194</v>
      </c>
      <c r="G1704" s="131">
        <v>15537.999999985099</v>
      </c>
      <c r="H1704" s="152" t="s">
        <v>1015</v>
      </c>
    </row>
    <row r="1706" spans="4:8" ht="12.75">
      <c r="D1706" s="131">
        <v>24571.038564950228</v>
      </c>
      <c r="F1706" s="131">
        <v>17258</v>
      </c>
      <c r="G1706" s="131">
        <v>15847</v>
      </c>
      <c r="H1706" s="152" t="s">
        <v>1016</v>
      </c>
    </row>
    <row r="1708" spans="1:8" ht="12.75">
      <c r="A1708" s="147" t="s">
        <v>421</v>
      </c>
      <c r="C1708" s="153" t="s">
        <v>422</v>
      </c>
      <c r="D1708" s="131">
        <v>24473.906428645052</v>
      </c>
      <c r="F1708" s="131">
        <v>17219</v>
      </c>
      <c r="G1708" s="131">
        <v>15642.333333328366</v>
      </c>
      <c r="H1708" s="131">
        <v>8097.848998215502</v>
      </c>
    </row>
    <row r="1709" spans="1:8" ht="12.75">
      <c r="A1709" s="130">
        <v>38405.83988425926</v>
      </c>
      <c r="C1709" s="153" t="s">
        <v>423</v>
      </c>
      <c r="D1709" s="131">
        <v>103.72188682049236</v>
      </c>
      <c r="F1709" s="131">
        <v>34.21987726453735</v>
      </c>
      <c r="G1709" s="131">
        <v>177.25781600499093</v>
      </c>
      <c r="H1709" s="131">
        <v>103.72188682049236</v>
      </c>
    </row>
    <row r="1711" spans="3:8" ht="12.75">
      <c r="C1711" s="153" t="s">
        <v>424</v>
      </c>
      <c r="D1711" s="131">
        <v>0.4238060120189596</v>
      </c>
      <c r="F1711" s="131">
        <v>0.1987332438848792</v>
      </c>
      <c r="G1711" s="131">
        <v>1.1331929337378088</v>
      </c>
      <c r="H1711" s="131">
        <v>1.2808572602841723</v>
      </c>
    </row>
    <row r="1712" spans="1:10" ht="12.75">
      <c r="A1712" s="147" t="s">
        <v>413</v>
      </c>
      <c r="C1712" s="148" t="s">
        <v>414</v>
      </c>
      <c r="D1712" s="148" t="s">
        <v>415</v>
      </c>
      <c r="F1712" s="148" t="s">
        <v>416</v>
      </c>
      <c r="G1712" s="148" t="s">
        <v>417</v>
      </c>
      <c r="H1712" s="148" t="s">
        <v>418</v>
      </c>
      <c r="I1712" s="149" t="s">
        <v>419</v>
      </c>
      <c r="J1712" s="148" t="s">
        <v>420</v>
      </c>
    </row>
    <row r="1713" spans="1:8" ht="12.75">
      <c r="A1713" s="150" t="s">
        <v>474</v>
      </c>
      <c r="C1713" s="151">
        <v>231.6040000000503</v>
      </c>
      <c r="D1713" s="131">
        <v>71605.47300839424</v>
      </c>
      <c r="F1713" s="131">
        <v>11696</v>
      </c>
      <c r="G1713" s="131">
        <v>15539.999999985099</v>
      </c>
      <c r="H1713" s="152" t="s">
        <v>1017</v>
      </c>
    </row>
    <row r="1715" spans="4:8" ht="12.75">
      <c r="D1715" s="131">
        <v>71877.96016395092</v>
      </c>
      <c r="F1715" s="131">
        <v>11485</v>
      </c>
      <c r="G1715" s="131">
        <v>15721</v>
      </c>
      <c r="H1715" s="152" t="s">
        <v>1018</v>
      </c>
    </row>
    <row r="1717" spans="4:8" ht="12.75">
      <c r="D1717" s="131">
        <v>70512.69413268566</v>
      </c>
      <c r="F1717" s="131">
        <v>12030</v>
      </c>
      <c r="G1717" s="131">
        <v>15820</v>
      </c>
      <c r="H1717" s="152" t="s">
        <v>1019</v>
      </c>
    </row>
    <row r="1719" spans="1:8" ht="12.75">
      <c r="A1719" s="147" t="s">
        <v>421</v>
      </c>
      <c r="C1719" s="153" t="s">
        <v>422</v>
      </c>
      <c r="D1719" s="131">
        <v>71332.04243501027</v>
      </c>
      <c r="F1719" s="131">
        <v>11737</v>
      </c>
      <c r="G1719" s="131">
        <v>15693.666666661698</v>
      </c>
      <c r="H1719" s="131">
        <v>57151.42783297863</v>
      </c>
    </row>
    <row r="1720" spans="1:8" ht="12.75">
      <c r="A1720" s="130">
        <v>38405.8403587963</v>
      </c>
      <c r="C1720" s="153" t="s">
        <v>423</v>
      </c>
      <c r="D1720" s="131">
        <v>722.5379179514416</v>
      </c>
      <c r="F1720" s="131">
        <v>274.8035662068453</v>
      </c>
      <c r="G1720" s="131">
        <v>141.98708862313157</v>
      </c>
      <c r="H1720" s="131">
        <v>722.5379179514416</v>
      </c>
    </row>
    <row r="1722" spans="3:8" ht="12.75">
      <c r="C1722" s="153" t="s">
        <v>424</v>
      </c>
      <c r="D1722" s="131">
        <v>1.0129219538466696</v>
      </c>
      <c r="F1722" s="131">
        <v>2.341344178298076</v>
      </c>
      <c r="G1722" s="131">
        <v>0.9047413306206955</v>
      </c>
      <c r="H1722" s="131">
        <v>1.2642517349925395</v>
      </c>
    </row>
    <row r="1723" spans="1:10" ht="12.75">
      <c r="A1723" s="147" t="s">
        <v>413</v>
      </c>
      <c r="C1723" s="148" t="s">
        <v>414</v>
      </c>
      <c r="D1723" s="148" t="s">
        <v>415</v>
      </c>
      <c r="F1723" s="148" t="s">
        <v>416</v>
      </c>
      <c r="G1723" s="148" t="s">
        <v>417</v>
      </c>
      <c r="H1723" s="148" t="s">
        <v>418</v>
      </c>
      <c r="I1723" s="149" t="s">
        <v>419</v>
      </c>
      <c r="J1723" s="148" t="s">
        <v>420</v>
      </c>
    </row>
    <row r="1724" spans="1:8" ht="12.75">
      <c r="A1724" s="150" t="s">
        <v>472</v>
      </c>
      <c r="C1724" s="151">
        <v>267.7160000000149</v>
      </c>
      <c r="D1724" s="131">
        <v>20824.642203450203</v>
      </c>
      <c r="F1724" s="131">
        <v>3373</v>
      </c>
      <c r="G1724" s="131">
        <v>3446.2500000037253</v>
      </c>
      <c r="H1724" s="152" t="s">
        <v>1020</v>
      </c>
    </row>
    <row r="1726" spans="4:8" ht="12.75">
      <c r="D1726" s="131">
        <v>21239.22936281562</v>
      </c>
      <c r="F1726" s="131">
        <v>3376.75</v>
      </c>
      <c r="G1726" s="131">
        <v>3484.9999999962747</v>
      </c>
      <c r="H1726" s="152" t="s">
        <v>1021</v>
      </c>
    </row>
    <row r="1728" spans="4:8" ht="12.75">
      <c r="D1728" s="131">
        <v>21114.56630629301</v>
      </c>
      <c r="F1728" s="131">
        <v>3386</v>
      </c>
      <c r="G1728" s="131">
        <v>3462.5</v>
      </c>
      <c r="H1728" s="152" t="s">
        <v>1022</v>
      </c>
    </row>
    <row r="1730" spans="1:8" ht="12.75">
      <c r="A1730" s="147" t="s">
        <v>421</v>
      </c>
      <c r="C1730" s="153" t="s">
        <v>422</v>
      </c>
      <c r="D1730" s="131">
        <v>21059.47929085294</v>
      </c>
      <c r="F1730" s="131">
        <v>3378.583333333333</v>
      </c>
      <c r="G1730" s="131">
        <v>3464.583333333333</v>
      </c>
      <c r="H1730" s="131">
        <v>17630.682693540417</v>
      </c>
    </row>
    <row r="1731" spans="1:8" ht="12.75">
      <c r="A1731" s="130">
        <v>38405.84101851852</v>
      </c>
      <c r="C1731" s="153" t="s">
        <v>423</v>
      </c>
      <c r="D1731" s="131">
        <v>212.71239416218398</v>
      </c>
      <c r="F1731" s="131">
        <v>6.691101055381941</v>
      </c>
      <c r="G1731" s="131">
        <v>19.45882404430194</v>
      </c>
      <c r="H1731" s="131">
        <v>212.71239416218398</v>
      </c>
    </row>
    <row r="1733" spans="3:8" ht="12.75">
      <c r="C1733" s="153" t="s">
        <v>424</v>
      </c>
      <c r="D1733" s="131">
        <v>1.0100553352929977</v>
      </c>
      <c r="F1733" s="131">
        <v>0.19804457653499571</v>
      </c>
      <c r="G1733" s="131">
        <v>0.5616497619521909</v>
      </c>
      <c r="H1733" s="131">
        <v>1.2064898328646019</v>
      </c>
    </row>
    <row r="1734" spans="1:10" ht="12.75">
      <c r="A1734" s="147" t="s">
        <v>413</v>
      </c>
      <c r="C1734" s="148" t="s">
        <v>414</v>
      </c>
      <c r="D1734" s="148" t="s">
        <v>415</v>
      </c>
      <c r="F1734" s="148" t="s">
        <v>416</v>
      </c>
      <c r="G1734" s="148" t="s">
        <v>417</v>
      </c>
      <c r="H1734" s="148" t="s">
        <v>418</v>
      </c>
      <c r="I1734" s="149" t="s">
        <v>419</v>
      </c>
      <c r="J1734" s="148" t="s">
        <v>420</v>
      </c>
    </row>
    <row r="1735" spans="1:8" ht="12.75">
      <c r="A1735" s="150" t="s">
        <v>471</v>
      </c>
      <c r="C1735" s="151">
        <v>292.40199999976903</v>
      </c>
      <c r="D1735" s="131">
        <v>15413.910195857286</v>
      </c>
      <c r="F1735" s="131">
        <v>13096</v>
      </c>
      <c r="G1735" s="131">
        <v>12840.250000014901</v>
      </c>
      <c r="H1735" s="152" t="s">
        <v>1023</v>
      </c>
    </row>
    <row r="1737" spans="4:8" ht="12.75">
      <c r="D1737" s="131">
        <v>15568.866445183754</v>
      </c>
      <c r="F1737" s="131">
        <v>13147.249999985099</v>
      </c>
      <c r="G1737" s="131">
        <v>12930.5</v>
      </c>
      <c r="H1737" s="152" t="s">
        <v>1024</v>
      </c>
    </row>
    <row r="1739" spans="4:8" ht="12.75">
      <c r="D1739" s="131">
        <v>15744.676139205694</v>
      </c>
      <c r="F1739" s="131">
        <v>13276.750000014901</v>
      </c>
      <c r="G1739" s="131">
        <v>13020.249999985099</v>
      </c>
      <c r="H1739" s="152" t="s">
        <v>1025</v>
      </c>
    </row>
    <row r="1741" spans="1:8" ht="12.75">
      <c r="A1741" s="147" t="s">
        <v>421</v>
      </c>
      <c r="C1741" s="153" t="s">
        <v>422</v>
      </c>
      <c r="D1741" s="131">
        <v>15575.817593415577</v>
      </c>
      <c r="F1741" s="131">
        <v>13173.333333333332</v>
      </c>
      <c r="G1741" s="131">
        <v>12930.333333333332</v>
      </c>
      <c r="H1741" s="131">
        <v>2558.5886904619915</v>
      </c>
    </row>
    <row r="1742" spans="1:8" ht="12.75">
      <c r="A1742" s="130">
        <v>38405.84168981481</v>
      </c>
      <c r="C1742" s="153" t="s">
        <v>423</v>
      </c>
      <c r="D1742" s="131">
        <v>165.49249580004383</v>
      </c>
      <c r="F1742" s="131">
        <v>93.15522441208606</v>
      </c>
      <c r="G1742" s="131">
        <v>90.0001157259727</v>
      </c>
      <c r="H1742" s="131">
        <v>165.49249580004383</v>
      </c>
    </row>
    <row r="1744" spans="3:8" ht="12.75">
      <c r="C1744" s="153" t="s">
        <v>424</v>
      </c>
      <c r="D1744" s="131">
        <v>1.0624963653272563</v>
      </c>
      <c r="F1744" s="131">
        <v>0.707149982885269</v>
      </c>
      <c r="G1744" s="131">
        <v>0.6960386357091031</v>
      </c>
      <c r="H1744" s="131">
        <v>6.4681164431381</v>
      </c>
    </row>
    <row r="1745" spans="1:10" ht="12.75">
      <c r="A1745" s="147" t="s">
        <v>413</v>
      </c>
      <c r="C1745" s="148" t="s">
        <v>414</v>
      </c>
      <c r="D1745" s="148" t="s">
        <v>415</v>
      </c>
      <c r="F1745" s="148" t="s">
        <v>416</v>
      </c>
      <c r="G1745" s="148" t="s">
        <v>417</v>
      </c>
      <c r="H1745" s="148" t="s">
        <v>418</v>
      </c>
      <c r="I1745" s="149" t="s">
        <v>419</v>
      </c>
      <c r="J1745" s="148" t="s">
        <v>420</v>
      </c>
    </row>
    <row r="1746" spans="1:8" ht="12.75">
      <c r="A1746" s="150" t="s">
        <v>475</v>
      </c>
      <c r="C1746" s="151">
        <v>324.75400000019</v>
      </c>
      <c r="D1746" s="131">
        <v>47098.31188440323</v>
      </c>
      <c r="F1746" s="131">
        <v>19492</v>
      </c>
      <c r="G1746" s="131">
        <v>17544</v>
      </c>
      <c r="H1746" s="152" t="s">
        <v>1026</v>
      </c>
    </row>
    <row r="1748" spans="4:8" ht="12.75">
      <c r="D1748" s="131">
        <v>47404.724026083946</v>
      </c>
      <c r="F1748" s="131">
        <v>19686</v>
      </c>
      <c r="G1748" s="131">
        <v>17466</v>
      </c>
      <c r="H1748" s="152" t="s">
        <v>1027</v>
      </c>
    </row>
    <row r="1750" spans="4:8" ht="12.75">
      <c r="D1750" s="131">
        <v>46887.79559355974</v>
      </c>
      <c r="F1750" s="131">
        <v>19287</v>
      </c>
      <c r="G1750" s="131">
        <v>17551</v>
      </c>
      <c r="H1750" s="152" t="s">
        <v>1028</v>
      </c>
    </row>
    <row r="1752" spans="1:8" ht="12.75">
      <c r="A1752" s="147" t="s">
        <v>421</v>
      </c>
      <c r="C1752" s="153" t="s">
        <v>422</v>
      </c>
      <c r="D1752" s="131">
        <v>47130.277168015644</v>
      </c>
      <c r="F1752" s="131">
        <v>19488.333333333332</v>
      </c>
      <c r="G1752" s="131">
        <v>17520.333333333332</v>
      </c>
      <c r="H1752" s="131">
        <v>28560.579382258602</v>
      </c>
    </row>
    <row r="1753" spans="1:8" ht="12.75">
      <c r="A1753" s="130">
        <v>38405.8421875</v>
      </c>
      <c r="C1753" s="153" t="s">
        <v>423</v>
      </c>
      <c r="D1753" s="131">
        <v>259.9424659517214</v>
      </c>
      <c r="F1753" s="131">
        <v>199.52526991169145</v>
      </c>
      <c r="G1753" s="131">
        <v>47.18403684863487</v>
      </c>
      <c r="H1753" s="131">
        <v>259.9424659517214</v>
      </c>
    </row>
    <row r="1755" spans="3:8" ht="12.75">
      <c r="C1755" s="153" t="s">
        <v>424</v>
      </c>
      <c r="D1755" s="131">
        <v>0.5515402869901389</v>
      </c>
      <c r="F1755" s="131">
        <v>1.023819053681817</v>
      </c>
      <c r="G1755" s="131">
        <v>0.2693101549550134</v>
      </c>
      <c r="H1755" s="131">
        <v>0.9101442322742014</v>
      </c>
    </row>
    <row r="1756" spans="1:10" ht="12.75">
      <c r="A1756" s="147" t="s">
        <v>413</v>
      </c>
      <c r="C1756" s="148" t="s">
        <v>414</v>
      </c>
      <c r="D1756" s="148" t="s">
        <v>415</v>
      </c>
      <c r="F1756" s="148" t="s">
        <v>416</v>
      </c>
      <c r="G1756" s="148" t="s">
        <v>417</v>
      </c>
      <c r="H1756" s="148" t="s">
        <v>418</v>
      </c>
      <c r="I1756" s="149" t="s">
        <v>419</v>
      </c>
      <c r="J1756" s="148" t="s">
        <v>420</v>
      </c>
    </row>
    <row r="1757" spans="1:8" ht="12.75">
      <c r="A1757" s="150" t="s">
        <v>494</v>
      </c>
      <c r="C1757" s="151">
        <v>343.82299999985844</v>
      </c>
      <c r="D1757" s="131">
        <v>15755</v>
      </c>
      <c r="F1757" s="131">
        <v>15200</v>
      </c>
      <c r="G1757" s="131">
        <v>15136.000000014901</v>
      </c>
      <c r="H1757" s="152" t="s">
        <v>1029</v>
      </c>
    </row>
    <row r="1759" spans="4:8" ht="12.75">
      <c r="D1759" s="131">
        <v>15598.402637183666</v>
      </c>
      <c r="F1759" s="131">
        <v>15232</v>
      </c>
      <c r="G1759" s="131">
        <v>15098</v>
      </c>
      <c r="H1759" s="152" t="s">
        <v>1030</v>
      </c>
    </row>
    <row r="1761" spans="4:8" ht="12.75">
      <c r="D1761" s="131">
        <v>15961.32610924542</v>
      </c>
      <c r="F1761" s="131">
        <v>15220</v>
      </c>
      <c r="G1761" s="131">
        <v>15030</v>
      </c>
      <c r="H1761" s="152" t="s">
        <v>1031</v>
      </c>
    </row>
    <row r="1763" spans="1:8" ht="12.75">
      <c r="A1763" s="147" t="s">
        <v>421</v>
      </c>
      <c r="C1763" s="153" t="s">
        <v>422</v>
      </c>
      <c r="D1763" s="131">
        <v>15771.576248809695</v>
      </c>
      <c r="F1763" s="131">
        <v>15217.333333333332</v>
      </c>
      <c r="G1763" s="131">
        <v>15088.000000004966</v>
      </c>
      <c r="H1763" s="131">
        <v>618.4430116739925</v>
      </c>
    </row>
    <row r="1764" spans="1:8" ht="12.75">
      <c r="A1764" s="130">
        <v>38405.842627314814</v>
      </c>
      <c r="C1764" s="153" t="s">
        <v>423</v>
      </c>
      <c r="D1764" s="131">
        <v>182.02868087701054</v>
      </c>
      <c r="F1764" s="131">
        <v>16.165807537309522</v>
      </c>
      <c r="G1764" s="131">
        <v>53.70288633502</v>
      </c>
      <c r="H1764" s="131">
        <v>182.02868087701054</v>
      </c>
    </row>
    <row r="1766" spans="3:8" ht="12.75">
      <c r="C1766" s="153" t="s">
        <v>424</v>
      </c>
      <c r="D1766" s="131">
        <v>1.154156553570532</v>
      </c>
      <c r="F1766" s="131">
        <v>0.10623285422747869</v>
      </c>
      <c r="G1766" s="131">
        <v>0.3559311130368659</v>
      </c>
      <c r="H1766" s="131">
        <v>29.433379865397466</v>
      </c>
    </row>
    <row r="1767" spans="1:10" ht="12.75">
      <c r="A1767" s="147" t="s">
        <v>413</v>
      </c>
      <c r="C1767" s="148" t="s">
        <v>414</v>
      </c>
      <c r="D1767" s="148" t="s">
        <v>415</v>
      </c>
      <c r="F1767" s="148" t="s">
        <v>416</v>
      </c>
      <c r="G1767" s="148" t="s">
        <v>417</v>
      </c>
      <c r="H1767" s="148" t="s">
        <v>418</v>
      </c>
      <c r="I1767" s="149" t="s">
        <v>419</v>
      </c>
      <c r="J1767" s="148" t="s">
        <v>420</v>
      </c>
    </row>
    <row r="1768" spans="1:8" ht="12.75">
      <c r="A1768" s="150" t="s">
        <v>476</v>
      </c>
      <c r="C1768" s="151">
        <v>361.38400000007823</v>
      </c>
      <c r="D1768" s="131">
        <v>22276.42987075448</v>
      </c>
      <c r="F1768" s="131">
        <v>15760.000000014901</v>
      </c>
      <c r="G1768" s="131">
        <v>15642</v>
      </c>
      <c r="H1768" s="152" t="s">
        <v>1032</v>
      </c>
    </row>
    <row r="1770" spans="4:8" ht="12.75">
      <c r="D1770" s="131">
        <v>22384.915515363216</v>
      </c>
      <c r="F1770" s="131">
        <v>15710.000000014901</v>
      </c>
      <c r="G1770" s="131">
        <v>15180</v>
      </c>
      <c r="H1770" s="152" t="s">
        <v>1033</v>
      </c>
    </row>
    <row r="1772" spans="4:8" ht="12.75">
      <c r="D1772" s="131">
        <v>22311.939714878798</v>
      </c>
      <c r="F1772" s="131">
        <v>15892</v>
      </c>
      <c r="G1772" s="131">
        <v>15415.999999985099</v>
      </c>
      <c r="H1772" s="152" t="s">
        <v>1034</v>
      </c>
    </row>
    <row r="1774" spans="1:8" ht="12.75">
      <c r="A1774" s="147" t="s">
        <v>421</v>
      </c>
      <c r="C1774" s="153" t="s">
        <v>422</v>
      </c>
      <c r="D1774" s="131">
        <v>22324.42836699883</v>
      </c>
      <c r="F1774" s="131">
        <v>15787.333333343267</v>
      </c>
      <c r="G1774" s="131">
        <v>15412.666666661698</v>
      </c>
      <c r="H1774" s="131">
        <v>6709.308439955163</v>
      </c>
    </row>
    <row r="1775" spans="1:8" ht="12.75">
      <c r="A1775" s="130">
        <v>38405.84306712963</v>
      </c>
      <c r="C1775" s="153" t="s">
        <v>423</v>
      </c>
      <c r="D1775" s="131">
        <v>55.31056495261646</v>
      </c>
      <c r="F1775" s="131">
        <v>94.02836450644344</v>
      </c>
      <c r="G1775" s="131">
        <v>231.0180368138673</v>
      </c>
      <c r="H1775" s="131">
        <v>55.31056495261646</v>
      </c>
    </row>
    <row r="1777" spans="3:8" ht="12.75">
      <c r="C1777" s="153" t="s">
        <v>424</v>
      </c>
      <c r="D1777" s="131">
        <v>0.24775803457695486</v>
      </c>
      <c r="F1777" s="131">
        <v>0.5955937112435135</v>
      </c>
      <c r="G1777" s="131">
        <v>1.4988842736317003</v>
      </c>
      <c r="H1777" s="131">
        <v>0.8243854854433565</v>
      </c>
    </row>
    <row r="1778" spans="1:10" ht="12.75">
      <c r="A1778" s="147" t="s">
        <v>413</v>
      </c>
      <c r="C1778" s="148" t="s">
        <v>414</v>
      </c>
      <c r="D1778" s="148" t="s">
        <v>415</v>
      </c>
      <c r="F1778" s="148" t="s">
        <v>416</v>
      </c>
      <c r="G1778" s="148" t="s">
        <v>417</v>
      </c>
      <c r="H1778" s="148" t="s">
        <v>418</v>
      </c>
      <c r="I1778" s="149" t="s">
        <v>419</v>
      </c>
      <c r="J1778" s="148" t="s">
        <v>420</v>
      </c>
    </row>
    <row r="1779" spans="1:8" ht="12.75">
      <c r="A1779" s="150" t="s">
        <v>495</v>
      </c>
      <c r="C1779" s="151">
        <v>371.029</v>
      </c>
      <c r="D1779" s="131">
        <v>19266</v>
      </c>
      <c r="F1779" s="131">
        <v>19068</v>
      </c>
      <c r="G1779" s="131">
        <v>19024</v>
      </c>
      <c r="H1779" s="152" t="s">
        <v>1035</v>
      </c>
    </row>
    <row r="1781" spans="4:8" ht="12.75">
      <c r="D1781" s="131">
        <v>19388</v>
      </c>
      <c r="F1781" s="131">
        <v>19004</v>
      </c>
      <c r="G1781" s="131">
        <v>19326</v>
      </c>
      <c r="H1781" s="152" t="s">
        <v>1036</v>
      </c>
    </row>
    <row r="1783" spans="4:8" ht="12.75">
      <c r="D1783" s="131">
        <v>19588.85199314356</v>
      </c>
      <c r="F1783" s="131">
        <v>18842</v>
      </c>
      <c r="G1783" s="131">
        <v>18968</v>
      </c>
      <c r="H1783" s="152" t="s">
        <v>1037</v>
      </c>
    </row>
    <row r="1785" spans="1:8" ht="12.75">
      <c r="A1785" s="147" t="s">
        <v>421</v>
      </c>
      <c r="C1785" s="153" t="s">
        <v>422</v>
      </c>
      <c r="D1785" s="131">
        <v>19414.28399771452</v>
      </c>
      <c r="F1785" s="131">
        <v>18971.333333333332</v>
      </c>
      <c r="G1785" s="131">
        <v>19106</v>
      </c>
      <c r="H1785" s="131">
        <v>391.7033070873173</v>
      </c>
    </row>
    <row r="1786" spans="1:8" ht="12.75">
      <c r="A1786" s="130">
        <v>38405.843506944446</v>
      </c>
      <c r="C1786" s="153" t="s">
        <v>423</v>
      </c>
      <c r="D1786" s="131">
        <v>163.02297007188017</v>
      </c>
      <c r="F1786" s="131">
        <v>116.48748144471719</v>
      </c>
      <c r="G1786" s="131">
        <v>192.57206443303244</v>
      </c>
      <c r="H1786" s="131">
        <v>163.02297007188017</v>
      </c>
    </row>
    <row r="1788" spans="3:8" ht="12.75">
      <c r="C1788" s="153" t="s">
        <v>424</v>
      </c>
      <c r="D1788" s="131">
        <v>0.8397063218559669</v>
      </c>
      <c r="F1788" s="131">
        <v>0.6140184213623215</v>
      </c>
      <c r="G1788" s="131">
        <v>1.0079140816132757</v>
      </c>
      <c r="H1788" s="131">
        <v>41.61899251862574</v>
      </c>
    </row>
    <row r="1789" spans="1:10" ht="12.75">
      <c r="A1789" s="147" t="s">
        <v>413</v>
      </c>
      <c r="C1789" s="148" t="s">
        <v>414</v>
      </c>
      <c r="D1789" s="148" t="s">
        <v>415</v>
      </c>
      <c r="F1789" s="148" t="s">
        <v>416</v>
      </c>
      <c r="G1789" s="148" t="s">
        <v>417</v>
      </c>
      <c r="H1789" s="148" t="s">
        <v>418</v>
      </c>
      <c r="I1789" s="149" t="s">
        <v>419</v>
      </c>
      <c r="J1789" s="148" t="s">
        <v>420</v>
      </c>
    </row>
    <row r="1790" spans="1:8" ht="12.75">
      <c r="A1790" s="150" t="s">
        <v>470</v>
      </c>
      <c r="C1790" s="151">
        <v>407.77100000018254</v>
      </c>
      <c r="D1790" s="131">
        <v>266181.5813755989</v>
      </c>
      <c r="F1790" s="131">
        <v>74700</v>
      </c>
      <c r="G1790" s="131">
        <v>71800</v>
      </c>
      <c r="H1790" s="152" t="s">
        <v>1038</v>
      </c>
    </row>
    <row r="1792" spans="4:8" ht="12.75">
      <c r="D1792" s="131">
        <v>261410.1766808033</v>
      </c>
      <c r="F1792" s="131">
        <v>72800</v>
      </c>
      <c r="G1792" s="131">
        <v>70900</v>
      </c>
      <c r="H1792" s="152" t="s">
        <v>1039</v>
      </c>
    </row>
    <row r="1794" spans="4:8" ht="12.75">
      <c r="D1794" s="131">
        <v>269846.15753412247</v>
      </c>
      <c r="F1794" s="131">
        <v>74500</v>
      </c>
      <c r="G1794" s="131">
        <v>70600</v>
      </c>
      <c r="H1794" s="152" t="s">
        <v>1040</v>
      </c>
    </row>
    <row r="1796" spans="1:8" ht="12.75">
      <c r="A1796" s="147" t="s">
        <v>421</v>
      </c>
      <c r="C1796" s="153" t="s">
        <v>422</v>
      </c>
      <c r="D1796" s="131">
        <v>265812.6385301749</v>
      </c>
      <c r="F1796" s="131">
        <v>74000</v>
      </c>
      <c r="G1796" s="131">
        <v>71100</v>
      </c>
      <c r="H1796" s="131">
        <v>193286.3492219988</v>
      </c>
    </row>
    <row r="1797" spans="1:8" ht="12.75">
      <c r="A1797" s="130">
        <v>38405.843981481485</v>
      </c>
      <c r="C1797" s="153" t="s">
        <v>423</v>
      </c>
      <c r="D1797" s="131">
        <v>4230.074746005899</v>
      </c>
      <c r="F1797" s="131">
        <v>1044.030650891055</v>
      </c>
      <c r="G1797" s="131">
        <v>624.4997998398399</v>
      </c>
      <c r="H1797" s="131">
        <v>4230.074746005899</v>
      </c>
    </row>
    <row r="1799" spans="3:8" ht="12.75">
      <c r="C1799" s="153" t="s">
        <v>424</v>
      </c>
      <c r="D1799" s="131">
        <v>1.5913745747366728</v>
      </c>
      <c r="F1799" s="131">
        <v>1.4108522309338583</v>
      </c>
      <c r="G1799" s="131">
        <v>0.8783400841629253</v>
      </c>
      <c r="H1799" s="131">
        <v>2.188501548625896</v>
      </c>
    </row>
    <row r="1800" spans="1:10" ht="12.75">
      <c r="A1800" s="147" t="s">
        <v>413</v>
      </c>
      <c r="C1800" s="148" t="s">
        <v>414</v>
      </c>
      <c r="D1800" s="148" t="s">
        <v>415</v>
      </c>
      <c r="F1800" s="148" t="s">
        <v>416</v>
      </c>
      <c r="G1800" s="148" t="s">
        <v>417</v>
      </c>
      <c r="H1800" s="148" t="s">
        <v>418</v>
      </c>
      <c r="I1800" s="149" t="s">
        <v>419</v>
      </c>
      <c r="J1800" s="148" t="s">
        <v>420</v>
      </c>
    </row>
    <row r="1801" spans="1:8" ht="12.75">
      <c r="A1801" s="150" t="s">
        <v>477</v>
      </c>
      <c r="C1801" s="151">
        <v>455.40299999993294</v>
      </c>
      <c r="D1801" s="131">
        <v>52790</v>
      </c>
      <c r="F1801" s="131">
        <v>48492.5</v>
      </c>
      <c r="G1801" s="131">
        <v>51105</v>
      </c>
      <c r="H1801" s="152" t="s">
        <v>1041</v>
      </c>
    </row>
    <row r="1803" spans="4:8" ht="12.75">
      <c r="D1803" s="131">
        <v>54165.662954092026</v>
      </c>
      <c r="F1803" s="131">
        <v>49302.5</v>
      </c>
      <c r="G1803" s="131">
        <v>50850</v>
      </c>
      <c r="H1803" s="152" t="s">
        <v>1042</v>
      </c>
    </row>
    <row r="1805" spans="4:8" ht="12.75">
      <c r="D1805" s="131">
        <v>54372.00509762764</v>
      </c>
      <c r="F1805" s="131">
        <v>49147.5</v>
      </c>
      <c r="G1805" s="131">
        <v>51080</v>
      </c>
      <c r="H1805" s="152" t="s">
        <v>1043</v>
      </c>
    </row>
    <row r="1807" spans="1:8" ht="12.75">
      <c r="A1807" s="147" t="s">
        <v>421</v>
      </c>
      <c r="C1807" s="153" t="s">
        <v>422</v>
      </c>
      <c r="D1807" s="131">
        <v>53775.88935057323</v>
      </c>
      <c r="F1807" s="131">
        <v>48980.83333333333</v>
      </c>
      <c r="G1807" s="131">
        <v>51011.66666666667</v>
      </c>
      <c r="H1807" s="131">
        <v>3785.5429358445394</v>
      </c>
    </row>
    <row r="1808" spans="1:8" ht="12.75">
      <c r="A1808" s="130">
        <v>38405.844618055555</v>
      </c>
      <c r="C1808" s="153" t="s">
        <v>423</v>
      </c>
      <c r="D1808" s="131">
        <v>860.0160630653759</v>
      </c>
      <c r="F1808" s="131">
        <v>429.9515476577952</v>
      </c>
      <c r="G1808" s="131">
        <v>140.5643387681717</v>
      </c>
      <c r="H1808" s="131">
        <v>860.0160630653759</v>
      </c>
    </row>
    <row r="1810" spans="3:8" ht="12.75">
      <c r="C1810" s="153" t="s">
        <v>424</v>
      </c>
      <c r="D1810" s="131">
        <v>1.5992595816664228</v>
      </c>
      <c r="F1810" s="131">
        <v>0.8777954934572272</v>
      </c>
      <c r="G1810" s="131">
        <v>0.27555331545366424</v>
      </c>
      <c r="H1810" s="131">
        <v>22.718433726429517</v>
      </c>
    </row>
    <row r="1811" spans="1:16" ht="12.75">
      <c r="A1811" s="141" t="s">
        <v>404</v>
      </c>
      <c r="B1811" s="136" t="s">
        <v>556</v>
      </c>
      <c r="D1811" s="141" t="s">
        <v>405</v>
      </c>
      <c r="E1811" s="136" t="s">
        <v>406</v>
      </c>
      <c r="F1811" s="137" t="s">
        <v>444</v>
      </c>
      <c r="G1811" s="142" t="s">
        <v>408</v>
      </c>
      <c r="H1811" s="143">
        <v>2</v>
      </c>
      <c r="I1811" s="144" t="s">
        <v>409</v>
      </c>
      <c r="J1811" s="143">
        <v>3</v>
      </c>
      <c r="K1811" s="142" t="s">
        <v>410</v>
      </c>
      <c r="L1811" s="145">
        <v>1</v>
      </c>
      <c r="M1811" s="142" t="s">
        <v>411</v>
      </c>
      <c r="N1811" s="146">
        <v>1</v>
      </c>
      <c r="O1811" s="142" t="s">
        <v>412</v>
      </c>
      <c r="P1811" s="146">
        <v>1</v>
      </c>
    </row>
    <row r="1813" spans="1:10" ht="12.75">
      <c r="A1813" s="147" t="s">
        <v>413</v>
      </c>
      <c r="C1813" s="148" t="s">
        <v>414</v>
      </c>
      <c r="D1813" s="148" t="s">
        <v>415</v>
      </c>
      <c r="F1813" s="148" t="s">
        <v>416</v>
      </c>
      <c r="G1813" s="148" t="s">
        <v>417</v>
      </c>
      <c r="H1813" s="148" t="s">
        <v>418</v>
      </c>
      <c r="I1813" s="149" t="s">
        <v>419</v>
      </c>
      <c r="J1813" s="148" t="s">
        <v>420</v>
      </c>
    </row>
    <row r="1814" spans="1:8" ht="12.75">
      <c r="A1814" s="150" t="s">
        <v>473</v>
      </c>
      <c r="C1814" s="151">
        <v>228.61599999992177</v>
      </c>
      <c r="D1814" s="131">
        <v>32996.89124453068</v>
      </c>
      <c r="F1814" s="131">
        <v>16870</v>
      </c>
      <c r="G1814" s="131">
        <v>15623</v>
      </c>
      <c r="H1814" s="152" t="s">
        <v>1044</v>
      </c>
    </row>
    <row r="1816" spans="4:8" ht="12.75">
      <c r="D1816" s="131">
        <v>33297.83472919464</v>
      </c>
      <c r="F1816" s="131">
        <v>17280</v>
      </c>
      <c r="G1816" s="131">
        <v>15815.999999985099</v>
      </c>
      <c r="H1816" s="152" t="s">
        <v>1045</v>
      </c>
    </row>
    <row r="1818" spans="4:8" ht="12.75">
      <c r="D1818" s="131">
        <v>32898.4083583951</v>
      </c>
      <c r="F1818" s="131">
        <v>17579</v>
      </c>
      <c r="G1818" s="131">
        <v>15902</v>
      </c>
      <c r="H1818" s="152" t="s">
        <v>1046</v>
      </c>
    </row>
    <row r="1820" spans="1:8" ht="12.75">
      <c r="A1820" s="147" t="s">
        <v>421</v>
      </c>
      <c r="C1820" s="153" t="s">
        <v>422</v>
      </c>
      <c r="D1820" s="131">
        <v>33064.378110706806</v>
      </c>
      <c r="F1820" s="131">
        <v>17243</v>
      </c>
      <c r="G1820" s="131">
        <v>15780.333333328366</v>
      </c>
      <c r="H1820" s="131">
        <v>16603.372190046346</v>
      </c>
    </row>
    <row r="1821" spans="1:8" ht="12.75">
      <c r="A1821" s="130">
        <v>38405.84685185185</v>
      </c>
      <c r="C1821" s="153" t="s">
        <v>423</v>
      </c>
      <c r="D1821" s="131">
        <v>208.08943810851943</v>
      </c>
      <c r="F1821" s="131">
        <v>355.94522050450405</v>
      </c>
      <c r="G1821" s="131">
        <v>142.87873646128682</v>
      </c>
      <c r="H1821" s="131">
        <v>208.08943810851943</v>
      </c>
    </row>
    <row r="1823" spans="3:8" ht="12.75">
      <c r="C1823" s="153" t="s">
        <v>424</v>
      </c>
      <c r="D1823" s="131">
        <v>0.6293462934998814</v>
      </c>
      <c r="F1823" s="131">
        <v>2.064288235831955</v>
      </c>
      <c r="G1823" s="131">
        <v>0.9054228034557684</v>
      </c>
      <c r="H1823" s="131">
        <v>1.2532962323958996</v>
      </c>
    </row>
    <row r="1824" spans="1:10" ht="12.75">
      <c r="A1824" s="147" t="s">
        <v>413</v>
      </c>
      <c r="C1824" s="148" t="s">
        <v>414</v>
      </c>
      <c r="D1824" s="148" t="s">
        <v>415</v>
      </c>
      <c r="F1824" s="148" t="s">
        <v>416</v>
      </c>
      <c r="G1824" s="148" t="s">
        <v>417</v>
      </c>
      <c r="H1824" s="148" t="s">
        <v>418</v>
      </c>
      <c r="I1824" s="149" t="s">
        <v>419</v>
      </c>
      <c r="J1824" s="148" t="s">
        <v>420</v>
      </c>
    </row>
    <row r="1825" spans="1:8" ht="12.75">
      <c r="A1825" s="150" t="s">
        <v>474</v>
      </c>
      <c r="C1825" s="151">
        <v>231.6040000000503</v>
      </c>
      <c r="D1825" s="131">
        <v>33520.153352320194</v>
      </c>
      <c r="F1825" s="131">
        <v>11416</v>
      </c>
      <c r="G1825" s="131">
        <v>15179</v>
      </c>
      <c r="H1825" s="152" t="s">
        <v>1047</v>
      </c>
    </row>
    <row r="1827" spans="4:8" ht="12.75">
      <c r="D1827" s="131">
        <v>33527.81826263666</v>
      </c>
      <c r="F1827" s="131">
        <v>11593</v>
      </c>
      <c r="G1827" s="131">
        <v>15415.999999985099</v>
      </c>
      <c r="H1827" s="152" t="s">
        <v>1048</v>
      </c>
    </row>
    <row r="1829" spans="4:8" ht="12.75">
      <c r="D1829" s="131">
        <v>34442.002661943436</v>
      </c>
      <c r="F1829" s="131">
        <v>11424</v>
      </c>
      <c r="G1829" s="131">
        <v>15165.999999985099</v>
      </c>
      <c r="H1829" s="152" t="s">
        <v>1049</v>
      </c>
    </row>
    <row r="1831" spans="1:8" ht="12.75">
      <c r="A1831" s="147" t="s">
        <v>421</v>
      </c>
      <c r="C1831" s="153" t="s">
        <v>422</v>
      </c>
      <c r="D1831" s="131">
        <v>33829.99142563343</v>
      </c>
      <c r="F1831" s="131">
        <v>11477.666666666668</v>
      </c>
      <c r="G1831" s="131">
        <v>15253.666666656733</v>
      </c>
      <c r="H1831" s="131">
        <v>20020.28885233017</v>
      </c>
    </row>
    <row r="1832" spans="1:8" ht="12.75">
      <c r="A1832" s="130">
        <v>38405.84731481481</v>
      </c>
      <c r="C1832" s="153" t="s">
        <v>423</v>
      </c>
      <c r="D1832" s="131">
        <v>530.0311337458094</v>
      </c>
      <c r="F1832" s="131">
        <v>99.96165931662667</v>
      </c>
      <c r="G1832" s="131">
        <v>140.73497551183246</v>
      </c>
      <c r="H1832" s="131">
        <v>530.0311337458094</v>
      </c>
    </row>
    <row r="1834" spans="3:8" ht="12.75">
      <c r="C1834" s="153" t="s">
        <v>424</v>
      </c>
      <c r="D1834" s="131">
        <v>1.5667492405694134</v>
      </c>
      <c r="F1834" s="131">
        <v>0.8709231782007957</v>
      </c>
      <c r="G1834" s="131">
        <v>0.9226304637918148</v>
      </c>
      <c r="H1834" s="131">
        <v>2.6474699623732905</v>
      </c>
    </row>
    <row r="1835" spans="1:10" ht="12.75">
      <c r="A1835" s="147" t="s">
        <v>413</v>
      </c>
      <c r="C1835" s="148" t="s">
        <v>414</v>
      </c>
      <c r="D1835" s="148" t="s">
        <v>415</v>
      </c>
      <c r="F1835" s="148" t="s">
        <v>416</v>
      </c>
      <c r="G1835" s="148" t="s">
        <v>417</v>
      </c>
      <c r="H1835" s="148" t="s">
        <v>418</v>
      </c>
      <c r="I1835" s="149" t="s">
        <v>419</v>
      </c>
      <c r="J1835" s="148" t="s">
        <v>420</v>
      </c>
    </row>
    <row r="1836" spans="1:8" ht="12.75">
      <c r="A1836" s="150" t="s">
        <v>472</v>
      </c>
      <c r="C1836" s="151">
        <v>267.7160000000149</v>
      </c>
      <c r="D1836" s="131">
        <v>33111.252432346344</v>
      </c>
      <c r="F1836" s="131">
        <v>3409.4999999962747</v>
      </c>
      <c r="G1836" s="131">
        <v>3491.4999999962747</v>
      </c>
      <c r="H1836" s="152" t="s">
        <v>1050</v>
      </c>
    </row>
    <row r="1838" spans="4:8" ht="12.75">
      <c r="D1838" s="131">
        <v>32400.547735899687</v>
      </c>
      <c r="F1838" s="131">
        <v>3407.75</v>
      </c>
      <c r="G1838" s="131">
        <v>3489.25</v>
      </c>
      <c r="H1838" s="152" t="s">
        <v>1051</v>
      </c>
    </row>
    <row r="1840" spans="4:8" ht="12.75">
      <c r="D1840" s="131">
        <v>32892.550083220005</v>
      </c>
      <c r="F1840" s="131">
        <v>3398</v>
      </c>
      <c r="G1840" s="131">
        <v>3479.75</v>
      </c>
      <c r="H1840" s="152" t="s">
        <v>1052</v>
      </c>
    </row>
    <row r="1842" spans="1:8" ht="12.75">
      <c r="A1842" s="147" t="s">
        <v>421</v>
      </c>
      <c r="C1842" s="153" t="s">
        <v>422</v>
      </c>
      <c r="D1842" s="131">
        <v>32801.45008382201</v>
      </c>
      <c r="F1842" s="131">
        <v>3405.0833333320916</v>
      </c>
      <c r="G1842" s="131">
        <v>3486.8333333320916</v>
      </c>
      <c r="H1842" s="131">
        <v>29348.63495595156</v>
      </c>
    </row>
    <row r="1843" spans="1:8" ht="12.75">
      <c r="A1843" s="130">
        <v>38405.847962962966</v>
      </c>
      <c r="C1843" s="153" t="s">
        <v>423</v>
      </c>
      <c r="D1843" s="131">
        <v>364.0050807416642</v>
      </c>
      <c r="F1843" s="131">
        <v>6.196437147057877</v>
      </c>
      <c r="G1843" s="131">
        <v>6.236652412748266</v>
      </c>
      <c r="H1843" s="131">
        <v>364.0050807416642</v>
      </c>
    </row>
    <row r="1845" spans="3:8" ht="12.75">
      <c r="C1845" s="153" t="s">
        <v>424</v>
      </c>
      <c r="D1845" s="131">
        <v>1.1097225269354631</v>
      </c>
      <c r="F1845" s="131">
        <v>0.18197607930476895</v>
      </c>
      <c r="G1845" s="131">
        <v>0.1788629342598486</v>
      </c>
      <c r="H1845" s="131">
        <v>1.2402794245387836</v>
      </c>
    </row>
    <row r="1846" spans="1:10" ht="12.75">
      <c r="A1846" s="147" t="s">
        <v>413</v>
      </c>
      <c r="C1846" s="148" t="s">
        <v>414</v>
      </c>
      <c r="D1846" s="148" t="s">
        <v>415</v>
      </c>
      <c r="F1846" s="148" t="s">
        <v>416</v>
      </c>
      <c r="G1846" s="148" t="s">
        <v>417</v>
      </c>
      <c r="H1846" s="148" t="s">
        <v>418</v>
      </c>
      <c r="I1846" s="149" t="s">
        <v>419</v>
      </c>
      <c r="J1846" s="148" t="s">
        <v>420</v>
      </c>
    </row>
    <row r="1847" spans="1:8" ht="12.75">
      <c r="A1847" s="150" t="s">
        <v>471</v>
      </c>
      <c r="C1847" s="151">
        <v>292.40199999976903</v>
      </c>
      <c r="D1847" s="131">
        <v>32541.901010751724</v>
      </c>
      <c r="F1847" s="131">
        <v>13694.75</v>
      </c>
      <c r="G1847" s="131">
        <v>13097.500000014901</v>
      </c>
      <c r="H1847" s="152" t="s">
        <v>1053</v>
      </c>
    </row>
    <row r="1849" spans="4:8" ht="12.75">
      <c r="D1849" s="131">
        <v>33844.442710876465</v>
      </c>
      <c r="F1849" s="131">
        <v>13767.250000014901</v>
      </c>
      <c r="G1849" s="131">
        <v>13057.25</v>
      </c>
      <c r="H1849" s="152" t="s">
        <v>1054</v>
      </c>
    </row>
    <row r="1851" spans="4:8" ht="12.75">
      <c r="D1851" s="131">
        <v>33248.388767421246</v>
      </c>
      <c r="F1851" s="131">
        <v>13675.499999985099</v>
      </c>
      <c r="G1851" s="131">
        <v>13140.5</v>
      </c>
      <c r="H1851" s="152" t="s">
        <v>1055</v>
      </c>
    </row>
    <row r="1853" spans="1:8" ht="12.75">
      <c r="A1853" s="147" t="s">
        <v>421</v>
      </c>
      <c r="C1853" s="153" t="s">
        <v>422</v>
      </c>
      <c r="D1853" s="131">
        <v>33211.57749634981</v>
      </c>
      <c r="F1853" s="131">
        <v>13712.5</v>
      </c>
      <c r="G1853" s="131">
        <v>13098.416666671634</v>
      </c>
      <c r="H1853" s="131">
        <v>19893.567738962654</v>
      </c>
    </row>
    <row r="1854" spans="1:8" ht="12.75">
      <c r="A1854" s="130">
        <v>38405.84863425926</v>
      </c>
      <c r="C1854" s="153" t="s">
        <v>423</v>
      </c>
      <c r="D1854" s="131">
        <v>652.0506287089207</v>
      </c>
      <c r="F1854" s="131">
        <v>48.38194396025537</v>
      </c>
      <c r="G1854" s="131">
        <v>41.63256938183534</v>
      </c>
      <c r="H1854" s="131">
        <v>652.0506287089207</v>
      </c>
    </row>
    <row r="1856" spans="3:8" ht="12.75">
      <c r="C1856" s="153" t="s">
        <v>424</v>
      </c>
      <c r="D1856" s="131">
        <v>1.9633232681602848</v>
      </c>
      <c r="F1856" s="131">
        <v>0.3528309495734211</v>
      </c>
      <c r="G1856" s="131">
        <v>0.31784428943818566</v>
      </c>
      <c r="H1856" s="131">
        <v>3.2776957721457047</v>
      </c>
    </row>
    <row r="1857" spans="1:10" ht="12.75">
      <c r="A1857" s="147" t="s">
        <v>413</v>
      </c>
      <c r="C1857" s="148" t="s">
        <v>414</v>
      </c>
      <c r="D1857" s="148" t="s">
        <v>415</v>
      </c>
      <c r="F1857" s="148" t="s">
        <v>416</v>
      </c>
      <c r="G1857" s="148" t="s">
        <v>417</v>
      </c>
      <c r="H1857" s="148" t="s">
        <v>418</v>
      </c>
      <c r="I1857" s="149" t="s">
        <v>419</v>
      </c>
      <c r="J1857" s="148" t="s">
        <v>420</v>
      </c>
    </row>
    <row r="1858" spans="1:8" ht="12.75">
      <c r="A1858" s="150" t="s">
        <v>475</v>
      </c>
      <c r="C1858" s="151">
        <v>324.75400000019</v>
      </c>
      <c r="D1858" s="131">
        <v>31860.187336444855</v>
      </c>
      <c r="F1858" s="131">
        <v>20316</v>
      </c>
      <c r="G1858" s="131">
        <v>18125</v>
      </c>
      <c r="H1858" s="152" t="s">
        <v>1056</v>
      </c>
    </row>
    <row r="1860" spans="4:8" ht="12.75">
      <c r="D1860" s="131">
        <v>31657.732230067253</v>
      </c>
      <c r="F1860" s="131">
        <v>20107</v>
      </c>
      <c r="G1860" s="131">
        <v>17905</v>
      </c>
      <c r="H1860" s="152" t="s">
        <v>1057</v>
      </c>
    </row>
    <row r="1862" spans="4:8" ht="12.75">
      <c r="D1862" s="131">
        <v>31749.79178133607</v>
      </c>
      <c r="F1862" s="131">
        <v>19945</v>
      </c>
      <c r="G1862" s="131">
        <v>18045</v>
      </c>
      <c r="H1862" s="152" t="s">
        <v>1058</v>
      </c>
    </row>
    <row r="1864" spans="1:8" ht="12.75">
      <c r="A1864" s="147" t="s">
        <v>421</v>
      </c>
      <c r="C1864" s="153" t="s">
        <v>422</v>
      </c>
      <c r="D1864" s="131">
        <v>31755.903782616057</v>
      </c>
      <c r="F1864" s="131">
        <v>20122.666666666668</v>
      </c>
      <c r="G1864" s="131">
        <v>18025</v>
      </c>
      <c r="H1864" s="131">
        <v>12612.399294285718</v>
      </c>
    </row>
    <row r="1865" spans="1:8" ht="12.75">
      <c r="A1865" s="130">
        <v>38405.84914351852</v>
      </c>
      <c r="C1865" s="153" t="s">
        <v>423</v>
      </c>
      <c r="D1865" s="131">
        <v>101.36584703171975</v>
      </c>
      <c r="F1865" s="131">
        <v>185.99551965930073</v>
      </c>
      <c r="G1865" s="131">
        <v>111.35528725660043</v>
      </c>
      <c r="H1865" s="131">
        <v>101.36584703171975</v>
      </c>
    </row>
    <row r="1867" spans="3:8" ht="12.75">
      <c r="C1867" s="153" t="s">
        <v>424</v>
      </c>
      <c r="D1867" s="131">
        <v>0.31920315581510816</v>
      </c>
      <c r="F1867" s="131">
        <v>0.9243085061255999</v>
      </c>
      <c r="G1867" s="131">
        <v>0.6177824535733728</v>
      </c>
      <c r="H1867" s="131">
        <v>0.8036999516630071</v>
      </c>
    </row>
    <row r="1868" spans="1:10" ht="12.75">
      <c r="A1868" s="147" t="s">
        <v>413</v>
      </c>
      <c r="C1868" s="148" t="s">
        <v>414</v>
      </c>
      <c r="D1868" s="148" t="s">
        <v>415</v>
      </c>
      <c r="F1868" s="148" t="s">
        <v>416</v>
      </c>
      <c r="G1868" s="148" t="s">
        <v>417</v>
      </c>
      <c r="H1868" s="148" t="s">
        <v>418</v>
      </c>
      <c r="I1868" s="149" t="s">
        <v>419</v>
      </c>
      <c r="J1868" s="148" t="s">
        <v>420</v>
      </c>
    </row>
    <row r="1869" spans="1:8" ht="12.75">
      <c r="A1869" s="150" t="s">
        <v>494</v>
      </c>
      <c r="C1869" s="151">
        <v>343.82299999985844</v>
      </c>
      <c r="D1869" s="131">
        <v>31261.640812844038</v>
      </c>
      <c r="F1869" s="131">
        <v>15718</v>
      </c>
      <c r="G1869" s="131">
        <v>15368</v>
      </c>
      <c r="H1869" s="152" t="s">
        <v>1059</v>
      </c>
    </row>
    <row r="1871" spans="4:8" ht="12.75">
      <c r="D1871" s="131">
        <v>31621.747631132603</v>
      </c>
      <c r="F1871" s="131">
        <v>15400</v>
      </c>
      <c r="G1871" s="131">
        <v>15348</v>
      </c>
      <c r="H1871" s="152" t="s">
        <v>1060</v>
      </c>
    </row>
    <row r="1873" spans="4:8" ht="12.75">
      <c r="D1873" s="131">
        <v>31726.56651726365</v>
      </c>
      <c r="F1873" s="131">
        <v>15594</v>
      </c>
      <c r="G1873" s="131">
        <v>15528</v>
      </c>
      <c r="H1873" s="152" t="s">
        <v>1061</v>
      </c>
    </row>
    <row r="1875" spans="1:8" ht="12.75">
      <c r="A1875" s="147" t="s">
        <v>421</v>
      </c>
      <c r="C1875" s="153" t="s">
        <v>422</v>
      </c>
      <c r="D1875" s="131">
        <v>31536.65165374676</v>
      </c>
      <c r="F1875" s="131">
        <v>15570.666666666668</v>
      </c>
      <c r="G1875" s="131">
        <v>15414.666666666668</v>
      </c>
      <c r="H1875" s="131">
        <v>16043.422216517327</v>
      </c>
    </row>
    <row r="1876" spans="1:8" ht="12.75">
      <c r="A1876" s="130">
        <v>38405.849583333336</v>
      </c>
      <c r="C1876" s="153" t="s">
        <v>423</v>
      </c>
      <c r="D1876" s="131">
        <v>243.86465853612881</v>
      </c>
      <c r="F1876" s="131">
        <v>160.27892354683863</v>
      </c>
      <c r="G1876" s="131">
        <v>98.65765724632494</v>
      </c>
      <c r="H1876" s="131">
        <v>243.86465853612881</v>
      </c>
    </row>
    <row r="1878" spans="3:8" ht="12.75">
      <c r="C1878" s="153" t="s">
        <v>424</v>
      </c>
      <c r="D1878" s="131">
        <v>0.7732737806588166</v>
      </c>
      <c r="F1878" s="131">
        <v>1.0293645543768535</v>
      </c>
      <c r="G1878" s="131">
        <v>0.6400245907338786</v>
      </c>
      <c r="H1878" s="131">
        <v>1.5200289267776088</v>
      </c>
    </row>
    <row r="1879" spans="1:10" ht="12.75">
      <c r="A1879" s="147" t="s">
        <v>413</v>
      </c>
      <c r="C1879" s="148" t="s">
        <v>414</v>
      </c>
      <c r="D1879" s="148" t="s">
        <v>415</v>
      </c>
      <c r="F1879" s="148" t="s">
        <v>416</v>
      </c>
      <c r="G1879" s="148" t="s">
        <v>417</v>
      </c>
      <c r="H1879" s="148" t="s">
        <v>418</v>
      </c>
      <c r="I1879" s="149" t="s">
        <v>419</v>
      </c>
      <c r="J1879" s="148" t="s">
        <v>420</v>
      </c>
    </row>
    <row r="1880" spans="1:8" ht="12.75">
      <c r="A1880" s="150" t="s">
        <v>476</v>
      </c>
      <c r="C1880" s="151">
        <v>361.38400000007823</v>
      </c>
      <c r="D1880" s="131">
        <v>31556.88111758232</v>
      </c>
      <c r="F1880" s="131">
        <v>16428</v>
      </c>
      <c r="G1880" s="131">
        <v>15774</v>
      </c>
      <c r="H1880" s="152" t="s">
        <v>1062</v>
      </c>
    </row>
    <row r="1882" spans="4:8" ht="12.75">
      <c r="D1882" s="131">
        <v>31427.487535715103</v>
      </c>
      <c r="F1882" s="131">
        <v>16534</v>
      </c>
      <c r="G1882" s="131">
        <v>16056</v>
      </c>
      <c r="H1882" s="152" t="s">
        <v>1063</v>
      </c>
    </row>
    <row r="1884" spans="4:8" ht="12.75">
      <c r="D1884" s="131">
        <v>31439.868728518486</v>
      </c>
      <c r="F1884" s="131">
        <v>16210.000000014901</v>
      </c>
      <c r="G1884" s="131">
        <v>15878</v>
      </c>
      <c r="H1884" s="152" t="s">
        <v>1064</v>
      </c>
    </row>
    <row r="1886" spans="1:8" ht="12.75">
      <c r="A1886" s="147" t="s">
        <v>421</v>
      </c>
      <c r="C1886" s="153" t="s">
        <v>422</v>
      </c>
      <c r="D1886" s="131">
        <v>31474.745793938637</v>
      </c>
      <c r="F1886" s="131">
        <v>16390.666666671634</v>
      </c>
      <c r="G1886" s="131">
        <v>15902.666666666668</v>
      </c>
      <c r="H1886" s="131">
        <v>15308.385556817848</v>
      </c>
    </row>
    <row r="1887" spans="1:8" ht="12.75">
      <c r="A1887" s="130">
        <v>38405.850011574075</v>
      </c>
      <c r="C1887" s="153" t="s">
        <v>423</v>
      </c>
      <c r="D1887" s="131">
        <v>71.40015424467748</v>
      </c>
      <c r="F1887" s="131">
        <v>165.19483445491494</v>
      </c>
      <c r="G1887" s="131">
        <v>142.6090226224601</v>
      </c>
      <c r="H1887" s="131">
        <v>71.40015424467748</v>
      </c>
    </row>
    <row r="1889" spans="3:8" ht="12.75">
      <c r="C1889" s="153" t="s">
        <v>424</v>
      </c>
      <c r="D1889" s="131">
        <v>0.2268490259210533</v>
      </c>
      <c r="F1889" s="131">
        <v>1.007859154324808</v>
      </c>
      <c r="G1889" s="131">
        <v>0.8967616916814376</v>
      </c>
      <c r="H1889" s="131">
        <v>0.4664120457357977</v>
      </c>
    </row>
    <row r="1890" spans="1:10" ht="12.75">
      <c r="A1890" s="147" t="s">
        <v>413</v>
      </c>
      <c r="C1890" s="148" t="s">
        <v>414</v>
      </c>
      <c r="D1890" s="148" t="s">
        <v>415</v>
      </c>
      <c r="F1890" s="148" t="s">
        <v>416</v>
      </c>
      <c r="G1890" s="148" t="s">
        <v>417</v>
      </c>
      <c r="H1890" s="148" t="s">
        <v>418</v>
      </c>
      <c r="I1890" s="149" t="s">
        <v>419</v>
      </c>
      <c r="J1890" s="148" t="s">
        <v>420</v>
      </c>
    </row>
    <row r="1891" spans="1:8" ht="12.75">
      <c r="A1891" s="150" t="s">
        <v>495</v>
      </c>
      <c r="C1891" s="151">
        <v>371.029</v>
      </c>
      <c r="D1891" s="131">
        <v>29270.01494243741</v>
      </c>
      <c r="F1891" s="131">
        <v>19748</v>
      </c>
      <c r="G1891" s="131">
        <v>19604</v>
      </c>
      <c r="H1891" s="152" t="s">
        <v>1065</v>
      </c>
    </row>
    <row r="1893" spans="4:8" ht="12.75">
      <c r="D1893" s="131">
        <v>29419.20489960909</v>
      </c>
      <c r="F1893" s="131">
        <v>19852</v>
      </c>
      <c r="G1893" s="131">
        <v>20044</v>
      </c>
      <c r="H1893" s="152" t="s">
        <v>1066</v>
      </c>
    </row>
    <row r="1895" spans="4:8" ht="12.75">
      <c r="D1895" s="131">
        <v>29197.634460419416</v>
      </c>
      <c r="F1895" s="131">
        <v>19134</v>
      </c>
      <c r="G1895" s="131">
        <v>19430</v>
      </c>
      <c r="H1895" s="152" t="s">
        <v>1067</v>
      </c>
    </row>
    <row r="1897" spans="1:8" ht="12.75">
      <c r="A1897" s="147" t="s">
        <v>421</v>
      </c>
      <c r="C1897" s="153" t="s">
        <v>422</v>
      </c>
      <c r="D1897" s="131">
        <v>29295.618100821972</v>
      </c>
      <c r="F1897" s="131">
        <v>19578</v>
      </c>
      <c r="G1897" s="131">
        <v>19692.666666666668</v>
      </c>
      <c r="H1897" s="131">
        <v>9673.981737185608</v>
      </c>
    </row>
    <row r="1898" spans="1:8" ht="12.75">
      <c r="A1898" s="130">
        <v>38405.85046296296</v>
      </c>
      <c r="C1898" s="153" t="s">
        <v>423</v>
      </c>
      <c r="D1898" s="131">
        <v>112.98232680399153</v>
      </c>
      <c r="F1898" s="131">
        <v>388.0154636093773</v>
      </c>
      <c r="G1898" s="131">
        <v>316.45747476293457</v>
      </c>
      <c r="H1898" s="131">
        <v>112.98232680399153</v>
      </c>
    </row>
    <row r="1900" spans="3:8" ht="12.75">
      <c r="C1900" s="153" t="s">
        <v>424</v>
      </c>
      <c r="D1900" s="131">
        <v>0.3856628879280123</v>
      </c>
      <c r="F1900" s="131">
        <v>1.9818953090682263</v>
      </c>
      <c r="G1900" s="131">
        <v>1.6069813201002126</v>
      </c>
      <c r="H1900" s="131">
        <v>1.1678989052636022</v>
      </c>
    </row>
    <row r="1901" spans="1:10" ht="12.75">
      <c r="A1901" s="147" t="s">
        <v>413</v>
      </c>
      <c r="C1901" s="148" t="s">
        <v>414</v>
      </c>
      <c r="D1901" s="148" t="s">
        <v>415</v>
      </c>
      <c r="F1901" s="148" t="s">
        <v>416</v>
      </c>
      <c r="G1901" s="148" t="s">
        <v>417</v>
      </c>
      <c r="H1901" s="148" t="s">
        <v>418</v>
      </c>
      <c r="I1901" s="149" t="s">
        <v>419</v>
      </c>
      <c r="J1901" s="148" t="s">
        <v>420</v>
      </c>
    </row>
    <row r="1902" spans="1:8" ht="12.75">
      <c r="A1902" s="150" t="s">
        <v>470</v>
      </c>
      <c r="C1902" s="151">
        <v>407.77100000018254</v>
      </c>
      <c r="D1902" s="131">
        <v>3871013.0154304504</v>
      </c>
      <c r="F1902" s="131">
        <v>83100</v>
      </c>
      <c r="G1902" s="131">
        <v>82200</v>
      </c>
      <c r="H1902" s="152" t="s">
        <v>1068</v>
      </c>
    </row>
    <row r="1904" spans="4:8" ht="12.75">
      <c r="D1904" s="131">
        <v>3812640.508140564</v>
      </c>
      <c r="F1904" s="131">
        <v>81800</v>
      </c>
      <c r="G1904" s="131">
        <v>82800</v>
      </c>
      <c r="H1904" s="152" t="s">
        <v>1069</v>
      </c>
    </row>
    <row r="1906" spans="4:8" ht="12.75">
      <c r="D1906" s="131">
        <v>3909549.0569839478</v>
      </c>
      <c r="F1906" s="131">
        <v>82300</v>
      </c>
      <c r="G1906" s="131">
        <v>82400</v>
      </c>
      <c r="H1906" s="152" t="s">
        <v>1070</v>
      </c>
    </row>
    <row r="1908" spans="1:8" ht="12.75">
      <c r="A1908" s="147" t="s">
        <v>421</v>
      </c>
      <c r="C1908" s="153" t="s">
        <v>422</v>
      </c>
      <c r="D1908" s="131">
        <v>3864400.860184987</v>
      </c>
      <c r="F1908" s="131">
        <v>82400</v>
      </c>
      <c r="G1908" s="131">
        <v>82466.66666666667</v>
      </c>
      <c r="H1908" s="131">
        <v>3781966.9817782785</v>
      </c>
    </row>
    <row r="1909" spans="1:8" ht="12.75">
      <c r="A1909" s="130">
        <v>38405.85092592592</v>
      </c>
      <c r="C1909" s="153" t="s">
        <v>423</v>
      </c>
      <c r="D1909" s="131">
        <v>48791.4660311958</v>
      </c>
      <c r="F1909" s="131">
        <v>655.7438524302</v>
      </c>
      <c r="G1909" s="131">
        <v>305.5050463303894</v>
      </c>
      <c r="H1909" s="131">
        <v>48791.4660311958</v>
      </c>
    </row>
    <row r="1911" spans="3:8" ht="12.75">
      <c r="C1911" s="153" t="s">
        <v>424</v>
      </c>
      <c r="D1911" s="131">
        <v>1.2625881164114063</v>
      </c>
      <c r="F1911" s="131">
        <v>0.7958056461531554</v>
      </c>
      <c r="G1911" s="131">
        <v>0.3704588274014423</v>
      </c>
      <c r="H1911" s="131">
        <v>1.2901081967736823</v>
      </c>
    </row>
    <row r="1912" spans="1:10" ht="12.75">
      <c r="A1912" s="147" t="s">
        <v>413</v>
      </c>
      <c r="C1912" s="148" t="s">
        <v>414</v>
      </c>
      <c r="D1912" s="148" t="s">
        <v>415</v>
      </c>
      <c r="F1912" s="148" t="s">
        <v>416</v>
      </c>
      <c r="G1912" s="148" t="s">
        <v>417</v>
      </c>
      <c r="H1912" s="148" t="s">
        <v>418</v>
      </c>
      <c r="I1912" s="149" t="s">
        <v>419</v>
      </c>
      <c r="J1912" s="148" t="s">
        <v>420</v>
      </c>
    </row>
    <row r="1913" spans="1:8" ht="12.75">
      <c r="A1913" s="150" t="s">
        <v>477</v>
      </c>
      <c r="C1913" s="151">
        <v>455.40299999993294</v>
      </c>
      <c r="D1913" s="131">
        <v>375776.2914366722</v>
      </c>
      <c r="F1913" s="131">
        <v>51934.999999940395</v>
      </c>
      <c r="G1913" s="131">
        <v>54127.500000059605</v>
      </c>
      <c r="H1913" s="152" t="s">
        <v>1071</v>
      </c>
    </row>
    <row r="1915" spans="4:8" ht="12.75">
      <c r="D1915" s="131">
        <v>388654.93207502365</v>
      </c>
      <c r="F1915" s="131">
        <v>52047.499999940395</v>
      </c>
      <c r="G1915" s="131">
        <v>53677.500000059605</v>
      </c>
      <c r="H1915" s="152" t="s">
        <v>1072</v>
      </c>
    </row>
    <row r="1917" spans="4:8" ht="12.75">
      <c r="D1917" s="131">
        <v>373541.19883966446</v>
      </c>
      <c r="F1917" s="131">
        <v>51597.499999940395</v>
      </c>
      <c r="G1917" s="131">
        <v>53597.499999940395</v>
      </c>
      <c r="H1917" s="152" t="s">
        <v>1073</v>
      </c>
    </row>
    <row r="1919" spans="1:8" ht="12.75">
      <c r="A1919" s="147" t="s">
        <v>421</v>
      </c>
      <c r="C1919" s="153" t="s">
        <v>422</v>
      </c>
      <c r="D1919" s="131">
        <v>379324.1407837868</v>
      </c>
      <c r="F1919" s="131">
        <v>51859.999999940395</v>
      </c>
      <c r="G1919" s="131">
        <v>53800.83333335321</v>
      </c>
      <c r="H1919" s="131">
        <v>326499.36607450456</v>
      </c>
    </row>
    <row r="1920" spans="1:8" ht="12.75">
      <c r="A1920" s="130">
        <v>38405.85157407408</v>
      </c>
      <c r="C1920" s="153" t="s">
        <v>423</v>
      </c>
      <c r="D1920" s="131">
        <v>8157.613579950429</v>
      </c>
      <c r="F1920" s="131">
        <v>234.18742493820247</v>
      </c>
      <c r="G1920" s="131">
        <v>285.71547623072047</v>
      </c>
      <c r="H1920" s="131">
        <v>8157.613579950429</v>
      </c>
    </row>
    <row r="1922" spans="3:8" ht="12.75">
      <c r="C1922" s="153" t="s">
        <v>424</v>
      </c>
      <c r="D1922" s="131">
        <v>2.150565361617793</v>
      </c>
      <c r="F1922" s="131">
        <v>0.4515762146904583</v>
      </c>
      <c r="G1922" s="131">
        <v>0.5310614325625965</v>
      </c>
      <c r="H1922" s="131">
        <v>2.498508244603736</v>
      </c>
    </row>
    <row r="1923" spans="1:16" ht="12.75">
      <c r="A1923" s="141" t="s">
        <v>404</v>
      </c>
      <c r="B1923" s="136" t="s">
        <v>349</v>
      </c>
      <c r="D1923" s="141" t="s">
        <v>405</v>
      </c>
      <c r="E1923" s="136" t="s">
        <v>406</v>
      </c>
      <c r="F1923" s="137" t="s">
        <v>445</v>
      </c>
      <c r="G1923" s="142" t="s">
        <v>408</v>
      </c>
      <c r="H1923" s="143">
        <v>2</v>
      </c>
      <c r="I1923" s="144" t="s">
        <v>409</v>
      </c>
      <c r="J1923" s="143">
        <v>4</v>
      </c>
      <c r="K1923" s="142" t="s">
        <v>410</v>
      </c>
      <c r="L1923" s="145">
        <v>1</v>
      </c>
      <c r="M1923" s="142" t="s">
        <v>411</v>
      </c>
      <c r="N1923" s="146">
        <v>1</v>
      </c>
      <c r="O1923" s="142" t="s">
        <v>412</v>
      </c>
      <c r="P1923" s="146">
        <v>1</v>
      </c>
    </row>
    <row r="1925" spans="1:10" ht="12.75">
      <c r="A1925" s="147" t="s">
        <v>413</v>
      </c>
      <c r="C1925" s="148" t="s">
        <v>414</v>
      </c>
      <c r="D1925" s="148" t="s">
        <v>415</v>
      </c>
      <c r="F1925" s="148" t="s">
        <v>416</v>
      </c>
      <c r="G1925" s="148" t="s">
        <v>417</v>
      </c>
      <c r="H1925" s="148" t="s">
        <v>418</v>
      </c>
      <c r="I1925" s="149" t="s">
        <v>419</v>
      </c>
      <c r="J1925" s="148" t="s">
        <v>420</v>
      </c>
    </row>
    <row r="1926" spans="1:8" ht="12.75">
      <c r="A1926" s="150" t="s">
        <v>473</v>
      </c>
      <c r="C1926" s="151">
        <v>228.61599999992177</v>
      </c>
      <c r="D1926" s="131">
        <v>19405.22504284978</v>
      </c>
      <c r="F1926" s="131">
        <v>17319</v>
      </c>
      <c r="G1926" s="131">
        <v>15835.000000014901</v>
      </c>
      <c r="H1926" s="152" t="s">
        <v>1074</v>
      </c>
    </row>
    <row r="1928" spans="4:8" ht="12.75">
      <c r="D1928" s="131">
        <v>19364.977100759745</v>
      </c>
      <c r="F1928" s="131">
        <v>17448</v>
      </c>
      <c r="G1928" s="131">
        <v>15923</v>
      </c>
      <c r="H1928" s="152" t="s">
        <v>1075</v>
      </c>
    </row>
    <row r="1930" spans="4:8" ht="12.75">
      <c r="D1930" s="131">
        <v>19443.737941920757</v>
      </c>
      <c r="F1930" s="131">
        <v>17900</v>
      </c>
      <c r="G1930" s="131">
        <v>15579</v>
      </c>
      <c r="H1930" s="152" t="s">
        <v>1076</v>
      </c>
    </row>
    <row r="1932" spans="1:8" ht="12.75">
      <c r="A1932" s="147" t="s">
        <v>421</v>
      </c>
      <c r="C1932" s="153" t="s">
        <v>422</v>
      </c>
      <c r="D1932" s="131">
        <v>19404.64669517676</v>
      </c>
      <c r="F1932" s="131">
        <v>17555.666666666668</v>
      </c>
      <c r="G1932" s="131">
        <v>15779.000000004966</v>
      </c>
      <c r="H1932" s="131">
        <v>2798.8497739189243</v>
      </c>
    </row>
    <row r="1933" spans="1:8" ht="12.75">
      <c r="A1933" s="130">
        <v>38405.85380787037</v>
      </c>
      <c r="C1933" s="153" t="s">
        <v>423</v>
      </c>
      <c r="D1933" s="131">
        <v>39.383605594046394</v>
      </c>
      <c r="F1933" s="131">
        <v>305.09725225464314</v>
      </c>
      <c r="G1933" s="131">
        <v>178.70646323164405</v>
      </c>
      <c r="H1933" s="131">
        <v>39.383605594046394</v>
      </c>
    </row>
    <row r="1935" spans="3:8" ht="12.75">
      <c r="C1935" s="153" t="s">
        <v>424</v>
      </c>
      <c r="D1935" s="131">
        <v>0.20295966328433918</v>
      </c>
      <c r="F1935" s="131">
        <v>1.7378847414204899</v>
      </c>
      <c r="G1935" s="131">
        <v>1.1325588645135167</v>
      </c>
      <c r="H1935" s="131">
        <v>1.4071353868665069</v>
      </c>
    </row>
    <row r="1936" spans="1:10" ht="12.75">
      <c r="A1936" s="147" t="s">
        <v>413</v>
      </c>
      <c r="C1936" s="148" t="s">
        <v>414</v>
      </c>
      <c r="D1936" s="148" t="s">
        <v>415</v>
      </c>
      <c r="F1936" s="148" t="s">
        <v>416</v>
      </c>
      <c r="G1936" s="148" t="s">
        <v>417</v>
      </c>
      <c r="H1936" s="148" t="s">
        <v>418</v>
      </c>
      <c r="I1936" s="149" t="s">
        <v>419</v>
      </c>
      <c r="J1936" s="148" t="s">
        <v>420</v>
      </c>
    </row>
    <row r="1937" spans="1:8" ht="12.75">
      <c r="A1937" s="150" t="s">
        <v>474</v>
      </c>
      <c r="C1937" s="151">
        <v>231.6040000000503</v>
      </c>
      <c r="D1937" s="131">
        <v>18623.688802480698</v>
      </c>
      <c r="F1937" s="131">
        <v>11379</v>
      </c>
      <c r="G1937" s="131">
        <v>14996</v>
      </c>
      <c r="H1937" s="152" t="s">
        <v>1077</v>
      </c>
    </row>
    <row r="1939" spans="4:8" ht="12.75">
      <c r="D1939" s="131">
        <v>18303.31540220976</v>
      </c>
      <c r="F1939" s="131">
        <v>11534</v>
      </c>
      <c r="G1939" s="131">
        <v>15236.000000014901</v>
      </c>
      <c r="H1939" s="152" t="s">
        <v>1078</v>
      </c>
    </row>
    <row r="1941" spans="4:8" ht="12.75">
      <c r="D1941" s="131">
        <v>19079.234550744295</v>
      </c>
      <c r="F1941" s="131">
        <v>11765</v>
      </c>
      <c r="G1941" s="131">
        <v>14985.000000014901</v>
      </c>
      <c r="H1941" s="152" t="s">
        <v>1079</v>
      </c>
    </row>
    <row r="1943" spans="1:8" ht="12.75">
      <c r="A1943" s="147" t="s">
        <v>421</v>
      </c>
      <c r="C1943" s="153" t="s">
        <v>422</v>
      </c>
      <c r="D1943" s="131">
        <v>18668.746251811583</v>
      </c>
      <c r="F1943" s="131">
        <v>11559.333333333332</v>
      </c>
      <c r="G1943" s="131">
        <v>15072.333333343267</v>
      </c>
      <c r="H1943" s="131">
        <v>4939.8043008778595</v>
      </c>
    </row>
    <row r="1944" spans="1:8" ht="12.75">
      <c r="A1944" s="130">
        <v>38405.85427083333</v>
      </c>
      <c r="C1944" s="153" t="s">
        <v>423</v>
      </c>
      <c r="D1944" s="131">
        <v>389.91699318026616</v>
      </c>
      <c r="F1944" s="131">
        <v>194.24297499094618</v>
      </c>
      <c r="G1944" s="131">
        <v>141.84616080265377</v>
      </c>
      <c r="H1944" s="131">
        <v>389.91699318026616</v>
      </c>
    </row>
    <row r="1946" spans="3:8" ht="12.75">
      <c r="C1946" s="153" t="s">
        <v>424</v>
      </c>
      <c r="D1946" s="131">
        <v>2.0886083506675193</v>
      </c>
      <c r="F1946" s="131">
        <v>1.6803994606748909</v>
      </c>
      <c r="G1946" s="131">
        <v>0.9411028648687016</v>
      </c>
      <c r="H1946" s="131">
        <v>7.893369239566303</v>
      </c>
    </row>
    <row r="1947" spans="1:10" ht="12.75">
      <c r="A1947" s="147" t="s">
        <v>413</v>
      </c>
      <c r="C1947" s="148" t="s">
        <v>414</v>
      </c>
      <c r="D1947" s="148" t="s">
        <v>415</v>
      </c>
      <c r="F1947" s="148" t="s">
        <v>416</v>
      </c>
      <c r="G1947" s="148" t="s">
        <v>417</v>
      </c>
      <c r="H1947" s="148" t="s">
        <v>418</v>
      </c>
      <c r="I1947" s="149" t="s">
        <v>419</v>
      </c>
      <c r="J1947" s="148" t="s">
        <v>420</v>
      </c>
    </row>
    <row r="1948" spans="1:8" ht="12.75">
      <c r="A1948" s="150" t="s">
        <v>472</v>
      </c>
      <c r="C1948" s="151">
        <v>267.7160000000149</v>
      </c>
      <c r="D1948" s="131">
        <v>9542.449290946126</v>
      </c>
      <c r="F1948" s="131">
        <v>3384.0000000037253</v>
      </c>
      <c r="G1948" s="131">
        <v>3436.75</v>
      </c>
      <c r="H1948" s="152" t="s">
        <v>1080</v>
      </c>
    </row>
    <row r="1950" spans="4:8" ht="12.75">
      <c r="D1950" s="131">
        <v>9345.125187650323</v>
      </c>
      <c r="F1950" s="131">
        <v>3406.5</v>
      </c>
      <c r="G1950" s="131">
        <v>3418</v>
      </c>
      <c r="H1950" s="152" t="s">
        <v>1081</v>
      </c>
    </row>
    <row r="1952" spans="4:8" ht="12.75">
      <c r="D1952" s="131">
        <v>9189.9452316612</v>
      </c>
      <c r="F1952" s="131">
        <v>3398</v>
      </c>
      <c r="G1952" s="131">
        <v>3460.2499999962747</v>
      </c>
      <c r="H1952" s="152" t="s">
        <v>1082</v>
      </c>
    </row>
    <row r="1954" spans="1:8" ht="12.75">
      <c r="A1954" s="147" t="s">
        <v>421</v>
      </c>
      <c r="C1954" s="153" t="s">
        <v>422</v>
      </c>
      <c r="D1954" s="131">
        <v>9359.17323675255</v>
      </c>
      <c r="F1954" s="131">
        <v>3396.1666666679084</v>
      </c>
      <c r="G1954" s="131">
        <v>3438.3333333320916</v>
      </c>
      <c r="H1954" s="131">
        <v>5938.386500731951</v>
      </c>
    </row>
    <row r="1955" spans="1:8" ht="12.75">
      <c r="A1955" s="130">
        <v>38405.85491898148</v>
      </c>
      <c r="C1955" s="153" t="s">
        <v>423</v>
      </c>
      <c r="D1955" s="131">
        <v>176.67141454065197</v>
      </c>
      <c r="F1955" s="131">
        <v>11.361484642810927</v>
      </c>
      <c r="G1955" s="131">
        <v>21.169455194942586</v>
      </c>
      <c r="H1955" s="131">
        <v>176.67141454065197</v>
      </c>
    </row>
    <row r="1957" spans="3:8" ht="12.75">
      <c r="C1957" s="153" t="s">
        <v>424</v>
      </c>
      <c r="D1957" s="131">
        <v>1.8876818504318396</v>
      </c>
      <c r="F1957" s="131">
        <v>0.33453848877087217</v>
      </c>
      <c r="G1957" s="131">
        <v>0.615689438534665</v>
      </c>
      <c r="H1957" s="131">
        <v>2.9750743660567713</v>
      </c>
    </row>
    <row r="1958" spans="1:10" ht="12.75">
      <c r="A1958" s="147" t="s">
        <v>413</v>
      </c>
      <c r="C1958" s="148" t="s">
        <v>414</v>
      </c>
      <c r="D1958" s="148" t="s">
        <v>415</v>
      </c>
      <c r="F1958" s="148" t="s">
        <v>416</v>
      </c>
      <c r="G1958" s="148" t="s">
        <v>417</v>
      </c>
      <c r="H1958" s="148" t="s">
        <v>418</v>
      </c>
      <c r="I1958" s="149" t="s">
        <v>419</v>
      </c>
      <c r="J1958" s="148" t="s">
        <v>420</v>
      </c>
    </row>
    <row r="1959" spans="1:8" ht="12.75">
      <c r="A1959" s="150" t="s">
        <v>471</v>
      </c>
      <c r="C1959" s="151">
        <v>292.40199999976903</v>
      </c>
      <c r="D1959" s="131">
        <v>33035.20212352276</v>
      </c>
      <c r="F1959" s="131">
        <v>13499.25</v>
      </c>
      <c r="G1959" s="131">
        <v>13237.5</v>
      </c>
      <c r="H1959" s="152" t="s">
        <v>1083</v>
      </c>
    </row>
    <row r="1961" spans="4:8" ht="12.75">
      <c r="D1961" s="131">
        <v>33022.23609805107</v>
      </c>
      <c r="F1961" s="131">
        <v>13330.5</v>
      </c>
      <c r="G1961" s="131">
        <v>13166.250000014901</v>
      </c>
      <c r="H1961" s="152" t="s">
        <v>1084</v>
      </c>
    </row>
    <row r="1963" spans="4:8" ht="12.75">
      <c r="D1963" s="131">
        <v>33211.346083939075</v>
      </c>
      <c r="F1963" s="131">
        <v>13476.499999985099</v>
      </c>
      <c r="G1963" s="131">
        <v>13325.25</v>
      </c>
      <c r="H1963" s="152" t="s">
        <v>1085</v>
      </c>
    </row>
    <row r="1965" spans="1:8" ht="12.75">
      <c r="A1965" s="147" t="s">
        <v>421</v>
      </c>
      <c r="C1965" s="153" t="s">
        <v>422</v>
      </c>
      <c r="D1965" s="131">
        <v>33089.5947685043</v>
      </c>
      <c r="F1965" s="131">
        <v>13435.416666661698</v>
      </c>
      <c r="G1965" s="131">
        <v>13243.000000004966</v>
      </c>
      <c r="H1965" s="131">
        <v>19777.78754276449</v>
      </c>
    </row>
    <row r="1966" spans="1:8" ht="12.75">
      <c r="A1966" s="130">
        <v>38405.85560185185</v>
      </c>
      <c r="C1966" s="153" t="s">
        <v>423</v>
      </c>
      <c r="D1966" s="131">
        <v>105.63884967987015</v>
      </c>
      <c r="F1966" s="131">
        <v>91.5697593786951</v>
      </c>
      <c r="G1966" s="131">
        <v>79.64256085052867</v>
      </c>
      <c r="H1966" s="131">
        <v>105.63884967987015</v>
      </c>
    </row>
    <row r="1968" spans="3:8" ht="12.75">
      <c r="C1968" s="153" t="s">
        <v>424</v>
      </c>
      <c r="D1968" s="131">
        <v>0.3192509621798708</v>
      </c>
      <c r="F1968" s="131">
        <v>0.6815550395687688</v>
      </c>
      <c r="G1968" s="131">
        <v>0.6013936483462873</v>
      </c>
      <c r="H1968" s="131">
        <v>0.534128751517088</v>
      </c>
    </row>
    <row r="1969" spans="1:10" ht="12.75">
      <c r="A1969" s="147" t="s">
        <v>413</v>
      </c>
      <c r="C1969" s="148" t="s">
        <v>414</v>
      </c>
      <c r="D1969" s="148" t="s">
        <v>415</v>
      </c>
      <c r="F1969" s="148" t="s">
        <v>416</v>
      </c>
      <c r="G1969" s="148" t="s">
        <v>417</v>
      </c>
      <c r="H1969" s="148" t="s">
        <v>418</v>
      </c>
      <c r="I1969" s="149" t="s">
        <v>419</v>
      </c>
      <c r="J1969" s="148" t="s">
        <v>420</v>
      </c>
    </row>
    <row r="1970" spans="1:8" ht="12.75">
      <c r="A1970" s="150" t="s">
        <v>475</v>
      </c>
      <c r="C1970" s="151">
        <v>324.75400000019</v>
      </c>
      <c r="D1970" s="131">
        <v>30433.699655085802</v>
      </c>
      <c r="F1970" s="131">
        <v>19965</v>
      </c>
      <c r="G1970" s="131">
        <v>18080</v>
      </c>
      <c r="H1970" s="152" t="s">
        <v>1086</v>
      </c>
    </row>
    <row r="1972" spans="4:8" ht="12.75">
      <c r="D1972" s="131">
        <v>30528.05499610305</v>
      </c>
      <c r="F1972" s="131">
        <v>19756</v>
      </c>
      <c r="G1972" s="131">
        <v>17991</v>
      </c>
      <c r="H1972" s="152" t="s">
        <v>1087</v>
      </c>
    </row>
    <row r="1974" spans="4:8" ht="12.75">
      <c r="D1974" s="131">
        <v>30548.216462522745</v>
      </c>
      <c r="F1974" s="131">
        <v>19741</v>
      </c>
      <c r="G1974" s="131">
        <v>18165</v>
      </c>
      <c r="H1974" s="152" t="s">
        <v>1088</v>
      </c>
    </row>
    <row r="1976" spans="1:8" ht="12.75">
      <c r="A1976" s="147" t="s">
        <v>421</v>
      </c>
      <c r="C1976" s="153" t="s">
        <v>422</v>
      </c>
      <c r="D1976" s="131">
        <v>30503.323704570532</v>
      </c>
      <c r="F1976" s="131">
        <v>19820.666666666668</v>
      </c>
      <c r="G1976" s="131">
        <v>18078.666666666668</v>
      </c>
      <c r="H1976" s="131">
        <v>11495.798869142644</v>
      </c>
    </row>
    <row r="1977" spans="1:8" ht="12.75">
      <c r="A1977" s="130">
        <v>38405.85611111111</v>
      </c>
      <c r="C1977" s="153" t="s">
        <v>423</v>
      </c>
      <c r="D1977" s="131">
        <v>61.13307109902706</v>
      </c>
      <c r="F1977" s="131">
        <v>125.22113772575831</v>
      </c>
      <c r="G1977" s="131">
        <v>87.007662497813</v>
      </c>
      <c r="H1977" s="131">
        <v>61.13307109902706</v>
      </c>
    </row>
    <row r="1979" spans="3:8" ht="12.75">
      <c r="C1979" s="153" t="s">
        <v>424</v>
      </c>
      <c r="D1979" s="131">
        <v>0.20041445873607228</v>
      </c>
      <c r="F1979" s="131">
        <v>0.6317705646921982</v>
      </c>
      <c r="G1979" s="131">
        <v>0.48127256341440927</v>
      </c>
      <c r="H1979" s="131">
        <v>0.5317861924595969</v>
      </c>
    </row>
    <row r="1980" spans="1:10" ht="12.75">
      <c r="A1980" s="147" t="s">
        <v>413</v>
      </c>
      <c r="C1980" s="148" t="s">
        <v>414</v>
      </c>
      <c r="D1980" s="148" t="s">
        <v>415</v>
      </c>
      <c r="F1980" s="148" t="s">
        <v>416</v>
      </c>
      <c r="G1980" s="148" t="s">
        <v>417</v>
      </c>
      <c r="H1980" s="148" t="s">
        <v>418</v>
      </c>
      <c r="I1980" s="149" t="s">
        <v>419</v>
      </c>
      <c r="J1980" s="148" t="s">
        <v>420</v>
      </c>
    </row>
    <row r="1981" spans="1:8" ht="12.75">
      <c r="A1981" s="150" t="s">
        <v>494</v>
      </c>
      <c r="C1981" s="151">
        <v>343.82299999985844</v>
      </c>
      <c r="D1981" s="131">
        <v>17537.040867835283</v>
      </c>
      <c r="F1981" s="131">
        <v>15422</v>
      </c>
      <c r="G1981" s="131">
        <v>15362.000000014901</v>
      </c>
      <c r="H1981" s="152" t="s">
        <v>1089</v>
      </c>
    </row>
    <row r="1983" spans="4:8" ht="12.75">
      <c r="D1983" s="131">
        <v>17449.50299784541</v>
      </c>
      <c r="F1983" s="131">
        <v>15906</v>
      </c>
      <c r="G1983" s="131">
        <v>15337.999999985099</v>
      </c>
      <c r="H1983" s="152" t="s">
        <v>1090</v>
      </c>
    </row>
    <row r="1985" spans="4:8" ht="12.75">
      <c r="D1985" s="131">
        <v>17584.077107578516</v>
      </c>
      <c r="F1985" s="131">
        <v>15974</v>
      </c>
      <c r="G1985" s="131">
        <v>15100</v>
      </c>
      <c r="H1985" s="152" t="s">
        <v>1091</v>
      </c>
    </row>
    <row r="1987" spans="1:8" ht="12.75">
      <c r="A1987" s="147" t="s">
        <v>421</v>
      </c>
      <c r="C1987" s="153" t="s">
        <v>422</v>
      </c>
      <c r="D1987" s="131">
        <v>17523.540324419737</v>
      </c>
      <c r="F1987" s="131">
        <v>15767.333333333332</v>
      </c>
      <c r="G1987" s="131">
        <v>15266.666666666668</v>
      </c>
      <c r="H1987" s="131">
        <v>2004.7341676135804</v>
      </c>
    </row>
    <row r="1988" spans="1:8" ht="12.75">
      <c r="A1988" s="130">
        <v>38405.85653935185</v>
      </c>
      <c r="C1988" s="153" t="s">
        <v>423</v>
      </c>
      <c r="D1988" s="131">
        <v>68.29528722407603</v>
      </c>
      <c r="F1988" s="131">
        <v>300.99390912995784</v>
      </c>
      <c r="G1988" s="131">
        <v>144.83553891789995</v>
      </c>
      <c r="H1988" s="131">
        <v>68.29528722407603</v>
      </c>
    </row>
    <row r="1990" spans="3:8" ht="12.75">
      <c r="C1990" s="153" t="s">
        <v>424</v>
      </c>
      <c r="D1990" s="131">
        <v>0.38973452829565436</v>
      </c>
      <c r="F1990" s="131">
        <v>1.9089715601663222</v>
      </c>
      <c r="G1990" s="131">
        <v>0.9487044033923577</v>
      </c>
      <c r="H1990" s="131">
        <v>3.4067004158149414</v>
      </c>
    </row>
    <row r="1991" spans="1:10" ht="12.75">
      <c r="A1991" s="147" t="s">
        <v>413</v>
      </c>
      <c r="C1991" s="148" t="s">
        <v>414</v>
      </c>
      <c r="D1991" s="148" t="s">
        <v>415</v>
      </c>
      <c r="F1991" s="148" t="s">
        <v>416</v>
      </c>
      <c r="G1991" s="148" t="s">
        <v>417</v>
      </c>
      <c r="H1991" s="148" t="s">
        <v>418</v>
      </c>
      <c r="I1991" s="149" t="s">
        <v>419</v>
      </c>
      <c r="J1991" s="148" t="s">
        <v>420</v>
      </c>
    </row>
    <row r="1992" spans="1:8" ht="12.75">
      <c r="A1992" s="150" t="s">
        <v>476</v>
      </c>
      <c r="C1992" s="151">
        <v>361.38400000007823</v>
      </c>
      <c r="D1992" s="131">
        <v>37276.98213291168</v>
      </c>
      <c r="F1992" s="131">
        <v>16374</v>
      </c>
      <c r="G1992" s="131">
        <v>15744</v>
      </c>
      <c r="H1992" s="152" t="s">
        <v>1092</v>
      </c>
    </row>
    <row r="1994" spans="4:8" ht="12.75">
      <c r="D1994" s="131">
        <v>38035.859384417534</v>
      </c>
      <c r="F1994" s="131">
        <v>15789.999999985099</v>
      </c>
      <c r="G1994" s="131">
        <v>15920</v>
      </c>
      <c r="H1994" s="152" t="s">
        <v>1093</v>
      </c>
    </row>
    <row r="1996" spans="4:8" ht="12.75">
      <c r="D1996" s="131">
        <v>38035.99204403162</v>
      </c>
      <c r="F1996" s="131">
        <v>16354</v>
      </c>
      <c r="G1996" s="131">
        <v>16162.000000014901</v>
      </c>
      <c r="H1996" s="152" t="s">
        <v>1094</v>
      </c>
    </row>
    <row r="1998" spans="1:8" ht="12.75">
      <c r="A1998" s="147" t="s">
        <v>421</v>
      </c>
      <c r="C1998" s="153" t="s">
        <v>422</v>
      </c>
      <c r="D1998" s="131">
        <v>37782.94452045361</v>
      </c>
      <c r="F1998" s="131">
        <v>16172.666666661698</v>
      </c>
      <c r="G1998" s="131">
        <v>15942.000000004966</v>
      </c>
      <c r="H1998" s="131">
        <v>21716.302477590354</v>
      </c>
    </row>
    <row r="1999" spans="1:8" ht="12.75">
      <c r="A1999" s="130">
        <v>38405.85697916667</v>
      </c>
      <c r="C1999" s="153" t="s">
        <v>423</v>
      </c>
      <c r="D1999" s="131">
        <v>438.17628599113</v>
      </c>
      <c r="F1999" s="131">
        <v>331.5498957006031</v>
      </c>
      <c r="G1999" s="131">
        <v>209.8666243193623</v>
      </c>
      <c r="H1999" s="131">
        <v>438.17628599113</v>
      </c>
    </row>
    <row r="2001" spans="3:8" ht="12.75">
      <c r="C2001" s="153" t="s">
        <v>424</v>
      </c>
      <c r="D2001" s="131">
        <v>1.159719793024404</v>
      </c>
      <c r="F2001" s="131">
        <v>2.0500632489016755</v>
      </c>
      <c r="G2001" s="131">
        <v>1.3164384915273928</v>
      </c>
      <c r="H2001" s="131">
        <v>2.0177297053367913</v>
      </c>
    </row>
    <row r="2002" spans="1:10" ht="12.75">
      <c r="A2002" s="147" t="s">
        <v>413</v>
      </c>
      <c r="C2002" s="148" t="s">
        <v>414</v>
      </c>
      <c r="D2002" s="148" t="s">
        <v>415</v>
      </c>
      <c r="F2002" s="148" t="s">
        <v>416</v>
      </c>
      <c r="G2002" s="148" t="s">
        <v>417</v>
      </c>
      <c r="H2002" s="148" t="s">
        <v>418</v>
      </c>
      <c r="I2002" s="149" t="s">
        <v>419</v>
      </c>
      <c r="J2002" s="148" t="s">
        <v>420</v>
      </c>
    </row>
    <row r="2003" spans="1:8" ht="12.75">
      <c r="A2003" s="150" t="s">
        <v>495</v>
      </c>
      <c r="C2003" s="151">
        <v>371.029</v>
      </c>
      <c r="D2003" s="131">
        <v>25406.084842681885</v>
      </c>
      <c r="F2003" s="131">
        <v>19580</v>
      </c>
      <c r="G2003" s="131">
        <v>20110</v>
      </c>
      <c r="H2003" s="152" t="s">
        <v>1095</v>
      </c>
    </row>
    <row r="2005" spans="4:8" ht="12.75">
      <c r="D2005" s="131">
        <v>25153.400840461254</v>
      </c>
      <c r="F2005" s="131">
        <v>19670</v>
      </c>
      <c r="G2005" s="131">
        <v>19694</v>
      </c>
      <c r="H2005" s="152" t="s">
        <v>1096</v>
      </c>
    </row>
    <row r="2007" spans="4:8" ht="12.75">
      <c r="D2007" s="131">
        <v>25462.975810170174</v>
      </c>
      <c r="F2007" s="131">
        <v>19924</v>
      </c>
      <c r="G2007" s="131">
        <v>20612</v>
      </c>
      <c r="H2007" s="152" t="s">
        <v>1097</v>
      </c>
    </row>
    <row r="2009" spans="1:8" ht="12.75">
      <c r="A2009" s="147" t="s">
        <v>421</v>
      </c>
      <c r="C2009" s="153" t="s">
        <v>422</v>
      </c>
      <c r="D2009" s="131">
        <v>25340.820497771107</v>
      </c>
      <c r="F2009" s="131">
        <v>19724.666666666668</v>
      </c>
      <c r="G2009" s="131">
        <v>20138.666666666668</v>
      </c>
      <c r="H2009" s="131">
        <v>5458.606262394078</v>
      </c>
    </row>
    <row r="2010" spans="1:8" ht="12.75">
      <c r="A2010" s="130">
        <v>38405.85741898148</v>
      </c>
      <c r="C2010" s="153" t="s">
        <v>423</v>
      </c>
      <c r="D2010" s="131">
        <v>164.78392368469537</v>
      </c>
      <c r="F2010" s="131">
        <v>178.39656199975755</v>
      </c>
      <c r="G2010" s="131">
        <v>459.67089676564615</v>
      </c>
      <c r="H2010" s="131">
        <v>164.78392368469537</v>
      </c>
    </row>
    <row r="2012" spans="3:8" ht="12.75">
      <c r="C2012" s="153" t="s">
        <v>424</v>
      </c>
      <c r="D2012" s="131">
        <v>0.6502706717771397</v>
      </c>
      <c r="F2012" s="131">
        <v>0.9044338493244881</v>
      </c>
      <c r="G2012" s="131">
        <v>2.2825289497764474</v>
      </c>
      <c r="H2012" s="131">
        <v>3.0187911668943697</v>
      </c>
    </row>
    <row r="2013" spans="1:10" ht="12.75">
      <c r="A2013" s="147" t="s">
        <v>413</v>
      </c>
      <c r="C2013" s="148" t="s">
        <v>414</v>
      </c>
      <c r="D2013" s="148" t="s">
        <v>415</v>
      </c>
      <c r="F2013" s="148" t="s">
        <v>416</v>
      </c>
      <c r="G2013" s="148" t="s">
        <v>417</v>
      </c>
      <c r="H2013" s="148" t="s">
        <v>418</v>
      </c>
      <c r="I2013" s="149" t="s">
        <v>419</v>
      </c>
      <c r="J2013" s="148" t="s">
        <v>420</v>
      </c>
    </row>
    <row r="2014" spans="1:8" ht="12.75">
      <c r="A2014" s="150" t="s">
        <v>470</v>
      </c>
      <c r="C2014" s="151">
        <v>407.77100000018254</v>
      </c>
      <c r="D2014" s="131">
        <v>1101777.9827919006</v>
      </c>
      <c r="F2014" s="131">
        <v>78600</v>
      </c>
      <c r="G2014" s="131">
        <v>76600</v>
      </c>
      <c r="H2014" s="152" t="s">
        <v>1098</v>
      </c>
    </row>
    <row r="2016" spans="4:8" ht="12.75">
      <c r="D2016" s="131">
        <v>1089473.3661270142</v>
      </c>
      <c r="F2016" s="131">
        <v>78600</v>
      </c>
      <c r="G2016" s="131">
        <v>76500</v>
      </c>
      <c r="H2016" s="152" t="s">
        <v>1099</v>
      </c>
    </row>
    <row r="2018" spans="4:8" ht="12.75">
      <c r="D2018" s="131">
        <v>1081239.6468009949</v>
      </c>
      <c r="F2018" s="131">
        <v>78100</v>
      </c>
      <c r="G2018" s="131">
        <v>75100</v>
      </c>
      <c r="H2018" s="152" t="s">
        <v>1100</v>
      </c>
    </row>
    <row r="2020" spans="1:8" ht="12.75">
      <c r="A2020" s="147" t="s">
        <v>421</v>
      </c>
      <c r="C2020" s="153" t="s">
        <v>422</v>
      </c>
      <c r="D2020" s="131">
        <v>1090830.3319066365</v>
      </c>
      <c r="F2020" s="131">
        <v>78433.33333333333</v>
      </c>
      <c r="G2020" s="131">
        <v>76066.66666666667</v>
      </c>
      <c r="H2020" s="131">
        <v>1013599.6820114583</v>
      </c>
    </row>
    <row r="2021" spans="1:8" ht="12.75">
      <c r="A2021" s="130">
        <v>38405.85789351852</v>
      </c>
      <c r="C2021" s="153" t="s">
        <v>423</v>
      </c>
      <c r="D2021" s="131">
        <v>10336.190227252899</v>
      </c>
      <c r="F2021" s="131">
        <v>288.6751345948129</v>
      </c>
      <c r="G2021" s="131">
        <v>838.6497083606082</v>
      </c>
      <c r="H2021" s="131">
        <v>10336.190227252899</v>
      </c>
    </row>
    <row r="2023" spans="3:8" ht="12.75">
      <c r="C2023" s="153" t="s">
        <v>424</v>
      </c>
      <c r="D2023" s="131">
        <v>0.9475525134313528</v>
      </c>
      <c r="F2023" s="131">
        <v>0.36805159531850346</v>
      </c>
      <c r="G2023" s="131">
        <v>1.1025193361445331</v>
      </c>
      <c r="H2023" s="131">
        <v>1.019750736971527</v>
      </c>
    </row>
    <row r="2024" spans="1:10" ht="12.75">
      <c r="A2024" s="147" t="s">
        <v>413</v>
      </c>
      <c r="C2024" s="148" t="s">
        <v>414</v>
      </c>
      <c r="D2024" s="148" t="s">
        <v>415</v>
      </c>
      <c r="F2024" s="148" t="s">
        <v>416</v>
      </c>
      <c r="G2024" s="148" t="s">
        <v>417</v>
      </c>
      <c r="H2024" s="148" t="s">
        <v>418</v>
      </c>
      <c r="I2024" s="149" t="s">
        <v>419</v>
      </c>
      <c r="J2024" s="148" t="s">
        <v>420</v>
      </c>
    </row>
    <row r="2025" spans="1:8" ht="12.75">
      <c r="A2025" s="150" t="s">
        <v>477</v>
      </c>
      <c r="C2025" s="151">
        <v>455.40299999993294</v>
      </c>
      <c r="D2025" s="131">
        <v>69796.68357861042</v>
      </c>
      <c r="F2025" s="131">
        <v>50737.5</v>
      </c>
      <c r="G2025" s="131">
        <v>52980</v>
      </c>
      <c r="H2025" s="152" t="s">
        <v>1101</v>
      </c>
    </row>
    <row r="2027" spans="4:8" ht="12.75">
      <c r="D2027" s="131">
        <v>70126.46725940704</v>
      </c>
      <c r="F2027" s="131">
        <v>50550</v>
      </c>
      <c r="G2027" s="131">
        <v>52759.999999940395</v>
      </c>
      <c r="H2027" s="152" t="s">
        <v>1102</v>
      </c>
    </row>
    <row r="2029" spans="4:8" ht="12.75">
      <c r="D2029" s="131">
        <v>71258.61488997936</v>
      </c>
      <c r="F2029" s="131">
        <v>51277.500000059605</v>
      </c>
      <c r="G2029" s="131">
        <v>53030</v>
      </c>
      <c r="H2029" s="152" t="s">
        <v>1103</v>
      </c>
    </row>
    <row r="2031" spans="1:8" ht="12.75">
      <c r="A2031" s="147" t="s">
        <v>421</v>
      </c>
      <c r="C2031" s="153" t="s">
        <v>422</v>
      </c>
      <c r="D2031" s="131">
        <v>70393.92190933228</v>
      </c>
      <c r="F2031" s="131">
        <v>50855.00000001986</v>
      </c>
      <c r="G2031" s="131">
        <v>52923.333333313465</v>
      </c>
      <c r="H2031" s="131">
        <v>18510.76783956472</v>
      </c>
    </row>
    <row r="2032" spans="1:8" ht="12.75">
      <c r="A2032" s="130">
        <v>38405.85853009259</v>
      </c>
      <c r="C2032" s="153" t="s">
        <v>423</v>
      </c>
      <c r="D2032" s="131">
        <v>766.7853559586479</v>
      </c>
      <c r="F2032" s="131">
        <v>377.71517049810706</v>
      </c>
      <c r="G2032" s="131">
        <v>143.6430762100943</v>
      </c>
      <c r="H2032" s="131">
        <v>766.7853559586479</v>
      </c>
    </row>
    <row r="2034" spans="3:8" ht="12.75">
      <c r="C2034" s="153" t="s">
        <v>424</v>
      </c>
      <c r="D2034" s="131">
        <v>1.0892777887077687</v>
      </c>
      <c r="F2034" s="131">
        <v>0.7427296637458649</v>
      </c>
      <c r="G2034" s="131">
        <v>0.27141728829781736</v>
      </c>
      <c r="H2034" s="131">
        <v>4.142374657844982</v>
      </c>
    </row>
    <row r="2035" spans="1:16" ht="12.75">
      <c r="A2035" s="141" t="s">
        <v>404</v>
      </c>
      <c r="B2035" s="136" t="s">
        <v>1104</v>
      </c>
      <c r="D2035" s="141" t="s">
        <v>405</v>
      </c>
      <c r="E2035" s="136" t="s">
        <v>406</v>
      </c>
      <c r="F2035" s="137" t="s">
        <v>446</v>
      </c>
      <c r="G2035" s="142" t="s">
        <v>408</v>
      </c>
      <c r="H2035" s="143">
        <v>2</v>
      </c>
      <c r="I2035" s="144" t="s">
        <v>409</v>
      </c>
      <c r="J2035" s="143">
        <v>5</v>
      </c>
      <c r="K2035" s="142" t="s">
        <v>410</v>
      </c>
      <c r="L2035" s="145">
        <v>1</v>
      </c>
      <c r="M2035" s="142" t="s">
        <v>411</v>
      </c>
      <c r="N2035" s="146">
        <v>1</v>
      </c>
      <c r="O2035" s="142" t="s">
        <v>412</v>
      </c>
      <c r="P2035" s="146">
        <v>1</v>
      </c>
    </row>
    <row r="2037" spans="1:10" ht="12.75">
      <c r="A2037" s="147" t="s">
        <v>413</v>
      </c>
      <c r="C2037" s="148" t="s">
        <v>414</v>
      </c>
      <c r="D2037" s="148" t="s">
        <v>415</v>
      </c>
      <c r="F2037" s="148" t="s">
        <v>416</v>
      </c>
      <c r="G2037" s="148" t="s">
        <v>417</v>
      </c>
      <c r="H2037" s="148" t="s">
        <v>418</v>
      </c>
      <c r="I2037" s="149" t="s">
        <v>419</v>
      </c>
      <c r="J2037" s="148" t="s">
        <v>420</v>
      </c>
    </row>
    <row r="2038" spans="1:8" ht="12.75">
      <c r="A2038" s="150" t="s">
        <v>473</v>
      </c>
      <c r="C2038" s="151">
        <v>228.61599999992177</v>
      </c>
      <c r="D2038" s="131">
        <v>18300.603634119034</v>
      </c>
      <c r="F2038" s="131">
        <v>17211</v>
      </c>
      <c r="G2038" s="131">
        <v>15730</v>
      </c>
      <c r="H2038" s="152" t="s">
        <v>1105</v>
      </c>
    </row>
    <row r="2040" spans="4:8" ht="12.75">
      <c r="D2040" s="131">
        <v>18413.685772031546</v>
      </c>
      <c r="F2040" s="131">
        <v>17506</v>
      </c>
      <c r="G2040" s="131">
        <v>15781</v>
      </c>
      <c r="H2040" s="152" t="s">
        <v>1106</v>
      </c>
    </row>
    <row r="2042" spans="4:8" ht="12.75">
      <c r="D2042" s="131">
        <v>18056.332093149424</v>
      </c>
      <c r="F2042" s="131">
        <v>17788</v>
      </c>
      <c r="G2042" s="131">
        <v>15679</v>
      </c>
      <c r="H2042" s="152" t="s">
        <v>1107</v>
      </c>
    </row>
    <row r="2044" spans="1:8" ht="12.75">
      <c r="A2044" s="147" t="s">
        <v>421</v>
      </c>
      <c r="C2044" s="153" t="s">
        <v>422</v>
      </c>
      <c r="D2044" s="131">
        <v>18256.873833100002</v>
      </c>
      <c r="F2044" s="131">
        <v>17501.666666666668</v>
      </c>
      <c r="G2044" s="131">
        <v>15730</v>
      </c>
      <c r="H2044" s="131">
        <v>1702.403732448728</v>
      </c>
    </row>
    <row r="2045" spans="1:8" ht="12.75">
      <c r="A2045" s="130">
        <v>38405.860763888886</v>
      </c>
      <c r="C2045" s="153" t="s">
        <v>423</v>
      </c>
      <c r="D2045" s="131">
        <v>182.64620055068818</v>
      </c>
      <c r="F2045" s="131">
        <v>288.5244068243332</v>
      </c>
      <c r="G2045" s="131">
        <v>51</v>
      </c>
      <c r="H2045" s="131">
        <v>182.64620055068818</v>
      </c>
    </row>
    <row r="2047" spans="3:8" ht="12.75">
      <c r="C2047" s="153" t="s">
        <v>424</v>
      </c>
      <c r="D2047" s="131">
        <v>1.0004242907104268</v>
      </c>
      <c r="F2047" s="131">
        <v>1.6485538910065702</v>
      </c>
      <c r="G2047" s="131">
        <v>0.3242212333121424</v>
      </c>
      <c r="H2047" s="131">
        <v>10.728724160394723</v>
      </c>
    </row>
    <row r="2048" spans="1:10" ht="12.75">
      <c r="A2048" s="147" t="s">
        <v>413</v>
      </c>
      <c r="C2048" s="148" t="s">
        <v>414</v>
      </c>
      <c r="D2048" s="148" t="s">
        <v>415</v>
      </c>
      <c r="F2048" s="148" t="s">
        <v>416</v>
      </c>
      <c r="G2048" s="148" t="s">
        <v>417</v>
      </c>
      <c r="H2048" s="148" t="s">
        <v>418</v>
      </c>
      <c r="I2048" s="149" t="s">
        <v>419</v>
      </c>
      <c r="J2048" s="148" t="s">
        <v>420</v>
      </c>
    </row>
    <row r="2049" spans="1:8" ht="12.75">
      <c r="A2049" s="150" t="s">
        <v>474</v>
      </c>
      <c r="C2049" s="151">
        <v>231.6040000000503</v>
      </c>
      <c r="D2049" s="131">
        <v>20846.1145401299</v>
      </c>
      <c r="F2049" s="131">
        <v>11437</v>
      </c>
      <c r="G2049" s="131">
        <v>15342</v>
      </c>
      <c r="H2049" s="152" t="s">
        <v>1108</v>
      </c>
    </row>
    <row r="2051" spans="4:8" ht="12.75">
      <c r="D2051" s="131">
        <v>20900.46773597598</v>
      </c>
      <c r="F2051" s="131">
        <v>11467</v>
      </c>
      <c r="G2051" s="131">
        <v>15177</v>
      </c>
      <c r="H2051" s="152" t="s">
        <v>1109</v>
      </c>
    </row>
    <row r="2053" spans="4:8" ht="12.75">
      <c r="D2053" s="131">
        <v>20755.414129137993</v>
      </c>
      <c r="F2053" s="131">
        <v>11651</v>
      </c>
      <c r="G2053" s="131">
        <v>15147</v>
      </c>
      <c r="H2053" s="152" t="s">
        <v>1110</v>
      </c>
    </row>
    <row r="2055" spans="1:8" ht="12.75">
      <c r="A2055" s="147" t="s">
        <v>421</v>
      </c>
      <c r="C2055" s="153" t="s">
        <v>422</v>
      </c>
      <c r="D2055" s="131">
        <v>20833.99880174796</v>
      </c>
      <c r="F2055" s="131">
        <v>11518.333333333332</v>
      </c>
      <c r="G2055" s="131">
        <v>15222</v>
      </c>
      <c r="H2055" s="131">
        <v>7028.302212879019</v>
      </c>
    </row>
    <row r="2056" spans="1:8" ht="12.75">
      <c r="A2056" s="130">
        <v>38405.861238425925</v>
      </c>
      <c r="C2056" s="153" t="s">
        <v>423</v>
      </c>
      <c r="D2056" s="131">
        <v>73.28185690574688</v>
      </c>
      <c r="F2056" s="131">
        <v>115.86774069314261</v>
      </c>
      <c r="G2056" s="131">
        <v>105</v>
      </c>
      <c r="H2056" s="131">
        <v>73.28185690574688</v>
      </c>
    </row>
    <row r="2058" spans="3:8" ht="12.75">
      <c r="C2058" s="153" t="s">
        <v>424</v>
      </c>
      <c r="D2058" s="131">
        <v>0.3517416776447092</v>
      </c>
      <c r="F2058" s="131">
        <v>1.0059418957587265</v>
      </c>
      <c r="G2058" s="131">
        <v>0.6897910918407568</v>
      </c>
      <c r="H2058" s="131">
        <v>1.0426679827663285</v>
      </c>
    </row>
    <row r="2059" spans="1:10" ht="12.75">
      <c r="A2059" s="147" t="s">
        <v>413</v>
      </c>
      <c r="C2059" s="148" t="s">
        <v>414</v>
      </c>
      <c r="D2059" s="148" t="s">
        <v>415</v>
      </c>
      <c r="F2059" s="148" t="s">
        <v>416</v>
      </c>
      <c r="G2059" s="148" t="s">
        <v>417</v>
      </c>
      <c r="H2059" s="148" t="s">
        <v>418</v>
      </c>
      <c r="I2059" s="149" t="s">
        <v>419</v>
      </c>
      <c r="J2059" s="148" t="s">
        <v>420</v>
      </c>
    </row>
    <row r="2060" spans="1:8" ht="12.75">
      <c r="A2060" s="150" t="s">
        <v>472</v>
      </c>
      <c r="C2060" s="151">
        <v>267.7160000000149</v>
      </c>
      <c r="D2060" s="131">
        <v>20832.35114994645</v>
      </c>
      <c r="F2060" s="131">
        <v>3414.7500000037253</v>
      </c>
      <c r="G2060" s="131">
        <v>3540.9999999962747</v>
      </c>
      <c r="H2060" s="152" t="s">
        <v>1111</v>
      </c>
    </row>
    <row r="2062" spans="4:8" ht="12.75">
      <c r="D2062" s="131">
        <v>20905.213058143854</v>
      </c>
      <c r="F2062" s="131">
        <v>3423</v>
      </c>
      <c r="G2062" s="131">
        <v>3494.25</v>
      </c>
      <c r="H2062" s="152" t="s">
        <v>1112</v>
      </c>
    </row>
    <row r="2064" spans="4:8" ht="12.75">
      <c r="D2064" s="131">
        <v>21691.48321852088</v>
      </c>
      <c r="F2064" s="131">
        <v>3420.5</v>
      </c>
      <c r="G2064" s="131">
        <v>3517.5</v>
      </c>
      <c r="H2064" s="152" t="s">
        <v>1113</v>
      </c>
    </row>
    <row r="2066" spans="1:8" ht="12.75">
      <c r="A2066" s="147" t="s">
        <v>421</v>
      </c>
      <c r="C2066" s="153" t="s">
        <v>422</v>
      </c>
      <c r="D2066" s="131">
        <v>21143.015808870397</v>
      </c>
      <c r="F2066" s="131">
        <v>3419.4166666679084</v>
      </c>
      <c r="G2066" s="131">
        <v>3517.5833333320916</v>
      </c>
      <c r="H2066" s="131">
        <v>17666.28206374707</v>
      </c>
    </row>
    <row r="2067" spans="1:8" ht="12.75">
      <c r="A2067" s="130">
        <v>38405.86188657407</v>
      </c>
      <c r="C2067" s="153" t="s">
        <v>423</v>
      </c>
      <c r="D2067" s="131">
        <v>476.38176812635703</v>
      </c>
      <c r="F2067" s="131">
        <v>4.230346713244654</v>
      </c>
      <c r="G2067" s="131">
        <v>23.375111406098213</v>
      </c>
      <c r="H2067" s="131">
        <v>476.38176812635703</v>
      </c>
    </row>
    <row r="2069" spans="3:8" ht="12.75">
      <c r="C2069" s="153" t="s">
        <v>424</v>
      </c>
      <c r="D2069" s="131">
        <v>2.2531401027780276</v>
      </c>
      <c r="F2069" s="131">
        <v>0.12371544990353478</v>
      </c>
      <c r="G2069" s="131">
        <v>0.6645218944665552</v>
      </c>
      <c r="H2069" s="131">
        <v>2.6965592783324737</v>
      </c>
    </row>
    <row r="2070" spans="1:10" ht="12.75">
      <c r="A2070" s="147" t="s">
        <v>413</v>
      </c>
      <c r="C2070" s="148" t="s">
        <v>414</v>
      </c>
      <c r="D2070" s="148" t="s">
        <v>415</v>
      </c>
      <c r="F2070" s="148" t="s">
        <v>416</v>
      </c>
      <c r="G2070" s="148" t="s">
        <v>417</v>
      </c>
      <c r="H2070" s="148" t="s">
        <v>418</v>
      </c>
      <c r="I2070" s="149" t="s">
        <v>419</v>
      </c>
      <c r="J2070" s="148" t="s">
        <v>420</v>
      </c>
    </row>
    <row r="2071" spans="1:8" ht="12.75">
      <c r="A2071" s="150" t="s">
        <v>471</v>
      </c>
      <c r="C2071" s="151">
        <v>292.40199999976903</v>
      </c>
      <c r="D2071" s="131">
        <v>20554.780635356903</v>
      </c>
      <c r="F2071" s="131">
        <v>13406.25</v>
      </c>
      <c r="G2071" s="131">
        <v>13214.75</v>
      </c>
      <c r="H2071" s="152" t="s">
        <v>1114</v>
      </c>
    </row>
    <row r="2073" spans="4:8" ht="12.75">
      <c r="D2073" s="131">
        <v>20350.91737818718</v>
      </c>
      <c r="F2073" s="131">
        <v>13311.5</v>
      </c>
      <c r="G2073" s="131">
        <v>13023.500000014901</v>
      </c>
      <c r="H2073" s="152" t="s">
        <v>1115</v>
      </c>
    </row>
    <row r="2075" spans="4:8" ht="12.75">
      <c r="D2075" s="131">
        <v>20446.431741058826</v>
      </c>
      <c r="F2075" s="131">
        <v>13260.5</v>
      </c>
      <c r="G2075" s="131">
        <v>13165.999999985099</v>
      </c>
      <c r="H2075" s="152" t="s">
        <v>1116</v>
      </c>
    </row>
    <row r="2077" spans="1:8" ht="12.75">
      <c r="A2077" s="147" t="s">
        <v>421</v>
      </c>
      <c r="C2077" s="153" t="s">
        <v>422</v>
      </c>
      <c r="D2077" s="131">
        <v>20450.70991820097</v>
      </c>
      <c r="F2077" s="131">
        <v>13326.083333333332</v>
      </c>
      <c r="G2077" s="131">
        <v>13134.75</v>
      </c>
      <c r="H2077" s="131">
        <v>7247.540086977341</v>
      </c>
    </row>
    <row r="2078" spans="1:8" ht="12.75">
      <c r="A2078" s="130">
        <v>38405.86255787037</v>
      </c>
      <c r="C2078" s="153" t="s">
        <v>423</v>
      </c>
      <c r="D2078" s="131">
        <v>101.99894119909925</v>
      </c>
      <c r="F2078" s="131">
        <v>73.96127928405062</v>
      </c>
      <c r="G2078" s="131">
        <v>99.38089604075711</v>
      </c>
      <c r="H2078" s="131">
        <v>101.99894119909925</v>
      </c>
    </row>
    <row r="2080" spans="3:8" ht="12.75">
      <c r="C2080" s="153" t="s">
        <v>424</v>
      </c>
      <c r="D2080" s="131">
        <v>0.49875501440818454</v>
      </c>
      <c r="F2080" s="131">
        <v>0.5550113820693799</v>
      </c>
      <c r="G2080" s="131">
        <v>0.7566257145416329</v>
      </c>
      <c r="H2080" s="131">
        <v>1.4073594623143222</v>
      </c>
    </row>
    <row r="2081" spans="1:10" ht="12.75">
      <c r="A2081" s="147" t="s">
        <v>413</v>
      </c>
      <c r="C2081" s="148" t="s">
        <v>414</v>
      </c>
      <c r="D2081" s="148" t="s">
        <v>415</v>
      </c>
      <c r="F2081" s="148" t="s">
        <v>416</v>
      </c>
      <c r="G2081" s="148" t="s">
        <v>417</v>
      </c>
      <c r="H2081" s="148" t="s">
        <v>418</v>
      </c>
      <c r="I2081" s="149" t="s">
        <v>419</v>
      </c>
      <c r="J2081" s="148" t="s">
        <v>420</v>
      </c>
    </row>
    <row r="2082" spans="1:8" ht="12.75">
      <c r="A2082" s="150" t="s">
        <v>475</v>
      </c>
      <c r="C2082" s="151">
        <v>324.75400000019</v>
      </c>
      <c r="D2082" s="131">
        <v>27533.29533353448</v>
      </c>
      <c r="F2082" s="131">
        <v>19494</v>
      </c>
      <c r="G2082" s="131">
        <v>17842</v>
      </c>
      <c r="H2082" s="152" t="s">
        <v>1117</v>
      </c>
    </row>
    <row r="2084" spans="4:8" ht="12.75">
      <c r="D2084" s="131">
        <v>27475.47679194808</v>
      </c>
      <c r="F2084" s="131">
        <v>19633</v>
      </c>
      <c r="G2084" s="131">
        <v>18015</v>
      </c>
      <c r="H2084" s="152" t="s">
        <v>1118</v>
      </c>
    </row>
    <row r="2086" spans="4:8" ht="12.75">
      <c r="D2086" s="131">
        <v>28049.437507152557</v>
      </c>
      <c r="F2086" s="131">
        <v>19384</v>
      </c>
      <c r="G2086" s="131">
        <v>17708</v>
      </c>
      <c r="H2086" s="152" t="s">
        <v>1119</v>
      </c>
    </row>
    <row r="2088" spans="1:8" ht="12.75">
      <c r="A2088" s="147" t="s">
        <v>421</v>
      </c>
      <c r="C2088" s="153" t="s">
        <v>422</v>
      </c>
      <c r="D2088" s="131">
        <v>27686.069877545036</v>
      </c>
      <c r="F2088" s="131">
        <v>19503.666666666668</v>
      </c>
      <c r="G2088" s="131">
        <v>17855</v>
      </c>
      <c r="H2088" s="131">
        <v>8951.97831560608</v>
      </c>
    </row>
    <row r="2089" spans="1:8" ht="12.75">
      <c r="A2089" s="130">
        <v>38405.86306712963</v>
      </c>
      <c r="C2089" s="153" t="s">
        <v>423</v>
      </c>
      <c r="D2089" s="131">
        <v>316.01071441127016</v>
      </c>
      <c r="F2089" s="131">
        <v>124.78114173757722</v>
      </c>
      <c r="G2089" s="131">
        <v>153.9123126978475</v>
      </c>
      <c r="H2089" s="131">
        <v>316.01071441127016</v>
      </c>
    </row>
    <row r="2091" spans="3:8" ht="12.75">
      <c r="C2091" s="153" t="s">
        <v>424</v>
      </c>
      <c r="D2091" s="131">
        <v>1.1414069089942331</v>
      </c>
      <c r="F2091" s="131">
        <v>0.6397829898869128</v>
      </c>
      <c r="G2091" s="131">
        <v>0.8620123925950574</v>
      </c>
      <c r="H2091" s="131">
        <v>3.53006568235722</v>
      </c>
    </row>
    <row r="2092" spans="1:10" ht="12.75">
      <c r="A2092" s="147" t="s">
        <v>413</v>
      </c>
      <c r="C2092" s="148" t="s">
        <v>414</v>
      </c>
      <c r="D2092" s="148" t="s">
        <v>415</v>
      </c>
      <c r="F2092" s="148" t="s">
        <v>416</v>
      </c>
      <c r="G2092" s="148" t="s">
        <v>417</v>
      </c>
      <c r="H2092" s="148" t="s">
        <v>418</v>
      </c>
      <c r="I2092" s="149" t="s">
        <v>419</v>
      </c>
      <c r="J2092" s="148" t="s">
        <v>420</v>
      </c>
    </row>
    <row r="2093" spans="1:8" ht="12.75">
      <c r="A2093" s="150" t="s">
        <v>494</v>
      </c>
      <c r="C2093" s="151">
        <v>343.82299999985844</v>
      </c>
      <c r="D2093" s="131">
        <v>16531</v>
      </c>
      <c r="F2093" s="131">
        <v>15478</v>
      </c>
      <c r="G2093" s="131">
        <v>15570</v>
      </c>
      <c r="H2093" s="152" t="s">
        <v>1120</v>
      </c>
    </row>
    <row r="2095" spans="4:8" ht="12.75">
      <c r="D2095" s="131">
        <v>16422.93696013093</v>
      </c>
      <c r="F2095" s="131">
        <v>15556</v>
      </c>
      <c r="G2095" s="131">
        <v>15352</v>
      </c>
      <c r="H2095" s="152" t="s">
        <v>1121</v>
      </c>
    </row>
    <row r="2097" spans="4:8" ht="12.75">
      <c r="D2097" s="131">
        <v>16509.75229650736</v>
      </c>
      <c r="F2097" s="131">
        <v>15408.000000014901</v>
      </c>
      <c r="G2097" s="131">
        <v>15648</v>
      </c>
      <c r="H2097" s="152" t="s">
        <v>1122</v>
      </c>
    </row>
    <row r="2099" spans="1:8" ht="12.75">
      <c r="A2099" s="147" t="s">
        <v>421</v>
      </c>
      <c r="C2099" s="153" t="s">
        <v>422</v>
      </c>
      <c r="D2099" s="131">
        <v>16487.89641887943</v>
      </c>
      <c r="F2099" s="131">
        <v>15480.666666671634</v>
      </c>
      <c r="G2099" s="131">
        <v>15523.333333333332</v>
      </c>
      <c r="H2099" s="131">
        <v>986.0503390308481</v>
      </c>
    </row>
    <row r="2100" spans="1:8" ht="12.75">
      <c r="A2100" s="130">
        <v>38405.86350694444</v>
      </c>
      <c r="C2100" s="153" t="s">
        <v>423</v>
      </c>
      <c r="D2100" s="131">
        <v>57.25089245229696</v>
      </c>
      <c r="F2100" s="131">
        <v>74.03602725879622</v>
      </c>
      <c r="G2100" s="131">
        <v>153.41881675118387</v>
      </c>
      <c r="H2100" s="131">
        <v>57.25089245229696</v>
      </c>
    </row>
    <row r="2102" spans="3:8" ht="12.75">
      <c r="C2102" s="153" t="s">
        <v>424</v>
      </c>
      <c r="D2102" s="131">
        <v>0.34722981633206984</v>
      </c>
      <c r="F2102" s="131">
        <v>0.47824831354445846</v>
      </c>
      <c r="G2102" s="131">
        <v>0.9883110376928316</v>
      </c>
      <c r="H2102" s="131">
        <v>5.806082122396176</v>
      </c>
    </row>
    <row r="2103" spans="1:10" ht="12.75">
      <c r="A2103" s="147" t="s">
        <v>413</v>
      </c>
      <c r="C2103" s="148" t="s">
        <v>414</v>
      </c>
      <c r="D2103" s="148" t="s">
        <v>415</v>
      </c>
      <c r="F2103" s="148" t="s">
        <v>416</v>
      </c>
      <c r="G2103" s="148" t="s">
        <v>417</v>
      </c>
      <c r="H2103" s="148" t="s">
        <v>418</v>
      </c>
      <c r="I2103" s="149" t="s">
        <v>419</v>
      </c>
      <c r="J2103" s="148" t="s">
        <v>420</v>
      </c>
    </row>
    <row r="2104" spans="1:8" ht="12.75">
      <c r="A2104" s="150" t="s">
        <v>476</v>
      </c>
      <c r="C2104" s="151">
        <v>361.38400000007823</v>
      </c>
      <c r="D2104" s="131">
        <v>31274.320322424173</v>
      </c>
      <c r="F2104" s="131">
        <v>16204</v>
      </c>
      <c r="G2104" s="131">
        <v>16228</v>
      </c>
      <c r="H2104" s="152" t="s">
        <v>1123</v>
      </c>
    </row>
    <row r="2106" spans="4:8" ht="12.75">
      <c r="D2106" s="131">
        <v>30492.600959151983</v>
      </c>
      <c r="F2106" s="131">
        <v>16080</v>
      </c>
      <c r="G2106" s="131">
        <v>15963.999999985099</v>
      </c>
      <c r="H2106" s="152" t="s">
        <v>1124</v>
      </c>
    </row>
    <row r="2108" spans="4:8" ht="12.75">
      <c r="D2108" s="131">
        <v>29975.56990122795</v>
      </c>
      <c r="F2108" s="131">
        <v>16237.999999985099</v>
      </c>
      <c r="G2108" s="131">
        <v>16084.000000014901</v>
      </c>
      <c r="H2108" s="152" t="s">
        <v>1125</v>
      </c>
    </row>
    <row r="2110" spans="1:8" ht="12.75">
      <c r="A2110" s="147" t="s">
        <v>421</v>
      </c>
      <c r="C2110" s="153" t="s">
        <v>422</v>
      </c>
      <c r="D2110" s="131">
        <v>30580.830394268036</v>
      </c>
      <c r="F2110" s="131">
        <v>16173.999999995034</v>
      </c>
      <c r="G2110" s="131">
        <v>16092</v>
      </c>
      <c r="H2110" s="131">
        <v>14444.521228744044</v>
      </c>
    </row>
    <row r="2111" spans="1:8" ht="12.75">
      <c r="A2111" s="130">
        <v>38405.86393518518</v>
      </c>
      <c r="C2111" s="153" t="s">
        <v>423</v>
      </c>
      <c r="D2111" s="131">
        <v>653.8550979037855</v>
      </c>
      <c r="F2111" s="131">
        <v>83.16249153935692</v>
      </c>
      <c r="G2111" s="131">
        <v>132.18169314140795</v>
      </c>
      <c r="H2111" s="131">
        <v>653.8550979037855</v>
      </c>
    </row>
    <row r="2113" spans="3:8" ht="12.75">
      <c r="C2113" s="153" t="s">
        <v>424</v>
      </c>
      <c r="D2113" s="131">
        <v>2.1381208079501395</v>
      </c>
      <c r="F2113" s="131">
        <v>0.5141739306255871</v>
      </c>
      <c r="G2113" s="131">
        <v>0.8214124604860052</v>
      </c>
      <c r="H2113" s="131">
        <v>4.526665076324157</v>
      </c>
    </row>
    <row r="2114" spans="1:10" ht="12.75">
      <c r="A2114" s="147" t="s">
        <v>413</v>
      </c>
      <c r="C2114" s="148" t="s">
        <v>414</v>
      </c>
      <c r="D2114" s="148" t="s">
        <v>415</v>
      </c>
      <c r="F2114" s="148" t="s">
        <v>416</v>
      </c>
      <c r="G2114" s="148" t="s">
        <v>417</v>
      </c>
      <c r="H2114" s="148" t="s">
        <v>418</v>
      </c>
      <c r="I2114" s="149" t="s">
        <v>419</v>
      </c>
      <c r="J2114" s="148" t="s">
        <v>420</v>
      </c>
    </row>
    <row r="2115" spans="1:8" ht="12.75">
      <c r="A2115" s="150" t="s">
        <v>495</v>
      </c>
      <c r="C2115" s="151">
        <v>371.029</v>
      </c>
      <c r="D2115" s="131">
        <v>21666.09582233429</v>
      </c>
      <c r="F2115" s="131">
        <v>19540</v>
      </c>
      <c r="G2115" s="131">
        <v>20324</v>
      </c>
      <c r="H2115" s="152" t="s">
        <v>1126</v>
      </c>
    </row>
    <row r="2117" spans="4:8" ht="12.75">
      <c r="D2117" s="131">
        <v>21850.069077074528</v>
      </c>
      <c r="F2117" s="131">
        <v>19652</v>
      </c>
      <c r="G2117" s="131">
        <v>20052</v>
      </c>
      <c r="H2117" s="152" t="s">
        <v>1127</v>
      </c>
    </row>
    <row r="2119" spans="4:8" ht="12.75">
      <c r="D2119" s="131">
        <v>21577.561651289463</v>
      </c>
      <c r="F2119" s="131">
        <v>19404</v>
      </c>
      <c r="G2119" s="131">
        <v>19850</v>
      </c>
      <c r="H2119" s="152" t="s">
        <v>1128</v>
      </c>
    </row>
    <row r="2121" spans="1:8" ht="12.75">
      <c r="A2121" s="147" t="s">
        <v>421</v>
      </c>
      <c r="C2121" s="153" t="s">
        <v>422</v>
      </c>
      <c r="D2121" s="131">
        <v>21697.908850232758</v>
      </c>
      <c r="F2121" s="131">
        <v>19532</v>
      </c>
      <c r="G2121" s="131">
        <v>20075.333333333332</v>
      </c>
      <c r="H2121" s="131">
        <v>1959.1435225371997</v>
      </c>
    </row>
    <row r="2122" spans="1:8" ht="12.75">
      <c r="A2122" s="130">
        <v>38405.864386574074</v>
      </c>
      <c r="C2122" s="153" t="s">
        <v>423</v>
      </c>
      <c r="D2122" s="131">
        <v>139.01124355664325</v>
      </c>
      <c r="F2122" s="131">
        <v>124.1933975700802</v>
      </c>
      <c r="G2122" s="131">
        <v>237.8599027438911</v>
      </c>
      <c r="H2122" s="131">
        <v>139.01124355664325</v>
      </c>
    </row>
    <row r="2124" spans="3:8" ht="12.75">
      <c r="C2124" s="153" t="s">
        <v>424</v>
      </c>
      <c r="D2124" s="131">
        <v>0.6406665477127399</v>
      </c>
      <c r="F2124" s="131">
        <v>0.6358457790808939</v>
      </c>
      <c r="G2124" s="131">
        <v>1.1848366290832422</v>
      </c>
      <c r="H2124" s="131">
        <v>7.095510969845434</v>
      </c>
    </row>
    <row r="2125" spans="1:10" ht="12.75">
      <c r="A2125" s="147" t="s">
        <v>413</v>
      </c>
      <c r="C2125" s="148" t="s">
        <v>414</v>
      </c>
      <c r="D2125" s="148" t="s">
        <v>415</v>
      </c>
      <c r="F2125" s="148" t="s">
        <v>416</v>
      </c>
      <c r="G2125" s="148" t="s">
        <v>417</v>
      </c>
      <c r="H2125" s="148" t="s">
        <v>418</v>
      </c>
      <c r="I2125" s="149" t="s">
        <v>419</v>
      </c>
      <c r="J2125" s="148" t="s">
        <v>420</v>
      </c>
    </row>
    <row r="2126" spans="1:8" ht="12.75">
      <c r="A2126" s="150" t="s">
        <v>470</v>
      </c>
      <c r="C2126" s="151">
        <v>407.77100000018254</v>
      </c>
      <c r="D2126" s="131">
        <v>993869.5947208405</v>
      </c>
      <c r="F2126" s="131">
        <v>80700</v>
      </c>
      <c r="G2126" s="131">
        <v>75900</v>
      </c>
      <c r="H2126" s="152" t="s">
        <v>1129</v>
      </c>
    </row>
    <row r="2128" spans="4:8" ht="12.75">
      <c r="D2128" s="131">
        <v>1003822.1061515808</v>
      </c>
      <c r="F2128" s="131">
        <v>80000</v>
      </c>
      <c r="G2128" s="131">
        <v>74800</v>
      </c>
      <c r="H2128" s="152" t="s">
        <v>1130</v>
      </c>
    </row>
    <row r="2130" spans="4:8" ht="12.75">
      <c r="D2130" s="131">
        <v>992423.611114502</v>
      </c>
      <c r="F2130" s="131">
        <v>79100</v>
      </c>
      <c r="G2130" s="131">
        <v>76000</v>
      </c>
      <c r="H2130" s="152" t="s">
        <v>1131</v>
      </c>
    </row>
    <row r="2132" spans="1:8" ht="12.75">
      <c r="A2132" s="147" t="s">
        <v>421</v>
      </c>
      <c r="C2132" s="153" t="s">
        <v>422</v>
      </c>
      <c r="D2132" s="131">
        <v>996705.103995641</v>
      </c>
      <c r="F2132" s="131">
        <v>79933.33333333333</v>
      </c>
      <c r="G2132" s="131">
        <v>75566.66666666667</v>
      </c>
      <c r="H2132" s="131">
        <v>918990.8063017208</v>
      </c>
    </row>
    <row r="2133" spans="1:8" ht="12.75">
      <c r="A2133" s="130">
        <v>38405.864849537036</v>
      </c>
      <c r="C2133" s="153" t="s">
        <v>423</v>
      </c>
      <c r="D2133" s="131">
        <v>6205.764007205317</v>
      </c>
      <c r="F2133" s="131">
        <v>802.0806277010644</v>
      </c>
      <c r="G2133" s="131">
        <v>665.8328118479393</v>
      </c>
      <c r="H2133" s="131">
        <v>6205.764007205317</v>
      </c>
    </row>
    <row r="2135" spans="3:8" ht="12.75">
      <c r="C2135" s="153" t="s">
        <v>424</v>
      </c>
      <c r="D2135" s="131">
        <v>0.622627894883586</v>
      </c>
      <c r="F2135" s="131">
        <v>1.0034369821114233</v>
      </c>
      <c r="G2135" s="131">
        <v>0.8811197333673654</v>
      </c>
      <c r="H2135" s="131">
        <v>0.6752803145201274</v>
      </c>
    </row>
    <row r="2136" spans="1:10" ht="12.75">
      <c r="A2136" s="147" t="s">
        <v>413</v>
      </c>
      <c r="C2136" s="148" t="s">
        <v>414</v>
      </c>
      <c r="D2136" s="148" t="s">
        <v>415</v>
      </c>
      <c r="F2136" s="148" t="s">
        <v>416</v>
      </c>
      <c r="G2136" s="148" t="s">
        <v>417</v>
      </c>
      <c r="H2136" s="148" t="s">
        <v>418</v>
      </c>
      <c r="I2136" s="149" t="s">
        <v>419</v>
      </c>
      <c r="J2136" s="148" t="s">
        <v>420</v>
      </c>
    </row>
    <row r="2137" spans="1:8" ht="12.75">
      <c r="A2137" s="150" t="s">
        <v>477</v>
      </c>
      <c r="C2137" s="151">
        <v>455.40299999993294</v>
      </c>
      <c r="D2137" s="131">
        <v>58851.06457352638</v>
      </c>
      <c r="F2137" s="131">
        <v>50472.5</v>
      </c>
      <c r="G2137" s="131">
        <v>52502.500000059605</v>
      </c>
      <c r="H2137" s="152" t="s">
        <v>1132</v>
      </c>
    </row>
    <row r="2139" spans="4:8" ht="12.75">
      <c r="D2139" s="131">
        <v>58940.487991034985</v>
      </c>
      <c r="F2139" s="131">
        <v>50690</v>
      </c>
      <c r="G2139" s="131">
        <v>52282.5</v>
      </c>
      <c r="H2139" s="152" t="s">
        <v>1133</v>
      </c>
    </row>
    <row r="2141" spans="4:8" ht="12.75">
      <c r="D2141" s="131">
        <v>58366.41852915287</v>
      </c>
      <c r="F2141" s="131">
        <v>49982.5</v>
      </c>
      <c r="G2141" s="131">
        <v>52412.5</v>
      </c>
      <c r="H2141" s="152" t="s">
        <v>1134</v>
      </c>
    </row>
    <row r="2143" spans="1:8" ht="12.75">
      <c r="A2143" s="147" t="s">
        <v>421</v>
      </c>
      <c r="C2143" s="153" t="s">
        <v>422</v>
      </c>
      <c r="D2143" s="131">
        <v>58719.32369790475</v>
      </c>
      <c r="F2143" s="131">
        <v>50381.66666666667</v>
      </c>
      <c r="G2143" s="131">
        <v>52399.166666686535</v>
      </c>
      <c r="H2143" s="131">
        <v>7334.771856809599</v>
      </c>
    </row>
    <row r="2144" spans="1:8" ht="12.75">
      <c r="A2144" s="130">
        <v>38405.86549768518</v>
      </c>
      <c r="C2144" s="153" t="s">
        <v>423</v>
      </c>
      <c r="D2144" s="131">
        <v>308.8780997384678</v>
      </c>
      <c r="F2144" s="131">
        <v>362.3907881463508</v>
      </c>
      <c r="G2144" s="131">
        <v>110.60440018301149</v>
      </c>
      <c r="H2144" s="131">
        <v>308.8780997384678</v>
      </c>
    </row>
    <row r="2146" spans="3:8" ht="12.75">
      <c r="C2146" s="153" t="s">
        <v>424</v>
      </c>
      <c r="D2146" s="131">
        <v>0.5260246206641671</v>
      </c>
      <c r="F2146" s="131">
        <v>0.7192909884144711</v>
      </c>
      <c r="G2146" s="131">
        <v>0.2110804564633081</v>
      </c>
      <c r="H2146" s="131">
        <v>4.211148018894487</v>
      </c>
    </row>
    <row r="2147" spans="1:16" ht="12.75">
      <c r="A2147" s="141" t="s">
        <v>404</v>
      </c>
      <c r="B2147" s="136" t="s">
        <v>1135</v>
      </c>
      <c r="D2147" s="141" t="s">
        <v>405</v>
      </c>
      <c r="E2147" s="136" t="s">
        <v>406</v>
      </c>
      <c r="F2147" s="137" t="s">
        <v>447</v>
      </c>
      <c r="G2147" s="142" t="s">
        <v>408</v>
      </c>
      <c r="H2147" s="143">
        <v>2</v>
      </c>
      <c r="I2147" s="144" t="s">
        <v>409</v>
      </c>
      <c r="J2147" s="143">
        <v>6</v>
      </c>
      <c r="K2147" s="142" t="s">
        <v>410</v>
      </c>
      <c r="L2147" s="145">
        <v>1</v>
      </c>
      <c r="M2147" s="142" t="s">
        <v>411</v>
      </c>
      <c r="N2147" s="146">
        <v>1</v>
      </c>
      <c r="O2147" s="142" t="s">
        <v>412</v>
      </c>
      <c r="P2147" s="146">
        <v>1</v>
      </c>
    </row>
    <row r="2149" spans="1:10" ht="12.75">
      <c r="A2149" s="147" t="s">
        <v>413</v>
      </c>
      <c r="C2149" s="148" t="s">
        <v>414</v>
      </c>
      <c r="D2149" s="148" t="s">
        <v>415</v>
      </c>
      <c r="F2149" s="148" t="s">
        <v>416</v>
      </c>
      <c r="G2149" s="148" t="s">
        <v>417</v>
      </c>
      <c r="H2149" s="148" t="s">
        <v>418</v>
      </c>
      <c r="I2149" s="149" t="s">
        <v>419</v>
      </c>
      <c r="J2149" s="148" t="s">
        <v>420</v>
      </c>
    </row>
    <row r="2150" spans="1:8" ht="12.75">
      <c r="A2150" s="150" t="s">
        <v>473</v>
      </c>
      <c r="C2150" s="151">
        <v>228.61599999992177</v>
      </c>
      <c r="D2150" s="131">
        <v>24123.6130156219</v>
      </c>
      <c r="F2150" s="131">
        <v>17503</v>
      </c>
      <c r="G2150" s="131">
        <v>16529</v>
      </c>
      <c r="H2150" s="152" t="s">
        <v>1136</v>
      </c>
    </row>
    <row r="2152" spans="4:8" ht="12.75">
      <c r="D2152" s="131">
        <v>24237.67877522111</v>
      </c>
      <c r="F2152" s="131">
        <v>17683</v>
      </c>
      <c r="G2152" s="131">
        <v>16221</v>
      </c>
      <c r="H2152" s="152" t="s">
        <v>1137</v>
      </c>
    </row>
    <row r="2154" spans="4:8" ht="12.75">
      <c r="D2154" s="131">
        <v>24415.129544645548</v>
      </c>
      <c r="F2154" s="131">
        <v>17605</v>
      </c>
      <c r="G2154" s="131">
        <v>16308.000000014901</v>
      </c>
      <c r="H2154" s="152" t="s">
        <v>1138</v>
      </c>
    </row>
    <row r="2156" spans="1:8" ht="12.75">
      <c r="A2156" s="147" t="s">
        <v>421</v>
      </c>
      <c r="C2156" s="153" t="s">
        <v>422</v>
      </c>
      <c r="D2156" s="131">
        <v>24258.80711182952</v>
      </c>
      <c r="F2156" s="131">
        <v>17597</v>
      </c>
      <c r="G2156" s="131">
        <v>16352.666666671634</v>
      </c>
      <c r="H2156" s="131">
        <v>7327.072357534384</v>
      </c>
    </row>
    <row r="2157" spans="1:8" ht="12.75">
      <c r="A2157" s="130">
        <v>38405.867731481485</v>
      </c>
      <c r="C2157" s="153" t="s">
        <v>423</v>
      </c>
      <c r="D2157" s="131">
        <v>146.90226897306667</v>
      </c>
      <c r="F2157" s="131">
        <v>90.26627277117406</v>
      </c>
      <c r="G2157" s="131">
        <v>158.78392025854544</v>
      </c>
      <c r="H2157" s="131">
        <v>146.90226897306667</v>
      </c>
    </row>
    <row r="2159" spans="3:8" ht="12.75">
      <c r="C2159" s="153" t="s">
        <v>424</v>
      </c>
      <c r="D2159" s="131">
        <v>0.6055626243115291</v>
      </c>
      <c r="F2159" s="131">
        <v>0.5129639868794342</v>
      </c>
      <c r="G2159" s="131">
        <v>0.9709971070477631</v>
      </c>
      <c r="H2159" s="131">
        <v>2.004924501967119</v>
      </c>
    </row>
    <row r="2160" spans="1:10" ht="12.75">
      <c r="A2160" s="147" t="s">
        <v>413</v>
      </c>
      <c r="C2160" s="148" t="s">
        <v>414</v>
      </c>
      <c r="D2160" s="148" t="s">
        <v>415</v>
      </c>
      <c r="F2160" s="148" t="s">
        <v>416</v>
      </c>
      <c r="G2160" s="148" t="s">
        <v>417</v>
      </c>
      <c r="H2160" s="148" t="s">
        <v>418</v>
      </c>
      <c r="I2160" s="149" t="s">
        <v>419</v>
      </c>
      <c r="J2160" s="148" t="s">
        <v>420</v>
      </c>
    </row>
    <row r="2161" spans="1:8" ht="12.75">
      <c r="A2161" s="150" t="s">
        <v>474</v>
      </c>
      <c r="C2161" s="151">
        <v>231.6040000000503</v>
      </c>
      <c r="D2161" s="131">
        <v>59424.67771297693</v>
      </c>
      <c r="F2161" s="131">
        <v>11744</v>
      </c>
      <c r="G2161" s="131">
        <v>16177</v>
      </c>
      <c r="H2161" s="152" t="s">
        <v>1139</v>
      </c>
    </row>
    <row r="2163" spans="4:8" ht="12.75">
      <c r="D2163" s="131">
        <v>59933.60784351826</v>
      </c>
      <c r="F2163" s="131">
        <v>12069</v>
      </c>
      <c r="G2163" s="131">
        <v>15870</v>
      </c>
      <c r="H2163" s="152" t="s">
        <v>1140</v>
      </c>
    </row>
    <row r="2165" spans="4:8" ht="12.75">
      <c r="D2165" s="131">
        <v>60617.245918512344</v>
      </c>
      <c r="F2165" s="131">
        <v>12281</v>
      </c>
      <c r="G2165" s="131">
        <v>16245</v>
      </c>
      <c r="H2165" s="152" t="s">
        <v>1141</v>
      </c>
    </row>
    <row r="2167" spans="1:8" ht="12.75">
      <c r="A2167" s="147" t="s">
        <v>421</v>
      </c>
      <c r="C2167" s="153" t="s">
        <v>422</v>
      </c>
      <c r="D2167" s="131">
        <v>59991.84382500251</v>
      </c>
      <c r="F2167" s="131">
        <v>12031.333333333332</v>
      </c>
      <c r="G2167" s="131">
        <v>16097.333333333332</v>
      </c>
      <c r="H2167" s="131">
        <v>45449.37225109466</v>
      </c>
    </row>
    <row r="2168" spans="1:8" ht="12.75">
      <c r="A2168" s="130">
        <v>38405.86820601852</v>
      </c>
      <c r="C2168" s="153" t="s">
        <v>423</v>
      </c>
      <c r="D2168" s="131">
        <v>598.4131544071479</v>
      </c>
      <c r="F2168" s="131">
        <v>270.4742748087761</v>
      </c>
      <c r="G2168" s="131">
        <v>199.79072384205764</v>
      </c>
      <c r="H2168" s="131">
        <v>598.4131544071479</v>
      </c>
    </row>
    <row r="2170" spans="3:8" ht="12.75">
      <c r="C2170" s="153" t="s">
        <v>424</v>
      </c>
      <c r="D2170" s="131">
        <v>0.9974908525111046</v>
      </c>
      <c r="F2170" s="131">
        <v>2.248082297407681</v>
      </c>
      <c r="G2170" s="131">
        <v>1.2411417450637228</v>
      </c>
      <c r="H2170" s="131">
        <v>1.316658789259152</v>
      </c>
    </row>
    <row r="2171" spans="1:10" ht="12.75">
      <c r="A2171" s="147" t="s">
        <v>413</v>
      </c>
      <c r="C2171" s="148" t="s">
        <v>414</v>
      </c>
      <c r="D2171" s="148" t="s">
        <v>415</v>
      </c>
      <c r="F2171" s="148" t="s">
        <v>416</v>
      </c>
      <c r="G2171" s="148" t="s">
        <v>417</v>
      </c>
      <c r="H2171" s="148" t="s">
        <v>418</v>
      </c>
      <c r="I2171" s="149" t="s">
        <v>419</v>
      </c>
      <c r="J2171" s="148" t="s">
        <v>420</v>
      </c>
    </row>
    <row r="2172" spans="1:8" ht="12.75">
      <c r="A2172" s="150" t="s">
        <v>472</v>
      </c>
      <c r="C2172" s="151">
        <v>267.7160000000149</v>
      </c>
      <c r="D2172" s="131">
        <v>35189.240168750286</v>
      </c>
      <c r="F2172" s="131">
        <v>3515.0000000037253</v>
      </c>
      <c r="G2172" s="131">
        <v>3595.25</v>
      </c>
      <c r="H2172" s="152" t="s">
        <v>1142</v>
      </c>
    </row>
    <row r="2174" spans="4:8" ht="12.75">
      <c r="D2174" s="131">
        <v>38215.73084193468</v>
      </c>
      <c r="F2174" s="131">
        <v>3518.75</v>
      </c>
      <c r="G2174" s="131">
        <v>3594.75</v>
      </c>
      <c r="H2174" s="152" t="s">
        <v>1143</v>
      </c>
    </row>
    <row r="2176" spans="4:8" ht="12.75">
      <c r="D2176" s="131">
        <v>38515.9934386611</v>
      </c>
      <c r="F2176" s="131">
        <v>3520.7500000037253</v>
      </c>
      <c r="G2176" s="131">
        <v>3609.7499999962747</v>
      </c>
      <c r="H2176" s="152" t="s">
        <v>1144</v>
      </c>
    </row>
    <row r="2178" spans="1:8" ht="12.75">
      <c r="A2178" s="147" t="s">
        <v>421</v>
      </c>
      <c r="C2178" s="153" t="s">
        <v>422</v>
      </c>
      <c r="D2178" s="131">
        <v>37306.988149782024</v>
      </c>
      <c r="F2178" s="131">
        <v>3518.16666666915</v>
      </c>
      <c r="G2178" s="131">
        <v>3599.9166666654246</v>
      </c>
      <c r="H2178" s="131">
        <v>33741.089688576685</v>
      </c>
    </row>
    <row r="2179" spans="1:8" ht="12.75">
      <c r="A2179" s="130">
        <v>38405.86885416666</v>
      </c>
      <c r="C2179" s="153" t="s">
        <v>423</v>
      </c>
      <c r="D2179" s="131">
        <v>1840.1580883503616</v>
      </c>
      <c r="F2179" s="131">
        <v>2.9190466480228325</v>
      </c>
      <c r="G2179" s="131">
        <v>8.519585277369156</v>
      </c>
      <c r="H2179" s="131">
        <v>1840.1580883503616</v>
      </c>
    </row>
    <row r="2181" spans="3:8" ht="12.75">
      <c r="C2181" s="153" t="s">
        <v>424</v>
      </c>
      <c r="D2181" s="131">
        <v>4.9324756020571785</v>
      </c>
      <c r="F2181" s="131">
        <v>0.08297067548498101</v>
      </c>
      <c r="G2181" s="131">
        <v>0.23666062484887415</v>
      </c>
      <c r="H2181" s="131">
        <v>5.453760104770302</v>
      </c>
    </row>
    <row r="2182" spans="1:10" ht="12.75">
      <c r="A2182" s="147" t="s">
        <v>413</v>
      </c>
      <c r="C2182" s="148" t="s">
        <v>414</v>
      </c>
      <c r="D2182" s="148" t="s">
        <v>415</v>
      </c>
      <c r="F2182" s="148" t="s">
        <v>416</v>
      </c>
      <c r="G2182" s="148" t="s">
        <v>417</v>
      </c>
      <c r="H2182" s="148" t="s">
        <v>418</v>
      </c>
      <c r="I2182" s="149" t="s">
        <v>419</v>
      </c>
      <c r="J2182" s="148" t="s">
        <v>420</v>
      </c>
    </row>
    <row r="2183" spans="1:8" ht="12.75">
      <c r="A2183" s="150" t="s">
        <v>471</v>
      </c>
      <c r="C2183" s="151">
        <v>292.40199999976903</v>
      </c>
      <c r="D2183" s="131">
        <v>17422.242303162813</v>
      </c>
      <c r="F2183" s="131">
        <v>13824.25</v>
      </c>
      <c r="G2183" s="131">
        <v>13353.499999985099</v>
      </c>
      <c r="H2183" s="152" t="s">
        <v>1145</v>
      </c>
    </row>
    <row r="2185" spans="4:8" ht="12.75">
      <c r="D2185" s="131">
        <v>17575.69136184454</v>
      </c>
      <c r="F2185" s="131">
        <v>13867.5</v>
      </c>
      <c r="G2185" s="131">
        <v>13282.5</v>
      </c>
      <c r="H2185" s="152" t="s">
        <v>1146</v>
      </c>
    </row>
    <row r="2187" spans="4:8" ht="12.75">
      <c r="D2187" s="131">
        <v>17681.387376904488</v>
      </c>
      <c r="F2187" s="131">
        <v>13822.75</v>
      </c>
      <c r="G2187" s="131">
        <v>13408.000000014901</v>
      </c>
      <c r="H2187" s="152" t="s">
        <v>1147</v>
      </c>
    </row>
    <row r="2189" spans="1:8" ht="12.75">
      <c r="A2189" s="147" t="s">
        <v>421</v>
      </c>
      <c r="C2189" s="153" t="s">
        <v>422</v>
      </c>
      <c r="D2189" s="131">
        <v>17559.77368063728</v>
      </c>
      <c r="F2189" s="131">
        <v>13838.166666666668</v>
      </c>
      <c r="G2189" s="131">
        <v>13348</v>
      </c>
      <c r="H2189" s="131">
        <v>4036.49256249382</v>
      </c>
    </row>
    <row r="2190" spans="1:8" ht="12.75">
      <c r="A2190" s="130">
        <v>38405.869525462964</v>
      </c>
      <c r="C2190" s="153" t="s">
        <v>423</v>
      </c>
      <c r="D2190" s="131">
        <v>130.30376718403141</v>
      </c>
      <c r="F2190" s="131">
        <v>25.414480780321547</v>
      </c>
      <c r="G2190" s="131">
        <v>62.93051724571952</v>
      </c>
      <c r="H2190" s="131">
        <v>130.30376718403141</v>
      </c>
    </row>
    <row r="2192" spans="3:8" ht="12.75">
      <c r="C2192" s="153" t="s">
        <v>424</v>
      </c>
      <c r="D2192" s="131">
        <v>0.7420583519690465</v>
      </c>
      <c r="F2192" s="131">
        <v>0.18365496956717448</v>
      </c>
      <c r="G2192" s="131">
        <v>0.47146027304254956</v>
      </c>
      <c r="H2192" s="131">
        <v>3.228143373650299</v>
      </c>
    </row>
    <row r="2193" spans="1:10" ht="12.75">
      <c r="A2193" s="147" t="s">
        <v>413</v>
      </c>
      <c r="C2193" s="148" t="s">
        <v>414</v>
      </c>
      <c r="D2193" s="148" t="s">
        <v>415</v>
      </c>
      <c r="F2193" s="148" t="s">
        <v>416</v>
      </c>
      <c r="G2193" s="148" t="s">
        <v>417</v>
      </c>
      <c r="H2193" s="148" t="s">
        <v>418</v>
      </c>
      <c r="I2193" s="149" t="s">
        <v>419</v>
      </c>
      <c r="J2193" s="148" t="s">
        <v>420</v>
      </c>
    </row>
    <row r="2194" spans="1:8" ht="12.75">
      <c r="A2194" s="150" t="s">
        <v>475</v>
      </c>
      <c r="C2194" s="151">
        <v>324.75400000019</v>
      </c>
      <c r="D2194" s="131">
        <v>25773.661102116108</v>
      </c>
      <c r="F2194" s="131">
        <v>20452</v>
      </c>
      <c r="G2194" s="131">
        <v>17909</v>
      </c>
      <c r="H2194" s="152" t="s">
        <v>1148</v>
      </c>
    </row>
    <row r="2196" spans="4:8" ht="12.75">
      <c r="D2196" s="131">
        <v>25634.42453175783</v>
      </c>
      <c r="F2196" s="131">
        <v>19930</v>
      </c>
      <c r="G2196" s="131">
        <v>17940</v>
      </c>
      <c r="H2196" s="152" t="s">
        <v>1149</v>
      </c>
    </row>
    <row r="2198" spans="4:8" ht="12.75">
      <c r="D2198" s="131">
        <v>25812.79140883684</v>
      </c>
      <c r="F2198" s="131">
        <v>19861</v>
      </c>
      <c r="G2198" s="131">
        <v>18051</v>
      </c>
      <c r="H2198" s="152" t="s">
        <v>1150</v>
      </c>
    </row>
    <row r="2200" spans="1:8" ht="12.75">
      <c r="A2200" s="147" t="s">
        <v>421</v>
      </c>
      <c r="C2200" s="153" t="s">
        <v>422</v>
      </c>
      <c r="D2200" s="131">
        <v>25740.292347570263</v>
      </c>
      <c r="F2200" s="131">
        <v>20081</v>
      </c>
      <c r="G2200" s="131">
        <v>17966.666666666668</v>
      </c>
      <c r="H2200" s="131">
        <v>6646.2342984978495</v>
      </c>
    </row>
    <row r="2201" spans="1:8" ht="12.75">
      <c r="A2201" s="130">
        <v>38405.870034722226</v>
      </c>
      <c r="C2201" s="153" t="s">
        <v>423</v>
      </c>
      <c r="D2201" s="131">
        <v>93.74855222840444</v>
      </c>
      <c r="F2201" s="131">
        <v>323.14238347824323</v>
      </c>
      <c r="G2201" s="131">
        <v>74.66145815166841</v>
      </c>
      <c r="H2201" s="131">
        <v>93.74855222840444</v>
      </c>
    </row>
    <row r="2203" spans="3:8" ht="12.75">
      <c r="C2203" s="153" t="s">
        <v>424</v>
      </c>
      <c r="D2203" s="131">
        <v>0.36420935303500457</v>
      </c>
      <c r="F2203" s="131">
        <v>1.609194678941503</v>
      </c>
      <c r="G2203" s="131">
        <v>0.4155554257050189</v>
      </c>
      <c r="H2203" s="131">
        <v>1.410551419314138</v>
      </c>
    </row>
    <row r="2204" spans="1:10" ht="12.75">
      <c r="A2204" s="147" t="s">
        <v>413</v>
      </c>
      <c r="C2204" s="148" t="s">
        <v>414</v>
      </c>
      <c r="D2204" s="148" t="s">
        <v>415</v>
      </c>
      <c r="F2204" s="148" t="s">
        <v>416</v>
      </c>
      <c r="G2204" s="148" t="s">
        <v>417</v>
      </c>
      <c r="H2204" s="148" t="s">
        <v>418</v>
      </c>
      <c r="I2204" s="149" t="s">
        <v>419</v>
      </c>
      <c r="J2204" s="148" t="s">
        <v>420</v>
      </c>
    </row>
    <row r="2205" spans="1:8" ht="12.75">
      <c r="A2205" s="150" t="s">
        <v>494</v>
      </c>
      <c r="C2205" s="151">
        <v>343.82299999985844</v>
      </c>
      <c r="D2205" s="131">
        <v>16276.5</v>
      </c>
      <c r="F2205" s="131">
        <v>15918</v>
      </c>
      <c r="G2205" s="131">
        <v>15292</v>
      </c>
      <c r="H2205" s="152" t="s">
        <v>1151</v>
      </c>
    </row>
    <row r="2207" spans="4:8" ht="12.75">
      <c r="D2207" s="131">
        <v>16498.752059429884</v>
      </c>
      <c r="F2207" s="131">
        <v>15584.000000014901</v>
      </c>
      <c r="G2207" s="131">
        <v>15254</v>
      </c>
      <c r="H2207" s="152" t="s">
        <v>1152</v>
      </c>
    </row>
    <row r="2209" spans="4:8" ht="12.75">
      <c r="D2209" s="131">
        <v>16156</v>
      </c>
      <c r="F2209" s="131">
        <v>15856</v>
      </c>
      <c r="G2209" s="131">
        <v>15508.000000014901</v>
      </c>
      <c r="H2209" s="152" t="s">
        <v>1153</v>
      </c>
    </row>
    <row r="2211" spans="1:8" ht="12.75">
      <c r="A2211" s="147" t="s">
        <v>421</v>
      </c>
      <c r="C2211" s="153" t="s">
        <v>422</v>
      </c>
      <c r="D2211" s="131">
        <v>16310.417353143293</v>
      </c>
      <c r="F2211" s="131">
        <v>15786.000000004966</v>
      </c>
      <c r="G2211" s="131">
        <v>15351.333333338302</v>
      </c>
      <c r="H2211" s="131">
        <v>740.1826249035994</v>
      </c>
    </row>
    <row r="2212" spans="1:8" ht="12.75">
      <c r="A2212" s="130">
        <v>38405.870474537034</v>
      </c>
      <c r="C2212" s="153" t="s">
        <v>423</v>
      </c>
      <c r="D2212" s="131">
        <v>173.8750519598804</v>
      </c>
      <c r="F2212" s="131">
        <v>177.66260157106532</v>
      </c>
      <c r="G2212" s="131">
        <v>137.00121654777848</v>
      </c>
      <c r="H2212" s="131">
        <v>173.8750519598804</v>
      </c>
    </row>
    <row r="2214" spans="3:8" ht="12.75">
      <c r="C2214" s="153" t="s">
        <v>424</v>
      </c>
      <c r="D2214" s="131">
        <v>1.0660368045479334</v>
      </c>
      <c r="F2214" s="131">
        <v>1.125444074312742</v>
      </c>
      <c r="G2214" s="131">
        <v>0.8924385496226221</v>
      </c>
      <c r="H2214" s="131">
        <v>23.49083133132525</v>
      </c>
    </row>
    <row r="2215" spans="1:10" ht="12.75">
      <c r="A2215" s="147" t="s">
        <v>413</v>
      </c>
      <c r="C2215" s="148" t="s">
        <v>414</v>
      </c>
      <c r="D2215" s="148" t="s">
        <v>415</v>
      </c>
      <c r="F2215" s="148" t="s">
        <v>416</v>
      </c>
      <c r="G2215" s="148" t="s">
        <v>417</v>
      </c>
      <c r="H2215" s="148" t="s">
        <v>418</v>
      </c>
      <c r="I2215" s="149" t="s">
        <v>419</v>
      </c>
      <c r="J2215" s="148" t="s">
        <v>420</v>
      </c>
    </row>
    <row r="2216" spans="1:8" ht="12.75">
      <c r="A2216" s="150" t="s">
        <v>476</v>
      </c>
      <c r="C2216" s="151">
        <v>361.38400000007823</v>
      </c>
      <c r="D2216" s="131">
        <v>25654.646925151348</v>
      </c>
      <c r="F2216" s="131">
        <v>15972</v>
      </c>
      <c r="G2216" s="131">
        <v>16094</v>
      </c>
      <c r="H2216" s="152" t="s">
        <v>1154</v>
      </c>
    </row>
    <row r="2218" spans="4:8" ht="12.75">
      <c r="D2218" s="131">
        <v>25872.565261125565</v>
      </c>
      <c r="F2218" s="131">
        <v>16265.999999985099</v>
      </c>
      <c r="G2218" s="131">
        <v>16056</v>
      </c>
      <c r="H2218" s="152" t="s">
        <v>1155</v>
      </c>
    </row>
    <row r="2220" spans="4:8" ht="12.75">
      <c r="D2220" s="131">
        <v>25788.696129500866</v>
      </c>
      <c r="F2220" s="131">
        <v>16048</v>
      </c>
      <c r="G2220" s="131">
        <v>15878</v>
      </c>
      <c r="H2220" s="152" t="s">
        <v>1156</v>
      </c>
    </row>
    <row r="2222" spans="1:8" ht="12.75">
      <c r="A2222" s="147" t="s">
        <v>421</v>
      </c>
      <c r="C2222" s="153" t="s">
        <v>422</v>
      </c>
      <c r="D2222" s="131">
        <v>25771.96943859259</v>
      </c>
      <c r="F2222" s="131">
        <v>16095.333333328366</v>
      </c>
      <c r="G2222" s="131">
        <v>16009.333333333332</v>
      </c>
      <c r="H2222" s="131">
        <v>9716.165517026651</v>
      </c>
    </row>
    <row r="2223" spans="1:8" ht="12.75">
      <c r="A2223" s="130">
        <v>38405.87091435185</v>
      </c>
      <c r="C2223" s="153" t="s">
        <v>423</v>
      </c>
      <c r="D2223" s="131">
        <v>109.91786447130256</v>
      </c>
      <c r="F2223" s="131">
        <v>152.6084313882762</v>
      </c>
      <c r="G2223" s="131">
        <v>115.31406390086741</v>
      </c>
      <c r="H2223" s="131">
        <v>109.91786447130256</v>
      </c>
    </row>
    <row r="2225" spans="3:8" ht="12.75">
      <c r="C2225" s="153" t="s">
        <v>424</v>
      </c>
      <c r="D2225" s="131">
        <v>0.4265016095615284</v>
      </c>
      <c r="F2225" s="131">
        <v>0.9481532828666072</v>
      </c>
      <c r="G2225" s="131">
        <v>0.7202927286220586</v>
      </c>
      <c r="H2225" s="131">
        <v>1.1312885137524882</v>
      </c>
    </row>
    <row r="2226" spans="1:10" ht="12.75">
      <c r="A2226" s="147" t="s">
        <v>413</v>
      </c>
      <c r="C2226" s="148" t="s">
        <v>414</v>
      </c>
      <c r="D2226" s="148" t="s">
        <v>415</v>
      </c>
      <c r="F2226" s="148" t="s">
        <v>416</v>
      </c>
      <c r="G2226" s="148" t="s">
        <v>417</v>
      </c>
      <c r="H2226" s="148" t="s">
        <v>418</v>
      </c>
      <c r="I2226" s="149" t="s">
        <v>419</v>
      </c>
      <c r="J2226" s="148" t="s">
        <v>420</v>
      </c>
    </row>
    <row r="2227" spans="1:8" ht="12.75">
      <c r="A2227" s="150" t="s">
        <v>495</v>
      </c>
      <c r="C2227" s="151">
        <v>371.029</v>
      </c>
      <c r="D2227" s="131">
        <v>20601.35544297099</v>
      </c>
      <c r="F2227" s="131">
        <v>19414</v>
      </c>
      <c r="G2227" s="131">
        <v>19594</v>
      </c>
      <c r="H2227" s="152" t="s">
        <v>1157</v>
      </c>
    </row>
    <row r="2229" spans="4:8" ht="12.75">
      <c r="D2229" s="131">
        <v>20470.414040714502</v>
      </c>
      <c r="F2229" s="131">
        <v>19354</v>
      </c>
      <c r="G2229" s="131">
        <v>19792</v>
      </c>
      <c r="H2229" s="152" t="s">
        <v>1158</v>
      </c>
    </row>
    <row r="2231" spans="4:8" ht="12.75">
      <c r="D2231" s="131">
        <v>20662.672144711018</v>
      </c>
      <c r="F2231" s="131">
        <v>19640</v>
      </c>
      <c r="G2231" s="131">
        <v>19478</v>
      </c>
      <c r="H2231" s="152" t="s">
        <v>1159</v>
      </c>
    </row>
    <row r="2233" spans="1:8" ht="12.75">
      <c r="A2233" s="147" t="s">
        <v>421</v>
      </c>
      <c r="C2233" s="153" t="s">
        <v>422</v>
      </c>
      <c r="D2233" s="131">
        <v>20578.147209465504</v>
      </c>
      <c r="F2233" s="131">
        <v>19469.333333333332</v>
      </c>
      <c r="G2233" s="131">
        <v>19621.333333333332</v>
      </c>
      <c r="H2233" s="131">
        <v>1050.97032433513</v>
      </c>
    </row>
    <row r="2234" spans="1:8" ht="12.75">
      <c r="A2234" s="130">
        <v>38405.871354166666</v>
      </c>
      <c r="C2234" s="153" t="s">
        <v>423</v>
      </c>
      <c r="D2234" s="131">
        <v>98.20774518744976</v>
      </c>
      <c r="F2234" s="131">
        <v>150.81556064721352</v>
      </c>
      <c r="G2234" s="131">
        <v>158.7744731792026</v>
      </c>
      <c r="H2234" s="131">
        <v>98.20774518744976</v>
      </c>
    </row>
    <row r="2236" spans="3:8" ht="12.75">
      <c r="C2236" s="153" t="s">
        <v>424</v>
      </c>
      <c r="D2236" s="131">
        <v>0.4772428935792446</v>
      </c>
      <c r="F2236" s="131">
        <v>0.7746313551938786</v>
      </c>
      <c r="G2236" s="131">
        <v>0.8091930883691356</v>
      </c>
      <c r="H2236" s="131">
        <v>9.344483180300871</v>
      </c>
    </row>
    <row r="2237" spans="1:10" ht="12.75">
      <c r="A2237" s="147" t="s">
        <v>413</v>
      </c>
      <c r="C2237" s="148" t="s">
        <v>414</v>
      </c>
      <c r="D2237" s="148" t="s">
        <v>415</v>
      </c>
      <c r="F2237" s="148" t="s">
        <v>416</v>
      </c>
      <c r="G2237" s="148" t="s">
        <v>417</v>
      </c>
      <c r="H2237" s="148" t="s">
        <v>418</v>
      </c>
      <c r="I2237" s="149" t="s">
        <v>419</v>
      </c>
      <c r="J2237" s="148" t="s">
        <v>420</v>
      </c>
    </row>
    <row r="2238" spans="1:8" ht="12.75">
      <c r="A2238" s="150" t="s">
        <v>470</v>
      </c>
      <c r="C2238" s="151">
        <v>407.77100000018254</v>
      </c>
      <c r="D2238" s="131">
        <v>222802.48585891724</v>
      </c>
      <c r="F2238" s="131">
        <v>76800</v>
      </c>
      <c r="G2238" s="131">
        <v>73400</v>
      </c>
      <c r="H2238" s="152" t="s">
        <v>1160</v>
      </c>
    </row>
    <row r="2240" spans="4:8" ht="12.75">
      <c r="D2240" s="131">
        <v>230283.5461142063</v>
      </c>
      <c r="F2240" s="131">
        <v>76200</v>
      </c>
      <c r="G2240" s="131">
        <v>73900</v>
      </c>
      <c r="H2240" s="152" t="s">
        <v>1161</v>
      </c>
    </row>
    <row r="2242" spans="4:8" ht="12.75">
      <c r="D2242" s="131">
        <v>237694.61734223366</v>
      </c>
      <c r="F2242" s="131">
        <v>74500</v>
      </c>
      <c r="G2242" s="131">
        <v>74100</v>
      </c>
      <c r="H2242" s="152" t="s">
        <v>1162</v>
      </c>
    </row>
    <row r="2244" spans="1:8" ht="12.75">
      <c r="A2244" s="147" t="s">
        <v>421</v>
      </c>
      <c r="C2244" s="153" t="s">
        <v>422</v>
      </c>
      <c r="D2244" s="131">
        <v>230260.21643845242</v>
      </c>
      <c r="F2244" s="131">
        <v>75833.33333333333</v>
      </c>
      <c r="G2244" s="131">
        <v>73800</v>
      </c>
      <c r="H2244" s="131">
        <v>155460.17450973124</v>
      </c>
    </row>
    <row r="2245" spans="1:8" ht="12.75">
      <c r="A2245" s="130">
        <v>38405.871828703705</v>
      </c>
      <c r="C2245" s="153" t="s">
        <v>423</v>
      </c>
      <c r="D2245" s="131">
        <v>7446.093152414903</v>
      </c>
      <c r="F2245" s="131">
        <v>1193.0353445448854</v>
      </c>
      <c r="G2245" s="131">
        <v>360.5551275463989</v>
      </c>
      <c r="H2245" s="131">
        <v>7446.093152414903</v>
      </c>
    </row>
    <row r="2247" spans="3:8" ht="12.75">
      <c r="C2247" s="153" t="s">
        <v>424</v>
      </c>
      <c r="D2247" s="131">
        <v>3.2337731926023845</v>
      </c>
      <c r="F2247" s="131">
        <v>1.5732334213778711</v>
      </c>
      <c r="G2247" s="131">
        <v>0.4885570833962045</v>
      </c>
      <c r="H2247" s="131">
        <v>4.78971104715234</v>
      </c>
    </row>
    <row r="2248" spans="1:10" ht="12.75">
      <c r="A2248" s="147" t="s">
        <v>413</v>
      </c>
      <c r="C2248" s="148" t="s">
        <v>414</v>
      </c>
      <c r="D2248" s="148" t="s">
        <v>415</v>
      </c>
      <c r="F2248" s="148" t="s">
        <v>416</v>
      </c>
      <c r="G2248" s="148" t="s">
        <v>417</v>
      </c>
      <c r="H2248" s="148" t="s">
        <v>418</v>
      </c>
      <c r="I2248" s="149" t="s">
        <v>419</v>
      </c>
      <c r="J2248" s="148" t="s">
        <v>420</v>
      </c>
    </row>
    <row r="2249" spans="1:8" ht="12.75">
      <c r="A2249" s="150" t="s">
        <v>477</v>
      </c>
      <c r="C2249" s="151">
        <v>455.40299999993294</v>
      </c>
      <c r="D2249" s="131">
        <v>54978.82799446583</v>
      </c>
      <c r="F2249" s="131">
        <v>50275</v>
      </c>
      <c r="G2249" s="131">
        <v>52570</v>
      </c>
      <c r="H2249" s="152" t="s">
        <v>1163</v>
      </c>
    </row>
    <row r="2251" spans="4:8" ht="12.75">
      <c r="D2251" s="131">
        <v>55388.27405959368</v>
      </c>
      <c r="F2251" s="131">
        <v>50317.5</v>
      </c>
      <c r="G2251" s="131">
        <v>52512.5</v>
      </c>
      <c r="H2251" s="152" t="s">
        <v>1164</v>
      </c>
    </row>
    <row r="2253" spans="4:8" ht="12.75">
      <c r="D2253" s="131">
        <v>54871.89662921429</v>
      </c>
      <c r="F2253" s="131">
        <v>50005</v>
      </c>
      <c r="G2253" s="131">
        <v>52600</v>
      </c>
      <c r="H2253" s="152" t="s">
        <v>1165</v>
      </c>
    </row>
    <row r="2255" spans="1:8" ht="12.75">
      <c r="A2255" s="147" t="s">
        <v>421</v>
      </c>
      <c r="C2255" s="153" t="s">
        <v>422</v>
      </c>
      <c r="D2255" s="131">
        <v>55079.66622775793</v>
      </c>
      <c r="F2255" s="131">
        <v>50199.16666666667</v>
      </c>
      <c r="G2255" s="131">
        <v>52560.83333333333</v>
      </c>
      <c r="H2255" s="131">
        <v>3706.5315378354508</v>
      </c>
    </row>
    <row r="2256" spans="1:8" ht="12.75">
      <c r="A2256" s="130">
        <v>38405.87247685185</v>
      </c>
      <c r="C2256" s="153" t="s">
        <v>423</v>
      </c>
      <c r="D2256" s="131">
        <v>272.5576537571125</v>
      </c>
      <c r="F2256" s="131">
        <v>169.4906585429809</v>
      </c>
      <c r="G2256" s="131">
        <v>44.464405239847004</v>
      </c>
      <c r="H2256" s="131">
        <v>272.5576537571125</v>
      </c>
    </row>
    <row r="2258" spans="3:8" ht="12.75">
      <c r="C2258" s="153" t="s">
        <v>424</v>
      </c>
      <c r="D2258" s="131">
        <v>0.4948426024044323</v>
      </c>
      <c r="F2258" s="131">
        <v>0.3376363987642177</v>
      </c>
      <c r="G2258" s="131">
        <v>0.08459608118817309</v>
      </c>
      <c r="H2258" s="131">
        <v>7.353442186445859</v>
      </c>
    </row>
    <row r="2259" spans="1:16" ht="12.75">
      <c r="A2259" s="141" t="s">
        <v>404</v>
      </c>
      <c r="B2259" s="136" t="s">
        <v>553</v>
      </c>
      <c r="D2259" s="141" t="s">
        <v>405</v>
      </c>
      <c r="E2259" s="136" t="s">
        <v>406</v>
      </c>
      <c r="F2259" s="137" t="s">
        <v>448</v>
      </c>
      <c r="G2259" s="142" t="s">
        <v>408</v>
      </c>
      <c r="H2259" s="143">
        <v>2</v>
      </c>
      <c r="I2259" s="144" t="s">
        <v>409</v>
      </c>
      <c r="J2259" s="143">
        <v>7</v>
      </c>
      <c r="K2259" s="142" t="s">
        <v>410</v>
      </c>
      <c r="L2259" s="145">
        <v>1</v>
      </c>
      <c r="M2259" s="142" t="s">
        <v>411</v>
      </c>
      <c r="N2259" s="146">
        <v>1</v>
      </c>
      <c r="O2259" s="142" t="s">
        <v>412</v>
      </c>
      <c r="P2259" s="146">
        <v>1</v>
      </c>
    </row>
    <row r="2261" spans="1:10" ht="12.75">
      <c r="A2261" s="147" t="s">
        <v>413</v>
      </c>
      <c r="C2261" s="148" t="s">
        <v>414</v>
      </c>
      <c r="D2261" s="148" t="s">
        <v>415</v>
      </c>
      <c r="F2261" s="148" t="s">
        <v>416</v>
      </c>
      <c r="G2261" s="148" t="s">
        <v>417</v>
      </c>
      <c r="H2261" s="148" t="s">
        <v>418</v>
      </c>
      <c r="I2261" s="149" t="s">
        <v>419</v>
      </c>
      <c r="J2261" s="148" t="s">
        <v>420</v>
      </c>
    </row>
    <row r="2262" spans="1:8" ht="12.75">
      <c r="A2262" s="150" t="s">
        <v>473</v>
      </c>
      <c r="C2262" s="151">
        <v>228.61599999992177</v>
      </c>
      <c r="D2262" s="131">
        <v>19005.482797324657</v>
      </c>
      <c r="F2262" s="131">
        <v>17759</v>
      </c>
      <c r="G2262" s="131">
        <v>16238.999999985099</v>
      </c>
      <c r="H2262" s="152" t="s">
        <v>1166</v>
      </c>
    </row>
    <row r="2264" spans="4:8" ht="12.75">
      <c r="D2264" s="131">
        <v>18869.796768039465</v>
      </c>
      <c r="F2264" s="131">
        <v>17711</v>
      </c>
      <c r="G2264" s="131">
        <v>15980</v>
      </c>
      <c r="H2264" s="152" t="s">
        <v>1167</v>
      </c>
    </row>
    <row r="2266" spans="4:8" ht="12.75">
      <c r="D2266" s="131">
        <v>18785.396264463663</v>
      </c>
      <c r="F2266" s="131">
        <v>17692</v>
      </c>
      <c r="G2266" s="131">
        <v>16162.999999985099</v>
      </c>
      <c r="H2266" s="152" t="s">
        <v>1168</v>
      </c>
    </row>
    <row r="2268" spans="1:8" ht="12.75">
      <c r="A2268" s="147" t="s">
        <v>421</v>
      </c>
      <c r="C2268" s="153" t="s">
        <v>422</v>
      </c>
      <c r="D2268" s="131">
        <v>18886.89194327593</v>
      </c>
      <c r="F2268" s="131">
        <v>17720.666666666668</v>
      </c>
      <c r="G2268" s="131">
        <v>16127.3333333234</v>
      </c>
      <c r="H2268" s="131">
        <v>2018.0784441693393</v>
      </c>
    </row>
    <row r="2269" spans="1:8" ht="12.75">
      <c r="A2269" s="130">
        <v>38405.87469907408</v>
      </c>
      <c r="C2269" s="153" t="s">
        <v>423</v>
      </c>
      <c r="D2269" s="131">
        <v>111.03469840082606</v>
      </c>
      <c r="F2269" s="131">
        <v>34.530180036213736</v>
      </c>
      <c r="G2269" s="131">
        <v>133.1327658061572</v>
      </c>
      <c r="H2269" s="131">
        <v>111.03469840082606</v>
      </c>
    </row>
    <row r="2271" spans="3:8" ht="12.75">
      <c r="C2271" s="153" t="s">
        <v>424</v>
      </c>
      <c r="D2271" s="131">
        <v>0.587892908660159</v>
      </c>
      <c r="F2271" s="131">
        <v>0.194858244815171</v>
      </c>
      <c r="G2271" s="131">
        <v>0.8255101017293984</v>
      </c>
      <c r="H2271" s="131">
        <v>5.502001110097038</v>
      </c>
    </row>
    <row r="2272" spans="1:10" ht="12.75">
      <c r="A2272" s="147" t="s">
        <v>413</v>
      </c>
      <c r="C2272" s="148" t="s">
        <v>414</v>
      </c>
      <c r="D2272" s="148" t="s">
        <v>415</v>
      </c>
      <c r="F2272" s="148" t="s">
        <v>416</v>
      </c>
      <c r="G2272" s="148" t="s">
        <v>417</v>
      </c>
      <c r="H2272" s="148" t="s">
        <v>418</v>
      </c>
      <c r="I2272" s="149" t="s">
        <v>419</v>
      </c>
      <c r="J2272" s="148" t="s">
        <v>420</v>
      </c>
    </row>
    <row r="2273" spans="1:8" ht="12.75">
      <c r="A2273" s="150" t="s">
        <v>474</v>
      </c>
      <c r="C2273" s="151">
        <v>231.6040000000503</v>
      </c>
      <c r="D2273" s="131">
        <v>15541.937591657043</v>
      </c>
      <c r="F2273" s="131">
        <v>11433</v>
      </c>
      <c r="G2273" s="131">
        <v>15287.000000014901</v>
      </c>
      <c r="H2273" s="152" t="s">
        <v>1169</v>
      </c>
    </row>
    <row r="2275" spans="4:8" ht="12.75">
      <c r="D2275" s="131">
        <v>15558.1461289078</v>
      </c>
      <c r="F2275" s="131">
        <v>11961</v>
      </c>
      <c r="G2275" s="131">
        <v>15127</v>
      </c>
      <c r="H2275" s="152" t="s">
        <v>1170</v>
      </c>
    </row>
    <row r="2277" spans="4:8" ht="12.75">
      <c r="D2277" s="131">
        <v>15352.482576608658</v>
      </c>
      <c r="F2277" s="131">
        <v>11730</v>
      </c>
      <c r="G2277" s="131">
        <v>14865.999999985099</v>
      </c>
      <c r="H2277" s="152" t="s">
        <v>1171</v>
      </c>
    </row>
    <row r="2279" spans="1:8" ht="12.75">
      <c r="A2279" s="147" t="s">
        <v>421</v>
      </c>
      <c r="C2279" s="153" t="s">
        <v>422</v>
      </c>
      <c r="D2279" s="131">
        <v>15484.188765724499</v>
      </c>
      <c r="F2279" s="131">
        <v>11708</v>
      </c>
      <c r="G2279" s="131">
        <v>15093.333333333332</v>
      </c>
      <c r="H2279" s="131">
        <v>1685.4263480105562</v>
      </c>
    </row>
    <row r="2280" spans="1:8" ht="12.75">
      <c r="A2280" s="130">
        <v>38405.87517361111</v>
      </c>
      <c r="C2280" s="153" t="s">
        <v>423</v>
      </c>
      <c r="D2280" s="131">
        <v>114.34845586417207</v>
      </c>
      <c r="F2280" s="131">
        <v>264.6866071413512</v>
      </c>
      <c r="G2280" s="131">
        <v>212.50960764066514</v>
      </c>
      <c r="H2280" s="131">
        <v>114.34845586417207</v>
      </c>
    </row>
    <row r="2282" spans="3:8" ht="12.75">
      <c r="C2282" s="153" t="s">
        <v>424</v>
      </c>
      <c r="D2282" s="131">
        <v>0.7384852871161814</v>
      </c>
      <c r="F2282" s="131">
        <v>2.260732893246936</v>
      </c>
      <c r="G2282" s="131">
        <v>1.4079700152870926</v>
      </c>
      <c r="H2282" s="131">
        <v>6.784541845993252</v>
      </c>
    </row>
    <row r="2283" spans="1:10" ht="12.75">
      <c r="A2283" s="147" t="s">
        <v>413</v>
      </c>
      <c r="C2283" s="148" t="s">
        <v>414</v>
      </c>
      <c r="D2283" s="148" t="s">
        <v>415</v>
      </c>
      <c r="F2283" s="148" t="s">
        <v>416</v>
      </c>
      <c r="G2283" s="148" t="s">
        <v>417</v>
      </c>
      <c r="H2283" s="148" t="s">
        <v>418</v>
      </c>
      <c r="I2283" s="149" t="s">
        <v>419</v>
      </c>
      <c r="J2283" s="148" t="s">
        <v>420</v>
      </c>
    </row>
    <row r="2284" spans="1:8" ht="12.75">
      <c r="A2284" s="150" t="s">
        <v>472</v>
      </c>
      <c r="C2284" s="151">
        <v>267.7160000000149</v>
      </c>
      <c r="D2284" s="131">
        <v>4543.702779136598</v>
      </c>
      <c r="F2284" s="131">
        <v>3397.2499999962747</v>
      </c>
      <c r="G2284" s="131">
        <v>3471.7500000037253</v>
      </c>
      <c r="H2284" s="152" t="s">
        <v>1172</v>
      </c>
    </row>
    <row r="2286" spans="4:8" ht="12.75">
      <c r="D2286" s="131">
        <v>4572.119974046946</v>
      </c>
      <c r="F2286" s="131">
        <v>3390.2500000037253</v>
      </c>
      <c r="G2286" s="131">
        <v>3438.5</v>
      </c>
      <c r="H2286" s="152" t="s">
        <v>1173</v>
      </c>
    </row>
    <row r="2288" spans="4:8" ht="12.75">
      <c r="D2288" s="131">
        <v>4620.627471245825</v>
      </c>
      <c r="F2288" s="131">
        <v>3404.25</v>
      </c>
      <c r="G2288" s="131">
        <v>3460.5</v>
      </c>
      <c r="H2288" s="152" t="s">
        <v>1174</v>
      </c>
    </row>
    <row r="2290" spans="1:8" ht="12.75">
      <c r="A2290" s="147" t="s">
        <v>421</v>
      </c>
      <c r="C2290" s="153" t="s">
        <v>422</v>
      </c>
      <c r="D2290" s="131">
        <v>4578.816741476457</v>
      </c>
      <c r="F2290" s="131">
        <v>3397.25</v>
      </c>
      <c r="G2290" s="131">
        <v>3456.9166666679084</v>
      </c>
      <c r="H2290" s="131">
        <v>1146.7288567769883</v>
      </c>
    </row>
    <row r="2291" spans="1:8" ht="12.75">
      <c r="A2291" s="130">
        <v>38405.87582175926</v>
      </c>
      <c r="C2291" s="153" t="s">
        <v>423</v>
      </c>
      <c r="D2291" s="131">
        <v>38.89713465696731</v>
      </c>
      <c r="F2291" s="131">
        <v>6.999999998183478</v>
      </c>
      <c r="G2291" s="131">
        <v>16.91215046617531</v>
      </c>
      <c r="H2291" s="131">
        <v>38.89713465696731</v>
      </c>
    </row>
    <row r="2293" spans="3:8" ht="12.75">
      <c r="C2293" s="153" t="s">
        <v>424</v>
      </c>
      <c r="D2293" s="131">
        <v>0.8495018877830169</v>
      </c>
      <c r="F2293" s="131">
        <v>0.20604901017539123</v>
      </c>
      <c r="G2293" s="131">
        <v>0.48922644358901424</v>
      </c>
      <c r="H2293" s="131">
        <v>3.3920080084399498</v>
      </c>
    </row>
    <row r="2294" spans="1:10" ht="12.75">
      <c r="A2294" s="147" t="s">
        <v>413</v>
      </c>
      <c r="C2294" s="148" t="s">
        <v>414</v>
      </c>
      <c r="D2294" s="148" t="s">
        <v>415</v>
      </c>
      <c r="F2294" s="148" t="s">
        <v>416</v>
      </c>
      <c r="G2294" s="148" t="s">
        <v>417</v>
      </c>
      <c r="H2294" s="148" t="s">
        <v>418</v>
      </c>
      <c r="I2294" s="149" t="s">
        <v>419</v>
      </c>
      <c r="J2294" s="148" t="s">
        <v>420</v>
      </c>
    </row>
    <row r="2295" spans="1:8" ht="12.75">
      <c r="A2295" s="150" t="s">
        <v>471</v>
      </c>
      <c r="C2295" s="151">
        <v>292.40199999976903</v>
      </c>
      <c r="D2295" s="131">
        <v>37133.29903638363</v>
      </c>
      <c r="F2295" s="131">
        <v>13633.000000014901</v>
      </c>
      <c r="G2295" s="131">
        <v>13408.25</v>
      </c>
      <c r="H2295" s="152" t="s">
        <v>1175</v>
      </c>
    </row>
    <row r="2297" spans="4:8" ht="12.75">
      <c r="D2297" s="131">
        <v>36678.83570712805</v>
      </c>
      <c r="F2297" s="131">
        <v>13698.75</v>
      </c>
      <c r="G2297" s="131">
        <v>13804.25</v>
      </c>
      <c r="H2297" s="152" t="s">
        <v>1176</v>
      </c>
    </row>
    <row r="2299" spans="4:8" ht="12.75">
      <c r="D2299" s="131">
        <v>37762.880607664585</v>
      </c>
      <c r="F2299" s="131">
        <v>13686.25</v>
      </c>
      <c r="G2299" s="131">
        <v>13498.500000014901</v>
      </c>
      <c r="H2299" s="152" t="s">
        <v>1177</v>
      </c>
    </row>
    <row r="2301" spans="1:8" ht="12.75">
      <c r="A2301" s="147" t="s">
        <v>421</v>
      </c>
      <c r="C2301" s="153" t="s">
        <v>422</v>
      </c>
      <c r="D2301" s="131">
        <v>37191.67178372542</v>
      </c>
      <c r="F2301" s="131">
        <v>13672.666666671634</v>
      </c>
      <c r="G2301" s="131">
        <v>13570.333333338302</v>
      </c>
      <c r="H2301" s="131">
        <v>23584.744568530583</v>
      </c>
    </row>
    <row r="2302" spans="1:8" ht="12.75">
      <c r="A2302" s="130">
        <v>38405.876493055555</v>
      </c>
      <c r="C2302" s="153" t="s">
        <v>423</v>
      </c>
      <c r="D2302" s="131">
        <v>544.3747512683906</v>
      </c>
      <c r="F2302" s="131">
        <v>34.91626888318656</v>
      </c>
      <c r="G2302" s="131">
        <v>207.5428168651377</v>
      </c>
      <c r="H2302" s="131">
        <v>544.3747512683906</v>
      </c>
    </row>
    <row r="2304" spans="3:8" ht="12.75">
      <c r="C2304" s="153" t="s">
        <v>424</v>
      </c>
      <c r="D2304" s="131">
        <v>1.463700675877124</v>
      </c>
      <c r="F2304" s="131">
        <v>0.25537277938837005</v>
      </c>
      <c r="G2304" s="131">
        <v>1.5293862852673359</v>
      </c>
      <c r="H2304" s="131">
        <v>2.3081647108222514</v>
      </c>
    </row>
    <row r="2305" spans="1:10" ht="12.75">
      <c r="A2305" s="147" t="s">
        <v>413</v>
      </c>
      <c r="C2305" s="148" t="s">
        <v>414</v>
      </c>
      <c r="D2305" s="148" t="s">
        <v>415</v>
      </c>
      <c r="F2305" s="148" t="s">
        <v>416</v>
      </c>
      <c r="G2305" s="148" t="s">
        <v>417</v>
      </c>
      <c r="H2305" s="148" t="s">
        <v>418</v>
      </c>
      <c r="I2305" s="149" t="s">
        <v>419</v>
      </c>
      <c r="J2305" s="148" t="s">
        <v>420</v>
      </c>
    </row>
    <row r="2306" spans="1:8" ht="12.75">
      <c r="A2306" s="150" t="s">
        <v>475</v>
      </c>
      <c r="C2306" s="151">
        <v>324.75400000019</v>
      </c>
      <c r="D2306" s="131">
        <v>37382.624175429344</v>
      </c>
      <c r="F2306" s="131">
        <v>20181</v>
      </c>
      <c r="G2306" s="131">
        <v>18251</v>
      </c>
      <c r="H2306" s="152" t="s">
        <v>1178</v>
      </c>
    </row>
    <row r="2308" spans="4:8" ht="12.75">
      <c r="D2308" s="131">
        <v>37420.8988044858</v>
      </c>
      <c r="F2308" s="131">
        <v>20211</v>
      </c>
      <c r="G2308" s="131">
        <v>18361</v>
      </c>
      <c r="H2308" s="152" t="s">
        <v>1179</v>
      </c>
    </row>
    <row r="2310" spans="4:8" ht="12.75">
      <c r="D2310" s="131">
        <v>37623.92224103212</v>
      </c>
      <c r="F2310" s="131">
        <v>20109</v>
      </c>
      <c r="G2310" s="131">
        <v>18198</v>
      </c>
      <c r="H2310" s="152" t="s">
        <v>1180</v>
      </c>
    </row>
    <row r="2312" spans="1:8" ht="12.75">
      <c r="A2312" s="147" t="s">
        <v>421</v>
      </c>
      <c r="C2312" s="153" t="s">
        <v>422</v>
      </c>
      <c r="D2312" s="131">
        <v>37475.815073649086</v>
      </c>
      <c r="F2312" s="131">
        <v>20167</v>
      </c>
      <c r="G2312" s="131">
        <v>18270</v>
      </c>
      <c r="H2312" s="131">
        <v>18194.30878998661</v>
      </c>
    </row>
    <row r="2313" spans="1:8" ht="12.75">
      <c r="A2313" s="130">
        <v>38405.87700231482</v>
      </c>
      <c r="C2313" s="153" t="s">
        <v>423</v>
      </c>
      <c r="D2313" s="131">
        <v>129.68437291975408</v>
      </c>
      <c r="F2313" s="131">
        <v>52.42136968832463</v>
      </c>
      <c r="G2313" s="131">
        <v>83.14445261110328</v>
      </c>
      <c r="H2313" s="131">
        <v>129.68437291975408</v>
      </c>
    </row>
    <row r="2315" spans="3:8" ht="12.75">
      <c r="C2315" s="153" t="s">
        <v>424</v>
      </c>
      <c r="D2315" s="131">
        <v>0.34604817177396346</v>
      </c>
      <c r="F2315" s="131">
        <v>0.25993637967136723</v>
      </c>
      <c r="G2315" s="131">
        <v>0.4550873158790545</v>
      </c>
      <c r="H2315" s="131">
        <v>0.7127743868518212</v>
      </c>
    </row>
    <row r="2316" spans="1:10" ht="12.75">
      <c r="A2316" s="147" t="s">
        <v>413</v>
      </c>
      <c r="C2316" s="148" t="s">
        <v>414</v>
      </c>
      <c r="D2316" s="148" t="s">
        <v>415</v>
      </c>
      <c r="F2316" s="148" t="s">
        <v>416</v>
      </c>
      <c r="G2316" s="148" t="s">
        <v>417</v>
      </c>
      <c r="H2316" s="148" t="s">
        <v>418</v>
      </c>
      <c r="I2316" s="149" t="s">
        <v>419</v>
      </c>
      <c r="J2316" s="148" t="s">
        <v>420</v>
      </c>
    </row>
    <row r="2317" spans="1:8" ht="12.75">
      <c r="A2317" s="150" t="s">
        <v>494</v>
      </c>
      <c r="C2317" s="151">
        <v>343.82299999985844</v>
      </c>
      <c r="D2317" s="131">
        <v>24931.90980657935</v>
      </c>
      <c r="F2317" s="131">
        <v>15780</v>
      </c>
      <c r="G2317" s="131">
        <v>15889.999999985099</v>
      </c>
      <c r="H2317" s="152" t="s">
        <v>1181</v>
      </c>
    </row>
    <row r="2319" spans="4:8" ht="12.75">
      <c r="D2319" s="131">
        <v>24921.252415180206</v>
      </c>
      <c r="F2319" s="131">
        <v>15618</v>
      </c>
      <c r="G2319" s="131">
        <v>15628</v>
      </c>
      <c r="H2319" s="152" t="s">
        <v>1182</v>
      </c>
    </row>
    <row r="2321" spans="4:8" ht="12.75">
      <c r="D2321" s="131">
        <v>25116.976545751095</v>
      </c>
      <c r="F2321" s="131">
        <v>16376</v>
      </c>
      <c r="G2321" s="131">
        <v>15326</v>
      </c>
      <c r="H2321" s="152" t="s">
        <v>1183</v>
      </c>
    </row>
    <row r="2323" spans="1:8" ht="12.75">
      <c r="A2323" s="147" t="s">
        <v>421</v>
      </c>
      <c r="C2323" s="153" t="s">
        <v>422</v>
      </c>
      <c r="D2323" s="131">
        <v>24990.04625583688</v>
      </c>
      <c r="F2323" s="131">
        <v>15924.666666666668</v>
      </c>
      <c r="G2323" s="131">
        <v>15614.666666661698</v>
      </c>
      <c r="H2323" s="131">
        <v>9219.261263054357</v>
      </c>
    </row>
    <row r="2324" spans="1:8" ht="12.75">
      <c r="A2324" s="130">
        <v>38405.877430555556</v>
      </c>
      <c r="C2324" s="153" t="s">
        <v>423</v>
      </c>
      <c r="D2324" s="131">
        <v>110.05393619063818</v>
      </c>
      <c r="F2324" s="131">
        <v>399.17080721582505</v>
      </c>
      <c r="G2324" s="131">
        <v>282.2363076028936</v>
      </c>
      <c r="H2324" s="131">
        <v>110.05393619063818</v>
      </c>
    </row>
    <row r="2326" spans="3:8" ht="12.75">
      <c r="C2326" s="153" t="s">
        <v>424</v>
      </c>
      <c r="D2326" s="131">
        <v>0.44039108637077085</v>
      </c>
      <c r="F2326" s="131">
        <v>2.506619545458775</v>
      </c>
      <c r="G2326" s="131">
        <v>1.8075077337736964</v>
      </c>
      <c r="H2326" s="131">
        <v>1.193739205891396</v>
      </c>
    </row>
    <row r="2327" spans="1:10" ht="12.75">
      <c r="A2327" s="147" t="s">
        <v>413</v>
      </c>
      <c r="C2327" s="148" t="s">
        <v>414</v>
      </c>
      <c r="D2327" s="148" t="s">
        <v>415</v>
      </c>
      <c r="F2327" s="148" t="s">
        <v>416</v>
      </c>
      <c r="G2327" s="148" t="s">
        <v>417</v>
      </c>
      <c r="H2327" s="148" t="s">
        <v>418</v>
      </c>
      <c r="I2327" s="149" t="s">
        <v>419</v>
      </c>
      <c r="J2327" s="148" t="s">
        <v>420</v>
      </c>
    </row>
    <row r="2328" spans="1:8" ht="12.75">
      <c r="A2328" s="150" t="s">
        <v>476</v>
      </c>
      <c r="C2328" s="151">
        <v>361.38400000007823</v>
      </c>
      <c r="D2328" s="131">
        <v>32655.037338346243</v>
      </c>
      <c r="F2328" s="131">
        <v>16276</v>
      </c>
      <c r="G2328" s="131">
        <v>16192</v>
      </c>
      <c r="H2328" s="152" t="s">
        <v>1184</v>
      </c>
    </row>
    <row r="2330" spans="4:8" ht="12.75">
      <c r="D2330" s="131">
        <v>33293.90589123964</v>
      </c>
      <c r="F2330" s="131">
        <v>16070</v>
      </c>
      <c r="G2330" s="131">
        <v>15737.999999985099</v>
      </c>
      <c r="H2330" s="152" t="s">
        <v>1185</v>
      </c>
    </row>
    <row r="2332" spans="4:8" ht="12.75">
      <c r="D2332" s="131">
        <v>32544.635791301727</v>
      </c>
      <c r="F2332" s="131">
        <v>16490</v>
      </c>
      <c r="G2332" s="131">
        <v>16008.000000014901</v>
      </c>
      <c r="H2332" s="152" t="s">
        <v>1186</v>
      </c>
    </row>
    <row r="2334" spans="1:8" ht="12.75">
      <c r="A2334" s="147" t="s">
        <v>421</v>
      </c>
      <c r="C2334" s="153" t="s">
        <v>422</v>
      </c>
      <c r="D2334" s="131">
        <v>32831.19300696254</v>
      </c>
      <c r="F2334" s="131">
        <v>16278.666666666668</v>
      </c>
      <c r="G2334" s="131">
        <v>15979.333333333332</v>
      </c>
      <c r="H2334" s="131">
        <v>16690.113207600934</v>
      </c>
    </row>
    <row r="2335" spans="1:8" ht="12.75">
      <c r="A2335" s="130">
        <v>38405.877858796295</v>
      </c>
      <c r="C2335" s="153" t="s">
        <v>423</v>
      </c>
      <c r="D2335" s="131">
        <v>404.50529706594796</v>
      </c>
      <c r="F2335" s="131">
        <v>210.01269802879378</v>
      </c>
      <c r="G2335" s="131">
        <v>228.35352709625622</v>
      </c>
      <c r="H2335" s="131">
        <v>404.50529706594796</v>
      </c>
    </row>
    <row r="2337" spans="3:8" ht="12.75">
      <c r="C2337" s="153" t="s">
        <v>424</v>
      </c>
      <c r="D2337" s="131">
        <v>1.2320761447205533</v>
      </c>
      <c r="F2337" s="131">
        <v>1.2901099477565348</v>
      </c>
      <c r="G2337" s="131">
        <v>1.4290554075864008</v>
      </c>
      <c r="H2337" s="131">
        <v>2.423622248899606</v>
      </c>
    </row>
    <row r="2338" spans="1:10" ht="12.75">
      <c r="A2338" s="147" t="s">
        <v>413</v>
      </c>
      <c r="C2338" s="148" t="s">
        <v>414</v>
      </c>
      <c r="D2338" s="148" t="s">
        <v>415</v>
      </c>
      <c r="F2338" s="148" t="s">
        <v>416</v>
      </c>
      <c r="G2338" s="148" t="s">
        <v>417</v>
      </c>
      <c r="H2338" s="148" t="s">
        <v>418</v>
      </c>
      <c r="I2338" s="149" t="s">
        <v>419</v>
      </c>
      <c r="J2338" s="148" t="s">
        <v>420</v>
      </c>
    </row>
    <row r="2339" spans="1:8" ht="12.75">
      <c r="A2339" s="150" t="s">
        <v>495</v>
      </c>
      <c r="C2339" s="151">
        <v>371.029</v>
      </c>
      <c r="D2339" s="131">
        <v>29503.08788573742</v>
      </c>
      <c r="F2339" s="131">
        <v>20058</v>
      </c>
      <c r="G2339" s="131">
        <v>20156</v>
      </c>
      <c r="H2339" s="152" t="s">
        <v>1187</v>
      </c>
    </row>
    <row r="2341" spans="4:8" ht="12.75">
      <c r="D2341" s="131">
        <v>29615.836564928293</v>
      </c>
      <c r="F2341" s="131">
        <v>19978</v>
      </c>
      <c r="G2341" s="131">
        <v>19940</v>
      </c>
      <c r="H2341" s="152" t="s">
        <v>1188</v>
      </c>
    </row>
    <row r="2343" spans="4:8" ht="12.75">
      <c r="D2343" s="131">
        <v>29732.18615669012</v>
      </c>
      <c r="F2343" s="131">
        <v>19530</v>
      </c>
      <c r="G2343" s="131">
        <v>19950</v>
      </c>
      <c r="H2343" s="152" t="s">
        <v>1189</v>
      </c>
    </row>
    <row r="2345" spans="1:8" ht="12.75">
      <c r="A2345" s="147" t="s">
        <v>421</v>
      </c>
      <c r="C2345" s="153" t="s">
        <v>422</v>
      </c>
      <c r="D2345" s="131">
        <v>29617.03686911861</v>
      </c>
      <c r="F2345" s="131">
        <v>19855.333333333332</v>
      </c>
      <c r="G2345" s="131">
        <v>20015.333333333332</v>
      </c>
      <c r="H2345" s="131">
        <v>9700.815586525236</v>
      </c>
    </row>
    <row r="2346" spans="1:8" ht="12.75">
      <c r="A2346" s="130">
        <v>38405.87831018519</v>
      </c>
      <c r="C2346" s="153" t="s">
        <v>423</v>
      </c>
      <c r="D2346" s="131">
        <v>114.55385190453163</v>
      </c>
      <c r="F2346" s="131">
        <v>284.5721935350208</v>
      </c>
      <c r="G2346" s="131">
        <v>121.92347326636218</v>
      </c>
      <c r="H2346" s="131">
        <v>114.55385190453163</v>
      </c>
    </row>
    <row r="2348" spans="3:8" ht="12.75">
      <c r="C2348" s="153" t="s">
        <v>424</v>
      </c>
      <c r="D2348" s="131">
        <v>0.38678363541484395</v>
      </c>
      <c r="F2348" s="131">
        <v>1.4332279834218555</v>
      </c>
      <c r="G2348" s="131">
        <v>0.609150351062663</v>
      </c>
      <c r="H2348" s="131">
        <v>1.1808682567231856</v>
      </c>
    </row>
    <row r="2349" spans="1:10" ht="12.75">
      <c r="A2349" s="147" t="s">
        <v>413</v>
      </c>
      <c r="C2349" s="148" t="s">
        <v>414</v>
      </c>
      <c r="D2349" s="148" t="s">
        <v>415</v>
      </c>
      <c r="F2349" s="148" t="s">
        <v>416</v>
      </c>
      <c r="G2349" s="148" t="s">
        <v>417</v>
      </c>
      <c r="H2349" s="148" t="s">
        <v>418</v>
      </c>
      <c r="I2349" s="149" t="s">
        <v>419</v>
      </c>
      <c r="J2349" s="148" t="s">
        <v>420</v>
      </c>
    </row>
    <row r="2350" spans="1:8" ht="12.75">
      <c r="A2350" s="150" t="s">
        <v>470</v>
      </c>
      <c r="C2350" s="151">
        <v>407.77100000018254</v>
      </c>
      <c r="D2350" s="131">
        <v>4138883.0081977844</v>
      </c>
      <c r="F2350" s="131">
        <v>83700</v>
      </c>
      <c r="G2350" s="131">
        <v>85800</v>
      </c>
      <c r="H2350" s="152" t="s">
        <v>1190</v>
      </c>
    </row>
    <row r="2352" spans="4:8" ht="12.75">
      <c r="D2352" s="131">
        <v>4010430.59980011</v>
      </c>
      <c r="F2352" s="131">
        <v>81500</v>
      </c>
      <c r="G2352" s="131">
        <v>86000</v>
      </c>
      <c r="H2352" s="152" t="s">
        <v>1191</v>
      </c>
    </row>
    <row r="2354" spans="4:8" ht="12.75">
      <c r="D2354" s="131">
        <v>4132357.236984253</v>
      </c>
      <c r="F2354" s="131">
        <v>82200</v>
      </c>
      <c r="G2354" s="131">
        <v>85500</v>
      </c>
      <c r="H2354" s="152" t="s">
        <v>1192</v>
      </c>
    </row>
    <row r="2356" spans="1:8" ht="12.75">
      <c r="A2356" s="147" t="s">
        <v>421</v>
      </c>
      <c r="C2356" s="153" t="s">
        <v>422</v>
      </c>
      <c r="D2356" s="131">
        <v>4093890.281660716</v>
      </c>
      <c r="F2356" s="131">
        <v>82466.66666666667</v>
      </c>
      <c r="G2356" s="131">
        <v>85766.66666666666</v>
      </c>
      <c r="H2356" s="131">
        <v>4009746.6338619734</v>
      </c>
    </row>
    <row r="2357" spans="1:8" ht="12.75">
      <c r="A2357" s="130">
        <v>38405.87878472222</v>
      </c>
      <c r="C2357" s="153" t="s">
        <v>423</v>
      </c>
      <c r="D2357" s="131">
        <v>72351.81611189866</v>
      </c>
      <c r="F2357" s="131">
        <v>1123.9810200058243</v>
      </c>
      <c r="G2357" s="131">
        <v>251.66114784235833</v>
      </c>
      <c r="H2357" s="131">
        <v>72351.81611189866</v>
      </c>
    </row>
    <row r="2359" spans="3:8" ht="12.75">
      <c r="C2359" s="153" t="s">
        <v>424</v>
      </c>
      <c r="D2359" s="131">
        <v>1.7673120463440617</v>
      </c>
      <c r="F2359" s="131">
        <v>1.3629519240167636</v>
      </c>
      <c r="G2359" s="131">
        <v>0.2934253569868151</v>
      </c>
      <c r="H2359" s="131">
        <v>1.8043986994313723</v>
      </c>
    </row>
    <row r="2360" spans="1:10" ht="12.75">
      <c r="A2360" s="147" t="s">
        <v>413</v>
      </c>
      <c r="C2360" s="148" t="s">
        <v>414</v>
      </c>
      <c r="D2360" s="148" t="s">
        <v>415</v>
      </c>
      <c r="F2360" s="148" t="s">
        <v>416</v>
      </c>
      <c r="G2360" s="148" t="s">
        <v>417</v>
      </c>
      <c r="H2360" s="148" t="s">
        <v>418</v>
      </c>
      <c r="I2360" s="149" t="s">
        <v>419</v>
      </c>
      <c r="J2360" s="148" t="s">
        <v>420</v>
      </c>
    </row>
    <row r="2361" spans="1:8" ht="12.75">
      <c r="A2361" s="150" t="s">
        <v>477</v>
      </c>
      <c r="C2361" s="151">
        <v>455.40299999993294</v>
      </c>
      <c r="D2361" s="131">
        <v>649290.8513641357</v>
      </c>
      <c r="F2361" s="131">
        <v>52517.5</v>
      </c>
      <c r="G2361" s="131">
        <v>55577.500000059605</v>
      </c>
      <c r="H2361" s="152" t="s">
        <v>0</v>
      </c>
    </row>
    <row r="2363" spans="4:8" ht="12.75">
      <c r="D2363" s="131">
        <v>652444.0182495117</v>
      </c>
      <c r="F2363" s="131">
        <v>52857.5</v>
      </c>
      <c r="G2363" s="131">
        <v>55982.5</v>
      </c>
      <c r="H2363" s="152" t="s">
        <v>1</v>
      </c>
    </row>
    <row r="2365" spans="4:8" ht="12.75">
      <c r="D2365" s="131">
        <v>654411.784734726</v>
      </c>
      <c r="F2365" s="131">
        <v>52984.999999940395</v>
      </c>
      <c r="G2365" s="131">
        <v>55984.999999940395</v>
      </c>
      <c r="H2365" s="152" t="s">
        <v>2</v>
      </c>
    </row>
    <row r="2367" spans="1:8" ht="12.75">
      <c r="A2367" s="147" t="s">
        <v>421</v>
      </c>
      <c r="C2367" s="153" t="s">
        <v>422</v>
      </c>
      <c r="D2367" s="131">
        <v>652048.8847827911</v>
      </c>
      <c r="F2367" s="131">
        <v>52786.66666664679</v>
      </c>
      <c r="G2367" s="131">
        <v>55848.33333333333</v>
      </c>
      <c r="H2367" s="131">
        <v>597740.2849765996</v>
      </c>
    </row>
    <row r="2368" spans="1:8" ht="12.75">
      <c r="A2368" s="130">
        <v>38405.87943287037</v>
      </c>
      <c r="C2368" s="153" t="s">
        <v>423</v>
      </c>
      <c r="D2368" s="131">
        <v>2583.2319851423526</v>
      </c>
      <c r="F2368" s="131">
        <v>241.66522985721406</v>
      </c>
      <c r="G2368" s="131">
        <v>234.55187764952825</v>
      </c>
      <c r="H2368" s="131">
        <v>2583.2319851423526</v>
      </c>
    </row>
    <row r="2370" spans="3:8" ht="12.75">
      <c r="C2370" s="153" t="s">
        <v>424</v>
      </c>
      <c r="D2370" s="131">
        <v>0.39617152109735954</v>
      </c>
      <c r="F2370" s="131">
        <v>0.4578149087976228</v>
      </c>
      <c r="G2370" s="131">
        <v>0.4199800847226626</v>
      </c>
      <c r="H2370" s="131">
        <v>0.43216628526944306</v>
      </c>
    </row>
    <row r="2371" spans="1:16" ht="12.75">
      <c r="A2371" s="141" t="s">
        <v>404</v>
      </c>
      <c r="B2371" s="136" t="s">
        <v>353</v>
      </c>
      <c r="D2371" s="141" t="s">
        <v>405</v>
      </c>
      <c r="E2371" s="136" t="s">
        <v>406</v>
      </c>
      <c r="F2371" s="137" t="s">
        <v>3</v>
      </c>
      <c r="G2371" s="142" t="s">
        <v>408</v>
      </c>
      <c r="H2371" s="143">
        <v>2</v>
      </c>
      <c r="I2371" s="144" t="s">
        <v>409</v>
      </c>
      <c r="J2371" s="143">
        <v>8</v>
      </c>
      <c r="K2371" s="142" t="s">
        <v>410</v>
      </c>
      <c r="L2371" s="145">
        <v>1</v>
      </c>
      <c r="M2371" s="142" t="s">
        <v>411</v>
      </c>
      <c r="N2371" s="146">
        <v>1</v>
      </c>
      <c r="O2371" s="142" t="s">
        <v>412</v>
      </c>
      <c r="P2371" s="146">
        <v>1</v>
      </c>
    </row>
    <row r="2373" spans="1:10" ht="12.75">
      <c r="A2373" s="147" t="s">
        <v>413</v>
      </c>
      <c r="C2373" s="148" t="s">
        <v>414</v>
      </c>
      <c r="D2373" s="148" t="s">
        <v>415</v>
      </c>
      <c r="F2373" s="148" t="s">
        <v>416</v>
      </c>
      <c r="G2373" s="148" t="s">
        <v>417</v>
      </c>
      <c r="H2373" s="148" t="s">
        <v>418</v>
      </c>
      <c r="I2373" s="149" t="s">
        <v>419</v>
      </c>
      <c r="J2373" s="148" t="s">
        <v>420</v>
      </c>
    </row>
    <row r="2374" spans="1:8" ht="12.75">
      <c r="A2374" s="150" t="s">
        <v>473</v>
      </c>
      <c r="C2374" s="151">
        <v>228.61599999992177</v>
      </c>
      <c r="D2374" s="131">
        <v>33225.24098163843</v>
      </c>
      <c r="F2374" s="131">
        <v>17875</v>
      </c>
      <c r="G2374" s="131">
        <v>16150</v>
      </c>
      <c r="H2374" s="152" t="s">
        <v>4</v>
      </c>
    </row>
    <row r="2376" spans="4:8" ht="12.75">
      <c r="D2376" s="131">
        <v>33530.04742819071</v>
      </c>
      <c r="F2376" s="131">
        <v>18364</v>
      </c>
      <c r="G2376" s="131">
        <v>16183.000000014901</v>
      </c>
      <c r="H2376" s="152" t="s">
        <v>5</v>
      </c>
    </row>
    <row r="2378" spans="4:8" ht="12.75">
      <c r="D2378" s="131">
        <v>34355.80040919781</v>
      </c>
      <c r="F2378" s="131">
        <v>17959</v>
      </c>
      <c r="G2378" s="131">
        <v>16018</v>
      </c>
      <c r="H2378" s="152" t="s">
        <v>6</v>
      </c>
    </row>
    <row r="2380" spans="1:8" ht="12.75">
      <c r="A2380" s="147" t="s">
        <v>421</v>
      </c>
      <c r="C2380" s="153" t="s">
        <v>422</v>
      </c>
      <c r="D2380" s="131">
        <v>33703.69627300898</v>
      </c>
      <c r="F2380" s="131">
        <v>18066</v>
      </c>
      <c r="G2380" s="131">
        <v>16117.000000004966</v>
      </c>
      <c r="H2380" s="131">
        <v>16679.70160160313</v>
      </c>
    </row>
    <row r="2381" spans="1:8" ht="12.75">
      <c r="A2381" s="130">
        <v>38405.88165509259</v>
      </c>
      <c r="C2381" s="153" t="s">
        <v>423</v>
      </c>
      <c r="D2381" s="131">
        <v>584.9415319419616</v>
      </c>
      <c r="F2381" s="131">
        <v>261.47083967433156</v>
      </c>
      <c r="G2381" s="131">
        <v>87.30979327037447</v>
      </c>
      <c r="H2381" s="131">
        <v>584.9415319419616</v>
      </c>
    </row>
    <row r="2383" spans="3:8" ht="12.75">
      <c r="C2383" s="153" t="s">
        <v>424</v>
      </c>
      <c r="D2383" s="131">
        <v>1.7355411916953505</v>
      </c>
      <c r="F2383" s="131">
        <v>1.4473089763884177</v>
      </c>
      <c r="G2383" s="131">
        <v>0.541724845010533</v>
      </c>
      <c r="H2383" s="131">
        <v>3.506906453804552</v>
      </c>
    </row>
    <row r="2384" spans="1:10" ht="12.75">
      <c r="A2384" s="147" t="s">
        <v>413</v>
      </c>
      <c r="C2384" s="148" t="s">
        <v>414</v>
      </c>
      <c r="D2384" s="148" t="s">
        <v>415</v>
      </c>
      <c r="F2384" s="148" t="s">
        <v>416</v>
      </c>
      <c r="G2384" s="148" t="s">
        <v>417</v>
      </c>
      <c r="H2384" s="148" t="s">
        <v>418</v>
      </c>
      <c r="I2384" s="149" t="s">
        <v>419</v>
      </c>
      <c r="J2384" s="148" t="s">
        <v>420</v>
      </c>
    </row>
    <row r="2385" spans="1:8" ht="12.75">
      <c r="A2385" s="150" t="s">
        <v>474</v>
      </c>
      <c r="C2385" s="151">
        <v>231.6040000000503</v>
      </c>
      <c r="D2385" s="131">
        <v>33489.68021482229</v>
      </c>
      <c r="F2385" s="131">
        <v>11674</v>
      </c>
      <c r="G2385" s="131">
        <v>15533.000000014901</v>
      </c>
      <c r="H2385" s="152" t="s">
        <v>7</v>
      </c>
    </row>
    <row r="2387" spans="4:8" ht="12.75">
      <c r="D2387" s="131">
        <v>34343.21833819151</v>
      </c>
      <c r="F2387" s="131">
        <v>12047</v>
      </c>
      <c r="G2387" s="131">
        <v>15680</v>
      </c>
      <c r="H2387" s="152" t="s">
        <v>8</v>
      </c>
    </row>
    <row r="2389" spans="4:8" ht="12.75">
      <c r="D2389" s="131">
        <v>34311.2581140995</v>
      </c>
      <c r="F2389" s="131">
        <v>12213</v>
      </c>
      <c r="G2389" s="131">
        <v>15597</v>
      </c>
      <c r="H2389" s="152" t="s">
        <v>9</v>
      </c>
    </row>
    <row r="2391" spans="1:8" ht="12.75">
      <c r="A2391" s="147" t="s">
        <v>421</v>
      </c>
      <c r="C2391" s="153" t="s">
        <v>422</v>
      </c>
      <c r="D2391" s="131">
        <v>34048.0522223711</v>
      </c>
      <c r="F2391" s="131">
        <v>11978</v>
      </c>
      <c r="G2391" s="131">
        <v>15603.333333338302</v>
      </c>
      <c r="H2391" s="131">
        <v>19831.06718346917</v>
      </c>
    </row>
    <row r="2392" spans="1:8" ht="12.75">
      <c r="A2392" s="130">
        <v>38405.88211805555</v>
      </c>
      <c r="C2392" s="153" t="s">
        <v>423</v>
      </c>
      <c r="D2392" s="131">
        <v>483.8283146855202</v>
      </c>
      <c r="F2392" s="131">
        <v>276.04528613979267</v>
      </c>
      <c r="G2392" s="131">
        <v>73.70436440480361</v>
      </c>
      <c r="H2392" s="131">
        <v>483.8283146855202</v>
      </c>
    </row>
    <row r="2394" spans="3:8" ht="12.75">
      <c r="C2394" s="153" t="s">
        <v>424</v>
      </c>
      <c r="D2394" s="131">
        <v>1.4210161319231744</v>
      </c>
      <c r="F2394" s="131">
        <v>2.304602489061552</v>
      </c>
      <c r="G2394" s="131">
        <v>0.47236294213702285</v>
      </c>
      <c r="H2394" s="131">
        <v>2.4397492591262613</v>
      </c>
    </row>
    <row r="2395" spans="1:10" ht="12.75">
      <c r="A2395" s="147" t="s">
        <v>413</v>
      </c>
      <c r="C2395" s="148" t="s">
        <v>414</v>
      </c>
      <c r="D2395" s="148" t="s">
        <v>415</v>
      </c>
      <c r="F2395" s="148" t="s">
        <v>416</v>
      </c>
      <c r="G2395" s="148" t="s">
        <v>417</v>
      </c>
      <c r="H2395" s="148" t="s">
        <v>418</v>
      </c>
      <c r="I2395" s="149" t="s">
        <v>419</v>
      </c>
      <c r="J2395" s="148" t="s">
        <v>420</v>
      </c>
    </row>
    <row r="2396" spans="1:8" ht="12.75">
      <c r="A2396" s="150" t="s">
        <v>472</v>
      </c>
      <c r="C2396" s="151">
        <v>267.7160000000149</v>
      </c>
      <c r="D2396" s="131">
        <v>33707.217890143394</v>
      </c>
      <c r="F2396" s="131">
        <v>3537.75</v>
      </c>
      <c r="G2396" s="131">
        <v>3608</v>
      </c>
      <c r="H2396" s="152" t="s">
        <v>10</v>
      </c>
    </row>
    <row r="2398" spans="4:8" ht="12.75">
      <c r="D2398" s="131">
        <v>33856.30065470934</v>
      </c>
      <c r="F2398" s="131">
        <v>3538.25</v>
      </c>
      <c r="G2398" s="131">
        <v>3637.5</v>
      </c>
      <c r="H2398" s="152" t="s">
        <v>11</v>
      </c>
    </row>
    <row r="2400" spans="4:8" ht="12.75">
      <c r="D2400" s="131">
        <v>33739.585573375225</v>
      </c>
      <c r="F2400" s="131">
        <v>3579.25</v>
      </c>
      <c r="G2400" s="131">
        <v>3642.25</v>
      </c>
      <c r="H2400" s="152" t="s">
        <v>12</v>
      </c>
    </row>
    <row r="2402" spans="1:8" ht="12.75">
      <c r="A2402" s="147" t="s">
        <v>421</v>
      </c>
      <c r="C2402" s="153" t="s">
        <v>422</v>
      </c>
      <c r="D2402" s="131">
        <v>33767.70137274265</v>
      </c>
      <c r="F2402" s="131">
        <v>3551.75</v>
      </c>
      <c r="G2402" s="131">
        <v>3629.25</v>
      </c>
      <c r="H2402" s="131">
        <v>30170.70104764512</v>
      </c>
    </row>
    <row r="2403" spans="1:8" ht="12.75">
      <c r="A2403" s="130">
        <v>38405.88277777778</v>
      </c>
      <c r="C2403" s="153" t="s">
        <v>423</v>
      </c>
      <c r="D2403" s="131">
        <v>78.41741709021399</v>
      </c>
      <c r="F2403" s="131">
        <v>23.817010727629107</v>
      </c>
      <c r="G2403" s="131">
        <v>18.555659514013506</v>
      </c>
      <c r="H2403" s="131">
        <v>78.41741709021399</v>
      </c>
    </row>
    <row r="2405" spans="3:8" ht="12.75">
      <c r="C2405" s="153" t="s">
        <v>424</v>
      </c>
      <c r="D2405" s="131">
        <v>0.23222610335423266</v>
      </c>
      <c r="F2405" s="131">
        <v>0.6705711473957657</v>
      </c>
      <c r="G2405" s="131">
        <v>0.5112808297585867</v>
      </c>
      <c r="H2405" s="131">
        <v>0.2599124792174315</v>
      </c>
    </row>
    <row r="2406" spans="1:10" ht="12.75">
      <c r="A2406" s="147" t="s">
        <v>413</v>
      </c>
      <c r="C2406" s="148" t="s">
        <v>414</v>
      </c>
      <c r="D2406" s="148" t="s">
        <v>415</v>
      </c>
      <c r="F2406" s="148" t="s">
        <v>416</v>
      </c>
      <c r="G2406" s="148" t="s">
        <v>417</v>
      </c>
      <c r="H2406" s="148" t="s">
        <v>418</v>
      </c>
      <c r="I2406" s="149" t="s">
        <v>419</v>
      </c>
      <c r="J2406" s="148" t="s">
        <v>420</v>
      </c>
    </row>
    <row r="2407" spans="1:8" ht="12.75">
      <c r="A2407" s="150" t="s">
        <v>471</v>
      </c>
      <c r="C2407" s="151">
        <v>292.40199999976903</v>
      </c>
      <c r="D2407" s="131">
        <v>33338.92358589172</v>
      </c>
      <c r="F2407" s="131">
        <v>14286.5</v>
      </c>
      <c r="G2407" s="131">
        <v>13724.25</v>
      </c>
      <c r="H2407" s="152" t="s">
        <v>13</v>
      </c>
    </row>
    <row r="2409" spans="4:8" ht="12.75">
      <c r="D2409" s="131">
        <v>34208.736448049545</v>
      </c>
      <c r="F2409" s="131">
        <v>14463.25</v>
      </c>
      <c r="G2409" s="131">
        <v>13730</v>
      </c>
      <c r="H2409" s="152" t="s">
        <v>14</v>
      </c>
    </row>
    <row r="2411" spans="4:8" ht="12.75">
      <c r="D2411" s="131">
        <v>34014.5539201498</v>
      </c>
      <c r="F2411" s="131">
        <v>14484.5</v>
      </c>
      <c r="G2411" s="131">
        <v>13802.25</v>
      </c>
      <c r="H2411" s="152" t="s">
        <v>15</v>
      </c>
    </row>
    <row r="2413" spans="1:8" ht="12.75">
      <c r="A2413" s="147" t="s">
        <v>421</v>
      </c>
      <c r="C2413" s="153" t="s">
        <v>422</v>
      </c>
      <c r="D2413" s="131">
        <v>33854.07131803036</v>
      </c>
      <c r="F2413" s="131">
        <v>14411.416666666668</v>
      </c>
      <c r="G2413" s="131">
        <v>13752.166666666668</v>
      </c>
      <c r="H2413" s="131">
        <v>19866.160189338374</v>
      </c>
    </row>
    <row r="2414" spans="1:8" ht="12.75">
      <c r="A2414" s="130">
        <v>38405.88344907408</v>
      </c>
      <c r="C2414" s="153" t="s">
        <v>423</v>
      </c>
      <c r="D2414" s="131">
        <v>456.5737651036873</v>
      </c>
      <c r="F2414" s="131">
        <v>108.70152176181037</v>
      </c>
      <c r="G2414" s="131">
        <v>43.468618948999676</v>
      </c>
      <c r="H2414" s="131">
        <v>456.5737651036873</v>
      </c>
    </row>
    <row r="2416" spans="3:8" ht="12.75">
      <c r="C2416" s="153" t="s">
        <v>424</v>
      </c>
      <c r="D2416" s="131">
        <v>1.3486524584135338</v>
      </c>
      <c r="F2416" s="131">
        <v>0.7542736725754028</v>
      </c>
      <c r="G2416" s="131">
        <v>0.3160856031098106</v>
      </c>
      <c r="H2416" s="131">
        <v>2.298248683954125</v>
      </c>
    </row>
    <row r="2417" spans="1:10" ht="12.75">
      <c r="A2417" s="147" t="s">
        <v>413</v>
      </c>
      <c r="C2417" s="148" t="s">
        <v>414</v>
      </c>
      <c r="D2417" s="148" t="s">
        <v>415</v>
      </c>
      <c r="F2417" s="148" t="s">
        <v>416</v>
      </c>
      <c r="G2417" s="148" t="s">
        <v>417</v>
      </c>
      <c r="H2417" s="148" t="s">
        <v>418</v>
      </c>
      <c r="I2417" s="149" t="s">
        <v>419</v>
      </c>
      <c r="J2417" s="148" t="s">
        <v>420</v>
      </c>
    </row>
    <row r="2418" spans="1:8" ht="12.75">
      <c r="A2418" s="150" t="s">
        <v>475</v>
      </c>
      <c r="C2418" s="151">
        <v>324.75400000019</v>
      </c>
      <c r="D2418" s="131">
        <v>32616.562696665525</v>
      </c>
      <c r="F2418" s="131">
        <v>20601</v>
      </c>
      <c r="G2418" s="131">
        <v>18987</v>
      </c>
      <c r="H2418" s="152" t="s">
        <v>16</v>
      </c>
    </row>
    <row r="2420" spans="4:8" ht="12.75">
      <c r="D2420" s="131">
        <v>32885.74514812231</v>
      </c>
      <c r="F2420" s="131">
        <v>21088</v>
      </c>
      <c r="G2420" s="131">
        <v>18838</v>
      </c>
      <c r="H2420" s="152" t="s">
        <v>17</v>
      </c>
    </row>
    <row r="2422" spans="4:8" ht="12.75">
      <c r="D2422" s="131">
        <v>32715.12414649129</v>
      </c>
      <c r="F2422" s="131">
        <v>20553</v>
      </c>
      <c r="G2422" s="131">
        <v>19002</v>
      </c>
      <c r="H2422" s="152" t="s">
        <v>18</v>
      </c>
    </row>
    <row r="2424" spans="1:8" ht="12.75">
      <c r="A2424" s="147" t="s">
        <v>421</v>
      </c>
      <c r="C2424" s="153" t="s">
        <v>422</v>
      </c>
      <c r="D2424" s="131">
        <v>32739.143997093044</v>
      </c>
      <c r="F2424" s="131">
        <v>20747.333333333332</v>
      </c>
      <c r="G2424" s="131">
        <v>18942.333333333332</v>
      </c>
      <c r="H2424" s="131">
        <v>12834.360035393462</v>
      </c>
    </row>
    <row r="2425" spans="1:8" ht="12.75">
      <c r="A2425" s="130">
        <v>38405.88395833333</v>
      </c>
      <c r="C2425" s="153" t="s">
        <v>423</v>
      </c>
      <c r="D2425" s="131">
        <v>136.18925420239688</v>
      </c>
      <c r="F2425" s="131">
        <v>296.00056306252753</v>
      </c>
      <c r="G2425" s="131">
        <v>90.66605391949808</v>
      </c>
      <c r="H2425" s="131">
        <v>136.18925420239688</v>
      </c>
    </row>
    <row r="2427" spans="3:8" ht="12.75">
      <c r="C2427" s="153" t="s">
        <v>424</v>
      </c>
      <c r="D2427" s="131">
        <v>0.4159829414430913</v>
      </c>
      <c r="F2427" s="131">
        <v>1.4266920876379015</v>
      </c>
      <c r="G2427" s="131">
        <v>0.4786424793821499</v>
      </c>
      <c r="H2427" s="131">
        <v>1.0611300744784018</v>
      </c>
    </row>
    <row r="2428" spans="1:10" ht="12.75">
      <c r="A2428" s="147" t="s">
        <v>413</v>
      </c>
      <c r="C2428" s="148" t="s">
        <v>414</v>
      </c>
      <c r="D2428" s="148" t="s">
        <v>415</v>
      </c>
      <c r="F2428" s="148" t="s">
        <v>416</v>
      </c>
      <c r="G2428" s="148" t="s">
        <v>417</v>
      </c>
      <c r="H2428" s="148" t="s">
        <v>418</v>
      </c>
      <c r="I2428" s="149" t="s">
        <v>419</v>
      </c>
      <c r="J2428" s="148" t="s">
        <v>420</v>
      </c>
    </row>
    <row r="2429" spans="1:8" ht="12.75">
      <c r="A2429" s="150" t="s">
        <v>494</v>
      </c>
      <c r="C2429" s="151">
        <v>343.82299999985844</v>
      </c>
      <c r="D2429" s="131">
        <v>33026.77851474285</v>
      </c>
      <c r="F2429" s="131">
        <v>16436</v>
      </c>
      <c r="G2429" s="131">
        <v>16280</v>
      </c>
      <c r="H2429" s="152" t="s">
        <v>19</v>
      </c>
    </row>
    <row r="2431" spans="4:8" ht="12.75">
      <c r="D2431" s="131">
        <v>33125.37786734104</v>
      </c>
      <c r="F2431" s="131">
        <v>16002</v>
      </c>
      <c r="G2431" s="131">
        <v>16346</v>
      </c>
      <c r="H2431" s="152" t="s">
        <v>20</v>
      </c>
    </row>
    <row r="2433" spans="4:8" ht="12.75">
      <c r="D2433" s="131">
        <v>33045.65385824442</v>
      </c>
      <c r="F2433" s="131">
        <v>16444</v>
      </c>
      <c r="G2433" s="131">
        <v>16022</v>
      </c>
      <c r="H2433" s="152" t="s">
        <v>21</v>
      </c>
    </row>
    <row r="2435" spans="1:8" ht="12.75">
      <c r="A2435" s="147" t="s">
        <v>421</v>
      </c>
      <c r="C2435" s="153" t="s">
        <v>422</v>
      </c>
      <c r="D2435" s="131">
        <v>33065.936746776104</v>
      </c>
      <c r="F2435" s="131">
        <v>16294</v>
      </c>
      <c r="G2435" s="131">
        <v>16216</v>
      </c>
      <c r="H2435" s="131">
        <v>16810.65536149472</v>
      </c>
    </row>
    <row r="2436" spans="1:8" ht="12.75">
      <c r="A2436" s="130">
        <v>38405.88439814815</v>
      </c>
      <c r="C2436" s="153" t="s">
        <v>423</v>
      </c>
      <c r="D2436" s="131">
        <v>52.33550189601397</v>
      </c>
      <c r="F2436" s="131">
        <v>252.9110515576573</v>
      </c>
      <c r="G2436" s="131">
        <v>171.21915780659592</v>
      </c>
      <c r="H2436" s="131">
        <v>52.33550189601397</v>
      </c>
    </row>
    <row r="2438" spans="3:8" ht="12.75">
      <c r="C2438" s="153" t="s">
        <v>424</v>
      </c>
      <c r="D2438" s="131">
        <v>0.1582761810040559</v>
      </c>
      <c r="F2438" s="131">
        <v>1.5521728952845053</v>
      </c>
      <c r="G2438" s="131">
        <v>1.0558655513480262</v>
      </c>
      <c r="H2438" s="131">
        <v>0.3113233884735388</v>
      </c>
    </row>
    <row r="2439" spans="1:10" ht="12.75">
      <c r="A2439" s="147" t="s">
        <v>413</v>
      </c>
      <c r="C2439" s="148" t="s">
        <v>414</v>
      </c>
      <c r="D2439" s="148" t="s">
        <v>415</v>
      </c>
      <c r="F2439" s="148" t="s">
        <v>416</v>
      </c>
      <c r="G2439" s="148" t="s">
        <v>417</v>
      </c>
      <c r="H2439" s="148" t="s">
        <v>418</v>
      </c>
      <c r="I2439" s="149" t="s">
        <v>419</v>
      </c>
      <c r="J2439" s="148" t="s">
        <v>420</v>
      </c>
    </row>
    <row r="2440" spans="1:8" ht="12.75">
      <c r="A2440" s="150" t="s">
        <v>476</v>
      </c>
      <c r="C2440" s="151">
        <v>361.38400000007823</v>
      </c>
      <c r="D2440" s="131">
        <v>32313.799421310425</v>
      </c>
      <c r="F2440" s="131">
        <v>16922</v>
      </c>
      <c r="G2440" s="131">
        <v>16648</v>
      </c>
      <c r="H2440" s="152" t="s">
        <v>22</v>
      </c>
    </row>
    <row r="2442" spans="4:8" ht="12.75">
      <c r="D2442" s="131">
        <v>32830.453305363655</v>
      </c>
      <c r="F2442" s="131">
        <v>16860</v>
      </c>
      <c r="G2442" s="131">
        <v>17062</v>
      </c>
      <c r="H2442" s="152" t="s">
        <v>23</v>
      </c>
    </row>
    <row r="2444" spans="4:8" ht="12.75">
      <c r="D2444" s="131">
        <v>32374.202751666307</v>
      </c>
      <c r="F2444" s="131">
        <v>16936</v>
      </c>
      <c r="G2444" s="131">
        <v>16550</v>
      </c>
      <c r="H2444" s="152" t="s">
        <v>24</v>
      </c>
    </row>
    <row r="2446" spans="1:8" ht="12.75">
      <c r="A2446" s="147" t="s">
        <v>421</v>
      </c>
      <c r="C2446" s="153" t="s">
        <v>422</v>
      </c>
      <c r="D2446" s="131">
        <v>32506.151826113462</v>
      </c>
      <c r="F2446" s="131">
        <v>16906</v>
      </c>
      <c r="G2446" s="131">
        <v>16753.333333333332</v>
      </c>
      <c r="H2446" s="131">
        <v>15670.32419273453</v>
      </c>
    </row>
    <row r="2447" spans="1:8" ht="12.75">
      <c r="A2447" s="130">
        <v>38405.88482638889</v>
      </c>
      <c r="C2447" s="153" t="s">
        <v>423</v>
      </c>
      <c r="D2447" s="131">
        <v>282.4725255003696</v>
      </c>
      <c r="F2447" s="131">
        <v>40.44749683231337</v>
      </c>
      <c r="G2447" s="131">
        <v>271.7670571157095</v>
      </c>
      <c r="H2447" s="131">
        <v>282.4725255003696</v>
      </c>
    </row>
    <row r="2449" spans="3:8" ht="12.75">
      <c r="C2449" s="153" t="s">
        <v>424</v>
      </c>
      <c r="D2449" s="131">
        <v>0.8689817453982616</v>
      </c>
      <c r="F2449" s="131">
        <v>0.23924936018167142</v>
      </c>
      <c r="G2449" s="131">
        <v>1.6221670739099263</v>
      </c>
      <c r="H2449" s="131">
        <v>1.802595287922229</v>
      </c>
    </row>
    <row r="2450" spans="1:10" ht="12.75">
      <c r="A2450" s="147" t="s">
        <v>413</v>
      </c>
      <c r="C2450" s="148" t="s">
        <v>414</v>
      </c>
      <c r="D2450" s="148" t="s">
        <v>415</v>
      </c>
      <c r="F2450" s="148" t="s">
        <v>416</v>
      </c>
      <c r="G2450" s="148" t="s">
        <v>417</v>
      </c>
      <c r="H2450" s="148" t="s">
        <v>418</v>
      </c>
      <c r="I2450" s="149" t="s">
        <v>419</v>
      </c>
      <c r="J2450" s="148" t="s">
        <v>420</v>
      </c>
    </row>
    <row r="2451" spans="1:8" ht="12.75">
      <c r="A2451" s="150" t="s">
        <v>495</v>
      </c>
      <c r="C2451" s="151">
        <v>371.029</v>
      </c>
      <c r="D2451" s="131">
        <v>29990.23228865862</v>
      </c>
      <c r="F2451" s="131">
        <v>20104</v>
      </c>
      <c r="G2451" s="131">
        <v>20320</v>
      </c>
      <c r="H2451" s="152" t="s">
        <v>25</v>
      </c>
    </row>
    <row r="2453" spans="4:8" ht="12.75">
      <c r="D2453" s="131">
        <v>30428.52237677574</v>
      </c>
      <c r="F2453" s="131">
        <v>20364</v>
      </c>
      <c r="G2453" s="131">
        <v>20542</v>
      </c>
      <c r="H2453" s="152" t="s">
        <v>26</v>
      </c>
    </row>
    <row r="2455" spans="4:8" ht="12.75">
      <c r="D2455" s="131">
        <v>30687.161580979824</v>
      </c>
      <c r="F2455" s="131">
        <v>20164</v>
      </c>
      <c r="G2455" s="131">
        <v>20012</v>
      </c>
      <c r="H2455" s="152" t="s">
        <v>27</v>
      </c>
    </row>
    <row r="2457" spans="1:8" ht="12.75">
      <c r="A2457" s="147" t="s">
        <v>421</v>
      </c>
      <c r="C2457" s="153" t="s">
        <v>422</v>
      </c>
      <c r="D2457" s="131">
        <v>30368.638748804726</v>
      </c>
      <c r="F2457" s="131">
        <v>20210.666666666668</v>
      </c>
      <c r="G2457" s="131">
        <v>20291.333333333332</v>
      </c>
      <c r="H2457" s="131">
        <v>10127.274407719458</v>
      </c>
    </row>
    <row r="2458" spans="1:8" ht="12.75">
      <c r="A2458" s="130">
        <v>38405.88527777778</v>
      </c>
      <c r="C2458" s="153" t="s">
        <v>423</v>
      </c>
      <c r="D2458" s="131">
        <v>352.3026345314649</v>
      </c>
      <c r="F2458" s="131">
        <v>136.13718571108092</v>
      </c>
      <c r="G2458" s="131">
        <v>266.1603526698395</v>
      </c>
      <c r="H2458" s="131">
        <v>352.3026345314649</v>
      </c>
    </row>
    <row r="2460" spans="3:8" ht="12.75">
      <c r="C2460" s="153" t="s">
        <v>424</v>
      </c>
      <c r="D2460" s="131">
        <v>1.1600870142568744</v>
      </c>
      <c r="F2460" s="131">
        <v>0.6735907724192549</v>
      </c>
      <c r="G2460" s="131">
        <v>1.3116947432557717</v>
      </c>
      <c r="H2460" s="131">
        <v>3.4787507511687874</v>
      </c>
    </row>
    <row r="2461" spans="1:10" ht="12.75">
      <c r="A2461" s="147" t="s">
        <v>413</v>
      </c>
      <c r="C2461" s="148" t="s">
        <v>414</v>
      </c>
      <c r="D2461" s="148" t="s">
        <v>415</v>
      </c>
      <c r="F2461" s="148" t="s">
        <v>416</v>
      </c>
      <c r="G2461" s="148" t="s">
        <v>417</v>
      </c>
      <c r="H2461" s="148" t="s">
        <v>418</v>
      </c>
      <c r="I2461" s="149" t="s">
        <v>419</v>
      </c>
      <c r="J2461" s="148" t="s">
        <v>420</v>
      </c>
    </row>
    <row r="2462" spans="1:8" ht="12.75">
      <c r="A2462" s="150" t="s">
        <v>470</v>
      </c>
      <c r="C2462" s="151">
        <v>407.77100000018254</v>
      </c>
      <c r="D2462" s="131">
        <v>3900887.5189933777</v>
      </c>
      <c r="F2462" s="131">
        <v>86800</v>
      </c>
      <c r="G2462" s="131">
        <v>84200</v>
      </c>
      <c r="H2462" s="152" t="s">
        <v>28</v>
      </c>
    </row>
    <row r="2464" spans="4:8" ht="12.75">
      <c r="D2464" s="131">
        <v>3959452.844772339</v>
      </c>
      <c r="F2464" s="131">
        <v>85000</v>
      </c>
      <c r="G2464" s="131">
        <v>84900</v>
      </c>
      <c r="H2464" s="152" t="s">
        <v>29</v>
      </c>
    </row>
    <row r="2466" spans="4:8" ht="12.75">
      <c r="D2466" s="131">
        <v>4052342.752155304</v>
      </c>
      <c r="F2466" s="131">
        <v>85400</v>
      </c>
      <c r="G2466" s="131">
        <v>85100</v>
      </c>
      <c r="H2466" s="152" t="s">
        <v>30</v>
      </c>
    </row>
    <row r="2468" spans="1:8" ht="12.75">
      <c r="A2468" s="147" t="s">
        <v>421</v>
      </c>
      <c r="C2468" s="153" t="s">
        <v>422</v>
      </c>
      <c r="D2468" s="131">
        <v>3970894.371973674</v>
      </c>
      <c r="F2468" s="131">
        <v>85733.33333333334</v>
      </c>
      <c r="G2468" s="131">
        <v>84733.33333333334</v>
      </c>
      <c r="H2468" s="131">
        <v>3885669.2147409697</v>
      </c>
    </row>
    <row r="2469" spans="1:8" ht="12.75">
      <c r="A2469" s="130">
        <v>38405.88574074074</v>
      </c>
      <c r="C2469" s="153" t="s">
        <v>423</v>
      </c>
      <c r="D2469" s="131">
        <v>76373.119103277</v>
      </c>
      <c r="F2469" s="131">
        <v>945.1631252505217</v>
      </c>
      <c r="G2469" s="131">
        <v>472.58156262526086</v>
      </c>
      <c r="H2469" s="131">
        <v>76373.119103277</v>
      </c>
    </row>
    <row r="2471" spans="3:8" ht="12.75">
      <c r="C2471" s="153" t="s">
        <v>424</v>
      </c>
      <c r="D2471" s="131">
        <v>1.9233228574981425</v>
      </c>
      <c r="F2471" s="131">
        <v>1.102445324942288</v>
      </c>
      <c r="G2471" s="131">
        <v>0.5577280440109293</v>
      </c>
      <c r="H2471" s="131">
        <v>1.965507481016195</v>
      </c>
    </row>
    <row r="2472" spans="1:10" ht="12.75">
      <c r="A2472" s="147" t="s">
        <v>413</v>
      </c>
      <c r="C2472" s="148" t="s">
        <v>414</v>
      </c>
      <c r="D2472" s="148" t="s">
        <v>415</v>
      </c>
      <c r="F2472" s="148" t="s">
        <v>416</v>
      </c>
      <c r="G2472" s="148" t="s">
        <v>417</v>
      </c>
      <c r="H2472" s="148" t="s">
        <v>418</v>
      </c>
      <c r="I2472" s="149" t="s">
        <v>419</v>
      </c>
      <c r="J2472" s="148" t="s">
        <v>420</v>
      </c>
    </row>
    <row r="2473" spans="1:8" ht="12.75">
      <c r="A2473" s="150" t="s">
        <v>477</v>
      </c>
      <c r="C2473" s="151">
        <v>455.40299999993294</v>
      </c>
      <c r="D2473" s="131">
        <v>385220.94074487686</v>
      </c>
      <c r="F2473" s="131">
        <v>53407.5</v>
      </c>
      <c r="G2473" s="131">
        <v>55080</v>
      </c>
      <c r="H2473" s="152" t="s">
        <v>31</v>
      </c>
    </row>
    <row r="2475" spans="4:8" ht="12.75">
      <c r="D2475" s="131">
        <v>387282.1378774643</v>
      </c>
      <c r="F2475" s="131">
        <v>53277.500000059605</v>
      </c>
      <c r="G2475" s="131">
        <v>55609.999999940395</v>
      </c>
      <c r="H2475" s="152" t="s">
        <v>32</v>
      </c>
    </row>
    <row r="2477" spans="4:8" ht="12.75">
      <c r="D2477" s="131">
        <v>382258.53610897064</v>
      </c>
      <c r="F2477" s="131">
        <v>53434.999999940395</v>
      </c>
      <c r="G2477" s="131">
        <v>55425</v>
      </c>
      <c r="H2477" s="152" t="s">
        <v>33</v>
      </c>
    </row>
    <row r="2479" spans="1:8" ht="12.75">
      <c r="A2479" s="147" t="s">
        <v>421</v>
      </c>
      <c r="C2479" s="153" t="s">
        <v>422</v>
      </c>
      <c r="D2479" s="131">
        <v>384920.5382437706</v>
      </c>
      <c r="F2479" s="131">
        <v>53373.33333333333</v>
      </c>
      <c r="G2479" s="131">
        <v>55371.66666664679</v>
      </c>
      <c r="H2479" s="131">
        <v>330553.84735230764</v>
      </c>
    </row>
    <row r="2480" spans="1:8" ht="12.75">
      <c r="A2480" s="130">
        <v>38405.88638888889</v>
      </c>
      <c r="C2480" s="153" t="s">
        <v>423</v>
      </c>
      <c r="D2480" s="131">
        <v>2525.2375985468343</v>
      </c>
      <c r="F2480" s="131">
        <v>84.12540237277626</v>
      </c>
      <c r="G2480" s="131">
        <v>268.99504329912605</v>
      </c>
      <c r="H2480" s="131">
        <v>2525.2375985468343</v>
      </c>
    </row>
    <row r="2482" spans="3:8" ht="12.75">
      <c r="C2482" s="153" t="s">
        <v>424</v>
      </c>
      <c r="D2482" s="131">
        <v>0.6560412728477476</v>
      </c>
      <c r="F2482" s="131">
        <v>0.1576169167613845</v>
      </c>
      <c r="G2482" s="131">
        <v>0.48579907286979984</v>
      </c>
      <c r="H2482" s="131">
        <v>0.7639413725702036</v>
      </c>
    </row>
    <row r="2483" spans="1:16" ht="12.75">
      <c r="A2483" s="141" t="s">
        <v>404</v>
      </c>
      <c r="B2483" s="136" t="s">
        <v>34</v>
      </c>
      <c r="D2483" s="141" t="s">
        <v>405</v>
      </c>
      <c r="E2483" s="136" t="s">
        <v>406</v>
      </c>
      <c r="F2483" s="137" t="s">
        <v>35</v>
      </c>
      <c r="G2483" s="142" t="s">
        <v>408</v>
      </c>
      <c r="H2483" s="143">
        <v>2</v>
      </c>
      <c r="I2483" s="144" t="s">
        <v>409</v>
      </c>
      <c r="J2483" s="143">
        <v>9</v>
      </c>
      <c r="K2483" s="142" t="s">
        <v>410</v>
      </c>
      <c r="L2483" s="145">
        <v>1</v>
      </c>
      <c r="M2483" s="142" t="s">
        <v>411</v>
      </c>
      <c r="N2483" s="146">
        <v>1</v>
      </c>
      <c r="O2483" s="142" t="s">
        <v>412</v>
      </c>
      <c r="P2483" s="146">
        <v>1</v>
      </c>
    </row>
    <row r="2485" spans="1:10" ht="12.75">
      <c r="A2485" s="147" t="s">
        <v>413</v>
      </c>
      <c r="C2485" s="148" t="s">
        <v>414</v>
      </c>
      <c r="D2485" s="148" t="s">
        <v>415</v>
      </c>
      <c r="F2485" s="148" t="s">
        <v>416</v>
      </c>
      <c r="G2485" s="148" t="s">
        <v>417</v>
      </c>
      <c r="H2485" s="148" t="s">
        <v>418</v>
      </c>
      <c r="I2485" s="149" t="s">
        <v>419</v>
      </c>
      <c r="J2485" s="148" t="s">
        <v>420</v>
      </c>
    </row>
    <row r="2486" spans="1:8" ht="12.75">
      <c r="A2486" s="150" t="s">
        <v>473</v>
      </c>
      <c r="C2486" s="151">
        <v>228.61599999992177</v>
      </c>
      <c r="D2486" s="131">
        <v>25046.114869982004</v>
      </c>
      <c r="F2486" s="131">
        <v>18293</v>
      </c>
      <c r="G2486" s="131">
        <v>16399</v>
      </c>
      <c r="H2486" s="152" t="s">
        <v>36</v>
      </c>
    </row>
    <row r="2488" spans="4:8" ht="12.75">
      <c r="D2488" s="131">
        <v>24682.79114803672</v>
      </c>
      <c r="F2488" s="131">
        <v>18490</v>
      </c>
      <c r="G2488" s="131">
        <v>16181</v>
      </c>
      <c r="H2488" s="152" t="s">
        <v>37</v>
      </c>
    </row>
    <row r="2490" spans="4:8" ht="12.75">
      <c r="D2490" s="131">
        <v>25085.096282690763</v>
      </c>
      <c r="F2490" s="131">
        <v>18085</v>
      </c>
      <c r="G2490" s="131">
        <v>16487</v>
      </c>
      <c r="H2490" s="152" t="s">
        <v>38</v>
      </c>
    </row>
    <row r="2492" spans="1:8" ht="12.75">
      <c r="A2492" s="147" t="s">
        <v>421</v>
      </c>
      <c r="C2492" s="153" t="s">
        <v>422</v>
      </c>
      <c r="D2492" s="131">
        <v>24938.000766903162</v>
      </c>
      <c r="F2492" s="131">
        <v>18289.333333333332</v>
      </c>
      <c r="G2492" s="131">
        <v>16355.666666666668</v>
      </c>
      <c r="H2492" s="131">
        <v>7682.475012018615</v>
      </c>
    </row>
    <row r="2493" spans="1:8" ht="12.75">
      <c r="A2493" s="130">
        <v>38405.88861111111</v>
      </c>
      <c r="C2493" s="153" t="s">
        <v>423</v>
      </c>
      <c r="D2493" s="131">
        <v>221.87575308200027</v>
      </c>
      <c r="F2493" s="131">
        <v>202.52489558899504</v>
      </c>
      <c r="G2493" s="131">
        <v>157.5351812559129</v>
      </c>
      <c r="H2493" s="131">
        <v>221.87575308200027</v>
      </c>
    </row>
    <row r="2495" spans="3:8" ht="12.75">
      <c r="C2495" s="153" t="s">
        <v>424</v>
      </c>
      <c r="D2495" s="131">
        <v>0.8897094645071387</v>
      </c>
      <c r="F2495" s="131">
        <v>1.1073388619358917</v>
      </c>
      <c r="G2495" s="131">
        <v>0.9631841028955076</v>
      </c>
      <c r="H2495" s="131">
        <v>2.8880764693004983</v>
      </c>
    </row>
    <row r="2496" spans="1:10" ht="12.75">
      <c r="A2496" s="147" t="s">
        <v>413</v>
      </c>
      <c r="C2496" s="148" t="s">
        <v>414</v>
      </c>
      <c r="D2496" s="148" t="s">
        <v>415</v>
      </c>
      <c r="F2496" s="148" t="s">
        <v>416</v>
      </c>
      <c r="G2496" s="148" t="s">
        <v>417</v>
      </c>
      <c r="H2496" s="148" t="s">
        <v>418</v>
      </c>
      <c r="I2496" s="149" t="s">
        <v>419</v>
      </c>
      <c r="J2496" s="148" t="s">
        <v>420</v>
      </c>
    </row>
    <row r="2497" spans="1:8" ht="12.75">
      <c r="A2497" s="150" t="s">
        <v>474</v>
      </c>
      <c r="C2497" s="151">
        <v>231.6040000000503</v>
      </c>
      <c r="D2497" s="131">
        <v>60126.84287852049</v>
      </c>
      <c r="F2497" s="131">
        <v>12230</v>
      </c>
      <c r="G2497" s="131">
        <v>16315.999999985099</v>
      </c>
      <c r="H2497" s="152" t="s">
        <v>39</v>
      </c>
    </row>
    <row r="2499" spans="4:8" ht="12.75">
      <c r="D2499" s="131">
        <v>60130.59322673082</v>
      </c>
      <c r="F2499" s="131">
        <v>12134</v>
      </c>
      <c r="G2499" s="131">
        <v>16204</v>
      </c>
      <c r="H2499" s="152" t="s">
        <v>40</v>
      </c>
    </row>
    <row r="2501" spans="4:8" ht="12.75">
      <c r="D2501" s="131">
        <v>61395.77157497406</v>
      </c>
      <c r="F2501" s="131">
        <v>12325</v>
      </c>
      <c r="G2501" s="131">
        <v>16161.000000014901</v>
      </c>
      <c r="H2501" s="152" t="s">
        <v>41</v>
      </c>
    </row>
    <row r="2503" spans="1:8" ht="12.75">
      <c r="A2503" s="147" t="s">
        <v>421</v>
      </c>
      <c r="C2503" s="153" t="s">
        <v>422</v>
      </c>
      <c r="D2503" s="131">
        <v>60551.06922674179</v>
      </c>
      <c r="F2503" s="131">
        <v>12229.666666666668</v>
      </c>
      <c r="G2503" s="131">
        <v>16227</v>
      </c>
      <c r="H2503" s="131">
        <v>45852.67245833963</v>
      </c>
    </row>
    <row r="2504" spans="1:8" ht="12.75">
      <c r="A2504" s="130">
        <v>38405.889085648145</v>
      </c>
      <c r="C2504" s="153" t="s">
        <v>423</v>
      </c>
      <c r="D2504" s="131">
        <v>731.53609556173</v>
      </c>
      <c r="F2504" s="131">
        <v>95.50043629917789</v>
      </c>
      <c r="G2504" s="131">
        <v>80.01874778894745</v>
      </c>
      <c r="H2504" s="131">
        <v>731.53609556173</v>
      </c>
    </row>
    <row r="2506" spans="3:8" ht="12.75">
      <c r="C2506" s="153" t="s">
        <v>424</v>
      </c>
      <c r="D2506" s="131">
        <v>1.2081307644996209</v>
      </c>
      <c r="F2506" s="131">
        <v>0.7808915721266146</v>
      </c>
      <c r="G2506" s="131">
        <v>0.49312101922072743</v>
      </c>
      <c r="H2506" s="131">
        <v>1.5954055812698422</v>
      </c>
    </row>
    <row r="2507" spans="1:10" ht="12.75">
      <c r="A2507" s="147" t="s">
        <v>413</v>
      </c>
      <c r="C2507" s="148" t="s">
        <v>414</v>
      </c>
      <c r="D2507" s="148" t="s">
        <v>415</v>
      </c>
      <c r="F2507" s="148" t="s">
        <v>416</v>
      </c>
      <c r="G2507" s="148" t="s">
        <v>417</v>
      </c>
      <c r="H2507" s="148" t="s">
        <v>418</v>
      </c>
      <c r="I2507" s="149" t="s">
        <v>419</v>
      </c>
      <c r="J2507" s="148" t="s">
        <v>420</v>
      </c>
    </row>
    <row r="2508" spans="1:8" ht="12.75">
      <c r="A2508" s="150" t="s">
        <v>472</v>
      </c>
      <c r="C2508" s="151">
        <v>267.7160000000149</v>
      </c>
      <c r="D2508" s="131">
        <v>33248.356471955776</v>
      </c>
      <c r="F2508" s="131">
        <v>3646.7500000037253</v>
      </c>
      <c r="G2508" s="131">
        <v>3702.0000000037253</v>
      </c>
      <c r="H2508" s="152" t="s">
        <v>42</v>
      </c>
    </row>
    <row r="2510" spans="4:8" ht="12.75">
      <c r="D2510" s="131">
        <v>33116.24504643679</v>
      </c>
      <c r="F2510" s="131">
        <v>3634.2500000037253</v>
      </c>
      <c r="G2510" s="131">
        <v>3721.5000000037253</v>
      </c>
      <c r="H2510" s="152" t="s">
        <v>43</v>
      </c>
    </row>
    <row r="2512" spans="4:8" ht="12.75">
      <c r="D2512" s="131">
        <v>33275.3442735672</v>
      </c>
      <c r="F2512" s="131">
        <v>3620.25</v>
      </c>
      <c r="G2512" s="131">
        <v>3755.75</v>
      </c>
      <c r="H2512" s="152" t="s">
        <v>44</v>
      </c>
    </row>
    <row r="2514" spans="1:8" ht="12.75">
      <c r="A2514" s="147" t="s">
        <v>421</v>
      </c>
      <c r="C2514" s="153" t="s">
        <v>422</v>
      </c>
      <c r="D2514" s="131">
        <v>33213.31526398659</v>
      </c>
      <c r="F2514" s="131">
        <v>3633.750000002484</v>
      </c>
      <c r="G2514" s="131">
        <v>3726.41666666915</v>
      </c>
      <c r="H2514" s="131">
        <v>29525.459498921246</v>
      </c>
    </row>
    <row r="2515" spans="1:8" ht="12.75">
      <c r="A2515" s="130">
        <v>38405.88972222222</v>
      </c>
      <c r="C2515" s="153" t="s">
        <v>423</v>
      </c>
      <c r="D2515" s="131">
        <v>85.1413865898907</v>
      </c>
      <c r="F2515" s="131">
        <v>13.257073585481171</v>
      </c>
      <c r="G2515" s="131">
        <v>27.210215604166944</v>
      </c>
      <c r="H2515" s="131">
        <v>85.1413865898907</v>
      </c>
    </row>
    <row r="2517" spans="3:8" ht="12.75">
      <c r="C2517" s="153" t="s">
        <v>424</v>
      </c>
      <c r="D2517" s="131">
        <v>0.25634714846491113</v>
      </c>
      <c r="F2517" s="131">
        <v>0.3648317464182212</v>
      </c>
      <c r="G2517" s="131">
        <v>0.7301978827957731</v>
      </c>
      <c r="H2517" s="131">
        <v>0.2883660001735162</v>
      </c>
    </row>
    <row r="2518" spans="1:10" ht="12.75">
      <c r="A2518" s="147" t="s">
        <v>413</v>
      </c>
      <c r="C2518" s="148" t="s">
        <v>414</v>
      </c>
      <c r="D2518" s="148" t="s">
        <v>415</v>
      </c>
      <c r="F2518" s="148" t="s">
        <v>416</v>
      </c>
      <c r="G2518" s="148" t="s">
        <v>417</v>
      </c>
      <c r="H2518" s="148" t="s">
        <v>418</v>
      </c>
      <c r="I2518" s="149" t="s">
        <v>419</v>
      </c>
      <c r="J2518" s="148" t="s">
        <v>420</v>
      </c>
    </row>
    <row r="2519" spans="1:8" ht="12.75">
      <c r="A2519" s="150" t="s">
        <v>471</v>
      </c>
      <c r="C2519" s="151">
        <v>292.40199999976903</v>
      </c>
      <c r="D2519" s="131">
        <v>16795.22271808982</v>
      </c>
      <c r="F2519" s="131">
        <v>14364.999999985099</v>
      </c>
      <c r="G2519" s="131">
        <v>13837.999999985099</v>
      </c>
      <c r="H2519" s="152" t="s">
        <v>45</v>
      </c>
    </row>
    <row r="2521" spans="4:8" ht="12.75">
      <c r="D2521" s="131">
        <v>16645.15831205249</v>
      </c>
      <c r="F2521" s="131">
        <v>14229.25</v>
      </c>
      <c r="G2521" s="131">
        <v>13797</v>
      </c>
      <c r="H2521" s="152" t="s">
        <v>46</v>
      </c>
    </row>
    <row r="2523" spans="4:8" ht="12.75">
      <c r="D2523" s="131">
        <v>16840.17879882455</v>
      </c>
      <c r="F2523" s="131">
        <v>14139.250000014901</v>
      </c>
      <c r="G2523" s="131">
        <v>13985.5</v>
      </c>
      <c r="H2523" s="152" t="s">
        <v>47</v>
      </c>
    </row>
    <row r="2525" spans="1:8" ht="12.75">
      <c r="A2525" s="147" t="s">
        <v>421</v>
      </c>
      <c r="C2525" s="153" t="s">
        <v>422</v>
      </c>
      <c r="D2525" s="131">
        <v>16760.18660965562</v>
      </c>
      <c r="F2525" s="131">
        <v>14244.5</v>
      </c>
      <c r="G2525" s="131">
        <v>13873.499999995034</v>
      </c>
      <c r="H2525" s="131">
        <v>2754.018888139822</v>
      </c>
    </row>
    <row r="2526" spans="1:8" ht="12.75">
      <c r="A2526" s="130">
        <v>38405.89040509259</v>
      </c>
      <c r="C2526" s="153" t="s">
        <v>423</v>
      </c>
      <c r="D2526" s="131">
        <v>102.12195765794303</v>
      </c>
      <c r="F2526" s="131">
        <v>113.64500647473724</v>
      </c>
      <c r="G2526" s="131">
        <v>99.1375307366463</v>
      </c>
      <c r="H2526" s="131">
        <v>102.12195765794303</v>
      </c>
    </row>
    <row r="2528" spans="3:8" ht="12.75">
      <c r="C2528" s="153" t="s">
        <v>424</v>
      </c>
      <c r="D2528" s="131">
        <v>0.6093127722045178</v>
      </c>
      <c r="F2528" s="131">
        <v>0.797816746637209</v>
      </c>
      <c r="G2528" s="131">
        <v>0.7145819781358833</v>
      </c>
      <c r="H2528" s="131">
        <v>3.708106654523362</v>
      </c>
    </row>
    <row r="2529" spans="1:10" ht="12.75">
      <c r="A2529" s="147" t="s">
        <v>413</v>
      </c>
      <c r="C2529" s="148" t="s">
        <v>414</v>
      </c>
      <c r="D2529" s="148" t="s">
        <v>415</v>
      </c>
      <c r="F2529" s="148" t="s">
        <v>416</v>
      </c>
      <c r="G2529" s="148" t="s">
        <v>417</v>
      </c>
      <c r="H2529" s="148" t="s">
        <v>418</v>
      </c>
      <c r="I2529" s="149" t="s">
        <v>419</v>
      </c>
      <c r="J2529" s="148" t="s">
        <v>420</v>
      </c>
    </row>
    <row r="2530" spans="1:8" ht="12.75">
      <c r="A2530" s="150" t="s">
        <v>475</v>
      </c>
      <c r="C2530" s="151">
        <v>324.75400000019</v>
      </c>
      <c r="D2530" s="131">
        <v>26828.90443354845</v>
      </c>
      <c r="F2530" s="131">
        <v>20601</v>
      </c>
      <c r="G2530" s="131">
        <v>18279</v>
      </c>
      <c r="H2530" s="152" t="s">
        <v>48</v>
      </c>
    </row>
    <row r="2532" spans="4:8" ht="12.75">
      <c r="D2532" s="131">
        <v>26619.232039123774</v>
      </c>
      <c r="F2532" s="131">
        <v>20119</v>
      </c>
      <c r="G2532" s="131">
        <v>18606</v>
      </c>
      <c r="H2532" s="152" t="s">
        <v>49</v>
      </c>
    </row>
    <row r="2534" spans="4:8" ht="12.75">
      <c r="D2534" s="131">
        <v>26691.816256016493</v>
      </c>
      <c r="F2534" s="131">
        <v>20862</v>
      </c>
      <c r="G2534" s="131">
        <v>18669</v>
      </c>
      <c r="H2534" s="152" t="s">
        <v>50</v>
      </c>
    </row>
    <row r="2536" spans="1:8" ht="12.75">
      <c r="A2536" s="147" t="s">
        <v>421</v>
      </c>
      <c r="C2536" s="153" t="s">
        <v>422</v>
      </c>
      <c r="D2536" s="131">
        <v>26713.317576229572</v>
      </c>
      <c r="F2536" s="131">
        <v>20527.333333333332</v>
      </c>
      <c r="G2536" s="131">
        <v>18518</v>
      </c>
      <c r="H2536" s="131">
        <v>7123.913626498872</v>
      </c>
    </row>
    <row r="2537" spans="1:8" ht="12.75">
      <c r="A2537" s="130">
        <v>38405.890914351854</v>
      </c>
      <c r="C2537" s="153" t="s">
        <v>423</v>
      </c>
      <c r="D2537" s="131">
        <v>106.47703190817542</v>
      </c>
      <c r="F2537" s="131">
        <v>376.9381027878892</v>
      </c>
      <c r="G2537" s="131">
        <v>209.36332056976934</v>
      </c>
      <c r="H2537" s="131">
        <v>106.47703190817542</v>
      </c>
    </row>
    <row r="2539" spans="3:8" ht="12.75">
      <c r="C2539" s="153" t="s">
        <v>424</v>
      </c>
      <c r="D2539" s="131">
        <v>0.398591569932603</v>
      </c>
      <c r="F2539" s="131">
        <v>1.8362740871742846</v>
      </c>
      <c r="G2539" s="131">
        <v>1.1305935876972102</v>
      </c>
      <c r="H2539" s="131">
        <v>1.4946423762370173</v>
      </c>
    </row>
    <row r="2540" spans="1:10" ht="12.75">
      <c r="A2540" s="147" t="s">
        <v>413</v>
      </c>
      <c r="C2540" s="148" t="s">
        <v>414</v>
      </c>
      <c r="D2540" s="148" t="s">
        <v>415</v>
      </c>
      <c r="F2540" s="148" t="s">
        <v>416</v>
      </c>
      <c r="G2540" s="148" t="s">
        <v>417</v>
      </c>
      <c r="H2540" s="148" t="s">
        <v>418</v>
      </c>
      <c r="I2540" s="149" t="s">
        <v>419</v>
      </c>
      <c r="J2540" s="148" t="s">
        <v>420</v>
      </c>
    </row>
    <row r="2541" spans="1:8" ht="12.75">
      <c r="A2541" s="150" t="s">
        <v>494</v>
      </c>
      <c r="C2541" s="151">
        <v>343.82299999985844</v>
      </c>
      <c r="D2541" s="131">
        <v>16951.77059826255</v>
      </c>
      <c r="F2541" s="131">
        <v>16830</v>
      </c>
      <c r="G2541" s="131">
        <v>15954</v>
      </c>
      <c r="H2541" s="152" t="s">
        <v>51</v>
      </c>
    </row>
    <row r="2543" spans="4:8" ht="12.75">
      <c r="D2543" s="131">
        <v>17186.828414440155</v>
      </c>
      <c r="F2543" s="131">
        <v>16308.000000014901</v>
      </c>
      <c r="G2543" s="131">
        <v>15987.999999985099</v>
      </c>
      <c r="H2543" s="152" t="s">
        <v>52</v>
      </c>
    </row>
    <row r="2545" spans="4:8" ht="12.75">
      <c r="D2545" s="131">
        <v>17105.867116183043</v>
      </c>
      <c r="F2545" s="131">
        <v>16096</v>
      </c>
      <c r="G2545" s="131">
        <v>16106</v>
      </c>
      <c r="H2545" s="152" t="s">
        <v>53</v>
      </c>
    </row>
    <row r="2547" spans="1:8" ht="12.75">
      <c r="A2547" s="147" t="s">
        <v>421</v>
      </c>
      <c r="C2547" s="153" t="s">
        <v>422</v>
      </c>
      <c r="D2547" s="131">
        <v>17081.488709628582</v>
      </c>
      <c r="F2547" s="131">
        <v>16411.3333333383</v>
      </c>
      <c r="G2547" s="131">
        <v>16015.999999995034</v>
      </c>
      <c r="H2547" s="131">
        <v>866.3958765357132</v>
      </c>
    </row>
    <row r="2548" spans="1:8" ht="12.75">
      <c r="A2548" s="130">
        <v>38405.89135416667</v>
      </c>
      <c r="C2548" s="153" t="s">
        <v>423</v>
      </c>
      <c r="D2548" s="131">
        <v>119.41010956428258</v>
      </c>
      <c r="F2548" s="131">
        <v>377.7530057217381</v>
      </c>
      <c r="G2548" s="131">
        <v>79.77468270326682</v>
      </c>
      <c r="H2548" s="131">
        <v>119.41010956428258</v>
      </c>
    </row>
    <row r="2550" spans="3:8" ht="12.75">
      <c r="C2550" s="153" t="s">
        <v>424</v>
      </c>
      <c r="D2550" s="131">
        <v>0.6990614904482704</v>
      </c>
      <c r="F2550" s="131">
        <v>2.3017813242167424</v>
      </c>
      <c r="G2550" s="131">
        <v>0.49809367322235004</v>
      </c>
      <c r="H2550" s="131">
        <v>13.782395876783752</v>
      </c>
    </row>
    <row r="2551" spans="1:10" ht="12.75">
      <c r="A2551" s="147" t="s">
        <v>413</v>
      </c>
      <c r="C2551" s="148" t="s">
        <v>414</v>
      </c>
      <c r="D2551" s="148" t="s">
        <v>415</v>
      </c>
      <c r="F2551" s="148" t="s">
        <v>416</v>
      </c>
      <c r="G2551" s="148" t="s">
        <v>417</v>
      </c>
      <c r="H2551" s="148" t="s">
        <v>418</v>
      </c>
      <c r="I2551" s="149" t="s">
        <v>419</v>
      </c>
      <c r="J2551" s="148" t="s">
        <v>420</v>
      </c>
    </row>
    <row r="2552" spans="1:8" ht="12.75">
      <c r="A2552" s="150" t="s">
        <v>476</v>
      </c>
      <c r="C2552" s="151">
        <v>361.38400000007823</v>
      </c>
      <c r="D2552" s="131">
        <v>22143.759625673294</v>
      </c>
      <c r="F2552" s="131">
        <v>16650</v>
      </c>
      <c r="G2552" s="131">
        <v>16392</v>
      </c>
      <c r="H2552" s="152" t="s">
        <v>54</v>
      </c>
    </row>
    <row r="2554" spans="4:8" ht="12.75">
      <c r="D2554" s="131">
        <v>21836.20775309205</v>
      </c>
      <c r="F2554" s="131">
        <v>16600</v>
      </c>
      <c r="G2554" s="131">
        <v>16237.999999985099</v>
      </c>
      <c r="H2554" s="152" t="s">
        <v>55</v>
      </c>
    </row>
    <row r="2556" spans="4:8" ht="12.75">
      <c r="D2556" s="131">
        <v>21967.665785104036</v>
      </c>
      <c r="F2556" s="131">
        <v>16608</v>
      </c>
      <c r="G2556" s="131">
        <v>16574</v>
      </c>
      <c r="H2556" s="152" t="s">
        <v>56</v>
      </c>
    </row>
    <row r="2558" spans="1:8" ht="12.75">
      <c r="A2558" s="147" t="s">
        <v>421</v>
      </c>
      <c r="C2558" s="153" t="s">
        <v>422</v>
      </c>
      <c r="D2558" s="131">
        <v>21982.544387956463</v>
      </c>
      <c r="F2558" s="131">
        <v>16619.333333333332</v>
      </c>
      <c r="G2558" s="131">
        <v>16401.333333328366</v>
      </c>
      <c r="H2558" s="131">
        <v>5463.41351700571</v>
      </c>
    </row>
    <row r="2559" spans="1:8" ht="12.75">
      <c r="A2559" s="130">
        <v>38405.89179398148</v>
      </c>
      <c r="C2559" s="153" t="s">
        <v>423</v>
      </c>
      <c r="D2559" s="131">
        <v>154.3148346700972</v>
      </c>
      <c r="F2559" s="131">
        <v>26.857649437978253</v>
      </c>
      <c r="G2559" s="131">
        <v>168.19433205588072</v>
      </c>
      <c r="H2559" s="131">
        <v>154.3148346700972</v>
      </c>
    </row>
    <row r="2561" spans="3:8" ht="12.75">
      <c r="C2561" s="153" t="s">
        <v>424</v>
      </c>
      <c r="D2561" s="131">
        <v>0.7019880499121907</v>
      </c>
      <c r="F2561" s="131">
        <v>0.16160485441440645</v>
      </c>
      <c r="G2561" s="131">
        <v>1.0254918221441247</v>
      </c>
      <c r="H2561" s="131">
        <v>2.8245131764192615</v>
      </c>
    </row>
    <row r="2562" spans="1:10" ht="12.75">
      <c r="A2562" s="147" t="s">
        <v>413</v>
      </c>
      <c r="C2562" s="148" t="s">
        <v>414</v>
      </c>
      <c r="D2562" s="148" t="s">
        <v>415</v>
      </c>
      <c r="F2562" s="148" t="s">
        <v>416</v>
      </c>
      <c r="G2562" s="148" t="s">
        <v>417</v>
      </c>
      <c r="H2562" s="148" t="s">
        <v>418</v>
      </c>
      <c r="I2562" s="149" t="s">
        <v>419</v>
      </c>
      <c r="J2562" s="148" t="s">
        <v>420</v>
      </c>
    </row>
    <row r="2563" spans="1:8" ht="12.75">
      <c r="A2563" s="150" t="s">
        <v>495</v>
      </c>
      <c r="C2563" s="151">
        <v>371.029</v>
      </c>
      <c r="D2563" s="131">
        <v>20659.478734105825</v>
      </c>
      <c r="F2563" s="131">
        <v>20294</v>
      </c>
      <c r="G2563" s="131">
        <v>20284</v>
      </c>
      <c r="H2563" s="152" t="s">
        <v>57</v>
      </c>
    </row>
    <row r="2565" spans="4:8" ht="12.75">
      <c r="D2565" s="131">
        <v>20659.61115884781</v>
      </c>
      <c r="F2565" s="131">
        <v>20220</v>
      </c>
      <c r="G2565" s="131">
        <v>20510</v>
      </c>
      <c r="H2565" s="152" t="s">
        <v>58</v>
      </c>
    </row>
    <row r="2567" spans="4:8" ht="12.75">
      <c r="D2567" s="131">
        <v>20787.385973334312</v>
      </c>
      <c r="F2567" s="131">
        <v>19978</v>
      </c>
      <c r="G2567" s="131">
        <v>20754</v>
      </c>
      <c r="H2567" s="152" t="s">
        <v>59</v>
      </c>
    </row>
    <row r="2569" spans="1:8" ht="12.75">
      <c r="A2569" s="147" t="s">
        <v>421</v>
      </c>
      <c r="C2569" s="153" t="s">
        <v>422</v>
      </c>
      <c r="D2569" s="131">
        <v>20702.158622095983</v>
      </c>
      <c r="F2569" s="131">
        <v>20164</v>
      </c>
      <c r="G2569" s="131">
        <v>20516</v>
      </c>
      <c r="H2569" s="131">
        <v>404.2051337238892</v>
      </c>
    </row>
    <row r="2570" spans="1:8" ht="12.75">
      <c r="A2570" s="130">
        <v>38405.892233796294</v>
      </c>
      <c r="C2570" s="153" t="s">
        <v>423</v>
      </c>
      <c r="D2570" s="131">
        <v>73.80908096874892</v>
      </c>
      <c r="F2570" s="131">
        <v>165.27552752903256</v>
      </c>
      <c r="G2570" s="131">
        <v>235.05743978866104</v>
      </c>
      <c r="H2570" s="131">
        <v>73.80908096874892</v>
      </c>
    </row>
    <row r="2572" spans="3:8" ht="12.75">
      <c r="C2572" s="153" t="s">
        <v>424</v>
      </c>
      <c r="D2572" s="131">
        <v>0.35652842931060563</v>
      </c>
      <c r="F2572" s="131">
        <v>0.8196564547164875</v>
      </c>
      <c r="G2572" s="131">
        <v>1.1457274312178836</v>
      </c>
      <c r="H2572" s="131">
        <v>18.260302705399972</v>
      </c>
    </row>
    <row r="2573" spans="1:10" ht="12.75">
      <c r="A2573" s="147" t="s">
        <v>413</v>
      </c>
      <c r="C2573" s="148" t="s">
        <v>414</v>
      </c>
      <c r="D2573" s="148" t="s">
        <v>415</v>
      </c>
      <c r="F2573" s="148" t="s">
        <v>416</v>
      </c>
      <c r="G2573" s="148" t="s">
        <v>417</v>
      </c>
      <c r="H2573" s="148" t="s">
        <v>418</v>
      </c>
      <c r="I2573" s="149" t="s">
        <v>419</v>
      </c>
      <c r="J2573" s="148" t="s">
        <v>420</v>
      </c>
    </row>
    <row r="2574" spans="1:8" ht="12.75">
      <c r="A2574" s="150" t="s">
        <v>470</v>
      </c>
      <c r="C2574" s="151">
        <v>407.77100000018254</v>
      </c>
      <c r="D2574" s="131">
        <v>223501.7108142376</v>
      </c>
      <c r="F2574" s="131">
        <v>77300</v>
      </c>
      <c r="G2574" s="131">
        <v>75700</v>
      </c>
      <c r="H2574" s="152" t="s">
        <v>60</v>
      </c>
    </row>
    <row r="2576" spans="4:8" ht="12.75">
      <c r="D2576" s="131">
        <v>235919.5626358986</v>
      </c>
      <c r="F2576" s="131">
        <v>78200</v>
      </c>
      <c r="G2576" s="131">
        <v>75100</v>
      </c>
      <c r="H2576" s="152" t="s">
        <v>61</v>
      </c>
    </row>
    <row r="2578" spans="4:8" ht="12.75">
      <c r="D2578" s="131">
        <v>237275.01160264015</v>
      </c>
      <c r="F2578" s="131">
        <v>78100</v>
      </c>
      <c r="G2578" s="131">
        <v>76000</v>
      </c>
      <c r="H2578" s="152" t="s">
        <v>62</v>
      </c>
    </row>
    <row r="2580" spans="1:8" ht="12.75">
      <c r="A2580" s="147" t="s">
        <v>421</v>
      </c>
      <c r="C2580" s="153" t="s">
        <v>422</v>
      </c>
      <c r="D2580" s="131">
        <v>232232.09501759213</v>
      </c>
      <c r="F2580" s="131">
        <v>77866.66666666667</v>
      </c>
      <c r="G2580" s="131">
        <v>75600</v>
      </c>
      <c r="H2580" s="131">
        <v>155517.29417901768</v>
      </c>
    </row>
    <row r="2581" spans="1:8" ht="12.75">
      <c r="A2581" s="130">
        <v>38405.892696759256</v>
      </c>
      <c r="C2581" s="153" t="s">
        <v>423</v>
      </c>
      <c r="D2581" s="131">
        <v>7591.048460455537</v>
      </c>
      <c r="F2581" s="131">
        <v>493.28828623162474</v>
      </c>
      <c r="G2581" s="131">
        <v>458.25756949558405</v>
      </c>
      <c r="H2581" s="131">
        <v>7591.048460455537</v>
      </c>
    </row>
    <row r="2583" spans="3:8" ht="12.75">
      <c r="C2583" s="153" t="s">
        <v>424</v>
      </c>
      <c r="D2583" s="131">
        <v>3.2687335744357373</v>
      </c>
      <c r="F2583" s="131">
        <v>0.633503792249518</v>
      </c>
      <c r="G2583" s="131">
        <v>0.60616080621109</v>
      </c>
      <c r="H2583" s="131">
        <v>4.881160324019909</v>
      </c>
    </row>
    <row r="2584" spans="1:10" ht="12.75">
      <c r="A2584" s="147" t="s">
        <v>413</v>
      </c>
      <c r="C2584" s="148" t="s">
        <v>414</v>
      </c>
      <c r="D2584" s="148" t="s">
        <v>415</v>
      </c>
      <c r="F2584" s="148" t="s">
        <v>416</v>
      </c>
      <c r="G2584" s="148" t="s">
        <v>417</v>
      </c>
      <c r="H2584" s="148" t="s">
        <v>418</v>
      </c>
      <c r="I2584" s="149" t="s">
        <v>419</v>
      </c>
      <c r="J2584" s="148" t="s">
        <v>420</v>
      </c>
    </row>
    <row r="2585" spans="1:8" ht="12.75">
      <c r="A2585" s="150" t="s">
        <v>477</v>
      </c>
      <c r="C2585" s="151">
        <v>455.40299999993294</v>
      </c>
      <c r="D2585" s="131">
        <v>57294.490108311176</v>
      </c>
      <c r="F2585" s="131">
        <v>51962.5</v>
      </c>
      <c r="G2585" s="131">
        <v>53777.500000059605</v>
      </c>
      <c r="H2585" s="152" t="s">
        <v>63</v>
      </c>
    </row>
    <row r="2587" spans="4:8" ht="12.75">
      <c r="D2587" s="131">
        <v>56743.552412211895</v>
      </c>
      <c r="F2587" s="131">
        <v>51695</v>
      </c>
      <c r="G2587" s="131">
        <v>53590.000000059605</v>
      </c>
      <c r="H2587" s="152" t="s">
        <v>64</v>
      </c>
    </row>
    <row r="2589" spans="4:8" ht="12.75">
      <c r="D2589" s="131">
        <v>56994.518316209316</v>
      </c>
      <c r="F2589" s="131">
        <v>51852.500000059605</v>
      </c>
      <c r="G2589" s="131">
        <v>53632.5</v>
      </c>
      <c r="H2589" s="152" t="s">
        <v>65</v>
      </c>
    </row>
    <row r="2591" spans="1:8" ht="12.75">
      <c r="A2591" s="147" t="s">
        <v>421</v>
      </c>
      <c r="C2591" s="153" t="s">
        <v>422</v>
      </c>
      <c r="D2591" s="131">
        <v>57010.85361224413</v>
      </c>
      <c r="F2591" s="131">
        <v>51836.666666686535</v>
      </c>
      <c r="G2591" s="131">
        <v>53666.6666667064</v>
      </c>
      <c r="H2591" s="131">
        <v>4264.506712989579</v>
      </c>
    </row>
    <row r="2592" spans="1:8" ht="12.75">
      <c r="A2592" s="130">
        <v>38405.89334490741</v>
      </c>
      <c r="C2592" s="153" t="s">
        <v>423</v>
      </c>
      <c r="D2592" s="131">
        <v>275.83186485331424</v>
      </c>
      <c r="F2592" s="131">
        <v>134.45104438032803</v>
      </c>
      <c r="G2592" s="131">
        <v>98.30861272429156</v>
      </c>
      <c r="H2592" s="131">
        <v>275.83186485331424</v>
      </c>
    </row>
    <row r="2594" spans="3:8" ht="12.75">
      <c r="C2594" s="153" t="s">
        <v>424</v>
      </c>
      <c r="D2594" s="131">
        <v>0.4838234254995865</v>
      </c>
      <c r="F2594" s="131">
        <v>0.2593744023798016</v>
      </c>
      <c r="G2594" s="131">
        <v>0.18318375041779902</v>
      </c>
      <c r="H2594" s="131">
        <v>6.468083729664147</v>
      </c>
    </row>
    <row r="2595" spans="1:16" ht="12.75">
      <c r="A2595" s="141" t="s">
        <v>404</v>
      </c>
      <c r="B2595" s="136" t="s">
        <v>350</v>
      </c>
      <c r="D2595" s="141" t="s">
        <v>405</v>
      </c>
      <c r="E2595" s="136" t="s">
        <v>406</v>
      </c>
      <c r="F2595" s="137" t="s">
        <v>66</v>
      </c>
      <c r="G2595" s="142" t="s">
        <v>408</v>
      </c>
      <c r="H2595" s="143">
        <v>2</v>
      </c>
      <c r="I2595" s="144" t="s">
        <v>409</v>
      </c>
      <c r="J2595" s="143">
        <v>10</v>
      </c>
      <c r="K2595" s="142" t="s">
        <v>410</v>
      </c>
      <c r="L2595" s="145">
        <v>1</v>
      </c>
      <c r="M2595" s="142" t="s">
        <v>411</v>
      </c>
      <c r="N2595" s="146">
        <v>1</v>
      </c>
      <c r="O2595" s="142" t="s">
        <v>412</v>
      </c>
      <c r="P2595" s="146">
        <v>1</v>
      </c>
    </row>
    <row r="2597" spans="1:10" ht="12.75">
      <c r="A2597" s="147" t="s">
        <v>413</v>
      </c>
      <c r="C2597" s="148" t="s">
        <v>414</v>
      </c>
      <c r="D2597" s="148" t="s">
        <v>415</v>
      </c>
      <c r="F2597" s="148" t="s">
        <v>416</v>
      </c>
      <c r="G2597" s="148" t="s">
        <v>417</v>
      </c>
      <c r="H2597" s="148" t="s">
        <v>418</v>
      </c>
      <c r="I2597" s="149" t="s">
        <v>419</v>
      </c>
      <c r="J2597" s="148" t="s">
        <v>420</v>
      </c>
    </row>
    <row r="2598" spans="1:8" ht="12.75">
      <c r="A2598" s="150" t="s">
        <v>473</v>
      </c>
      <c r="C2598" s="151">
        <v>228.61599999992177</v>
      </c>
      <c r="D2598" s="131">
        <v>23852.465713649988</v>
      </c>
      <c r="F2598" s="131">
        <v>18006</v>
      </c>
      <c r="G2598" s="131">
        <v>16328</v>
      </c>
      <c r="H2598" s="152" t="s">
        <v>67</v>
      </c>
    </row>
    <row r="2600" spans="4:8" ht="12.75">
      <c r="D2600" s="131">
        <v>24097.784204661846</v>
      </c>
      <c r="F2600" s="131">
        <v>18440</v>
      </c>
      <c r="G2600" s="131">
        <v>16349</v>
      </c>
      <c r="H2600" s="152" t="s">
        <v>68</v>
      </c>
    </row>
    <row r="2602" spans="4:8" ht="12.75">
      <c r="D2602" s="131">
        <v>24013.901413977146</v>
      </c>
      <c r="F2602" s="131">
        <v>18653</v>
      </c>
      <c r="G2602" s="131">
        <v>16034.000000014901</v>
      </c>
      <c r="H2602" s="152" t="s">
        <v>69</v>
      </c>
    </row>
    <row r="2604" spans="1:8" ht="12.75">
      <c r="A2604" s="147" t="s">
        <v>421</v>
      </c>
      <c r="C2604" s="153" t="s">
        <v>422</v>
      </c>
      <c r="D2604" s="131">
        <v>23988.050444096327</v>
      </c>
      <c r="F2604" s="131">
        <v>18366.333333333332</v>
      </c>
      <c r="G2604" s="131">
        <v>16237.000000004966</v>
      </c>
      <c r="H2604" s="131">
        <v>6760.135109576205</v>
      </c>
    </row>
    <row r="2605" spans="1:8" ht="12.75">
      <c r="A2605" s="130">
        <v>38405.89556712963</v>
      </c>
      <c r="C2605" s="153" t="s">
        <v>423</v>
      </c>
      <c r="D2605" s="131">
        <v>124.68558453544843</v>
      </c>
      <c r="F2605" s="131">
        <v>329.7306981967759</v>
      </c>
      <c r="G2605" s="131">
        <v>176.1164387473525</v>
      </c>
      <c r="H2605" s="131">
        <v>124.68558453544843</v>
      </c>
    </row>
    <row r="2607" spans="3:8" ht="12.75">
      <c r="C2607" s="153" t="s">
        <v>424</v>
      </c>
      <c r="D2607" s="131">
        <v>0.5197820674340573</v>
      </c>
      <c r="F2607" s="131">
        <v>1.7952995418979074</v>
      </c>
      <c r="G2607" s="131">
        <v>1.0846611981726837</v>
      </c>
      <c r="H2607" s="131">
        <v>1.844424445878642</v>
      </c>
    </row>
    <row r="2608" spans="1:10" ht="12.75">
      <c r="A2608" s="147" t="s">
        <v>413</v>
      </c>
      <c r="C2608" s="148" t="s">
        <v>414</v>
      </c>
      <c r="D2608" s="148" t="s">
        <v>415</v>
      </c>
      <c r="F2608" s="148" t="s">
        <v>416</v>
      </c>
      <c r="G2608" s="148" t="s">
        <v>417</v>
      </c>
      <c r="H2608" s="148" t="s">
        <v>418</v>
      </c>
      <c r="I2608" s="149" t="s">
        <v>419</v>
      </c>
      <c r="J2608" s="148" t="s">
        <v>420</v>
      </c>
    </row>
    <row r="2609" spans="1:8" ht="12.75">
      <c r="A2609" s="150" t="s">
        <v>474</v>
      </c>
      <c r="C2609" s="151">
        <v>231.6040000000503</v>
      </c>
      <c r="D2609" s="131">
        <v>86166.17893218994</v>
      </c>
      <c r="F2609" s="131">
        <v>12230</v>
      </c>
      <c r="G2609" s="131">
        <v>16402</v>
      </c>
      <c r="H2609" s="152" t="s">
        <v>70</v>
      </c>
    </row>
    <row r="2611" spans="4:8" ht="12.75">
      <c r="D2611" s="131">
        <v>85931.51614332199</v>
      </c>
      <c r="F2611" s="131">
        <v>12273</v>
      </c>
      <c r="G2611" s="131">
        <v>16641</v>
      </c>
      <c r="H2611" s="152" t="s">
        <v>71</v>
      </c>
    </row>
    <row r="2613" spans="4:8" ht="12.75">
      <c r="D2613" s="131">
        <v>87894.18660521507</v>
      </c>
      <c r="F2613" s="131">
        <v>12504</v>
      </c>
      <c r="G2613" s="131">
        <v>16691</v>
      </c>
      <c r="H2613" s="152" t="s">
        <v>72</v>
      </c>
    </row>
    <row r="2615" spans="1:8" ht="12.75">
      <c r="A2615" s="147" t="s">
        <v>421</v>
      </c>
      <c r="C2615" s="153" t="s">
        <v>422</v>
      </c>
      <c r="D2615" s="131">
        <v>86663.96056024233</v>
      </c>
      <c r="F2615" s="131">
        <v>12335.666666666668</v>
      </c>
      <c r="G2615" s="131">
        <v>16578</v>
      </c>
      <c r="H2615" s="131">
        <v>71708.25319938059</v>
      </c>
    </row>
    <row r="2616" spans="1:8" ht="12.75">
      <c r="A2616" s="130">
        <v>38405.89603009259</v>
      </c>
      <c r="C2616" s="153" t="s">
        <v>423</v>
      </c>
      <c r="D2616" s="131">
        <v>1071.8482856342087</v>
      </c>
      <c r="F2616" s="131">
        <v>147.35784109891586</v>
      </c>
      <c r="G2616" s="131">
        <v>154.45711378890906</v>
      </c>
      <c r="H2616" s="131">
        <v>1071.8482856342087</v>
      </c>
    </row>
    <row r="2618" spans="3:8" ht="12.75">
      <c r="C2618" s="153" t="s">
        <v>424</v>
      </c>
      <c r="D2618" s="131">
        <v>1.2367866396887548</v>
      </c>
      <c r="F2618" s="131">
        <v>1.1945673069871852</v>
      </c>
      <c r="G2618" s="131">
        <v>0.9316993231325192</v>
      </c>
      <c r="H2618" s="131">
        <v>1.4947348984418811</v>
      </c>
    </row>
    <row r="2619" spans="1:10" ht="12.75">
      <c r="A2619" s="147" t="s">
        <v>413</v>
      </c>
      <c r="C2619" s="148" t="s">
        <v>414</v>
      </c>
      <c r="D2619" s="148" t="s">
        <v>415</v>
      </c>
      <c r="F2619" s="148" t="s">
        <v>416</v>
      </c>
      <c r="G2619" s="148" t="s">
        <v>417</v>
      </c>
      <c r="H2619" s="148" t="s">
        <v>418</v>
      </c>
      <c r="I2619" s="149" t="s">
        <v>419</v>
      </c>
      <c r="J2619" s="148" t="s">
        <v>420</v>
      </c>
    </row>
    <row r="2620" spans="1:8" ht="12.75">
      <c r="A2620" s="150" t="s">
        <v>472</v>
      </c>
      <c r="C2620" s="151">
        <v>267.7160000000149</v>
      </c>
      <c r="D2620" s="131">
        <v>47175.614893734455</v>
      </c>
      <c r="F2620" s="131">
        <v>3630</v>
      </c>
      <c r="G2620" s="131">
        <v>3711.5</v>
      </c>
      <c r="H2620" s="152" t="s">
        <v>73</v>
      </c>
    </row>
    <row r="2622" spans="4:8" ht="12.75">
      <c r="D2622" s="131">
        <v>46482.00051778555</v>
      </c>
      <c r="F2622" s="131">
        <v>3645.7500000037253</v>
      </c>
      <c r="G2622" s="131">
        <v>3728.2499999962747</v>
      </c>
      <c r="H2622" s="152" t="s">
        <v>74</v>
      </c>
    </row>
    <row r="2624" spans="4:8" ht="12.75">
      <c r="D2624" s="131">
        <v>47210.70298039913</v>
      </c>
      <c r="F2624" s="131">
        <v>3658.5000000037253</v>
      </c>
      <c r="G2624" s="131">
        <v>3763.25</v>
      </c>
      <c r="H2624" s="152" t="s">
        <v>75</v>
      </c>
    </row>
    <row r="2626" spans="1:8" ht="12.75">
      <c r="A2626" s="147" t="s">
        <v>421</v>
      </c>
      <c r="C2626" s="153" t="s">
        <v>422</v>
      </c>
      <c r="D2626" s="131">
        <v>46956.10613063972</v>
      </c>
      <c r="F2626" s="131">
        <v>3644.750000002484</v>
      </c>
      <c r="G2626" s="131">
        <v>3734.3333333320916</v>
      </c>
      <c r="H2626" s="131">
        <v>43259.05064732774</v>
      </c>
    </row>
    <row r="2627" spans="1:8" ht="12.75">
      <c r="A2627" s="130">
        <v>38405.896678240744</v>
      </c>
      <c r="C2627" s="153" t="s">
        <v>423</v>
      </c>
      <c r="D2627" s="131">
        <v>410.9621546583603</v>
      </c>
      <c r="F2627" s="131">
        <v>14.276291537050602</v>
      </c>
      <c r="G2627" s="131">
        <v>26.405886339140103</v>
      </c>
      <c r="H2627" s="131">
        <v>410.9621546583603</v>
      </c>
    </row>
    <row r="2629" spans="3:8" ht="12.75">
      <c r="C2629" s="153" t="s">
        <v>424</v>
      </c>
      <c r="D2629" s="131">
        <v>0.8752049275870428</v>
      </c>
      <c r="F2629" s="131">
        <v>0.3916946714326325</v>
      </c>
      <c r="G2629" s="131">
        <v>0.7071111221766192</v>
      </c>
      <c r="H2629" s="131">
        <v>0.9500027127473422</v>
      </c>
    </row>
    <row r="2630" spans="1:10" ht="12.75">
      <c r="A2630" s="147" t="s">
        <v>413</v>
      </c>
      <c r="C2630" s="148" t="s">
        <v>414</v>
      </c>
      <c r="D2630" s="148" t="s">
        <v>415</v>
      </c>
      <c r="F2630" s="148" t="s">
        <v>416</v>
      </c>
      <c r="G2630" s="148" t="s">
        <v>417</v>
      </c>
      <c r="H2630" s="148" t="s">
        <v>418</v>
      </c>
      <c r="I2630" s="149" t="s">
        <v>419</v>
      </c>
      <c r="J2630" s="148" t="s">
        <v>420</v>
      </c>
    </row>
    <row r="2631" spans="1:8" ht="12.75">
      <c r="A2631" s="150" t="s">
        <v>471</v>
      </c>
      <c r="C2631" s="151">
        <v>292.40199999976903</v>
      </c>
      <c r="D2631" s="131">
        <v>15835.45046414435</v>
      </c>
      <c r="F2631" s="131">
        <v>14415.5</v>
      </c>
      <c r="G2631" s="131">
        <v>13817.75</v>
      </c>
      <c r="H2631" s="152" t="s">
        <v>76</v>
      </c>
    </row>
    <row r="2633" spans="4:8" ht="12.75">
      <c r="D2633" s="131">
        <v>15777.827743321657</v>
      </c>
      <c r="F2633" s="131">
        <v>14216.5</v>
      </c>
      <c r="G2633" s="131">
        <v>13895.75</v>
      </c>
      <c r="H2633" s="152" t="s">
        <v>77</v>
      </c>
    </row>
    <row r="2635" spans="4:8" ht="12.75">
      <c r="D2635" s="131">
        <v>15432</v>
      </c>
      <c r="F2635" s="131">
        <v>14227.499999985099</v>
      </c>
      <c r="G2635" s="131">
        <v>13978</v>
      </c>
      <c r="H2635" s="152" t="s">
        <v>78</v>
      </c>
    </row>
    <row r="2637" spans="1:8" ht="12.75">
      <c r="A2637" s="147" t="s">
        <v>421</v>
      </c>
      <c r="C2637" s="153" t="s">
        <v>422</v>
      </c>
      <c r="D2637" s="131">
        <v>15681.759402488668</v>
      </c>
      <c r="F2637" s="131">
        <v>14286.499999995034</v>
      </c>
      <c r="G2637" s="131">
        <v>13897.166666666668</v>
      </c>
      <c r="H2637" s="131">
        <v>1645.3691071317953</v>
      </c>
    </row>
    <row r="2638" spans="1:8" ht="12.75">
      <c r="A2638" s="130">
        <v>38405.897361111114</v>
      </c>
      <c r="C2638" s="153" t="s">
        <v>423</v>
      </c>
      <c r="D2638" s="131">
        <v>218.20841834673104</v>
      </c>
      <c r="F2638" s="131">
        <v>111.85258155677734</v>
      </c>
      <c r="G2638" s="131">
        <v>80.13439232522659</v>
      </c>
      <c r="H2638" s="131">
        <v>218.20841834673104</v>
      </c>
    </row>
    <row r="2640" spans="3:8" ht="12.75">
      <c r="C2640" s="153" t="s">
        <v>424</v>
      </c>
      <c r="D2640" s="131">
        <v>1.3914791876739403</v>
      </c>
      <c r="F2640" s="131">
        <v>0.7829250100221624</v>
      </c>
      <c r="G2640" s="131">
        <v>0.5766239568633407</v>
      </c>
      <c r="H2640" s="131">
        <v>13.26197370552992</v>
      </c>
    </row>
    <row r="2641" spans="1:10" ht="12.75">
      <c r="A2641" s="147" t="s">
        <v>413</v>
      </c>
      <c r="C2641" s="148" t="s">
        <v>414</v>
      </c>
      <c r="D2641" s="148" t="s">
        <v>415</v>
      </c>
      <c r="F2641" s="148" t="s">
        <v>416</v>
      </c>
      <c r="G2641" s="148" t="s">
        <v>417</v>
      </c>
      <c r="H2641" s="148" t="s">
        <v>418</v>
      </c>
      <c r="I2641" s="149" t="s">
        <v>419</v>
      </c>
      <c r="J2641" s="148" t="s">
        <v>420</v>
      </c>
    </row>
    <row r="2642" spans="1:8" ht="12.75">
      <c r="A2642" s="150" t="s">
        <v>475</v>
      </c>
      <c r="C2642" s="151">
        <v>324.75400000019</v>
      </c>
      <c r="D2642" s="131">
        <v>22527.849493592978</v>
      </c>
      <c r="F2642" s="131">
        <v>20373</v>
      </c>
      <c r="G2642" s="131">
        <v>18839</v>
      </c>
      <c r="H2642" s="152" t="s">
        <v>79</v>
      </c>
    </row>
    <row r="2644" spans="4:8" ht="12.75">
      <c r="D2644" s="131">
        <v>22396.845491826534</v>
      </c>
      <c r="F2644" s="131">
        <v>20130</v>
      </c>
      <c r="G2644" s="131">
        <v>18726</v>
      </c>
      <c r="H2644" s="152" t="s">
        <v>80</v>
      </c>
    </row>
    <row r="2646" spans="4:8" ht="12.75">
      <c r="D2646" s="131">
        <v>22434.12932369113</v>
      </c>
      <c r="F2646" s="131">
        <v>20328</v>
      </c>
      <c r="G2646" s="131">
        <v>18627</v>
      </c>
      <c r="H2646" s="152" t="s">
        <v>81</v>
      </c>
    </row>
    <row r="2648" spans="1:8" ht="12.75">
      <c r="A2648" s="147" t="s">
        <v>421</v>
      </c>
      <c r="C2648" s="153" t="s">
        <v>422</v>
      </c>
      <c r="D2648" s="131">
        <v>22452.941436370216</v>
      </c>
      <c r="F2648" s="131">
        <v>20277</v>
      </c>
      <c r="G2648" s="131">
        <v>18730.666666666668</v>
      </c>
      <c r="H2648" s="131">
        <v>2897.748737387569</v>
      </c>
    </row>
    <row r="2649" spans="1:8" ht="12.75">
      <c r="A2649" s="130">
        <v>38405.89787037037</v>
      </c>
      <c r="C2649" s="153" t="s">
        <v>423</v>
      </c>
      <c r="D2649" s="131">
        <v>67.49765779250991</v>
      </c>
      <c r="F2649" s="131">
        <v>129.27876855849146</v>
      </c>
      <c r="G2649" s="131">
        <v>106.07701604651845</v>
      </c>
      <c r="H2649" s="131">
        <v>67.49765779250991</v>
      </c>
    </row>
    <row r="2651" spans="3:8" ht="12.75">
      <c r="C2651" s="153" t="s">
        <v>424</v>
      </c>
      <c r="D2651" s="131">
        <v>0.3006183309380319</v>
      </c>
      <c r="F2651" s="131">
        <v>0.6375635871109704</v>
      </c>
      <c r="G2651" s="131">
        <v>0.5663280327084912</v>
      </c>
      <c r="H2651" s="131">
        <v>2.32931368139812</v>
      </c>
    </row>
    <row r="2652" spans="1:10" ht="12.75">
      <c r="A2652" s="147" t="s">
        <v>413</v>
      </c>
      <c r="C2652" s="148" t="s">
        <v>414</v>
      </c>
      <c r="D2652" s="148" t="s">
        <v>415</v>
      </c>
      <c r="F2652" s="148" t="s">
        <v>416</v>
      </c>
      <c r="G2652" s="148" t="s">
        <v>417</v>
      </c>
      <c r="H2652" s="148" t="s">
        <v>418</v>
      </c>
      <c r="I2652" s="149" t="s">
        <v>419</v>
      </c>
      <c r="J2652" s="148" t="s">
        <v>420</v>
      </c>
    </row>
    <row r="2653" spans="1:8" ht="12.75">
      <c r="A2653" s="150" t="s">
        <v>494</v>
      </c>
      <c r="C2653" s="151">
        <v>343.82299999985844</v>
      </c>
      <c r="D2653" s="131">
        <v>17230.873181939125</v>
      </c>
      <c r="F2653" s="131">
        <v>16278</v>
      </c>
      <c r="G2653" s="131">
        <v>16128</v>
      </c>
      <c r="H2653" s="152" t="s">
        <v>82</v>
      </c>
    </row>
    <row r="2655" spans="4:8" ht="12.75">
      <c r="D2655" s="131">
        <v>17327.986056745052</v>
      </c>
      <c r="F2655" s="131">
        <v>15946</v>
      </c>
      <c r="G2655" s="131">
        <v>15918</v>
      </c>
      <c r="H2655" s="152" t="s">
        <v>83</v>
      </c>
    </row>
    <row r="2657" spans="4:8" ht="12.75">
      <c r="D2657" s="131">
        <v>17030</v>
      </c>
      <c r="F2657" s="131">
        <v>16378</v>
      </c>
      <c r="G2657" s="131">
        <v>16062.000000014901</v>
      </c>
      <c r="H2657" s="152" t="s">
        <v>84</v>
      </c>
    </row>
    <row r="2659" spans="1:8" ht="12.75">
      <c r="A2659" s="147" t="s">
        <v>421</v>
      </c>
      <c r="C2659" s="153" t="s">
        <v>422</v>
      </c>
      <c r="D2659" s="131">
        <v>17196.286412894726</v>
      </c>
      <c r="F2659" s="131">
        <v>16200.666666666668</v>
      </c>
      <c r="G2659" s="131">
        <v>16036.000000004966</v>
      </c>
      <c r="H2659" s="131">
        <v>1077.3590439648913</v>
      </c>
    </row>
    <row r="2660" spans="1:8" ht="12.75">
      <c r="A2660" s="130">
        <v>38405.898310185185</v>
      </c>
      <c r="C2660" s="153" t="s">
        <v>423</v>
      </c>
      <c r="D2660" s="131">
        <v>151.97403050631294</v>
      </c>
      <c r="F2660" s="131">
        <v>226.14449657980475</v>
      </c>
      <c r="G2660" s="131">
        <v>107.38715007116497</v>
      </c>
      <c r="H2660" s="131">
        <v>151.97403050631294</v>
      </c>
    </row>
    <row r="2662" spans="3:8" ht="12.75">
      <c r="C2662" s="153" t="s">
        <v>424</v>
      </c>
      <c r="D2662" s="131">
        <v>0.8837607542542115</v>
      </c>
      <c r="F2662" s="131">
        <v>1.3958962383017457</v>
      </c>
      <c r="G2662" s="131">
        <v>0.6696629463153636</v>
      </c>
      <c r="H2662" s="131">
        <v>14.106163711868874</v>
      </c>
    </row>
    <row r="2663" spans="1:10" ht="12.75">
      <c r="A2663" s="147" t="s">
        <v>413</v>
      </c>
      <c r="C2663" s="148" t="s">
        <v>414</v>
      </c>
      <c r="D2663" s="148" t="s">
        <v>415</v>
      </c>
      <c r="F2663" s="148" t="s">
        <v>416</v>
      </c>
      <c r="G2663" s="148" t="s">
        <v>417</v>
      </c>
      <c r="H2663" s="148" t="s">
        <v>418</v>
      </c>
      <c r="I2663" s="149" t="s">
        <v>419</v>
      </c>
      <c r="J2663" s="148" t="s">
        <v>420</v>
      </c>
    </row>
    <row r="2664" spans="1:8" ht="12.75">
      <c r="A2664" s="150" t="s">
        <v>476</v>
      </c>
      <c r="C2664" s="151">
        <v>361.38400000007823</v>
      </c>
      <c r="D2664" s="131">
        <v>20031.464801967144</v>
      </c>
      <c r="F2664" s="131">
        <v>16748</v>
      </c>
      <c r="G2664" s="131">
        <v>16604</v>
      </c>
      <c r="H2664" s="152" t="s">
        <v>85</v>
      </c>
    </row>
    <row r="2666" spans="4:8" ht="12.75">
      <c r="D2666" s="131">
        <v>20085.387252926826</v>
      </c>
      <c r="F2666" s="131">
        <v>16354</v>
      </c>
      <c r="G2666" s="131">
        <v>16496</v>
      </c>
      <c r="H2666" s="152" t="s">
        <v>86</v>
      </c>
    </row>
    <row r="2668" spans="4:8" ht="12.75">
      <c r="D2668" s="131">
        <v>20162.281805366278</v>
      </c>
      <c r="F2668" s="131">
        <v>16236.000000014901</v>
      </c>
      <c r="G2668" s="131">
        <v>16013.999999985099</v>
      </c>
      <c r="H2668" s="152" t="s">
        <v>87</v>
      </c>
    </row>
    <row r="2670" spans="1:8" ht="12.75">
      <c r="A2670" s="147" t="s">
        <v>421</v>
      </c>
      <c r="C2670" s="153" t="s">
        <v>422</v>
      </c>
      <c r="D2670" s="131">
        <v>20093.04462008675</v>
      </c>
      <c r="F2670" s="131">
        <v>16446.000000004966</v>
      </c>
      <c r="G2670" s="131">
        <v>16371.333333328366</v>
      </c>
      <c r="H2670" s="131">
        <v>3681.364729525473</v>
      </c>
    </row>
    <row r="2671" spans="1:8" ht="12.75">
      <c r="A2671" s="130">
        <v>38405.89873842592</v>
      </c>
      <c r="C2671" s="153" t="s">
        <v>423</v>
      </c>
      <c r="D2671" s="131">
        <v>65.7438099632373</v>
      </c>
      <c r="F2671" s="131">
        <v>268.1119169243443</v>
      </c>
      <c r="G2671" s="131">
        <v>314.135851724414</v>
      </c>
      <c r="H2671" s="131">
        <v>65.7438099632373</v>
      </c>
    </row>
    <row r="2673" spans="3:8" ht="12.75">
      <c r="C2673" s="153" t="s">
        <v>424</v>
      </c>
      <c r="D2673" s="131">
        <v>0.3271968544653212</v>
      </c>
      <c r="F2673" s="131">
        <v>1.6302560922063933</v>
      </c>
      <c r="G2673" s="131">
        <v>1.9188165394256793</v>
      </c>
      <c r="H2673" s="131">
        <v>1.7858542902841266</v>
      </c>
    </row>
    <row r="2674" spans="1:10" ht="12.75">
      <c r="A2674" s="147" t="s">
        <v>413</v>
      </c>
      <c r="C2674" s="148" t="s">
        <v>414</v>
      </c>
      <c r="D2674" s="148" t="s">
        <v>415</v>
      </c>
      <c r="F2674" s="148" t="s">
        <v>416</v>
      </c>
      <c r="G2674" s="148" t="s">
        <v>417</v>
      </c>
      <c r="H2674" s="148" t="s">
        <v>418</v>
      </c>
      <c r="I2674" s="149" t="s">
        <v>419</v>
      </c>
      <c r="J2674" s="148" t="s">
        <v>420</v>
      </c>
    </row>
    <row r="2675" spans="1:8" ht="12.75">
      <c r="A2675" s="150" t="s">
        <v>495</v>
      </c>
      <c r="C2675" s="151">
        <v>371.029</v>
      </c>
      <c r="D2675" s="131">
        <v>20187.562121510506</v>
      </c>
      <c r="F2675" s="131">
        <v>19640</v>
      </c>
      <c r="G2675" s="131">
        <v>20818</v>
      </c>
      <c r="H2675" s="152" t="s">
        <v>88</v>
      </c>
    </row>
    <row r="2677" spans="4:8" ht="12.75">
      <c r="D2677" s="131">
        <v>20251.422924250364</v>
      </c>
      <c r="F2677" s="131">
        <v>20124</v>
      </c>
      <c r="G2677" s="131">
        <v>20776</v>
      </c>
      <c r="H2677" s="152" t="s">
        <v>89</v>
      </c>
    </row>
    <row r="2679" spans="4:8" ht="12.75">
      <c r="D2679" s="131">
        <v>20019.5</v>
      </c>
      <c r="F2679" s="131">
        <v>19852</v>
      </c>
      <c r="G2679" s="131">
        <v>20576</v>
      </c>
      <c r="H2679" s="152" t="s">
        <v>90</v>
      </c>
    </row>
    <row r="2681" spans="1:8" ht="12.75">
      <c r="A2681" s="147" t="s">
        <v>421</v>
      </c>
      <c r="C2681" s="153" t="s">
        <v>422</v>
      </c>
      <c r="D2681" s="131">
        <v>20152.828348586958</v>
      </c>
      <c r="F2681" s="131">
        <v>19872</v>
      </c>
      <c r="G2681" s="131">
        <v>20723.333333333332</v>
      </c>
      <c r="H2681" s="131">
        <v>-43.14628143418498</v>
      </c>
    </row>
    <row r="2682" spans="1:8" ht="12.75">
      <c r="A2682" s="130">
        <v>38405.89917824074</v>
      </c>
      <c r="C2682" s="153" t="s">
        <v>423</v>
      </c>
      <c r="D2682" s="131">
        <v>119.79936115984019</v>
      </c>
      <c r="F2682" s="131">
        <v>242.61904294593202</v>
      </c>
      <c r="G2682" s="131">
        <v>129.3109946343826</v>
      </c>
      <c r="H2682" s="131">
        <v>119.79936115984019</v>
      </c>
    </row>
    <row r="2684" spans="3:7" ht="12.75">
      <c r="C2684" s="153" t="s">
        <v>424</v>
      </c>
      <c r="D2684" s="131">
        <v>0.5944543321049032</v>
      </c>
      <c r="F2684" s="131">
        <v>1.2209090325379028</v>
      </c>
      <c r="G2684" s="131">
        <v>0.6239874278641595</v>
      </c>
    </row>
    <row r="2685" spans="1:10" ht="12.75">
      <c r="A2685" s="147" t="s">
        <v>413</v>
      </c>
      <c r="C2685" s="148" t="s">
        <v>414</v>
      </c>
      <c r="D2685" s="148" t="s">
        <v>415</v>
      </c>
      <c r="F2685" s="148" t="s">
        <v>416</v>
      </c>
      <c r="G2685" s="148" t="s">
        <v>417</v>
      </c>
      <c r="H2685" s="148" t="s">
        <v>418</v>
      </c>
      <c r="I2685" s="149" t="s">
        <v>419</v>
      </c>
      <c r="J2685" s="148" t="s">
        <v>420</v>
      </c>
    </row>
    <row r="2686" spans="1:8" ht="12.75">
      <c r="A2686" s="150" t="s">
        <v>470</v>
      </c>
      <c r="C2686" s="151">
        <v>407.77100000018254</v>
      </c>
      <c r="D2686" s="131">
        <v>87042.08707487583</v>
      </c>
      <c r="F2686" s="131">
        <v>77400</v>
      </c>
      <c r="G2686" s="131">
        <v>73200</v>
      </c>
      <c r="H2686" s="152" t="s">
        <v>91</v>
      </c>
    </row>
    <row r="2688" spans="4:8" ht="12.75">
      <c r="D2688" s="131">
        <v>87208.46057260036</v>
      </c>
      <c r="F2688" s="131">
        <v>77300</v>
      </c>
      <c r="G2688" s="131">
        <v>75400</v>
      </c>
      <c r="H2688" s="152" t="s">
        <v>92</v>
      </c>
    </row>
    <row r="2690" spans="4:8" ht="12.75">
      <c r="D2690" s="131">
        <v>86551.78513371944</v>
      </c>
      <c r="F2690" s="131">
        <v>76400</v>
      </c>
      <c r="G2690" s="131">
        <v>74200</v>
      </c>
      <c r="H2690" s="152" t="s">
        <v>93</v>
      </c>
    </row>
    <row r="2692" spans="1:8" ht="12.75">
      <c r="A2692" s="147" t="s">
        <v>421</v>
      </c>
      <c r="C2692" s="153" t="s">
        <v>422</v>
      </c>
      <c r="D2692" s="131">
        <v>86934.11092706522</v>
      </c>
      <c r="F2692" s="131">
        <v>77033.33333333333</v>
      </c>
      <c r="G2692" s="131">
        <v>74266.66666666667</v>
      </c>
      <c r="H2692" s="131">
        <v>11306.73147213859</v>
      </c>
    </row>
    <row r="2693" spans="1:8" ht="12.75">
      <c r="A2693" s="130">
        <v>38405.8996412037</v>
      </c>
      <c r="C2693" s="153" t="s">
        <v>423</v>
      </c>
      <c r="D2693" s="131">
        <v>341.39389914968837</v>
      </c>
      <c r="F2693" s="131">
        <v>550.7570547286101</v>
      </c>
      <c r="G2693" s="131">
        <v>1101.5141094572202</v>
      </c>
      <c r="H2693" s="131">
        <v>341.39389914968837</v>
      </c>
    </row>
    <row r="2695" spans="3:8" ht="12.75">
      <c r="C2695" s="153" t="s">
        <v>424</v>
      </c>
      <c r="D2695" s="131">
        <v>0.39270419345072305</v>
      </c>
      <c r="F2695" s="131">
        <v>0.714959396012908</v>
      </c>
      <c r="G2695" s="131">
        <v>1.4831877595923073</v>
      </c>
      <c r="H2695" s="131">
        <v>3.019386283214844</v>
      </c>
    </row>
    <row r="2696" spans="1:10" ht="12.75">
      <c r="A2696" s="147" t="s">
        <v>413</v>
      </c>
      <c r="C2696" s="148" t="s">
        <v>414</v>
      </c>
      <c r="D2696" s="148" t="s">
        <v>415</v>
      </c>
      <c r="F2696" s="148" t="s">
        <v>416</v>
      </c>
      <c r="G2696" s="148" t="s">
        <v>417</v>
      </c>
      <c r="H2696" s="148" t="s">
        <v>418</v>
      </c>
      <c r="I2696" s="149" t="s">
        <v>419</v>
      </c>
      <c r="J2696" s="148" t="s">
        <v>420</v>
      </c>
    </row>
    <row r="2697" spans="1:8" ht="12.75">
      <c r="A2697" s="150" t="s">
        <v>477</v>
      </c>
      <c r="C2697" s="151">
        <v>455.40299999993294</v>
      </c>
      <c r="D2697" s="131">
        <v>77811.2845981121</v>
      </c>
      <c r="F2697" s="131">
        <v>51530</v>
      </c>
      <c r="G2697" s="131">
        <v>53475</v>
      </c>
      <c r="H2697" s="152" t="s">
        <v>94</v>
      </c>
    </row>
    <row r="2699" spans="4:8" ht="12.75">
      <c r="D2699" s="131">
        <v>79499.09514272213</v>
      </c>
      <c r="F2699" s="131">
        <v>51647.499999940395</v>
      </c>
      <c r="G2699" s="131">
        <v>53257.5</v>
      </c>
      <c r="H2699" s="152" t="s">
        <v>95</v>
      </c>
    </row>
    <row r="2701" spans="4:8" ht="12.75">
      <c r="D2701" s="131">
        <v>81001.79365181923</v>
      </c>
      <c r="F2701" s="131">
        <v>51700</v>
      </c>
      <c r="G2701" s="131">
        <v>53975</v>
      </c>
      <c r="H2701" s="152" t="s">
        <v>96</v>
      </c>
    </row>
    <row r="2703" spans="1:8" ht="12.75">
      <c r="A2703" s="147" t="s">
        <v>421</v>
      </c>
      <c r="C2703" s="153" t="s">
        <v>422</v>
      </c>
      <c r="D2703" s="131">
        <v>79437.39113088448</v>
      </c>
      <c r="F2703" s="131">
        <v>51625.833333313465</v>
      </c>
      <c r="G2703" s="131">
        <v>53569.16666666667</v>
      </c>
      <c r="H2703" s="131">
        <v>26845.540355700683</v>
      </c>
    </row>
    <row r="2704" spans="1:8" ht="12.75">
      <c r="A2704" s="130">
        <v>38405.900289351855</v>
      </c>
      <c r="C2704" s="153" t="s">
        <v>423</v>
      </c>
      <c r="D2704" s="131">
        <v>1596.1492863313836</v>
      </c>
      <c r="F2704" s="131">
        <v>87.04644353745608</v>
      </c>
      <c r="G2704" s="131">
        <v>367.9022741616765</v>
      </c>
      <c r="H2704" s="131">
        <v>1596.1492863313836</v>
      </c>
    </row>
    <row r="2706" spans="3:8" ht="12.75">
      <c r="C2706" s="153" t="s">
        <v>424</v>
      </c>
      <c r="D2706" s="131">
        <v>2.009317354973931</v>
      </c>
      <c r="F2706" s="131">
        <v>0.16861024397505686</v>
      </c>
      <c r="G2706" s="131">
        <v>0.6867799091424043</v>
      </c>
      <c r="H2706" s="131">
        <v>5.945677625343234</v>
      </c>
    </row>
    <row r="2707" spans="1:16" ht="12.75">
      <c r="A2707" s="141" t="s">
        <v>404</v>
      </c>
      <c r="B2707" s="136" t="s">
        <v>97</v>
      </c>
      <c r="D2707" s="141" t="s">
        <v>405</v>
      </c>
      <c r="E2707" s="136" t="s">
        <v>406</v>
      </c>
      <c r="F2707" s="137" t="s">
        <v>98</v>
      </c>
      <c r="G2707" s="142" t="s">
        <v>408</v>
      </c>
      <c r="H2707" s="143">
        <v>2</v>
      </c>
      <c r="I2707" s="144" t="s">
        <v>409</v>
      </c>
      <c r="J2707" s="143">
        <v>11</v>
      </c>
      <c r="K2707" s="142" t="s">
        <v>410</v>
      </c>
      <c r="L2707" s="145">
        <v>1</v>
      </c>
      <c r="M2707" s="142" t="s">
        <v>411</v>
      </c>
      <c r="N2707" s="146">
        <v>1</v>
      </c>
      <c r="O2707" s="142" t="s">
        <v>412</v>
      </c>
      <c r="P2707" s="146">
        <v>1</v>
      </c>
    </row>
    <row r="2709" spans="1:10" ht="12.75">
      <c r="A2709" s="147" t="s">
        <v>413</v>
      </c>
      <c r="C2709" s="148" t="s">
        <v>414</v>
      </c>
      <c r="D2709" s="148" t="s">
        <v>415</v>
      </c>
      <c r="F2709" s="148" t="s">
        <v>416</v>
      </c>
      <c r="G2709" s="148" t="s">
        <v>417</v>
      </c>
      <c r="H2709" s="148" t="s">
        <v>418</v>
      </c>
      <c r="I2709" s="149" t="s">
        <v>419</v>
      </c>
      <c r="J2709" s="148" t="s">
        <v>420</v>
      </c>
    </row>
    <row r="2710" spans="1:8" ht="12.75">
      <c r="A2710" s="150" t="s">
        <v>473</v>
      </c>
      <c r="C2710" s="151">
        <v>228.61599999992177</v>
      </c>
      <c r="D2710" s="131">
        <v>19314.5</v>
      </c>
      <c r="F2710" s="131">
        <v>18221</v>
      </c>
      <c r="G2710" s="131">
        <v>16606</v>
      </c>
      <c r="H2710" s="152" t="s">
        <v>99</v>
      </c>
    </row>
    <row r="2712" spans="4:8" ht="12.75">
      <c r="D2712" s="131">
        <v>19607.95829090476</v>
      </c>
      <c r="F2712" s="131">
        <v>18405</v>
      </c>
      <c r="G2712" s="131">
        <v>16555</v>
      </c>
      <c r="H2712" s="152" t="s">
        <v>100</v>
      </c>
    </row>
    <row r="2714" spans="4:8" ht="12.75">
      <c r="D2714" s="131">
        <v>19587.78926706314</v>
      </c>
      <c r="F2714" s="131">
        <v>18117</v>
      </c>
      <c r="G2714" s="131">
        <v>16563</v>
      </c>
      <c r="H2714" s="152" t="s">
        <v>101</v>
      </c>
    </row>
    <row r="2716" spans="1:8" ht="12.75">
      <c r="A2716" s="147" t="s">
        <v>421</v>
      </c>
      <c r="C2716" s="153" t="s">
        <v>422</v>
      </c>
      <c r="D2716" s="131">
        <v>19503.415852655966</v>
      </c>
      <c r="F2716" s="131">
        <v>18247.666666666668</v>
      </c>
      <c r="G2716" s="131">
        <v>16574.666666666668</v>
      </c>
      <c r="H2716" s="131">
        <v>2150.1950119218045</v>
      </c>
    </row>
    <row r="2717" spans="1:8" ht="12.75">
      <c r="A2717" s="130">
        <v>38405.90253472222</v>
      </c>
      <c r="C2717" s="153" t="s">
        <v>423</v>
      </c>
      <c r="D2717" s="131">
        <v>163.91643273098182</v>
      </c>
      <c r="F2717" s="131">
        <v>145.84009508133673</v>
      </c>
      <c r="G2717" s="131">
        <v>27.42869543622761</v>
      </c>
      <c r="H2717" s="131">
        <v>163.91643273098182</v>
      </c>
    </row>
    <row r="2719" spans="3:8" ht="12.75">
      <c r="C2719" s="153" t="s">
        <v>424</v>
      </c>
      <c r="D2719" s="131">
        <v>0.8404498677018151</v>
      </c>
      <c r="F2719" s="131">
        <v>0.7992259928100583</v>
      </c>
      <c r="G2719" s="131">
        <v>0.16548565342426758</v>
      </c>
      <c r="H2719" s="131">
        <v>7.623328666569475</v>
      </c>
    </row>
    <row r="2720" spans="1:10" ht="12.75">
      <c r="A2720" s="147" t="s">
        <v>413</v>
      </c>
      <c r="C2720" s="148" t="s">
        <v>414</v>
      </c>
      <c r="D2720" s="148" t="s">
        <v>415</v>
      </c>
      <c r="F2720" s="148" t="s">
        <v>416</v>
      </c>
      <c r="G2720" s="148" t="s">
        <v>417</v>
      </c>
      <c r="H2720" s="148" t="s">
        <v>418</v>
      </c>
      <c r="I2720" s="149" t="s">
        <v>419</v>
      </c>
      <c r="J2720" s="148" t="s">
        <v>420</v>
      </c>
    </row>
    <row r="2721" spans="1:8" ht="12.75">
      <c r="A2721" s="150" t="s">
        <v>474</v>
      </c>
      <c r="C2721" s="151">
        <v>231.6040000000503</v>
      </c>
      <c r="D2721" s="131">
        <v>16153.02397325635</v>
      </c>
      <c r="F2721" s="131">
        <v>12260</v>
      </c>
      <c r="G2721" s="131">
        <v>15781</v>
      </c>
      <c r="H2721" s="152" t="s">
        <v>102</v>
      </c>
    </row>
    <row r="2723" spans="4:8" ht="12.75">
      <c r="D2723" s="131">
        <v>15428.000000014901</v>
      </c>
      <c r="F2723" s="131">
        <v>12108</v>
      </c>
      <c r="G2723" s="131">
        <v>15797</v>
      </c>
      <c r="H2723" s="152" t="s">
        <v>103</v>
      </c>
    </row>
    <row r="2725" spans="4:8" ht="12.75">
      <c r="D2725" s="131">
        <v>16076.353716820478</v>
      </c>
      <c r="F2725" s="131">
        <v>12036</v>
      </c>
      <c r="G2725" s="131">
        <v>15853</v>
      </c>
      <c r="H2725" s="152" t="s">
        <v>104</v>
      </c>
    </row>
    <row r="2727" spans="1:8" ht="12.75">
      <c r="A2727" s="147" t="s">
        <v>421</v>
      </c>
      <c r="C2727" s="153" t="s">
        <v>422</v>
      </c>
      <c r="D2727" s="131">
        <v>15885.79256336391</v>
      </c>
      <c r="F2727" s="131">
        <v>12134.666666666668</v>
      </c>
      <c r="G2727" s="131">
        <v>15810.333333333332</v>
      </c>
      <c r="H2727" s="131">
        <v>1481.0552802998761</v>
      </c>
    </row>
    <row r="2728" spans="1:8" ht="12.75">
      <c r="A2728" s="130">
        <v>38405.90299768518</v>
      </c>
      <c r="C2728" s="153" t="s">
        <v>423</v>
      </c>
      <c r="D2728" s="131">
        <v>398.3090575780498</v>
      </c>
      <c r="F2728" s="131">
        <v>114.35616875942169</v>
      </c>
      <c r="G2728" s="131">
        <v>37.80652501002087</v>
      </c>
      <c r="H2728" s="131">
        <v>398.3090575780498</v>
      </c>
    </row>
    <row r="2730" spans="3:8" ht="12.75">
      <c r="C2730" s="153" t="s">
        <v>424</v>
      </c>
      <c r="D2730" s="131">
        <v>2.507328834801967</v>
      </c>
      <c r="F2730" s="131">
        <v>0.9423923367714125</v>
      </c>
      <c r="G2730" s="131">
        <v>0.23912541382231584</v>
      </c>
      <c r="H2730" s="131">
        <v>26.893598292793122</v>
      </c>
    </row>
    <row r="2731" spans="1:10" ht="12.75">
      <c r="A2731" s="147" t="s">
        <v>413</v>
      </c>
      <c r="C2731" s="148" t="s">
        <v>414</v>
      </c>
      <c r="D2731" s="148" t="s">
        <v>415</v>
      </c>
      <c r="F2731" s="148" t="s">
        <v>416</v>
      </c>
      <c r="G2731" s="148" t="s">
        <v>417</v>
      </c>
      <c r="H2731" s="148" t="s">
        <v>418</v>
      </c>
      <c r="I2731" s="149" t="s">
        <v>419</v>
      </c>
      <c r="J2731" s="148" t="s">
        <v>420</v>
      </c>
    </row>
    <row r="2732" spans="1:8" ht="12.75">
      <c r="A2732" s="150" t="s">
        <v>472</v>
      </c>
      <c r="C2732" s="151">
        <v>267.7160000000149</v>
      </c>
      <c r="D2732" s="131">
        <v>4762.168217070401</v>
      </c>
      <c r="F2732" s="131">
        <v>3546.2500000037253</v>
      </c>
      <c r="G2732" s="131">
        <v>3608.5000000037253</v>
      </c>
      <c r="H2732" s="152" t="s">
        <v>105</v>
      </c>
    </row>
    <row r="2734" spans="4:8" ht="12.75">
      <c r="D2734" s="131">
        <v>4839.715875655413</v>
      </c>
      <c r="F2734" s="131">
        <v>3568.25</v>
      </c>
      <c r="G2734" s="131">
        <v>3635.5</v>
      </c>
      <c r="H2734" s="152" t="s">
        <v>106</v>
      </c>
    </row>
    <row r="2736" spans="4:8" ht="12.75">
      <c r="D2736" s="131">
        <v>4857.786577500403</v>
      </c>
      <c r="F2736" s="131">
        <v>3576.75</v>
      </c>
      <c r="G2736" s="131">
        <v>3643</v>
      </c>
      <c r="H2736" s="152" t="s">
        <v>107</v>
      </c>
    </row>
    <row r="2738" spans="1:8" ht="12.75">
      <c r="A2738" s="147" t="s">
        <v>421</v>
      </c>
      <c r="C2738" s="153" t="s">
        <v>422</v>
      </c>
      <c r="D2738" s="131">
        <v>4819.890223408739</v>
      </c>
      <c r="F2738" s="131">
        <v>3563.7500000012415</v>
      </c>
      <c r="G2738" s="131">
        <v>3629.0000000012415</v>
      </c>
      <c r="H2738" s="131">
        <v>1218.0423690511902</v>
      </c>
    </row>
    <row r="2739" spans="1:8" ht="12.75">
      <c r="A2739" s="130">
        <v>38405.903645833336</v>
      </c>
      <c r="C2739" s="153" t="s">
        <v>423</v>
      </c>
      <c r="D2739" s="131">
        <v>50.79872122497978</v>
      </c>
      <c r="F2739" s="131">
        <v>15.74007623657658</v>
      </c>
      <c r="G2739" s="131">
        <v>18.145247309521743</v>
      </c>
      <c r="H2739" s="131">
        <v>50.79872122497978</v>
      </c>
    </row>
    <row r="2741" spans="3:8" ht="12.75">
      <c r="C2741" s="153" t="s">
        <v>424</v>
      </c>
      <c r="D2741" s="131">
        <v>1.0539393818196496</v>
      </c>
      <c r="F2741" s="131">
        <v>0.4416717288409989</v>
      </c>
      <c r="G2741" s="131">
        <v>0.500006814811671</v>
      </c>
      <c r="H2741" s="131">
        <v>4.170521692488424</v>
      </c>
    </row>
    <row r="2742" spans="1:10" ht="12.75">
      <c r="A2742" s="147" t="s">
        <v>413</v>
      </c>
      <c r="C2742" s="148" t="s">
        <v>414</v>
      </c>
      <c r="D2742" s="148" t="s">
        <v>415</v>
      </c>
      <c r="F2742" s="148" t="s">
        <v>416</v>
      </c>
      <c r="G2742" s="148" t="s">
        <v>417</v>
      </c>
      <c r="H2742" s="148" t="s">
        <v>418</v>
      </c>
      <c r="I2742" s="149" t="s">
        <v>419</v>
      </c>
      <c r="J2742" s="148" t="s">
        <v>420</v>
      </c>
    </row>
    <row r="2743" spans="1:8" ht="12.75">
      <c r="A2743" s="150" t="s">
        <v>471</v>
      </c>
      <c r="C2743" s="151">
        <v>292.40199999976903</v>
      </c>
      <c r="D2743" s="131">
        <v>38318.41231352091</v>
      </c>
      <c r="F2743" s="131">
        <v>14335.5</v>
      </c>
      <c r="G2743" s="131">
        <v>14016.5</v>
      </c>
      <c r="H2743" s="152" t="s">
        <v>108</v>
      </c>
    </row>
    <row r="2745" spans="4:8" ht="12.75">
      <c r="D2745" s="131">
        <v>38438.85129928589</v>
      </c>
      <c r="F2745" s="131">
        <v>14372</v>
      </c>
      <c r="G2745" s="131">
        <v>13862.75</v>
      </c>
      <c r="H2745" s="152" t="s">
        <v>559</v>
      </c>
    </row>
    <row r="2747" spans="4:8" ht="12.75">
      <c r="D2747" s="131">
        <v>38173.0848223567</v>
      </c>
      <c r="F2747" s="131">
        <v>14210.75</v>
      </c>
      <c r="G2747" s="131">
        <v>13983.000000014901</v>
      </c>
      <c r="H2747" s="152" t="s">
        <v>109</v>
      </c>
    </row>
    <row r="2749" spans="1:8" ht="12.75">
      <c r="A2749" s="147" t="s">
        <v>421</v>
      </c>
      <c r="C2749" s="153" t="s">
        <v>422</v>
      </c>
      <c r="D2749" s="131">
        <v>38310.1161450545</v>
      </c>
      <c r="F2749" s="131">
        <v>14306.083333333332</v>
      </c>
      <c r="G2749" s="131">
        <v>13954.083333338302</v>
      </c>
      <c r="H2749" s="131">
        <v>24230.15939399645</v>
      </c>
    </row>
    <row r="2750" spans="1:8" ht="12.75">
      <c r="A2750" s="130">
        <v>38405.90431712963</v>
      </c>
      <c r="C2750" s="153" t="s">
        <v>423</v>
      </c>
      <c r="D2750" s="131">
        <v>133.07732666779447</v>
      </c>
      <c r="F2750" s="131">
        <v>84.5541000385749</v>
      </c>
      <c r="G2750" s="131">
        <v>80.8510719393394</v>
      </c>
      <c r="H2750" s="131">
        <v>133.07732666779447</v>
      </c>
    </row>
    <row r="2752" spans="3:8" ht="12.75">
      <c r="C2752" s="153" t="s">
        <v>424</v>
      </c>
      <c r="D2752" s="131">
        <v>0.3473686327755329</v>
      </c>
      <c r="F2752" s="131">
        <v>0.5910359814664502</v>
      </c>
      <c r="G2752" s="131">
        <v>0.579407976919377</v>
      </c>
      <c r="H2752" s="131">
        <v>0.549221837561528</v>
      </c>
    </row>
    <row r="2753" spans="1:10" ht="12.75">
      <c r="A2753" s="147" t="s">
        <v>413</v>
      </c>
      <c r="C2753" s="148" t="s">
        <v>414</v>
      </c>
      <c r="D2753" s="148" t="s">
        <v>415</v>
      </c>
      <c r="F2753" s="148" t="s">
        <v>416</v>
      </c>
      <c r="G2753" s="148" t="s">
        <v>417</v>
      </c>
      <c r="H2753" s="148" t="s">
        <v>418</v>
      </c>
      <c r="I2753" s="149" t="s">
        <v>419</v>
      </c>
      <c r="J2753" s="148" t="s">
        <v>420</v>
      </c>
    </row>
    <row r="2754" spans="1:8" ht="12.75">
      <c r="A2754" s="150" t="s">
        <v>475</v>
      </c>
      <c r="C2754" s="151">
        <v>324.75400000019</v>
      </c>
      <c r="D2754" s="131">
        <v>38585.817143917084</v>
      </c>
      <c r="F2754" s="131">
        <v>20997</v>
      </c>
      <c r="G2754" s="131">
        <v>19156</v>
      </c>
      <c r="H2754" s="152" t="s">
        <v>110</v>
      </c>
    </row>
    <row r="2756" spans="4:8" ht="12.75">
      <c r="D2756" s="131">
        <v>38282.6194640398</v>
      </c>
      <c r="F2756" s="131">
        <v>21110</v>
      </c>
      <c r="G2756" s="131">
        <v>19203</v>
      </c>
      <c r="H2756" s="152" t="s">
        <v>111</v>
      </c>
    </row>
    <row r="2758" spans="4:8" ht="12.75">
      <c r="D2758" s="131">
        <v>38871.281457901</v>
      </c>
      <c r="F2758" s="131">
        <v>20935</v>
      </c>
      <c r="G2758" s="131">
        <v>18952</v>
      </c>
      <c r="H2758" s="152" t="s">
        <v>112</v>
      </c>
    </row>
    <row r="2760" spans="1:8" ht="12.75">
      <c r="A2760" s="147" t="s">
        <v>421</v>
      </c>
      <c r="C2760" s="153" t="s">
        <v>422</v>
      </c>
      <c r="D2760" s="131">
        <v>38579.90602195263</v>
      </c>
      <c r="F2760" s="131">
        <v>21014</v>
      </c>
      <c r="G2760" s="131">
        <v>19103.666666666668</v>
      </c>
      <c r="H2760" s="131">
        <v>18457.62355636316</v>
      </c>
    </row>
    <row r="2761" spans="1:8" ht="12.75">
      <c r="A2761" s="130">
        <v>38405.90482638889</v>
      </c>
      <c r="C2761" s="153" t="s">
        <v>423</v>
      </c>
      <c r="D2761" s="131">
        <v>294.37551150889414</v>
      </c>
      <c r="F2761" s="131">
        <v>88.72992730753249</v>
      </c>
      <c r="G2761" s="131">
        <v>133.4328795062646</v>
      </c>
      <c r="H2761" s="131">
        <v>294.37551150889414</v>
      </c>
    </row>
    <row r="2763" spans="3:8" ht="12.75">
      <c r="C2763" s="153" t="s">
        <v>424</v>
      </c>
      <c r="D2763" s="131">
        <v>0.7630280678791427</v>
      </c>
      <c r="F2763" s="131">
        <v>0.4222419687233868</v>
      </c>
      <c r="G2763" s="131">
        <v>0.6984673771506236</v>
      </c>
      <c r="H2763" s="131">
        <v>1.5948722250726033</v>
      </c>
    </row>
    <row r="2764" spans="1:10" ht="12.75">
      <c r="A2764" s="147" t="s">
        <v>413</v>
      </c>
      <c r="C2764" s="148" t="s">
        <v>414</v>
      </c>
      <c r="D2764" s="148" t="s">
        <v>415</v>
      </c>
      <c r="F2764" s="148" t="s">
        <v>416</v>
      </c>
      <c r="G2764" s="148" t="s">
        <v>417</v>
      </c>
      <c r="H2764" s="148" t="s">
        <v>418</v>
      </c>
      <c r="I2764" s="149" t="s">
        <v>419</v>
      </c>
      <c r="J2764" s="148" t="s">
        <v>420</v>
      </c>
    </row>
    <row r="2765" spans="1:8" ht="12.75">
      <c r="A2765" s="150" t="s">
        <v>494</v>
      </c>
      <c r="C2765" s="151">
        <v>343.82299999985844</v>
      </c>
      <c r="D2765" s="131">
        <v>25674.784210830927</v>
      </c>
      <c r="F2765" s="131">
        <v>16566</v>
      </c>
      <c r="G2765" s="131">
        <v>16324</v>
      </c>
      <c r="H2765" s="152" t="s">
        <v>113</v>
      </c>
    </row>
    <row r="2767" spans="4:8" ht="12.75">
      <c r="D2767" s="131">
        <v>26148.796448767185</v>
      </c>
      <c r="F2767" s="131">
        <v>15924</v>
      </c>
      <c r="G2767" s="131">
        <v>15954</v>
      </c>
      <c r="H2767" s="152" t="s">
        <v>114</v>
      </c>
    </row>
    <row r="2769" spans="4:8" ht="12.75">
      <c r="D2769" s="131">
        <v>25908.249481081963</v>
      </c>
      <c r="F2769" s="131">
        <v>16764</v>
      </c>
      <c r="G2769" s="131">
        <v>16284.000000014901</v>
      </c>
      <c r="H2769" s="152" t="s">
        <v>115</v>
      </c>
    </row>
    <row r="2771" spans="1:8" ht="12.75">
      <c r="A2771" s="147" t="s">
        <v>421</v>
      </c>
      <c r="C2771" s="153" t="s">
        <v>422</v>
      </c>
      <c r="D2771" s="131">
        <v>25910.61004689336</v>
      </c>
      <c r="F2771" s="131">
        <v>16418</v>
      </c>
      <c r="G2771" s="131">
        <v>16187.333333338302</v>
      </c>
      <c r="H2771" s="131">
        <v>9607.111249392094</v>
      </c>
    </row>
    <row r="2772" spans="1:8" ht="12.75">
      <c r="A2772" s="130">
        <v>38405.90526620371</v>
      </c>
      <c r="C2772" s="153" t="s">
        <v>423</v>
      </c>
      <c r="D2772" s="131">
        <v>237.01493546179321</v>
      </c>
      <c r="F2772" s="131">
        <v>439.12185097077554</v>
      </c>
      <c r="G2772" s="131">
        <v>203.05992547733098</v>
      </c>
      <c r="H2772" s="131">
        <v>237.01493546179321</v>
      </c>
    </row>
    <row r="2774" spans="3:8" ht="12.75">
      <c r="C2774" s="153" t="s">
        <v>424</v>
      </c>
      <c r="D2774" s="131">
        <v>0.914740853391103</v>
      </c>
      <c r="F2774" s="131">
        <v>2.674636685167351</v>
      </c>
      <c r="G2774" s="131">
        <v>1.2544371657505993</v>
      </c>
      <c r="H2774" s="131">
        <v>2.467078076948372</v>
      </c>
    </row>
    <row r="2775" spans="1:10" ht="12.75">
      <c r="A2775" s="147" t="s">
        <v>413</v>
      </c>
      <c r="C2775" s="148" t="s">
        <v>414</v>
      </c>
      <c r="D2775" s="148" t="s">
        <v>415</v>
      </c>
      <c r="F2775" s="148" t="s">
        <v>416</v>
      </c>
      <c r="G2775" s="148" t="s">
        <v>417</v>
      </c>
      <c r="H2775" s="148" t="s">
        <v>418</v>
      </c>
      <c r="I2775" s="149" t="s">
        <v>419</v>
      </c>
      <c r="J2775" s="148" t="s">
        <v>420</v>
      </c>
    </row>
    <row r="2776" spans="1:8" ht="12.75">
      <c r="A2776" s="150" t="s">
        <v>476</v>
      </c>
      <c r="C2776" s="151">
        <v>361.38400000007823</v>
      </c>
      <c r="D2776" s="131">
        <v>33731.83721190691</v>
      </c>
      <c r="F2776" s="131">
        <v>16916</v>
      </c>
      <c r="G2776" s="131">
        <v>16704</v>
      </c>
      <c r="H2776" s="152" t="s">
        <v>116</v>
      </c>
    </row>
    <row r="2778" spans="4:8" ht="12.75">
      <c r="D2778" s="131">
        <v>33128.489410579205</v>
      </c>
      <c r="F2778" s="131">
        <v>17092</v>
      </c>
      <c r="G2778" s="131">
        <v>16630</v>
      </c>
      <c r="H2778" s="152" t="s">
        <v>117</v>
      </c>
    </row>
    <row r="2780" spans="4:8" ht="12.75">
      <c r="D2780" s="131">
        <v>33346.75503325462</v>
      </c>
      <c r="F2780" s="131">
        <v>17036</v>
      </c>
      <c r="G2780" s="131">
        <v>17222</v>
      </c>
      <c r="H2780" s="152" t="s">
        <v>118</v>
      </c>
    </row>
    <row r="2782" spans="1:8" ht="12.75">
      <c r="A2782" s="147" t="s">
        <v>421</v>
      </c>
      <c r="C2782" s="153" t="s">
        <v>422</v>
      </c>
      <c r="D2782" s="131">
        <v>33402.36055191358</v>
      </c>
      <c r="F2782" s="131">
        <v>17014.666666666668</v>
      </c>
      <c r="G2782" s="131">
        <v>16852</v>
      </c>
      <c r="H2782" s="131">
        <v>16462.462695096434</v>
      </c>
    </row>
    <row r="2783" spans="1:8" ht="12.75">
      <c r="A2783" s="130">
        <v>38405.905694444446</v>
      </c>
      <c r="C2783" s="153" t="s">
        <v>423</v>
      </c>
      <c r="D2783" s="131">
        <v>305.4932448036227</v>
      </c>
      <c r="F2783" s="131">
        <v>89.91848160046595</v>
      </c>
      <c r="G2783" s="131">
        <v>322.5585218220098</v>
      </c>
      <c r="H2783" s="131">
        <v>305.4932448036227</v>
      </c>
    </row>
    <row r="2785" spans="3:8" ht="12.75">
      <c r="C2785" s="153" t="s">
        <v>424</v>
      </c>
      <c r="D2785" s="131">
        <v>0.9145857950034051</v>
      </c>
      <c r="F2785" s="131">
        <v>0.5284763043676002</v>
      </c>
      <c r="G2785" s="131">
        <v>1.9140667091265715</v>
      </c>
      <c r="H2785" s="131">
        <v>1.8556958971552777</v>
      </c>
    </row>
    <row r="2786" spans="1:10" ht="12.75">
      <c r="A2786" s="147" t="s">
        <v>413</v>
      </c>
      <c r="C2786" s="148" t="s">
        <v>414</v>
      </c>
      <c r="D2786" s="148" t="s">
        <v>415</v>
      </c>
      <c r="F2786" s="148" t="s">
        <v>416</v>
      </c>
      <c r="G2786" s="148" t="s">
        <v>417</v>
      </c>
      <c r="H2786" s="148" t="s">
        <v>418</v>
      </c>
      <c r="I2786" s="149" t="s">
        <v>419</v>
      </c>
      <c r="J2786" s="148" t="s">
        <v>420</v>
      </c>
    </row>
    <row r="2787" spans="1:8" ht="12.75">
      <c r="A2787" s="150" t="s">
        <v>495</v>
      </c>
      <c r="C2787" s="151">
        <v>371.029</v>
      </c>
      <c r="D2787" s="131">
        <v>30577.75737708807</v>
      </c>
      <c r="F2787" s="131">
        <v>20932</v>
      </c>
      <c r="G2787" s="131">
        <v>20870</v>
      </c>
      <c r="H2787" s="152" t="s">
        <v>119</v>
      </c>
    </row>
    <row r="2789" spans="4:8" ht="12.75">
      <c r="D2789" s="131">
        <v>30700.4169357419</v>
      </c>
      <c r="F2789" s="131">
        <v>20718</v>
      </c>
      <c r="G2789" s="131">
        <v>20654</v>
      </c>
      <c r="H2789" s="152" t="s">
        <v>120</v>
      </c>
    </row>
    <row r="2791" spans="4:8" ht="12.75">
      <c r="D2791" s="131">
        <v>30793.74797576666</v>
      </c>
      <c r="F2791" s="131">
        <v>20536</v>
      </c>
      <c r="G2791" s="131">
        <v>20732</v>
      </c>
      <c r="H2791" s="152" t="s">
        <v>121</v>
      </c>
    </row>
    <row r="2793" spans="1:8" ht="12.75">
      <c r="A2793" s="147" t="s">
        <v>421</v>
      </c>
      <c r="C2793" s="153" t="s">
        <v>422</v>
      </c>
      <c r="D2793" s="131">
        <v>30690.640762865543</v>
      </c>
      <c r="F2793" s="131">
        <v>20728.666666666668</v>
      </c>
      <c r="G2793" s="131">
        <v>20752</v>
      </c>
      <c r="H2793" s="131">
        <v>9953.094603598453</v>
      </c>
    </row>
    <row r="2794" spans="1:8" ht="12.75">
      <c r="A2794" s="130">
        <v>38405.90614583333</v>
      </c>
      <c r="C2794" s="153" t="s">
        <v>423</v>
      </c>
      <c r="D2794" s="131">
        <v>108.32665805975395</v>
      </c>
      <c r="F2794" s="131">
        <v>198.2153710823995</v>
      </c>
      <c r="G2794" s="131">
        <v>109.38007131100254</v>
      </c>
      <c r="H2794" s="131">
        <v>108.32665805975395</v>
      </c>
    </row>
    <row r="2796" spans="3:8" ht="12.75">
      <c r="C2796" s="153" t="s">
        <v>424</v>
      </c>
      <c r="D2796" s="131">
        <v>0.3529631684680396</v>
      </c>
      <c r="F2796" s="131">
        <v>0.9562379205081507</v>
      </c>
      <c r="G2796" s="131">
        <v>0.5270820706968126</v>
      </c>
      <c r="H2796" s="131">
        <v>1.0883716308753801</v>
      </c>
    </row>
    <row r="2797" spans="1:10" ht="12.75">
      <c r="A2797" s="147" t="s">
        <v>413</v>
      </c>
      <c r="C2797" s="148" t="s">
        <v>414</v>
      </c>
      <c r="D2797" s="148" t="s">
        <v>415</v>
      </c>
      <c r="F2797" s="148" t="s">
        <v>416</v>
      </c>
      <c r="G2797" s="148" t="s">
        <v>417</v>
      </c>
      <c r="H2797" s="148" t="s">
        <v>418</v>
      </c>
      <c r="I2797" s="149" t="s">
        <v>419</v>
      </c>
      <c r="J2797" s="148" t="s">
        <v>420</v>
      </c>
    </row>
    <row r="2798" spans="1:8" ht="12.75">
      <c r="A2798" s="150" t="s">
        <v>470</v>
      </c>
      <c r="C2798" s="151">
        <v>407.77100000018254</v>
      </c>
      <c r="D2798" s="131">
        <v>3993286.6568603516</v>
      </c>
      <c r="F2798" s="131">
        <v>84500</v>
      </c>
      <c r="G2798" s="131">
        <v>87400</v>
      </c>
      <c r="H2798" s="152" t="s">
        <v>122</v>
      </c>
    </row>
    <row r="2800" spans="4:8" ht="12.75">
      <c r="D2800" s="131">
        <v>4282597.15297699</v>
      </c>
      <c r="F2800" s="131">
        <v>84300</v>
      </c>
      <c r="G2800" s="131">
        <v>87700</v>
      </c>
      <c r="H2800" s="152" t="s">
        <v>123</v>
      </c>
    </row>
    <row r="2802" spans="4:8" ht="12.75">
      <c r="D2802" s="131">
        <v>4190729.576282501</v>
      </c>
      <c r="F2802" s="131">
        <v>84500</v>
      </c>
      <c r="G2802" s="131">
        <v>88100</v>
      </c>
      <c r="H2802" s="152" t="s">
        <v>124</v>
      </c>
    </row>
    <row r="2804" spans="1:8" ht="12.75">
      <c r="A2804" s="147" t="s">
        <v>421</v>
      </c>
      <c r="C2804" s="153" t="s">
        <v>422</v>
      </c>
      <c r="D2804" s="131">
        <v>4155537.7953732805</v>
      </c>
      <c r="F2804" s="131">
        <v>84433.33333333334</v>
      </c>
      <c r="G2804" s="131">
        <v>87733.33333333334</v>
      </c>
      <c r="H2804" s="131">
        <v>4069427.480907872</v>
      </c>
    </row>
    <row r="2805" spans="1:8" ht="12.75">
      <c r="A2805" s="130">
        <v>38405.90660879629</v>
      </c>
      <c r="C2805" s="153" t="s">
        <v>423</v>
      </c>
      <c r="D2805" s="131">
        <v>147830.94017652958</v>
      </c>
      <c r="F2805" s="131">
        <v>115.47005383792514</v>
      </c>
      <c r="G2805" s="131">
        <v>351.1884584284246</v>
      </c>
      <c r="H2805" s="131">
        <v>147830.94017652958</v>
      </c>
    </row>
    <row r="2807" spans="3:8" ht="12.75">
      <c r="C2807" s="153" t="s">
        <v>424</v>
      </c>
      <c r="D2807" s="131">
        <v>3.5574442456310367</v>
      </c>
      <c r="F2807" s="131">
        <v>0.13675884781436057</v>
      </c>
      <c r="G2807" s="131">
        <v>0.40029079608103113</v>
      </c>
      <c r="H2807" s="131">
        <v>3.632720840218761</v>
      </c>
    </row>
    <row r="2808" spans="1:10" ht="12.75">
      <c r="A2808" s="147" t="s">
        <v>413</v>
      </c>
      <c r="C2808" s="148" t="s">
        <v>414</v>
      </c>
      <c r="D2808" s="148" t="s">
        <v>415</v>
      </c>
      <c r="F2808" s="148" t="s">
        <v>416</v>
      </c>
      <c r="G2808" s="148" t="s">
        <v>417</v>
      </c>
      <c r="H2808" s="148" t="s">
        <v>418</v>
      </c>
      <c r="I2808" s="149" t="s">
        <v>419</v>
      </c>
      <c r="J2808" s="148" t="s">
        <v>420</v>
      </c>
    </row>
    <row r="2809" spans="1:8" ht="12.75">
      <c r="A2809" s="150" t="s">
        <v>477</v>
      </c>
      <c r="C2809" s="151">
        <v>455.40299999993294</v>
      </c>
      <c r="D2809" s="131">
        <v>667079.5602474213</v>
      </c>
      <c r="F2809" s="131">
        <v>55182.5</v>
      </c>
      <c r="G2809" s="131">
        <v>57542.5</v>
      </c>
      <c r="H2809" s="152" t="s">
        <v>125</v>
      </c>
    </row>
    <row r="2811" spans="4:8" ht="12.75">
      <c r="D2811" s="131">
        <v>639304.6115942001</v>
      </c>
      <c r="F2811" s="131">
        <v>54165.000000059605</v>
      </c>
      <c r="G2811" s="131">
        <v>57150</v>
      </c>
      <c r="H2811" s="152" t="s">
        <v>126</v>
      </c>
    </row>
    <row r="2813" spans="4:8" ht="12.75">
      <c r="D2813" s="131">
        <v>663576.3004846573</v>
      </c>
      <c r="F2813" s="131">
        <v>55665.000000059605</v>
      </c>
      <c r="G2813" s="131">
        <v>57222.499999940395</v>
      </c>
      <c r="H2813" s="152" t="s">
        <v>127</v>
      </c>
    </row>
    <row r="2815" spans="1:8" ht="12.75">
      <c r="A2815" s="147" t="s">
        <v>421</v>
      </c>
      <c r="C2815" s="153" t="s">
        <v>422</v>
      </c>
      <c r="D2815" s="131">
        <v>656653.4907754263</v>
      </c>
      <c r="F2815" s="131">
        <v>55004.1666667064</v>
      </c>
      <c r="G2815" s="131">
        <v>57304.99999998014</v>
      </c>
      <c r="H2815" s="131">
        <v>600505.5959110751</v>
      </c>
    </row>
    <row r="2816" spans="1:8" ht="12.75">
      <c r="A2816" s="130">
        <v>38405.90725694445</v>
      </c>
      <c r="C2816" s="153" t="s">
        <v>423</v>
      </c>
      <c r="D2816" s="131">
        <v>15126.331804998059</v>
      </c>
      <c r="F2816" s="131">
        <v>765.7363014267731</v>
      </c>
      <c r="G2816" s="131">
        <v>208.8510234709967</v>
      </c>
      <c r="H2816" s="131">
        <v>15126.331804998059</v>
      </c>
    </row>
    <row r="2818" spans="3:8" ht="12.75">
      <c r="C2818" s="153" t="s">
        <v>424</v>
      </c>
      <c r="D2818" s="131">
        <v>2.3035485255908315</v>
      </c>
      <c r="F2818" s="131">
        <v>1.3921423554449879</v>
      </c>
      <c r="G2818" s="131">
        <v>0.3644551495874166</v>
      </c>
      <c r="H2818" s="131">
        <v>2.518932697379562</v>
      </c>
    </row>
    <row r="2819" spans="1:16" ht="12.75">
      <c r="A2819" s="141" t="s">
        <v>404</v>
      </c>
      <c r="B2819" s="136" t="s">
        <v>128</v>
      </c>
      <c r="D2819" s="141" t="s">
        <v>405</v>
      </c>
      <c r="E2819" s="136" t="s">
        <v>406</v>
      </c>
      <c r="F2819" s="137" t="s">
        <v>129</v>
      </c>
      <c r="G2819" s="142" t="s">
        <v>408</v>
      </c>
      <c r="H2819" s="143">
        <v>2</v>
      </c>
      <c r="I2819" s="144" t="s">
        <v>409</v>
      </c>
      <c r="J2819" s="143">
        <v>12</v>
      </c>
      <c r="K2819" s="142" t="s">
        <v>410</v>
      </c>
      <c r="L2819" s="145">
        <v>1</v>
      </c>
      <c r="M2819" s="142" t="s">
        <v>411</v>
      </c>
      <c r="N2819" s="146">
        <v>1</v>
      </c>
      <c r="O2819" s="142" t="s">
        <v>412</v>
      </c>
      <c r="P2819" s="146">
        <v>1</v>
      </c>
    </row>
    <row r="2821" spans="1:10" ht="12.75">
      <c r="A2821" s="147" t="s">
        <v>413</v>
      </c>
      <c r="C2821" s="148" t="s">
        <v>414</v>
      </c>
      <c r="D2821" s="148" t="s">
        <v>415</v>
      </c>
      <c r="F2821" s="148" t="s">
        <v>416</v>
      </c>
      <c r="G2821" s="148" t="s">
        <v>417</v>
      </c>
      <c r="H2821" s="148" t="s">
        <v>418</v>
      </c>
      <c r="I2821" s="149" t="s">
        <v>419</v>
      </c>
      <c r="J2821" s="148" t="s">
        <v>420</v>
      </c>
    </row>
    <row r="2822" spans="1:8" ht="12.75">
      <c r="A2822" s="150" t="s">
        <v>473</v>
      </c>
      <c r="C2822" s="151">
        <v>228.61599999992177</v>
      </c>
      <c r="D2822" s="131">
        <v>18246.019379228354</v>
      </c>
      <c r="F2822" s="131">
        <v>18085</v>
      </c>
      <c r="G2822" s="131">
        <v>16582</v>
      </c>
      <c r="H2822" s="152" t="s">
        <v>130</v>
      </c>
    </row>
    <row r="2824" spans="4:8" ht="12.75">
      <c r="D2824" s="131">
        <v>18322.476585537195</v>
      </c>
      <c r="F2824" s="131">
        <v>18407</v>
      </c>
      <c r="G2824" s="131">
        <v>16526</v>
      </c>
      <c r="H2824" s="152" t="s">
        <v>131</v>
      </c>
    </row>
    <row r="2826" spans="4:8" ht="12.75">
      <c r="D2826" s="131">
        <v>18055</v>
      </c>
      <c r="F2826" s="131">
        <v>18411</v>
      </c>
      <c r="G2826" s="131">
        <v>16631</v>
      </c>
      <c r="H2826" s="152" t="s">
        <v>132</v>
      </c>
    </row>
    <row r="2828" spans="1:8" ht="12.75">
      <c r="A2828" s="147" t="s">
        <v>421</v>
      </c>
      <c r="C2828" s="153" t="s">
        <v>422</v>
      </c>
      <c r="D2828" s="131">
        <v>18207.831988255184</v>
      </c>
      <c r="F2828" s="131">
        <v>18301</v>
      </c>
      <c r="G2828" s="131">
        <v>16579.666666666668</v>
      </c>
      <c r="H2828" s="131">
        <v>827.1185483499135</v>
      </c>
    </row>
    <row r="2829" spans="1:8" ht="12.75">
      <c r="A2829" s="130">
        <v>38405.90949074074</v>
      </c>
      <c r="C2829" s="153" t="s">
        <v>423</v>
      </c>
      <c r="D2829" s="131">
        <v>137.76660907029458</v>
      </c>
      <c r="F2829" s="131">
        <v>187.07217858356168</v>
      </c>
      <c r="G2829" s="131">
        <v>52.53887449625594</v>
      </c>
      <c r="H2829" s="131">
        <v>137.76660907029458</v>
      </c>
    </row>
    <row r="2831" spans="3:8" ht="12.75">
      <c r="C2831" s="153" t="s">
        <v>424</v>
      </c>
      <c r="D2831" s="131">
        <v>0.7566337890154073</v>
      </c>
      <c r="F2831" s="131">
        <v>1.022196484255296</v>
      </c>
      <c r="G2831" s="131">
        <v>0.31688739920136677</v>
      </c>
      <c r="H2831" s="131">
        <v>16.65621081103023</v>
      </c>
    </row>
    <row r="2832" spans="1:10" ht="12.75">
      <c r="A2832" s="147" t="s">
        <v>413</v>
      </c>
      <c r="C2832" s="148" t="s">
        <v>414</v>
      </c>
      <c r="D2832" s="148" t="s">
        <v>415</v>
      </c>
      <c r="F2832" s="148" t="s">
        <v>416</v>
      </c>
      <c r="G2832" s="148" t="s">
        <v>417</v>
      </c>
      <c r="H2832" s="148" t="s">
        <v>418</v>
      </c>
      <c r="I2832" s="149" t="s">
        <v>419</v>
      </c>
      <c r="J2832" s="148" t="s">
        <v>420</v>
      </c>
    </row>
    <row r="2833" spans="1:8" ht="12.75">
      <c r="A2833" s="150" t="s">
        <v>474</v>
      </c>
      <c r="C2833" s="151">
        <v>231.6040000000503</v>
      </c>
      <c r="D2833" s="131">
        <v>16139.681554675102</v>
      </c>
      <c r="F2833" s="131">
        <v>12018</v>
      </c>
      <c r="G2833" s="131">
        <v>15912.000000014901</v>
      </c>
      <c r="H2833" s="152" t="s">
        <v>133</v>
      </c>
    </row>
    <row r="2835" spans="4:8" ht="12.75">
      <c r="D2835" s="131">
        <v>15281.500000014901</v>
      </c>
      <c r="F2835" s="131">
        <v>12521</v>
      </c>
      <c r="G2835" s="131">
        <v>15844</v>
      </c>
      <c r="H2835" s="152" t="s">
        <v>134</v>
      </c>
    </row>
    <row r="2837" spans="4:8" ht="12.75">
      <c r="D2837" s="131">
        <v>15949.285482212901</v>
      </c>
      <c r="F2837" s="131">
        <v>12165</v>
      </c>
      <c r="G2837" s="131">
        <v>15712.000000014901</v>
      </c>
      <c r="H2837" s="152" t="s">
        <v>135</v>
      </c>
    </row>
    <row r="2839" spans="1:8" ht="12.75">
      <c r="A2839" s="147" t="s">
        <v>421</v>
      </c>
      <c r="C2839" s="153" t="s">
        <v>422</v>
      </c>
      <c r="D2839" s="131">
        <v>15790.155678967636</v>
      </c>
      <c r="F2839" s="131">
        <v>12234.666666666668</v>
      </c>
      <c r="G2839" s="131">
        <v>15822.6666666766</v>
      </c>
      <c r="H2839" s="131">
        <v>1339.5608255802906</v>
      </c>
    </row>
    <row r="2840" spans="1:8" ht="12.75">
      <c r="A2840" s="130">
        <v>38405.90996527778</v>
      </c>
      <c r="C2840" s="153" t="s">
        <v>423</v>
      </c>
      <c r="D2840" s="131">
        <v>450.6779514247067</v>
      </c>
      <c r="F2840" s="131">
        <v>258.6355221800233</v>
      </c>
      <c r="G2840" s="131">
        <v>101.6923464823141</v>
      </c>
      <c r="H2840" s="131">
        <v>450.6779514247067</v>
      </c>
    </row>
    <row r="2842" spans="3:8" ht="12.75">
      <c r="C2842" s="153" t="s">
        <v>424</v>
      </c>
      <c r="D2842" s="131">
        <v>2.8541704121701996</v>
      </c>
      <c r="F2842" s="131">
        <v>2.1139564258393366</v>
      </c>
      <c r="G2842" s="131">
        <v>0.6427004285976886</v>
      </c>
      <c r="H2842" s="131">
        <v>33.643709402256924</v>
      </c>
    </row>
    <row r="2843" spans="1:10" ht="12.75">
      <c r="A2843" s="147" t="s">
        <v>413</v>
      </c>
      <c r="C2843" s="148" t="s">
        <v>414</v>
      </c>
      <c r="D2843" s="148" t="s">
        <v>415</v>
      </c>
      <c r="F2843" s="148" t="s">
        <v>416</v>
      </c>
      <c r="G2843" s="148" t="s">
        <v>417</v>
      </c>
      <c r="H2843" s="148" t="s">
        <v>418</v>
      </c>
      <c r="I2843" s="149" t="s">
        <v>419</v>
      </c>
      <c r="J2843" s="148" t="s">
        <v>420</v>
      </c>
    </row>
    <row r="2844" spans="1:8" ht="12.75">
      <c r="A2844" s="150" t="s">
        <v>472</v>
      </c>
      <c r="C2844" s="151">
        <v>267.7160000000149</v>
      </c>
      <c r="D2844" s="131">
        <v>4904.021921381354</v>
      </c>
      <c r="F2844" s="131">
        <v>3572.4999999962747</v>
      </c>
      <c r="G2844" s="131">
        <v>3653.7499999962747</v>
      </c>
      <c r="H2844" s="152" t="s">
        <v>136</v>
      </c>
    </row>
    <row r="2846" spans="4:8" ht="12.75">
      <c r="D2846" s="131">
        <v>4944.919922284782</v>
      </c>
      <c r="F2846" s="131">
        <v>3576.25</v>
      </c>
      <c r="G2846" s="131">
        <v>3639.5000000037253</v>
      </c>
      <c r="H2846" s="152" t="s">
        <v>137</v>
      </c>
    </row>
    <row r="2848" spans="4:8" ht="12.75">
      <c r="D2848" s="131">
        <v>4993.000559382141</v>
      </c>
      <c r="F2848" s="131">
        <v>3576.75</v>
      </c>
      <c r="G2848" s="131">
        <v>3628.9999999962747</v>
      </c>
      <c r="H2848" s="152" t="s">
        <v>138</v>
      </c>
    </row>
    <row r="2850" spans="1:8" ht="12.75">
      <c r="A2850" s="147" t="s">
        <v>421</v>
      </c>
      <c r="C2850" s="153" t="s">
        <v>422</v>
      </c>
      <c r="D2850" s="131">
        <v>4947.314134349425</v>
      </c>
      <c r="F2850" s="131">
        <v>3575.1666666654246</v>
      </c>
      <c r="G2850" s="131">
        <v>3640.7499999987585</v>
      </c>
      <c r="H2850" s="131">
        <v>1333.854988273511</v>
      </c>
    </row>
    <row r="2851" spans="1:8" ht="12.75">
      <c r="A2851" s="130">
        <v>38405.91061342593</v>
      </c>
      <c r="C2851" s="153" t="s">
        <v>423</v>
      </c>
      <c r="D2851" s="131">
        <v>44.5376098784202</v>
      </c>
      <c r="F2851" s="131">
        <v>2.322893312847165</v>
      </c>
      <c r="G2851" s="131">
        <v>12.422258248293035</v>
      </c>
      <c r="H2851" s="131">
        <v>44.5376098784202</v>
      </c>
    </row>
    <row r="2853" spans="3:8" ht="12.75">
      <c r="C2853" s="153" t="s">
        <v>424</v>
      </c>
      <c r="D2853" s="131">
        <v>0.9002381629497418</v>
      </c>
      <c r="F2853" s="131">
        <v>0.06497300767837319</v>
      </c>
      <c r="G2853" s="131">
        <v>0.3412005286904421</v>
      </c>
      <c r="H2853" s="131">
        <v>3.3390143808711845</v>
      </c>
    </row>
    <row r="2854" spans="1:10" ht="12.75">
      <c r="A2854" s="147" t="s">
        <v>413</v>
      </c>
      <c r="C2854" s="148" t="s">
        <v>414</v>
      </c>
      <c r="D2854" s="148" t="s">
        <v>415</v>
      </c>
      <c r="F2854" s="148" t="s">
        <v>416</v>
      </c>
      <c r="G2854" s="148" t="s">
        <v>417</v>
      </c>
      <c r="H2854" s="148" t="s">
        <v>418</v>
      </c>
      <c r="I2854" s="149" t="s">
        <v>419</v>
      </c>
      <c r="J2854" s="148" t="s">
        <v>420</v>
      </c>
    </row>
    <row r="2855" spans="1:8" ht="12.75">
      <c r="A2855" s="150" t="s">
        <v>471</v>
      </c>
      <c r="C2855" s="151">
        <v>292.40199999976903</v>
      </c>
      <c r="D2855" s="131">
        <v>23576.300848960876</v>
      </c>
      <c r="F2855" s="131">
        <v>14032.5</v>
      </c>
      <c r="G2855" s="131">
        <v>13818.75</v>
      </c>
      <c r="H2855" s="152" t="s">
        <v>139</v>
      </c>
    </row>
    <row r="2857" spans="4:8" ht="12.75">
      <c r="D2857" s="131">
        <v>24345.518988370895</v>
      </c>
      <c r="F2857" s="131">
        <v>14124.25</v>
      </c>
      <c r="G2857" s="131">
        <v>13949</v>
      </c>
      <c r="H2857" s="152" t="s">
        <v>140</v>
      </c>
    </row>
    <row r="2859" spans="4:8" ht="12.75">
      <c r="D2859" s="131">
        <v>24672.771532833576</v>
      </c>
      <c r="F2859" s="131">
        <v>14029.25</v>
      </c>
      <c r="G2859" s="131">
        <v>13781</v>
      </c>
      <c r="H2859" s="152" t="s">
        <v>141</v>
      </c>
    </row>
    <row r="2861" spans="1:8" ht="12.75">
      <c r="A2861" s="147" t="s">
        <v>421</v>
      </c>
      <c r="C2861" s="153" t="s">
        <v>422</v>
      </c>
      <c r="D2861" s="131">
        <v>24198.197123388447</v>
      </c>
      <c r="F2861" s="131">
        <v>14062</v>
      </c>
      <c r="G2861" s="131">
        <v>13849.583333333332</v>
      </c>
      <c r="H2861" s="131">
        <v>10272.654665582544</v>
      </c>
    </row>
    <row r="2862" spans="1:8" ht="12.75">
      <c r="A2862" s="130">
        <v>38405.91128472222</v>
      </c>
      <c r="C2862" s="153" t="s">
        <v>423</v>
      </c>
      <c r="D2862" s="131">
        <v>562.8852361489894</v>
      </c>
      <c r="F2862" s="131">
        <v>53.93456683797507</v>
      </c>
      <c r="G2862" s="131">
        <v>88.14204917820626</v>
      </c>
      <c r="H2862" s="131">
        <v>562.8852361489894</v>
      </c>
    </row>
    <row r="2864" spans="3:8" ht="12.75">
      <c r="C2864" s="153" t="s">
        <v>424</v>
      </c>
      <c r="D2864" s="131">
        <v>2.3261453457825594</v>
      </c>
      <c r="F2864" s="131">
        <v>0.3835483347886152</v>
      </c>
      <c r="G2864" s="131">
        <v>0.6364238335319807</v>
      </c>
      <c r="H2864" s="131">
        <v>5.4794525317285085</v>
      </c>
    </row>
    <row r="2865" spans="1:10" ht="12.75">
      <c r="A2865" s="147" t="s">
        <v>413</v>
      </c>
      <c r="C2865" s="148" t="s">
        <v>414</v>
      </c>
      <c r="D2865" s="148" t="s">
        <v>415</v>
      </c>
      <c r="F2865" s="148" t="s">
        <v>416</v>
      </c>
      <c r="G2865" s="148" t="s">
        <v>417</v>
      </c>
      <c r="H2865" s="148" t="s">
        <v>418</v>
      </c>
      <c r="I2865" s="149" t="s">
        <v>419</v>
      </c>
      <c r="J2865" s="148" t="s">
        <v>420</v>
      </c>
    </row>
    <row r="2866" spans="1:8" ht="12.75">
      <c r="A2866" s="150" t="s">
        <v>475</v>
      </c>
      <c r="C2866" s="151">
        <v>324.75400000019</v>
      </c>
      <c r="D2866" s="131">
        <v>25217.115582704544</v>
      </c>
      <c r="F2866" s="131">
        <v>20772</v>
      </c>
      <c r="G2866" s="131">
        <v>19052</v>
      </c>
      <c r="H2866" s="152" t="s">
        <v>142</v>
      </c>
    </row>
    <row r="2868" spans="4:8" ht="12.75">
      <c r="D2868" s="131">
        <v>25517.574349343777</v>
      </c>
      <c r="F2868" s="131">
        <v>20494</v>
      </c>
      <c r="G2868" s="131">
        <v>19131</v>
      </c>
      <c r="H2868" s="152" t="s">
        <v>143</v>
      </c>
    </row>
    <row r="2870" spans="4:8" ht="12.75">
      <c r="D2870" s="131">
        <v>25722.46465525031</v>
      </c>
      <c r="F2870" s="131">
        <v>20391</v>
      </c>
      <c r="G2870" s="131">
        <v>18987</v>
      </c>
      <c r="H2870" s="152" t="s">
        <v>144</v>
      </c>
    </row>
    <row r="2872" spans="1:8" ht="12.75">
      <c r="A2872" s="147" t="s">
        <v>421</v>
      </c>
      <c r="C2872" s="153" t="s">
        <v>422</v>
      </c>
      <c r="D2872" s="131">
        <v>25485.71819576621</v>
      </c>
      <c r="F2872" s="131">
        <v>20552.333333333332</v>
      </c>
      <c r="G2872" s="131">
        <v>19056.666666666668</v>
      </c>
      <c r="H2872" s="131">
        <v>5631.541654772795</v>
      </c>
    </row>
    <row r="2873" spans="1:8" ht="12.75">
      <c r="A2873" s="130">
        <v>38405.91179398148</v>
      </c>
      <c r="C2873" s="153" t="s">
        <v>423</v>
      </c>
      <c r="D2873" s="131">
        <v>254.17618332846888</v>
      </c>
      <c r="F2873" s="131">
        <v>197.08458421026575</v>
      </c>
      <c r="G2873" s="131">
        <v>72.11333672305929</v>
      </c>
      <c r="H2873" s="131">
        <v>254.17618332846888</v>
      </c>
    </row>
    <row r="2875" spans="3:8" ht="12.75">
      <c r="C2875" s="153" t="s">
        <v>424</v>
      </c>
      <c r="D2875" s="131">
        <v>0.9973279205868864</v>
      </c>
      <c r="F2875" s="131">
        <v>0.9589401894850502</v>
      </c>
      <c r="G2875" s="131">
        <v>0.37841527054255353</v>
      </c>
      <c r="H2875" s="131">
        <v>4.513438751057656</v>
      </c>
    </row>
    <row r="2876" spans="1:10" ht="12.75">
      <c r="A2876" s="147" t="s">
        <v>413</v>
      </c>
      <c r="C2876" s="148" t="s">
        <v>414</v>
      </c>
      <c r="D2876" s="148" t="s">
        <v>415</v>
      </c>
      <c r="F2876" s="148" t="s">
        <v>416</v>
      </c>
      <c r="G2876" s="148" t="s">
        <v>417</v>
      </c>
      <c r="H2876" s="148" t="s">
        <v>418</v>
      </c>
      <c r="I2876" s="149" t="s">
        <v>419</v>
      </c>
      <c r="J2876" s="148" t="s">
        <v>420</v>
      </c>
    </row>
    <row r="2877" spans="1:8" ht="12.75">
      <c r="A2877" s="150" t="s">
        <v>494</v>
      </c>
      <c r="C2877" s="151">
        <v>343.82299999985844</v>
      </c>
      <c r="D2877" s="131">
        <v>27688.609061956406</v>
      </c>
      <c r="F2877" s="131">
        <v>16636</v>
      </c>
      <c r="G2877" s="131">
        <v>16396</v>
      </c>
      <c r="H2877" s="152" t="s">
        <v>145</v>
      </c>
    </row>
    <row r="2879" spans="4:8" ht="12.75">
      <c r="D2879" s="131">
        <v>28074.202022194862</v>
      </c>
      <c r="F2879" s="131">
        <v>16568</v>
      </c>
      <c r="G2879" s="131">
        <v>16434</v>
      </c>
      <c r="H2879" s="152" t="s">
        <v>146</v>
      </c>
    </row>
    <row r="2881" spans="4:8" ht="12.75">
      <c r="D2881" s="131">
        <v>27638.50378444791</v>
      </c>
      <c r="F2881" s="131">
        <v>16554</v>
      </c>
      <c r="G2881" s="131">
        <v>16224</v>
      </c>
      <c r="H2881" s="152" t="s">
        <v>147</v>
      </c>
    </row>
    <row r="2883" spans="1:8" ht="12.75">
      <c r="A2883" s="147" t="s">
        <v>421</v>
      </c>
      <c r="C2883" s="153" t="s">
        <v>422</v>
      </c>
      <c r="D2883" s="131">
        <v>27800.438289533056</v>
      </c>
      <c r="F2883" s="131">
        <v>16586</v>
      </c>
      <c r="G2883" s="131">
        <v>16351.333333333332</v>
      </c>
      <c r="H2883" s="131">
        <v>11330.925062019833</v>
      </c>
    </row>
    <row r="2884" spans="1:8" ht="12.75">
      <c r="A2884" s="130">
        <v>38405.9122337963</v>
      </c>
      <c r="C2884" s="153" t="s">
        <v>423</v>
      </c>
      <c r="D2884" s="131">
        <v>238.4063143024099</v>
      </c>
      <c r="F2884" s="131">
        <v>43.86342439892262</v>
      </c>
      <c r="G2884" s="131">
        <v>111.89876377035328</v>
      </c>
      <c r="H2884" s="131">
        <v>238.4063143024099</v>
      </c>
    </row>
    <row r="2886" spans="3:8" ht="12.75">
      <c r="C2886" s="153" t="s">
        <v>424</v>
      </c>
      <c r="D2886" s="131">
        <v>0.8575631499744037</v>
      </c>
      <c r="F2886" s="131">
        <v>0.26446053538479813</v>
      </c>
      <c r="G2886" s="131">
        <v>0.6843403011192971</v>
      </c>
      <c r="H2886" s="131">
        <v>2.1040322215308342</v>
      </c>
    </row>
    <row r="2887" spans="1:10" ht="12.75">
      <c r="A2887" s="147" t="s">
        <v>413</v>
      </c>
      <c r="C2887" s="148" t="s">
        <v>414</v>
      </c>
      <c r="D2887" s="148" t="s">
        <v>415</v>
      </c>
      <c r="F2887" s="148" t="s">
        <v>416</v>
      </c>
      <c r="G2887" s="148" t="s">
        <v>417</v>
      </c>
      <c r="H2887" s="148" t="s">
        <v>418</v>
      </c>
      <c r="I2887" s="149" t="s">
        <v>419</v>
      </c>
      <c r="J2887" s="148" t="s">
        <v>420</v>
      </c>
    </row>
    <row r="2888" spans="1:8" ht="12.75">
      <c r="A2888" s="150" t="s">
        <v>476</v>
      </c>
      <c r="C2888" s="151">
        <v>361.38400000007823</v>
      </c>
      <c r="D2888" s="131">
        <v>27042.549388974905</v>
      </c>
      <c r="F2888" s="131">
        <v>16848</v>
      </c>
      <c r="G2888" s="131">
        <v>16702</v>
      </c>
      <c r="H2888" s="152" t="s">
        <v>148</v>
      </c>
    </row>
    <row r="2890" spans="4:8" ht="12.75">
      <c r="D2890" s="131">
        <v>26839.32608693838</v>
      </c>
      <c r="F2890" s="131">
        <v>16972</v>
      </c>
      <c r="G2890" s="131">
        <v>16430</v>
      </c>
      <c r="H2890" s="152" t="s">
        <v>149</v>
      </c>
    </row>
    <row r="2892" spans="4:8" ht="12.75">
      <c r="D2892" s="131">
        <v>27419.653931498528</v>
      </c>
      <c r="F2892" s="131">
        <v>16888</v>
      </c>
      <c r="G2892" s="131">
        <v>16842</v>
      </c>
      <c r="H2892" s="152" t="s">
        <v>150</v>
      </c>
    </row>
    <row r="2894" spans="1:8" ht="12.75">
      <c r="A2894" s="147" t="s">
        <v>421</v>
      </c>
      <c r="C2894" s="153" t="s">
        <v>422</v>
      </c>
      <c r="D2894" s="131">
        <v>27100.509802470602</v>
      </c>
      <c r="F2894" s="131">
        <v>16902.666666666668</v>
      </c>
      <c r="G2894" s="131">
        <v>16658</v>
      </c>
      <c r="H2894" s="131">
        <v>10310.302780126784</v>
      </c>
    </row>
    <row r="2895" spans="1:8" ht="12.75">
      <c r="A2895" s="130">
        <v>38405.91266203704</v>
      </c>
      <c r="C2895" s="153" t="s">
        <v>423</v>
      </c>
      <c r="D2895" s="131">
        <v>294.4735284239726</v>
      </c>
      <c r="F2895" s="131">
        <v>63.287702860297685</v>
      </c>
      <c r="G2895" s="131">
        <v>209.49463000277595</v>
      </c>
      <c r="H2895" s="131">
        <v>294.4735284239726</v>
      </c>
    </row>
    <row r="2897" spans="3:8" ht="12.75">
      <c r="C2897" s="153" t="s">
        <v>424</v>
      </c>
      <c r="D2897" s="131">
        <v>1.0865977450989766</v>
      </c>
      <c r="F2897" s="131">
        <v>0.3744243681093576</v>
      </c>
      <c r="G2897" s="131">
        <v>1.2576217433231838</v>
      </c>
      <c r="H2897" s="131">
        <v>2.856109415055913</v>
      </c>
    </row>
    <row r="2898" spans="1:10" ht="12.75">
      <c r="A2898" s="147" t="s">
        <v>413</v>
      </c>
      <c r="C2898" s="148" t="s">
        <v>414</v>
      </c>
      <c r="D2898" s="148" t="s">
        <v>415</v>
      </c>
      <c r="F2898" s="148" t="s">
        <v>416</v>
      </c>
      <c r="G2898" s="148" t="s">
        <v>417</v>
      </c>
      <c r="H2898" s="148" t="s">
        <v>418</v>
      </c>
      <c r="I2898" s="149" t="s">
        <v>419</v>
      </c>
      <c r="J2898" s="148" t="s">
        <v>420</v>
      </c>
    </row>
    <row r="2899" spans="1:8" ht="12.75">
      <c r="A2899" s="150" t="s">
        <v>495</v>
      </c>
      <c r="C2899" s="151">
        <v>371.029</v>
      </c>
      <c r="D2899" s="131">
        <v>28140.520525723696</v>
      </c>
      <c r="F2899" s="131">
        <v>20640</v>
      </c>
      <c r="G2899" s="131">
        <v>21298</v>
      </c>
      <c r="H2899" s="152" t="s">
        <v>151</v>
      </c>
    </row>
    <row r="2901" spans="4:8" ht="12.75">
      <c r="D2901" s="131">
        <v>28214.696736335754</v>
      </c>
      <c r="F2901" s="131">
        <v>20556</v>
      </c>
      <c r="G2901" s="131">
        <v>20872</v>
      </c>
      <c r="H2901" s="152" t="s">
        <v>152</v>
      </c>
    </row>
    <row r="2903" spans="4:8" ht="12.75">
      <c r="D2903" s="131">
        <v>28604.14554616809</v>
      </c>
      <c r="F2903" s="131">
        <v>20682</v>
      </c>
      <c r="G2903" s="131">
        <v>20824</v>
      </c>
      <c r="H2903" s="152" t="s">
        <v>153</v>
      </c>
    </row>
    <row r="2905" spans="1:8" ht="12.75">
      <c r="A2905" s="147" t="s">
        <v>421</v>
      </c>
      <c r="C2905" s="153" t="s">
        <v>422</v>
      </c>
      <c r="D2905" s="131">
        <v>28319.787602742515</v>
      </c>
      <c r="F2905" s="131">
        <v>20626</v>
      </c>
      <c r="G2905" s="131">
        <v>20998</v>
      </c>
      <c r="H2905" s="131">
        <v>7552.223120712913</v>
      </c>
    </row>
    <row r="2906" spans="1:8" ht="12.75">
      <c r="A2906" s="130">
        <v>38405.91311342592</v>
      </c>
      <c r="C2906" s="153" t="s">
        <v>423</v>
      </c>
      <c r="D2906" s="131">
        <v>249.0383656126041</v>
      </c>
      <c r="F2906" s="131">
        <v>64.15605972938175</v>
      </c>
      <c r="G2906" s="131">
        <v>260.9137788619068</v>
      </c>
      <c r="H2906" s="131">
        <v>249.0383656126041</v>
      </c>
    </row>
    <row r="2908" spans="3:8" ht="12.75">
      <c r="C2908" s="153" t="s">
        <v>424</v>
      </c>
      <c r="D2908" s="131">
        <v>0.8793793551915163</v>
      </c>
      <c r="F2908" s="131">
        <v>0.31104460258596806</v>
      </c>
      <c r="G2908" s="131">
        <v>1.2425649055238916</v>
      </c>
      <c r="H2908" s="131">
        <v>3.297550424981293</v>
      </c>
    </row>
    <row r="2909" spans="1:10" ht="12.75">
      <c r="A2909" s="147" t="s">
        <v>413</v>
      </c>
      <c r="C2909" s="148" t="s">
        <v>414</v>
      </c>
      <c r="D2909" s="148" t="s">
        <v>415</v>
      </c>
      <c r="F2909" s="148" t="s">
        <v>416</v>
      </c>
      <c r="G2909" s="148" t="s">
        <v>417</v>
      </c>
      <c r="H2909" s="148" t="s">
        <v>418</v>
      </c>
      <c r="I2909" s="149" t="s">
        <v>419</v>
      </c>
      <c r="J2909" s="148" t="s">
        <v>420</v>
      </c>
    </row>
    <row r="2910" spans="1:8" ht="12.75">
      <c r="A2910" s="150" t="s">
        <v>470</v>
      </c>
      <c r="C2910" s="151">
        <v>407.77100000018254</v>
      </c>
      <c r="D2910" s="131">
        <v>3066535.167438507</v>
      </c>
      <c r="F2910" s="131">
        <v>86000</v>
      </c>
      <c r="G2910" s="131">
        <v>83800</v>
      </c>
      <c r="H2910" s="152" t="s">
        <v>154</v>
      </c>
    </row>
    <row r="2912" spans="4:8" ht="12.75">
      <c r="D2912" s="131">
        <v>2904405.802001953</v>
      </c>
      <c r="F2912" s="131">
        <v>87100</v>
      </c>
      <c r="G2912" s="131">
        <v>84600</v>
      </c>
      <c r="H2912" s="152" t="s">
        <v>155</v>
      </c>
    </row>
    <row r="2914" spans="4:8" ht="12.75">
      <c r="D2914" s="131">
        <v>3002273.913127899</v>
      </c>
      <c r="F2914" s="131">
        <v>85800</v>
      </c>
      <c r="G2914" s="131">
        <v>84800</v>
      </c>
      <c r="H2914" s="152" t="s">
        <v>156</v>
      </c>
    </row>
    <row r="2916" spans="1:8" ht="12.75">
      <c r="A2916" s="147" t="s">
        <v>421</v>
      </c>
      <c r="C2916" s="153" t="s">
        <v>422</v>
      </c>
      <c r="D2916" s="131">
        <v>2991071.627522786</v>
      </c>
      <c r="F2916" s="131">
        <v>86300</v>
      </c>
      <c r="G2916" s="131">
        <v>84400</v>
      </c>
      <c r="H2916" s="131">
        <v>2905737.1621139813</v>
      </c>
    </row>
    <row r="2917" spans="1:8" ht="12.75">
      <c r="A2917" s="130">
        <v>38405.91357638889</v>
      </c>
      <c r="C2917" s="153" t="s">
        <v>423</v>
      </c>
      <c r="D2917" s="131">
        <v>81643.1331239703</v>
      </c>
      <c r="F2917" s="131">
        <v>700</v>
      </c>
      <c r="G2917" s="131">
        <v>529.150262212918</v>
      </c>
      <c r="H2917" s="131">
        <v>81643.1331239703</v>
      </c>
    </row>
    <row r="2919" spans="3:8" ht="12.75">
      <c r="C2919" s="153" t="s">
        <v>424</v>
      </c>
      <c r="D2919" s="131">
        <v>2.7295612840802272</v>
      </c>
      <c r="F2919" s="131">
        <v>0.8111239860950173</v>
      </c>
      <c r="G2919" s="131">
        <v>0.6269552869821304</v>
      </c>
      <c r="H2919" s="131">
        <v>2.809721890488309</v>
      </c>
    </row>
    <row r="2920" spans="1:10" ht="12.75">
      <c r="A2920" s="147" t="s">
        <v>413</v>
      </c>
      <c r="C2920" s="148" t="s">
        <v>414</v>
      </c>
      <c r="D2920" s="148" t="s">
        <v>415</v>
      </c>
      <c r="F2920" s="148" t="s">
        <v>416</v>
      </c>
      <c r="G2920" s="148" t="s">
        <v>417</v>
      </c>
      <c r="H2920" s="148" t="s">
        <v>418</v>
      </c>
      <c r="I2920" s="149" t="s">
        <v>419</v>
      </c>
      <c r="J2920" s="148" t="s">
        <v>420</v>
      </c>
    </row>
    <row r="2921" spans="1:8" ht="12.75">
      <c r="A2921" s="150" t="s">
        <v>477</v>
      </c>
      <c r="C2921" s="151">
        <v>455.40299999993294</v>
      </c>
      <c r="D2921" s="131">
        <v>872386.9942092896</v>
      </c>
      <c r="F2921" s="131">
        <v>56759.999999940395</v>
      </c>
      <c r="G2921" s="131">
        <v>57934.999999940395</v>
      </c>
      <c r="H2921" s="152" t="s">
        <v>157</v>
      </c>
    </row>
    <row r="2923" spans="4:8" ht="12.75">
      <c r="D2923" s="131">
        <v>885197.1408729553</v>
      </c>
      <c r="F2923" s="131">
        <v>56025</v>
      </c>
      <c r="G2923" s="131">
        <v>58105</v>
      </c>
      <c r="H2923" s="152" t="s">
        <v>158</v>
      </c>
    </row>
    <row r="2925" spans="4:8" ht="12.75">
      <c r="D2925" s="131">
        <v>875117.8873939514</v>
      </c>
      <c r="F2925" s="131">
        <v>56302.500000059605</v>
      </c>
      <c r="G2925" s="131">
        <v>58300</v>
      </c>
      <c r="H2925" s="152" t="s">
        <v>159</v>
      </c>
    </row>
    <row r="2927" spans="1:8" ht="12.75">
      <c r="A2927" s="147" t="s">
        <v>421</v>
      </c>
      <c r="C2927" s="153" t="s">
        <v>422</v>
      </c>
      <c r="D2927" s="131">
        <v>877567.3408253987</v>
      </c>
      <c r="F2927" s="131">
        <v>56362.5</v>
      </c>
      <c r="G2927" s="131">
        <v>58113.333333313465</v>
      </c>
      <c r="H2927" s="131">
        <v>820334.5137905248</v>
      </c>
    </row>
    <row r="2928" spans="1:8" ht="12.75">
      <c r="A2928" s="130">
        <v>38405.91422453704</v>
      </c>
      <c r="C2928" s="153" t="s">
        <v>423</v>
      </c>
      <c r="D2928" s="131">
        <v>6747.209124565876</v>
      </c>
      <c r="F2928" s="131">
        <v>371.15529091248413</v>
      </c>
      <c r="G2928" s="131">
        <v>182.64263834904202</v>
      </c>
      <c r="H2928" s="131">
        <v>6747.209124565876</v>
      </c>
    </row>
    <row r="2930" spans="3:8" ht="12.75">
      <c r="C2930" s="153" t="s">
        <v>424</v>
      </c>
      <c r="D2930" s="131">
        <v>0.7688537176212331</v>
      </c>
      <c r="F2930" s="131">
        <v>0.6585145990906792</v>
      </c>
      <c r="G2930" s="131">
        <v>0.31428697662459193</v>
      </c>
      <c r="H2930" s="131">
        <v>0.8224948494960921</v>
      </c>
    </row>
    <row r="2931" spans="1:16" ht="12.75">
      <c r="A2931" s="141" t="s">
        <v>404</v>
      </c>
      <c r="B2931" s="136" t="s">
        <v>354</v>
      </c>
      <c r="D2931" s="141" t="s">
        <v>405</v>
      </c>
      <c r="E2931" s="136" t="s">
        <v>406</v>
      </c>
      <c r="F2931" s="137" t="s">
        <v>160</v>
      </c>
      <c r="G2931" s="142" t="s">
        <v>408</v>
      </c>
      <c r="H2931" s="143">
        <v>2</v>
      </c>
      <c r="I2931" s="144" t="s">
        <v>409</v>
      </c>
      <c r="J2931" s="143">
        <v>13</v>
      </c>
      <c r="K2931" s="142" t="s">
        <v>410</v>
      </c>
      <c r="L2931" s="145">
        <v>1</v>
      </c>
      <c r="M2931" s="142" t="s">
        <v>411</v>
      </c>
      <c r="N2931" s="146">
        <v>1</v>
      </c>
      <c r="O2931" s="142" t="s">
        <v>412</v>
      </c>
      <c r="P2931" s="146">
        <v>1</v>
      </c>
    </row>
    <row r="2933" spans="1:10" ht="12.75">
      <c r="A2933" s="147" t="s">
        <v>413</v>
      </c>
      <c r="C2933" s="148" t="s">
        <v>414</v>
      </c>
      <c r="D2933" s="148" t="s">
        <v>415</v>
      </c>
      <c r="F2933" s="148" t="s">
        <v>416</v>
      </c>
      <c r="G2933" s="148" t="s">
        <v>417</v>
      </c>
      <c r="H2933" s="148" t="s">
        <v>418</v>
      </c>
      <c r="I2933" s="149" t="s">
        <v>419</v>
      </c>
      <c r="J2933" s="148" t="s">
        <v>420</v>
      </c>
    </row>
    <row r="2934" spans="1:8" ht="12.75">
      <c r="A2934" s="150" t="s">
        <v>473</v>
      </c>
      <c r="C2934" s="151">
        <v>228.61599999992177</v>
      </c>
      <c r="D2934" s="131">
        <v>36271.90559595823</v>
      </c>
      <c r="F2934" s="131">
        <v>18495</v>
      </c>
      <c r="G2934" s="131">
        <v>16993</v>
      </c>
      <c r="H2934" s="152" t="s">
        <v>161</v>
      </c>
    </row>
    <row r="2936" spans="4:8" ht="12.75">
      <c r="D2936" s="131">
        <v>36022.88123112917</v>
      </c>
      <c r="F2936" s="131">
        <v>18712</v>
      </c>
      <c r="G2936" s="131">
        <v>17141</v>
      </c>
      <c r="H2936" s="152" t="s">
        <v>162</v>
      </c>
    </row>
    <row r="2938" spans="4:8" ht="12.75">
      <c r="D2938" s="131">
        <v>35511.56068569422</v>
      </c>
      <c r="F2938" s="131">
        <v>18982</v>
      </c>
      <c r="G2938" s="131">
        <v>17055</v>
      </c>
      <c r="H2938" s="152" t="s">
        <v>163</v>
      </c>
    </row>
    <row r="2940" spans="1:8" ht="12.75">
      <c r="A2940" s="147" t="s">
        <v>421</v>
      </c>
      <c r="C2940" s="153" t="s">
        <v>422</v>
      </c>
      <c r="D2940" s="131">
        <v>35935.449170927204</v>
      </c>
      <c r="F2940" s="131">
        <v>18729.666666666668</v>
      </c>
      <c r="G2940" s="131">
        <v>17063</v>
      </c>
      <c r="H2940" s="131">
        <v>18096.842302957994</v>
      </c>
    </row>
    <row r="2941" spans="1:8" ht="12.75">
      <c r="A2941" s="130">
        <v>38405.91645833333</v>
      </c>
      <c r="C2941" s="153" t="s">
        <v>423</v>
      </c>
      <c r="D2941" s="131">
        <v>387.639483933712</v>
      </c>
      <c r="F2941" s="131">
        <v>243.980190452695</v>
      </c>
      <c r="G2941" s="131">
        <v>74.32361670424818</v>
      </c>
      <c r="H2941" s="131">
        <v>387.639483933712</v>
      </c>
    </row>
    <row r="2943" spans="3:8" ht="12.75">
      <c r="C2943" s="153" t="s">
        <v>424</v>
      </c>
      <c r="D2943" s="131">
        <v>1.078710557059972</v>
      </c>
      <c r="F2943" s="131">
        <v>1.3026403234762767</v>
      </c>
      <c r="G2943" s="131">
        <v>0.4355835240241938</v>
      </c>
      <c r="H2943" s="131">
        <v>2.1420283021991677</v>
      </c>
    </row>
    <row r="2944" spans="1:10" ht="12.75">
      <c r="A2944" s="147" t="s">
        <v>413</v>
      </c>
      <c r="C2944" s="148" t="s">
        <v>414</v>
      </c>
      <c r="D2944" s="148" t="s">
        <v>415</v>
      </c>
      <c r="F2944" s="148" t="s">
        <v>416</v>
      </c>
      <c r="G2944" s="148" t="s">
        <v>417</v>
      </c>
      <c r="H2944" s="148" t="s">
        <v>418</v>
      </c>
      <c r="I2944" s="149" t="s">
        <v>419</v>
      </c>
      <c r="J2944" s="148" t="s">
        <v>420</v>
      </c>
    </row>
    <row r="2945" spans="1:8" ht="12.75">
      <c r="A2945" s="150" t="s">
        <v>474</v>
      </c>
      <c r="C2945" s="151">
        <v>231.6040000000503</v>
      </c>
      <c r="D2945" s="131">
        <v>35243.685539186</v>
      </c>
      <c r="F2945" s="131">
        <v>12304</v>
      </c>
      <c r="G2945" s="131">
        <v>16256</v>
      </c>
      <c r="H2945" s="152" t="s">
        <v>164</v>
      </c>
    </row>
    <row r="2947" spans="4:8" ht="12.75">
      <c r="D2947" s="131">
        <v>36279.01763802767</v>
      </c>
      <c r="F2947" s="131">
        <v>12549</v>
      </c>
      <c r="G2947" s="131">
        <v>16334.000000014901</v>
      </c>
      <c r="H2947" s="152" t="s">
        <v>165</v>
      </c>
    </row>
    <row r="2949" spans="4:8" ht="12.75">
      <c r="D2949" s="131">
        <v>35961.38843393326</v>
      </c>
      <c r="F2949" s="131">
        <v>12636</v>
      </c>
      <c r="G2949" s="131">
        <v>16393</v>
      </c>
      <c r="H2949" s="152" t="s">
        <v>166</v>
      </c>
    </row>
    <row r="2951" spans="1:8" ht="12.75">
      <c r="A2951" s="147" t="s">
        <v>421</v>
      </c>
      <c r="C2951" s="153" t="s">
        <v>422</v>
      </c>
      <c r="D2951" s="131">
        <v>35828.03053704897</v>
      </c>
      <c r="F2951" s="131">
        <v>12496.333333333332</v>
      </c>
      <c r="G2951" s="131">
        <v>16327.666666671634</v>
      </c>
      <c r="H2951" s="131">
        <v>20965.48774829666</v>
      </c>
    </row>
    <row r="2952" spans="1:8" ht="12.75">
      <c r="A2952" s="130">
        <v>38405.91693287037</v>
      </c>
      <c r="C2952" s="153" t="s">
        <v>423</v>
      </c>
      <c r="D2952" s="131">
        <v>530.3926707816697</v>
      </c>
      <c r="F2952" s="131">
        <v>172.15206456308718</v>
      </c>
      <c r="G2952" s="131">
        <v>68.71923554169574</v>
      </c>
      <c r="H2952" s="131">
        <v>530.3926707816697</v>
      </c>
    </row>
    <row r="2954" spans="3:8" ht="12.75">
      <c r="C2954" s="153" t="s">
        <v>424</v>
      </c>
      <c r="D2954" s="131">
        <v>1.4803846676227501</v>
      </c>
      <c r="F2954" s="131">
        <v>1.3776206185528066</v>
      </c>
      <c r="G2954" s="131">
        <v>0.4208760317355501</v>
      </c>
      <c r="H2954" s="131">
        <v>2.5298370214390147</v>
      </c>
    </row>
    <row r="2955" spans="1:10" ht="12.75">
      <c r="A2955" s="147" t="s">
        <v>413</v>
      </c>
      <c r="C2955" s="148" t="s">
        <v>414</v>
      </c>
      <c r="D2955" s="148" t="s">
        <v>415</v>
      </c>
      <c r="F2955" s="148" t="s">
        <v>416</v>
      </c>
      <c r="G2955" s="148" t="s">
        <v>417</v>
      </c>
      <c r="H2955" s="148" t="s">
        <v>418</v>
      </c>
      <c r="I2955" s="149" t="s">
        <v>419</v>
      </c>
      <c r="J2955" s="148" t="s">
        <v>420</v>
      </c>
    </row>
    <row r="2956" spans="1:8" ht="12.75">
      <c r="A2956" s="150" t="s">
        <v>472</v>
      </c>
      <c r="C2956" s="151">
        <v>267.7160000000149</v>
      </c>
      <c r="D2956" s="131">
        <v>34963.14076399803</v>
      </c>
      <c r="F2956" s="131">
        <v>3694.25</v>
      </c>
      <c r="G2956" s="131">
        <v>3766.75</v>
      </c>
      <c r="H2956" s="152" t="s">
        <v>167</v>
      </c>
    </row>
    <row r="2958" spans="4:8" ht="12.75">
      <c r="D2958" s="131">
        <v>34573.587229669094</v>
      </c>
      <c r="F2958" s="131">
        <v>3694.25</v>
      </c>
      <c r="G2958" s="131">
        <v>3815.0000000037253</v>
      </c>
      <c r="H2958" s="152" t="s">
        <v>168</v>
      </c>
    </row>
    <row r="2960" spans="4:8" ht="12.75">
      <c r="D2960" s="131">
        <v>34346.38862454891</v>
      </c>
      <c r="F2960" s="131">
        <v>3715.7499999962747</v>
      </c>
      <c r="G2960" s="131">
        <v>3771.0000000037253</v>
      </c>
      <c r="H2960" s="152" t="s">
        <v>169</v>
      </c>
    </row>
    <row r="2962" spans="1:8" ht="12.75">
      <c r="A2962" s="147" t="s">
        <v>421</v>
      </c>
      <c r="C2962" s="153" t="s">
        <v>422</v>
      </c>
      <c r="D2962" s="131">
        <v>34627.705539405346</v>
      </c>
      <c r="F2962" s="131">
        <v>3701.4166666654246</v>
      </c>
      <c r="G2962" s="131">
        <v>3784.250000002484</v>
      </c>
      <c r="H2962" s="131">
        <v>30877.92454677329</v>
      </c>
    </row>
    <row r="2963" spans="1:8" ht="12.75">
      <c r="A2963" s="130">
        <v>38405.91758101852</v>
      </c>
      <c r="C2963" s="153" t="s">
        <v>423</v>
      </c>
      <c r="D2963" s="131">
        <v>311.91728705772965</v>
      </c>
      <c r="F2963" s="131">
        <v>12.413030785528194</v>
      </c>
      <c r="G2963" s="131">
        <v>26.714930283711734</v>
      </c>
      <c r="H2963" s="131">
        <v>311.91728705772965</v>
      </c>
    </row>
    <row r="2965" spans="3:8" ht="12.75">
      <c r="C2965" s="153" t="s">
        <v>424</v>
      </c>
      <c r="D2965" s="131">
        <v>0.9007737653965454</v>
      </c>
      <c r="F2965" s="131">
        <v>0.335358915339596</v>
      </c>
      <c r="G2965" s="131">
        <v>0.7059504600302356</v>
      </c>
      <c r="H2965" s="131">
        <v>1.0101627348212585</v>
      </c>
    </row>
    <row r="2966" spans="1:10" ht="12.75">
      <c r="A2966" s="147" t="s">
        <v>413</v>
      </c>
      <c r="C2966" s="148" t="s">
        <v>414</v>
      </c>
      <c r="D2966" s="148" t="s">
        <v>415</v>
      </c>
      <c r="F2966" s="148" t="s">
        <v>416</v>
      </c>
      <c r="G2966" s="148" t="s">
        <v>417</v>
      </c>
      <c r="H2966" s="148" t="s">
        <v>418</v>
      </c>
      <c r="I2966" s="149" t="s">
        <v>419</v>
      </c>
      <c r="J2966" s="148" t="s">
        <v>420</v>
      </c>
    </row>
    <row r="2967" spans="1:8" ht="12.75">
      <c r="A2967" s="150" t="s">
        <v>471</v>
      </c>
      <c r="C2967" s="151">
        <v>292.40199999976903</v>
      </c>
      <c r="D2967" s="131">
        <v>34801.732416927814</v>
      </c>
      <c r="F2967" s="131">
        <v>14863.999999985099</v>
      </c>
      <c r="G2967" s="131">
        <v>14384.749999985099</v>
      </c>
      <c r="H2967" s="152" t="s">
        <v>170</v>
      </c>
    </row>
    <row r="2969" spans="4:8" ht="12.75">
      <c r="D2969" s="131">
        <v>35220.01274001598</v>
      </c>
      <c r="F2969" s="131">
        <v>14970.75</v>
      </c>
      <c r="G2969" s="131">
        <v>14362.75</v>
      </c>
      <c r="H2969" s="152" t="s">
        <v>171</v>
      </c>
    </row>
    <row r="2971" spans="4:8" ht="12.75">
      <c r="D2971" s="131">
        <v>34593.743416547775</v>
      </c>
      <c r="F2971" s="131">
        <v>14983.5</v>
      </c>
      <c r="G2971" s="131">
        <v>14254</v>
      </c>
      <c r="H2971" s="152" t="s">
        <v>172</v>
      </c>
    </row>
    <row r="2973" spans="1:8" ht="12.75">
      <c r="A2973" s="147" t="s">
        <v>421</v>
      </c>
      <c r="C2973" s="153" t="s">
        <v>422</v>
      </c>
      <c r="D2973" s="131">
        <v>34871.82952449719</v>
      </c>
      <c r="F2973" s="131">
        <v>14939.416666661698</v>
      </c>
      <c r="G2973" s="131">
        <v>14333.833333328366</v>
      </c>
      <c r="H2973" s="131">
        <v>20321.442657413547</v>
      </c>
    </row>
    <row r="2974" spans="1:8" ht="12.75">
      <c r="A2974" s="130">
        <v>38405.91825231481</v>
      </c>
      <c r="C2974" s="153" t="s">
        <v>423</v>
      </c>
      <c r="D2974" s="131">
        <v>318.9647625470627</v>
      </c>
      <c r="F2974" s="131">
        <v>65.62313490265694</v>
      </c>
      <c r="G2974" s="131">
        <v>70.0072912818462</v>
      </c>
      <c r="H2974" s="131">
        <v>318.9647625470627</v>
      </c>
    </row>
    <row r="2976" spans="3:8" ht="12.75">
      <c r="C2976" s="153" t="s">
        <v>424</v>
      </c>
      <c r="D2976" s="131">
        <v>0.9146774542557122</v>
      </c>
      <c r="F2976" s="131">
        <v>0.4392616951979078</v>
      </c>
      <c r="G2976" s="131">
        <v>0.4884059250156653</v>
      </c>
      <c r="H2976" s="131">
        <v>1.5695970405462325</v>
      </c>
    </row>
    <row r="2977" spans="1:10" ht="12.75">
      <c r="A2977" s="147" t="s">
        <v>413</v>
      </c>
      <c r="C2977" s="148" t="s">
        <v>414</v>
      </c>
      <c r="D2977" s="148" t="s">
        <v>415</v>
      </c>
      <c r="F2977" s="148" t="s">
        <v>416</v>
      </c>
      <c r="G2977" s="148" t="s">
        <v>417</v>
      </c>
      <c r="H2977" s="148" t="s">
        <v>418</v>
      </c>
      <c r="I2977" s="149" t="s">
        <v>419</v>
      </c>
      <c r="J2977" s="148" t="s">
        <v>420</v>
      </c>
    </row>
    <row r="2978" spans="1:8" ht="12.75">
      <c r="A2978" s="150" t="s">
        <v>475</v>
      </c>
      <c r="C2978" s="151">
        <v>324.75400000019</v>
      </c>
      <c r="D2978" s="131">
        <v>33914.67696148157</v>
      </c>
      <c r="F2978" s="131">
        <v>21380</v>
      </c>
      <c r="G2978" s="131">
        <v>19486</v>
      </c>
      <c r="H2978" s="152" t="s">
        <v>173</v>
      </c>
    </row>
    <row r="2980" spans="4:8" ht="12.75">
      <c r="D2980" s="131">
        <v>33045.87945455313</v>
      </c>
      <c r="F2980" s="131">
        <v>21561</v>
      </c>
      <c r="G2980" s="131">
        <v>19609</v>
      </c>
      <c r="H2980" s="152" t="s">
        <v>174</v>
      </c>
    </row>
    <row r="2982" spans="4:8" ht="12.75">
      <c r="D2982" s="131">
        <v>33679.9196010232</v>
      </c>
      <c r="F2982" s="131">
        <v>21586</v>
      </c>
      <c r="G2982" s="131">
        <v>19665</v>
      </c>
      <c r="H2982" s="152" t="s">
        <v>175</v>
      </c>
    </row>
    <row r="2984" spans="1:8" ht="12.75">
      <c r="A2984" s="147" t="s">
        <v>421</v>
      </c>
      <c r="C2984" s="153" t="s">
        <v>422</v>
      </c>
      <c r="D2984" s="131">
        <v>33546.8253390193</v>
      </c>
      <c r="F2984" s="131">
        <v>21509</v>
      </c>
      <c r="G2984" s="131">
        <v>19586.666666666668</v>
      </c>
      <c r="H2984" s="131">
        <v>12935.144309695543</v>
      </c>
    </row>
    <row r="2985" spans="1:8" ht="12.75">
      <c r="A2985" s="130">
        <v>38405.918761574074</v>
      </c>
      <c r="C2985" s="153" t="s">
        <v>423</v>
      </c>
      <c r="D2985" s="131">
        <v>449.43057188525694</v>
      </c>
      <c r="F2985" s="131">
        <v>112.4144118874444</v>
      </c>
      <c r="G2985" s="131">
        <v>91.56600533676969</v>
      </c>
      <c r="H2985" s="131">
        <v>449.43057188525694</v>
      </c>
    </row>
    <row r="2987" spans="3:8" ht="12.75">
      <c r="C2987" s="153" t="s">
        <v>424</v>
      </c>
      <c r="D2987" s="131">
        <v>1.339711186806434</v>
      </c>
      <c r="F2987" s="131">
        <v>0.5226389506134381</v>
      </c>
      <c r="G2987" s="131">
        <v>0.4674915180570269</v>
      </c>
      <c r="H2987" s="131">
        <v>3.474492136499677</v>
      </c>
    </row>
    <row r="2988" spans="1:10" ht="12.75">
      <c r="A2988" s="147" t="s">
        <v>413</v>
      </c>
      <c r="C2988" s="148" t="s">
        <v>414</v>
      </c>
      <c r="D2988" s="148" t="s">
        <v>415</v>
      </c>
      <c r="F2988" s="148" t="s">
        <v>416</v>
      </c>
      <c r="G2988" s="148" t="s">
        <v>417</v>
      </c>
      <c r="H2988" s="148" t="s">
        <v>418</v>
      </c>
      <c r="I2988" s="149" t="s">
        <v>419</v>
      </c>
      <c r="J2988" s="148" t="s">
        <v>420</v>
      </c>
    </row>
    <row r="2989" spans="1:8" ht="12.75">
      <c r="A2989" s="150" t="s">
        <v>494</v>
      </c>
      <c r="C2989" s="151">
        <v>343.82299999985844</v>
      </c>
      <c r="D2989" s="131">
        <v>33868.51226258278</v>
      </c>
      <c r="F2989" s="131">
        <v>16518</v>
      </c>
      <c r="G2989" s="131">
        <v>16858</v>
      </c>
      <c r="H2989" s="152" t="s">
        <v>176</v>
      </c>
    </row>
    <row r="2991" spans="4:8" ht="12.75">
      <c r="D2991" s="131">
        <v>34002.50337404013</v>
      </c>
      <c r="F2991" s="131">
        <v>16746</v>
      </c>
      <c r="G2991" s="131">
        <v>16620</v>
      </c>
      <c r="H2991" s="152" t="s">
        <v>177</v>
      </c>
    </row>
    <row r="2993" spans="4:8" ht="12.75">
      <c r="D2993" s="131">
        <v>33717.38695383072</v>
      </c>
      <c r="F2993" s="131">
        <v>17004</v>
      </c>
      <c r="G2993" s="131">
        <v>17124</v>
      </c>
      <c r="H2993" s="152" t="s">
        <v>178</v>
      </c>
    </row>
    <row r="2995" spans="1:8" ht="12.75">
      <c r="A2995" s="147" t="s">
        <v>421</v>
      </c>
      <c r="C2995" s="153" t="s">
        <v>422</v>
      </c>
      <c r="D2995" s="131">
        <v>33862.80086348454</v>
      </c>
      <c r="F2995" s="131">
        <v>16756</v>
      </c>
      <c r="G2995" s="131">
        <v>16867.333333333332</v>
      </c>
      <c r="H2995" s="131">
        <v>17051.535832219513</v>
      </c>
    </row>
    <row r="2996" spans="1:8" ht="12.75">
      <c r="A2996" s="130">
        <v>38405.91920138889</v>
      </c>
      <c r="C2996" s="153" t="s">
        <v>423</v>
      </c>
      <c r="D2996" s="131">
        <v>142.64399156027244</v>
      </c>
      <c r="F2996" s="131">
        <v>243.1542720167589</v>
      </c>
      <c r="G2996" s="131">
        <v>252.12959630581517</v>
      </c>
      <c r="H2996" s="131">
        <v>142.64399156027244</v>
      </c>
    </row>
    <row r="2998" spans="3:8" ht="12.75">
      <c r="C2998" s="153" t="s">
        <v>424</v>
      </c>
      <c r="D2998" s="131">
        <v>0.42124097216686684</v>
      </c>
      <c r="F2998" s="131">
        <v>1.451147481599182</v>
      </c>
      <c r="G2998" s="131">
        <v>1.4947804215593172</v>
      </c>
      <c r="H2998" s="131">
        <v>0.8365462968487641</v>
      </c>
    </row>
    <row r="2999" spans="1:10" ht="12.75">
      <c r="A2999" s="147" t="s">
        <v>413</v>
      </c>
      <c r="C2999" s="148" t="s">
        <v>414</v>
      </c>
      <c r="D2999" s="148" t="s">
        <v>415</v>
      </c>
      <c r="F2999" s="148" t="s">
        <v>416</v>
      </c>
      <c r="G2999" s="148" t="s">
        <v>417</v>
      </c>
      <c r="H2999" s="148" t="s">
        <v>418</v>
      </c>
      <c r="I2999" s="149" t="s">
        <v>419</v>
      </c>
      <c r="J2999" s="148" t="s">
        <v>420</v>
      </c>
    </row>
    <row r="3000" spans="1:8" ht="12.75">
      <c r="A3000" s="150" t="s">
        <v>476</v>
      </c>
      <c r="C3000" s="151">
        <v>361.38400000007823</v>
      </c>
      <c r="D3000" s="131">
        <v>33520.131143569946</v>
      </c>
      <c r="F3000" s="131">
        <v>17406</v>
      </c>
      <c r="G3000" s="131">
        <v>17378</v>
      </c>
      <c r="H3000" s="152" t="s">
        <v>179</v>
      </c>
    </row>
    <row r="3002" spans="4:8" ht="12.75">
      <c r="D3002" s="131">
        <v>32833.90046840906</v>
      </c>
      <c r="F3002" s="131">
        <v>17534</v>
      </c>
      <c r="G3002" s="131">
        <v>17488</v>
      </c>
      <c r="H3002" s="152" t="s">
        <v>180</v>
      </c>
    </row>
    <row r="3004" spans="4:8" ht="12.75">
      <c r="D3004" s="131">
        <v>33495.74601018429</v>
      </c>
      <c r="F3004" s="131">
        <v>17232</v>
      </c>
      <c r="G3004" s="131">
        <v>17592</v>
      </c>
      <c r="H3004" s="152" t="s">
        <v>181</v>
      </c>
    </row>
    <row r="3006" spans="1:8" ht="12.75">
      <c r="A3006" s="147" t="s">
        <v>421</v>
      </c>
      <c r="C3006" s="153" t="s">
        <v>422</v>
      </c>
      <c r="D3006" s="131">
        <v>33283.25920738777</v>
      </c>
      <c r="F3006" s="131">
        <v>17390.666666666668</v>
      </c>
      <c r="G3006" s="131">
        <v>17486</v>
      </c>
      <c r="H3006" s="131">
        <v>15848.7731152765</v>
      </c>
    </row>
    <row r="3007" spans="1:8" ht="12.75">
      <c r="A3007" s="130">
        <v>38405.91962962963</v>
      </c>
      <c r="C3007" s="153" t="s">
        <v>423</v>
      </c>
      <c r="D3007" s="131">
        <v>389.34703787847735</v>
      </c>
      <c r="F3007" s="131">
        <v>151.5827606732815</v>
      </c>
      <c r="G3007" s="131">
        <v>107.01401777337396</v>
      </c>
      <c r="H3007" s="131">
        <v>389.34703787847735</v>
      </c>
    </row>
    <row r="3009" spans="3:8" ht="12.75">
      <c r="C3009" s="153" t="s">
        <v>424</v>
      </c>
      <c r="D3009" s="131">
        <v>1.169798412626776</v>
      </c>
      <c r="F3009" s="131">
        <v>0.8716328337419391</v>
      </c>
      <c r="G3009" s="131">
        <v>0.6119982716079949</v>
      </c>
      <c r="H3009" s="131">
        <v>2.4566383469972766</v>
      </c>
    </row>
    <row r="3010" spans="1:10" ht="12.75">
      <c r="A3010" s="147" t="s">
        <v>413</v>
      </c>
      <c r="C3010" s="148" t="s">
        <v>414</v>
      </c>
      <c r="D3010" s="148" t="s">
        <v>415</v>
      </c>
      <c r="F3010" s="148" t="s">
        <v>416</v>
      </c>
      <c r="G3010" s="148" t="s">
        <v>417</v>
      </c>
      <c r="H3010" s="148" t="s">
        <v>418</v>
      </c>
      <c r="I3010" s="149" t="s">
        <v>419</v>
      </c>
      <c r="J3010" s="148" t="s">
        <v>420</v>
      </c>
    </row>
    <row r="3011" spans="1:8" ht="12.75">
      <c r="A3011" s="150" t="s">
        <v>495</v>
      </c>
      <c r="C3011" s="151">
        <v>371.029</v>
      </c>
      <c r="D3011" s="131">
        <v>30899.019744873047</v>
      </c>
      <c r="F3011" s="131">
        <v>21400</v>
      </c>
      <c r="G3011" s="131">
        <v>21352</v>
      </c>
      <c r="H3011" s="152" t="s">
        <v>182</v>
      </c>
    </row>
    <row r="3013" spans="4:8" ht="12.75">
      <c r="D3013" s="131">
        <v>30977.051011145115</v>
      </c>
      <c r="F3013" s="131">
        <v>20732</v>
      </c>
      <c r="G3013" s="131">
        <v>21354</v>
      </c>
      <c r="H3013" s="152" t="s">
        <v>183</v>
      </c>
    </row>
    <row r="3015" spans="4:8" ht="12.75">
      <c r="D3015" s="131">
        <v>31546.86315944791</v>
      </c>
      <c r="F3015" s="131">
        <v>21270</v>
      </c>
      <c r="G3015" s="131">
        <v>21526</v>
      </c>
      <c r="H3015" s="152" t="s">
        <v>184</v>
      </c>
    </row>
    <row r="3017" spans="1:8" ht="12.75">
      <c r="A3017" s="147" t="s">
        <v>421</v>
      </c>
      <c r="C3017" s="153" t="s">
        <v>422</v>
      </c>
      <c r="D3017" s="131">
        <v>31140.977971822023</v>
      </c>
      <c r="F3017" s="131">
        <v>21134</v>
      </c>
      <c r="G3017" s="131">
        <v>21410.666666666664</v>
      </c>
      <c r="H3017" s="131">
        <v>9901.692559559866</v>
      </c>
    </row>
    <row r="3018" spans="1:8" ht="12.75">
      <c r="A3018" s="130">
        <v>38405.92008101852</v>
      </c>
      <c r="C3018" s="153" t="s">
        <v>423</v>
      </c>
      <c r="D3018" s="131">
        <v>353.66553236031325</v>
      </c>
      <c r="F3018" s="131">
        <v>354.1581567605072</v>
      </c>
      <c r="G3018" s="131">
        <v>99.88660237155598</v>
      </c>
      <c r="H3018" s="131">
        <v>353.66553236031325</v>
      </c>
    </row>
    <row r="3020" spans="3:8" ht="12.75">
      <c r="C3020" s="153" t="s">
        <v>424</v>
      </c>
      <c r="D3020" s="131">
        <v>1.1356917970923335</v>
      </c>
      <c r="F3020" s="131">
        <v>1.6757743766466697</v>
      </c>
      <c r="G3020" s="131">
        <v>0.46652728720056674</v>
      </c>
      <c r="H3020" s="131">
        <v>3.571768465168684</v>
      </c>
    </row>
    <row r="3021" spans="1:10" ht="12.75">
      <c r="A3021" s="147" t="s">
        <v>413</v>
      </c>
      <c r="C3021" s="148" t="s">
        <v>414</v>
      </c>
      <c r="D3021" s="148" t="s">
        <v>415</v>
      </c>
      <c r="F3021" s="148" t="s">
        <v>416</v>
      </c>
      <c r="G3021" s="148" t="s">
        <v>417</v>
      </c>
      <c r="H3021" s="148" t="s">
        <v>418</v>
      </c>
      <c r="I3021" s="149" t="s">
        <v>419</v>
      </c>
      <c r="J3021" s="148" t="s">
        <v>420</v>
      </c>
    </row>
    <row r="3022" spans="1:8" ht="12.75">
      <c r="A3022" s="150" t="s">
        <v>470</v>
      </c>
      <c r="C3022" s="151">
        <v>407.77100000018254</v>
      </c>
      <c r="D3022" s="131">
        <v>4034213.1303215027</v>
      </c>
      <c r="F3022" s="131">
        <v>88900</v>
      </c>
      <c r="G3022" s="131">
        <v>89700</v>
      </c>
      <c r="H3022" s="152" t="s">
        <v>185</v>
      </c>
    </row>
    <row r="3024" spans="4:8" ht="12.75">
      <c r="D3024" s="131">
        <v>4035380.089744568</v>
      </c>
      <c r="F3024" s="131">
        <v>88900</v>
      </c>
      <c r="G3024" s="131">
        <v>90600</v>
      </c>
      <c r="H3024" s="152" t="s">
        <v>186</v>
      </c>
    </row>
    <row r="3026" spans="4:8" ht="12.75">
      <c r="D3026" s="131">
        <v>4061099.9671554565</v>
      </c>
      <c r="F3026" s="131">
        <v>90600</v>
      </c>
      <c r="G3026" s="131">
        <v>87600</v>
      </c>
      <c r="H3026" s="152" t="s">
        <v>187</v>
      </c>
    </row>
    <row r="3028" spans="1:8" ht="12.75">
      <c r="A3028" s="147" t="s">
        <v>421</v>
      </c>
      <c r="C3028" s="153" t="s">
        <v>422</v>
      </c>
      <c r="D3028" s="131">
        <v>4043564.395740509</v>
      </c>
      <c r="F3028" s="131">
        <v>89466.66666666666</v>
      </c>
      <c r="G3028" s="131">
        <v>89300</v>
      </c>
      <c r="H3028" s="131">
        <v>3954182.425090614</v>
      </c>
    </row>
    <row r="3029" spans="1:8" ht="12.75">
      <c r="A3029" s="130">
        <v>38405.92054398148</v>
      </c>
      <c r="C3029" s="153" t="s">
        <v>423</v>
      </c>
      <c r="D3029" s="131">
        <v>15197.45528731702</v>
      </c>
      <c r="F3029" s="131">
        <v>981.4954576223638</v>
      </c>
      <c r="G3029" s="131">
        <v>1539.4804318340653</v>
      </c>
      <c r="H3029" s="131">
        <v>15197.45528731702</v>
      </c>
    </row>
    <row r="3031" spans="3:8" ht="12.75">
      <c r="C3031" s="153" t="s">
        <v>424</v>
      </c>
      <c r="D3031" s="131">
        <v>0.3758430384669036</v>
      </c>
      <c r="F3031" s="131">
        <v>1.0970515547194832</v>
      </c>
      <c r="G3031" s="131">
        <v>1.7239422528936905</v>
      </c>
      <c r="H3031" s="131">
        <v>0.3843387495448887</v>
      </c>
    </row>
    <row r="3032" spans="1:10" ht="12.75">
      <c r="A3032" s="147" t="s">
        <v>413</v>
      </c>
      <c r="C3032" s="148" t="s">
        <v>414</v>
      </c>
      <c r="D3032" s="148" t="s">
        <v>415</v>
      </c>
      <c r="F3032" s="148" t="s">
        <v>416</v>
      </c>
      <c r="G3032" s="148" t="s">
        <v>417</v>
      </c>
      <c r="H3032" s="148" t="s">
        <v>418</v>
      </c>
      <c r="I3032" s="149" t="s">
        <v>419</v>
      </c>
      <c r="J3032" s="148" t="s">
        <v>420</v>
      </c>
    </row>
    <row r="3033" spans="1:8" ht="12.75">
      <c r="A3033" s="150" t="s">
        <v>477</v>
      </c>
      <c r="C3033" s="151">
        <v>455.40299999993294</v>
      </c>
      <c r="D3033" s="131">
        <v>391883.68669986725</v>
      </c>
      <c r="F3033" s="131">
        <v>55959.999999940395</v>
      </c>
      <c r="G3033" s="131">
        <v>57309.999999940395</v>
      </c>
      <c r="H3033" s="152" t="s">
        <v>188</v>
      </c>
    </row>
    <row r="3035" spans="4:8" ht="12.75">
      <c r="D3035" s="131">
        <v>397070.99852228165</v>
      </c>
      <c r="F3035" s="131">
        <v>56022.499999940395</v>
      </c>
      <c r="G3035" s="131">
        <v>57372.499999940395</v>
      </c>
      <c r="H3035" s="152" t="s">
        <v>189</v>
      </c>
    </row>
    <row r="3037" spans="4:8" ht="12.75">
      <c r="D3037" s="131">
        <v>401024.11614990234</v>
      </c>
      <c r="F3037" s="131">
        <v>55947.499999940395</v>
      </c>
      <c r="G3037" s="131">
        <v>57807.5</v>
      </c>
      <c r="H3037" s="152" t="s">
        <v>190</v>
      </c>
    </row>
    <row r="3039" spans="1:8" ht="12.75">
      <c r="A3039" s="147" t="s">
        <v>421</v>
      </c>
      <c r="C3039" s="153" t="s">
        <v>422</v>
      </c>
      <c r="D3039" s="131">
        <v>396659.6004573504</v>
      </c>
      <c r="F3039" s="131">
        <v>55976.66666660707</v>
      </c>
      <c r="G3039" s="131">
        <v>57496.66666662693</v>
      </c>
      <c r="H3039" s="131">
        <v>339927.3523953847</v>
      </c>
    </row>
    <row r="3040" spans="1:8" ht="12.75">
      <c r="A3040" s="130">
        <v>38405.92119212963</v>
      </c>
      <c r="C3040" s="153" t="s">
        <v>423</v>
      </c>
      <c r="D3040" s="131">
        <v>4584.081032076749</v>
      </c>
      <c r="F3040" s="131">
        <v>40.18187818093046</v>
      </c>
      <c r="G3040" s="131">
        <v>270.9973862442901</v>
      </c>
      <c r="H3040" s="131">
        <v>4584.081032076749</v>
      </c>
    </row>
    <row r="3042" spans="3:8" ht="12.75">
      <c r="C3042" s="153" t="s">
        <v>424</v>
      </c>
      <c r="D3042" s="131">
        <v>1.1556712674523149</v>
      </c>
      <c r="F3042" s="131">
        <v>0.07178326358775665</v>
      </c>
      <c r="G3042" s="131">
        <v>0.4713271254759303</v>
      </c>
      <c r="H3042" s="131">
        <v>1.3485472704017059</v>
      </c>
    </row>
    <row r="3043" spans="1:16" ht="12.75">
      <c r="A3043" s="141" t="s">
        <v>404</v>
      </c>
      <c r="B3043" s="136" t="s">
        <v>351</v>
      </c>
      <c r="D3043" s="141" t="s">
        <v>405</v>
      </c>
      <c r="E3043" s="136" t="s">
        <v>406</v>
      </c>
      <c r="F3043" s="137" t="s">
        <v>191</v>
      </c>
      <c r="G3043" s="142" t="s">
        <v>408</v>
      </c>
      <c r="H3043" s="143">
        <v>2</v>
      </c>
      <c r="I3043" s="144" t="s">
        <v>409</v>
      </c>
      <c r="J3043" s="143">
        <v>14</v>
      </c>
      <c r="K3043" s="142" t="s">
        <v>410</v>
      </c>
      <c r="L3043" s="145">
        <v>1</v>
      </c>
      <c r="M3043" s="142" t="s">
        <v>411</v>
      </c>
      <c r="N3043" s="146">
        <v>1</v>
      </c>
      <c r="O3043" s="142" t="s">
        <v>412</v>
      </c>
      <c r="P3043" s="146">
        <v>1</v>
      </c>
    </row>
    <row r="3045" spans="1:10" ht="12.75">
      <c r="A3045" s="147" t="s">
        <v>413</v>
      </c>
      <c r="C3045" s="148" t="s">
        <v>414</v>
      </c>
      <c r="D3045" s="148" t="s">
        <v>415</v>
      </c>
      <c r="F3045" s="148" t="s">
        <v>416</v>
      </c>
      <c r="G3045" s="148" t="s">
        <v>417</v>
      </c>
      <c r="H3045" s="148" t="s">
        <v>418</v>
      </c>
      <c r="I3045" s="149" t="s">
        <v>419</v>
      </c>
      <c r="J3045" s="148" t="s">
        <v>420</v>
      </c>
    </row>
    <row r="3046" spans="1:8" ht="12.75">
      <c r="A3046" s="150" t="s">
        <v>473</v>
      </c>
      <c r="C3046" s="151">
        <v>228.61599999992177</v>
      </c>
      <c r="D3046" s="131">
        <v>18827.560378074646</v>
      </c>
      <c r="F3046" s="131">
        <v>18946</v>
      </c>
      <c r="G3046" s="131">
        <v>17067</v>
      </c>
      <c r="H3046" s="152" t="s">
        <v>192</v>
      </c>
    </row>
    <row r="3048" spans="4:8" ht="12.75">
      <c r="D3048" s="131">
        <v>19003.848046541214</v>
      </c>
      <c r="F3048" s="131">
        <v>18836</v>
      </c>
      <c r="G3048" s="131">
        <v>16898</v>
      </c>
      <c r="H3048" s="152" t="s">
        <v>193</v>
      </c>
    </row>
    <row r="3050" spans="4:8" ht="12.75">
      <c r="D3050" s="131">
        <v>18671.5</v>
      </c>
      <c r="F3050" s="131">
        <v>18743</v>
      </c>
      <c r="G3050" s="131">
        <v>16989</v>
      </c>
      <c r="H3050" s="152" t="s">
        <v>194</v>
      </c>
    </row>
    <row r="3052" spans="1:8" ht="12.75">
      <c r="A3052" s="147" t="s">
        <v>421</v>
      </c>
      <c r="C3052" s="153" t="s">
        <v>422</v>
      </c>
      <c r="D3052" s="131">
        <v>18834.302808205288</v>
      </c>
      <c r="F3052" s="131">
        <v>18841.666666666668</v>
      </c>
      <c r="G3052" s="131">
        <v>16984.666666666668</v>
      </c>
      <c r="H3052" s="131">
        <v>985.4549692473233</v>
      </c>
    </row>
    <row r="3053" spans="1:8" ht="12.75">
      <c r="A3053" s="130">
        <v>38405.923414351855</v>
      </c>
      <c r="C3053" s="153" t="s">
        <v>423</v>
      </c>
      <c r="D3053" s="131">
        <v>166.2765806812875</v>
      </c>
      <c r="F3053" s="131">
        <v>101.61856785712605</v>
      </c>
      <c r="G3053" s="131">
        <v>84.58329228242026</v>
      </c>
      <c r="H3053" s="131">
        <v>166.2765806812875</v>
      </c>
    </row>
    <row r="3055" spans="3:8" ht="12.75">
      <c r="C3055" s="153" t="s">
        <v>424</v>
      </c>
      <c r="D3055" s="131">
        <v>0.8828390536911617</v>
      </c>
      <c r="F3055" s="131">
        <v>0.5393289758007573</v>
      </c>
      <c r="G3055" s="131">
        <v>0.4979979527559383</v>
      </c>
      <c r="H3055" s="131">
        <v>16.8730774992476</v>
      </c>
    </row>
    <row r="3056" spans="1:10" ht="12.75">
      <c r="A3056" s="147" t="s">
        <v>413</v>
      </c>
      <c r="C3056" s="148" t="s">
        <v>414</v>
      </c>
      <c r="D3056" s="148" t="s">
        <v>415</v>
      </c>
      <c r="F3056" s="148" t="s">
        <v>416</v>
      </c>
      <c r="G3056" s="148" t="s">
        <v>417</v>
      </c>
      <c r="H3056" s="148" t="s">
        <v>418</v>
      </c>
      <c r="I3056" s="149" t="s">
        <v>419</v>
      </c>
      <c r="J3056" s="148" t="s">
        <v>420</v>
      </c>
    </row>
    <row r="3057" spans="1:8" ht="12.75">
      <c r="A3057" s="150" t="s">
        <v>474</v>
      </c>
      <c r="C3057" s="151">
        <v>231.6040000000503</v>
      </c>
      <c r="D3057" s="131">
        <v>16468.930036365986</v>
      </c>
      <c r="F3057" s="131">
        <v>12497</v>
      </c>
      <c r="G3057" s="131">
        <v>16491</v>
      </c>
      <c r="H3057" s="152" t="s">
        <v>195</v>
      </c>
    </row>
    <row r="3059" spans="4:8" ht="12.75">
      <c r="D3059" s="131">
        <v>16377.57491132617</v>
      </c>
      <c r="F3059" s="131">
        <v>12377</v>
      </c>
      <c r="G3059" s="131">
        <v>16205</v>
      </c>
      <c r="H3059" s="152" t="s">
        <v>196</v>
      </c>
    </row>
    <row r="3061" spans="4:8" ht="12.75">
      <c r="D3061" s="131">
        <v>15145</v>
      </c>
      <c r="F3061" s="131">
        <v>12505</v>
      </c>
      <c r="G3061" s="131">
        <v>16218</v>
      </c>
      <c r="H3061" s="152" t="s">
        <v>197</v>
      </c>
    </row>
    <row r="3063" spans="1:8" ht="12.75">
      <c r="A3063" s="147" t="s">
        <v>421</v>
      </c>
      <c r="C3063" s="153" t="s">
        <v>422</v>
      </c>
      <c r="D3063" s="131">
        <v>15997.168315897386</v>
      </c>
      <c r="F3063" s="131">
        <v>12459.666666666668</v>
      </c>
      <c r="G3063" s="131">
        <v>16304.666666666668</v>
      </c>
      <c r="H3063" s="131">
        <v>1162.8517389973254</v>
      </c>
    </row>
    <row r="3064" spans="1:8" ht="12.75">
      <c r="A3064" s="130">
        <v>38405.92388888889</v>
      </c>
      <c r="C3064" s="153" t="s">
        <v>423</v>
      </c>
      <c r="D3064" s="131">
        <v>739.4116368318137</v>
      </c>
      <c r="F3064" s="131">
        <v>71.70309151866</v>
      </c>
      <c r="G3064" s="131">
        <v>161.50025799772996</v>
      </c>
      <c r="H3064" s="131">
        <v>739.4116368318137</v>
      </c>
    </row>
    <row r="3066" spans="3:8" ht="12.75">
      <c r="C3066" s="153" t="s">
        <v>424</v>
      </c>
      <c r="D3066" s="131">
        <v>4.62214075785534</v>
      </c>
      <c r="F3066" s="131">
        <v>0.5754816195082265</v>
      </c>
      <c r="G3066" s="131">
        <v>0.9905155456376289</v>
      </c>
      <c r="H3066" s="131">
        <v>63.58606278297998</v>
      </c>
    </row>
    <row r="3067" spans="1:10" ht="12.75">
      <c r="A3067" s="147" t="s">
        <v>413</v>
      </c>
      <c r="C3067" s="148" t="s">
        <v>414</v>
      </c>
      <c r="D3067" s="148" t="s">
        <v>415</v>
      </c>
      <c r="F3067" s="148" t="s">
        <v>416</v>
      </c>
      <c r="G3067" s="148" t="s">
        <v>417</v>
      </c>
      <c r="H3067" s="148" t="s">
        <v>418</v>
      </c>
      <c r="I3067" s="149" t="s">
        <v>419</v>
      </c>
      <c r="J3067" s="148" t="s">
        <v>420</v>
      </c>
    </row>
    <row r="3068" spans="1:8" ht="12.75">
      <c r="A3068" s="150" t="s">
        <v>472</v>
      </c>
      <c r="C3068" s="151">
        <v>267.7160000000149</v>
      </c>
      <c r="D3068" s="131">
        <v>5047.111412033439</v>
      </c>
      <c r="F3068" s="131">
        <v>3652.5000000037253</v>
      </c>
      <c r="G3068" s="131">
        <v>3749.25</v>
      </c>
      <c r="H3068" s="152" t="s">
        <v>198</v>
      </c>
    </row>
    <row r="3070" spans="4:8" ht="12.75">
      <c r="D3070" s="131">
        <v>5049.101406060159</v>
      </c>
      <c r="F3070" s="131">
        <v>3664</v>
      </c>
      <c r="G3070" s="131">
        <v>3749.75</v>
      </c>
      <c r="H3070" s="152" t="s">
        <v>199</v>
      </c>
    </row>
    <row r="3072" spans="4:8" ht="12.75">
      <c r="D3072" s="131">
        <v>5037.880242317915</v>
      </c>
      <c r="F3072" s="131">
        <v>3688.75</v>
      </c>
      <c r="G3072" s="131">
        <v>3729.75</v>
      </c>
      <c r="H3072" s="152" t="s">
        <v>200</v>
      </c>
    </row>
    <row r="3074" spans="1:8" ht="12.75">
      <c r="A3074" s="147" t="s">
        <v>421</v>
      </c>
      <c r="C3074" s="153" t="s">
        <v>422</v>
      </c>
      <c r="D3074" s="131">
        <v>5044.697686803837</v>
      </c>
      <c r="F3074" s="131">
        <v>3668.4166666679084</v>
      </c>
      <c r="G3074" s="131">
        <v>3742.916666666667</v>
      </c>
      <c r="H3074" s="131">
        <v>1332.7823205267712</v>
      </c>
    </row>
    <row r="3075" spans="1:8" ht="12.75">
      <c r="A3075" s="130">
        <v>38405.92453703703</v>
      </c>
      <c r="C3075" s="153" t="s">
        <v>423</v>
      </c>
      <c r="D3075" s="131">
        <v>5.987335054147086</v>
      </c>
      <c r="F3075" s="131">
        <v>18.524195887264717</v>
      </c>
      <c r="G3075" s="131">
        <v>11.405408073950417</v>
      </c>
      <c r="H3075" s="131">
        <v>5.987335054147086</v>
      </c>
    </row>
    <row r="3077" spans="3:8" ht="12.75">
      <c r="C3077" s="153" t="s">
        <v>424</v>
      </c>
      <c r="D3077" s="131">
        <v>0.11868570578191527</v>
      </c>
      <c r="F3077" s="131">
        <v>0.5049643366736362</v>
      </c>
      <c r="G3077" s="131">
        <v>0.30471979714439495</v>
      </c>
      <c r="H3077" s="131">
        <v>0.4492357800620168</v>
      </c>
    </row>
    <row r="3078" spans="1:10" ht="12.75">
      <c r="A3078" s="147" t="s">
        <v>413</v>
      </c>
      <c r="C3078" s="148" t="s">
        <v>414</v>
      </c>
      <c r="D3078" s="148" t="s">
        <v>415</v>
      </c>
      <c r="F3078" s="148" t="s">
        <v>416</v>
      </c>
      <c r="G3078" s="148" t="s">
        <v>417</v>
      </c>
      <c r="H3078" s="148" t="s">
        <v>418</v>
      </c>
      <c r="I3078" s="149" t="s">
        <v>419</v>
      </c>
      <c r="J3078" s="148" t="s">
        <v>420</v>
      </c>
    </row>
    <row r="3079" spans="1:8" ht="12.75">
      <c r="A3079" s="150" t="s">
        <v>471</v>
      </c>
      <c r="C3079" s="151">
        <v>292.40199999976903</v>
      </c>
      <c r="D3079" s="131">
        <v>25224.343313753605</v>
      </c>
      <c r="F3079" s="131">
        <v>14333.5</v>
      </c>
      <c r="G3079" s="131">
        <v>14250.499999985099</v>
      </c>
      <c r="H3079" s="152" t="s">
        <v>201</v>
      </c>
    </row>
    <row r="3081" spans="4:8" ht="12.75">
      <c r="D3081" s="131">
        <v>25339.167730152607</v>
      </c>
      <c r="F3081" s="131">
        <v>14257.749999985099</v>
      </c>
      <c r="G3081" s="131">
        <v>14280.25</v>
      </c>
      <c r="H3081" s="152" t="s">
        <v>202</v>
      </c>
    </row>
    <row r="3083" spans="4:8" ht="12.75">
      <c r="D3083" s="131">
        <v>24594.92941069603</v>
      </c>
      <c r="F3083" s="131">
        <v>14294.75</v>
      </c>
      <c r="G3083" s="131">
        <v>14258.5</v>
      </c>
      <c r="H3083" s="152" t="s">
        <v>203</v>
      </c>
    </row>
    <row r="3085" spans="1:8" ht="12.75">
      <c r="A3085" s="147" t="s">
        <v>421</v>
      </c>
      <c r="C3085" s="153" t="s">
        <v>422</v>
      </c>
      <c r="D3085" s="131">
        <v>25052.813484867416</v>
      </c>
      <c r="F3085" s="131">
        <v>14295.333333328366</v>
      </c>
      <c r="G3085" s="131">
        <v>14263.083333328366</v>
      </c>
      <c r="H3085" s="131">
        <v>10778.197714830188</v>
      </c>
    </row>
    <row r="3086" spans="1:8" ht="12.75">
      <c r="A3086" s="130">
        <v>38405.925208333334</v>
      </c>
      <c r="C3086" s="153" t="s">
        <v>423</v>
      </c>
      <c r="D3086" s="131">
        <v>400.67384577111835</v>
      </c>
      <c r="F3086" s="131">
        <v>37.878368944462515</v>
      </c>
      <c r="G3086" s="131">
        <v>15.395480945289885</v>
      </c>
      <c r="H3086" s="131">
        <v>400.67384577111835</v>
      </c>
    </row>
    <row r="3088" spans="3:8" ht="12.75">
      <c r="C3088" s="153" t="s">
        <v>424</v>
      </c>
      <c r="D3088" s="131">
        <v>1.599316763417156</v>
      </c>
      <c r="F3088" s="131">
        <v>0.2649701693639581</v>
      </c>
      <c r="G3088" s="131">
        <v>0.1079393605540778</v>
      </c>
      <c r="H3088" s="131">
        <v>3.717447539673669</v>
      </c>
    </row>
    <row r="3089" spans="1:10" ht="12.75">
      <c r="A3089" s="147" t="s">
        <v>413</v>
      </c>
      <c r="C3089" s="148" t="s">
        <v>414</v>
      </c>
      <c r="D3089" s="148" t="s">
        <v>415</v>
      </c>
      <c r="F3089" s="148" t="s">
        <v>416</v>
      </c>
      <c r="G3089" s="148" t="s">
        <v>417</v>
      </c>
      <c r="H3089" s="148" t="s">
        <v>418</v>
      </c>
      <c r="I3089" s="149" t="s">
        <v>419</v>
      </c>
      <c r="J3089" s="148" t="s">
        <v>420</v>
      </c>
    </row>
    <row r="3090" spans="1:8" ht="12.75">
      <c r="A3090" s="150" t="s">
        <v>475</v>
      </c>
      <c r="C3090" s="151">
        <v>324.75400000019</v>
      </c>
      <c r="D3090" s="131">
        <v>26207.718092501163</v>
      </c>
      <c r="F3090" s="131">
        <v>21052</v>
      </c>
      <c r="G3090" s="131">
        <v>19679</v>
      </c>
      <c r="H3090" s="152" t="s">
        <v>204</v>
      </c>
    </row>
    <row r="3092" spans="4:8" ht="12.75">
      <c r="D3092" s="131">
        <v>25830.593009650707</v>
      </c>
      <c r="F3092" s="131">
        <v>20780</v>
      </c>
      <c r="G3092" s="131">
        <v>19476</v>
      </c>
      <c r="H3092" s="152" t="s">
        <v>205</v>
      </c>
    </row>
    <row r="3094" spans="4:8" ht="12.75">
      <c r="D3094" s="131">
        <v>26304.76036900282</v>
      </c>
      <c r="F3094" s="131">
        <v>20418</v>
      </c>
      <c r="G3094" s="131">
        <v>19343</v>
      </c>
      <c r="H3094" s="152" t="s">
        <v>206</v>
      </c>
    </row>
    <row r="3096" spans="1:8" ht="12.75">
      <c r="A3096" s="147" t="s">
        <v>421</v>
      </c>
      <c r="C3096" s="153" t="s">
        <v>422</v>
      </c>
      <c r="D3096" s="131">
        <v>26114.357157051563</v>
      </c>
      <c r="F3096" s="131">
        <v>20750</v>
      </c>
      <c r="G3096" s="131">
        <v>19499.333333333332</v>
      </c>
      <c r="H3096" s="131">
        <v>5948.151292299918</v>
      </c>
    </row>
    <row r="3097" spans="1:8" ht="12.75">
      <c r="A3097" s="130">
        <v>38405.925717592596</v>
      </c>
      <c r="C3097" s="153" t="s">
        <v>423</v>
      </c>
      <c r="D3097" s="131">
        <v>250.4912560747655</v>
      </c>
      <c r="F3097" s="131">
        <v>318.06288686358863</v>
      </c>
      <c r="G3097" s="131">
        <v>169.210913753615</v>
      </c>
      <c r="H3097" s="131">
        <v>250.4912560747655</v>
      </c>
    </row>
    <row r="3099" spans="3:8" ht="12.75">
      <c r="C3099" s="153" t="s">
        <v>424</v>
      </c>
      <c r="D3099" s="131">
        <v>0.9592089691058172</v>
      </c>
      <c r="F3099" s="131">
        <v>1.5328331897040417</v>
      </c>
      <c r="G3099" s="131">
        <v>0.8677779432815567</v>
      </c>
      <c r="H3099" s="131">
        <v>4.211245541098373</v>
      </c>
    </row>
    <row r="3100" spans="1:10" ht="12.75">
      <c r="A3100" s="147" t="s">
        <v>413</v>
      </c>
      <c r="C3100" s="148" t="s">
        <v>414</v>
      </c>
      <c r="D3100" s="148" t="s">
        <v>415</v>
      </c>
      <c r="F3100" s="148" t="s">
        <v>416</v>
      </c>
      <c r="G3100" s="148" t="s">
        <v>417</v>
      </c>
      <c r="H3100" s="148" t="s">
        <v>418</v>
      </c>
      <c r="I3100" s="149" t="s">
        <v>419</v>
      </c>
      <c r="J3100" s="148" t="s">
        <v>420</v>
      </c>
    </row>
    <row r="3101" spans="1:8" ht="12.75">
      <c r="A3101" s="150" t="s">
        <v>494</v>
      </c>
      <c r="C3101" s="151">
        <v>343.82299999985844</v>
      </c>
      <c r="D3101" s="131">
        <v>28527.177466332912</v>
      </c>
      <c r="F3101" s="131">
        <v>16828</v>
      </c>
      <c r="G3101" s="131">
        <v>16572</v>
      </c>
      <c r="H3101" s="152" t="s">
        <v>207</v>
      </c>
    </row>
    <row r="3103" spans="4:8" ht="12.75">
      <c r="D3103" s="131">
        <v>28655.321540504694</v>
      </c>
      <c r="F3103" s="131">
        <v>16922</v>
      </c>
      <c r="G3103" s="131">
        <v>16868</v>
      </c>
      <c r="H3103" s="152" t="s">
        <v>208</v>
      </c>
    </row>
    <row r="3105" spans="4:8" ht="12.75">
      <c r="D3105" s="131">
        <v>28674.39545750618</v>
      </c>
      <c r="F3105" s="131">
        <v>16742</v>
      </c>
      <c r="G3105" s="131">
        <v>16980</v>
      </c>
      <c r="H3105" s="152" t="s">
        <v>209</v>
      </c>
    </row>
    <row r="3107" spans="1:8" ht="12.75">
      <c r="A3107" s="147" t="s">
        <v>421</v>
      </c>
      <c r="C3107" s="153" t="s">
        <v>422</v>
      </c>
      <c r="D3107" s="131">
        <v>28618.96482144793</v>
      </c>
      <c r="F3107" s="131">
        <v>16830.666666666668</v>
      </c>
      <c r="G3107" s="131">
        <v>16806.666666666668</v>
      </c>
      <c r="H3107" s="131">
        <v>11800.211574694682</v>
      </c>
    </row>
    <row r="3108" spans="1:8" ht="12.75">
      <c r="A3108" s="130">
        <v>38405.926157407404</v>
      </c>
      <c r="C3108" s="153" t="s">
        <v>423</v>
      </c>
      <c r="D3108" s="131">
        <v>80.06024292082395</v>
      </c>
      <c r="F3108" s="131">
        <v>90.02962475392938</v>
      </c>
      <c r="G3108" s="131">
        <v>210.8016445223645</v>
      </c>
      <c r="H3108" s="131">
        <v>80.06024292082395</v>
      </c>
    </row>
    <row r="3110" spans="3:8" ht="12.75">
      <c r="C3110" s="153" t="s">
        <v>424</v>
      </c>
      <c r="D3110" s="131">
        <v>0.2797454185373761</v>
      </c>
      <c r="F3110" s="131">
        <v>0.534914192865777</v>
      </c>
      <c r="G3110" s="131">
        <v>1.2542739658212883</v>
      </c>
      <c r="H3110" s="131">
        <v>0.6784644700143474</v>
      </c>
    </row>
    <row r="3111" spans="1:10" ht="12.75">
      <c r="A3111" s="147" t="s">
        <v>413</v>
      </c>
      <c r="C3111" s="148" t="s">
        <v>414</v>
      </c>
      <c r="D3111" s="148" t="s">
        <v>415</v>
      </c>
      <c r="F3111" s="148" t="s">
        <v>416</v>
      </c>
      <c r="G3111" s="148" t="s">
        <v>417</v>
      </c>
      <c r="H3111" s="148" t="s">
        <v>418</v>
      </c>
      <c r="I3111" s="149" t="s">
        <v>419</v>
      </c>
      <c r="J3111" s="148" t="s">
        <v>420</v>
      </c>
    </row>
    <row r="3112" spans="1:8" ht="12.75">
      <c r="A3112" s="150" t="s">
        <v>476</v>
      </c>
      <c r="C3112" s="151">
        <v>361.38400000007823</v>
      </c>
      <c r="D3112" s="131">
        <v>27558.557905852795</v>
      </c>
      <c r="F3112" s="131">
        <v>17242</v>
      </c>
      <c r="G3112" s="131">
        <v>16906</v>
      </c>
      <c r="H3112" s="152" t="s">
        <v>210</v>
      </c>
    </row>
    <row r="3114" spans="4:8" ht="12.75">
      <c r="D3114" s="131">
        <v>27777.642585247755</v>
      </c>
      <c r="F3114" s="131">
        <v>17234</v>
      </c>
      <c r="G3114" s="131">
        <v>17436</v>
      </c>
      <c r="H3114" s="152" t="s">
        <v>211</v>
      </c>
    </row>
    <row r="3116" spans="4:8" ht="12.75">
      <c r="D3116" s="131">
        <v>27581.30113083124</v>
      </c>
      <c r="F3116" s="131">
        <v>17236</v>
      </c>
      <c r="G3116" s="131">
        <v>17112</v>
      </c>
      <c r="H3116" s="152" t="s">
        <v>212</v>
      </c>
    </row>
    <row r="3118" spans="1:8" ht="12.75">
      <c r="A3118" s="147" t="s">
        <v>421</v>
      </c>
      <c r="C3118" s="153" t="s">
        <v>422</v>
      </c>
      <c r="D3118" s="131">
        <v>27639.167207310595</v>
      </c>
      <c r="F3118" s="131">
        <v>17237.333333333332</v>
      </c>
      <c r="G3118" s="131">
        <v>17151.333333333332</v>
      </c>
      <c r="H3118" s="131">
        <v>10441.363285741969</v>
      </c>
    </row>
    <row r="3119" spans="1:8" ht="12.75">
      <c r="A3119" s="130">
        <v>38405.92659722222</v>
      </c>
      <c r="C3119" s="153" t="s">
        <v>423</v>
      </c>
      <c r="D3119" s="131">
        <v>120.461140172702</v>
      </c>
      <c r="F3119" s="131">
        <v>4.163331998932265</v>
      </c>
      <c r="G3119" s="131">
        <v>267.18033859798396</v>
      </c>
      <c r="H3119" s="131">
        <v>120.461140172702</v>
      </c>
    </row>
    <row r="3121" spans="3:8" ht="12.75">
      <c r="C3121" s="153" t="s">
        <v>424</v>
      </c>
      <c r="D3121" s="131">
        <v>0.4358349123516279</v>
      </c>
      <c r="F3121" s="131">
        <v>0.02415299349628093</v>
      </c>
      <c r="G3121" s="131">
        <v>1.5577817386285846</v>
      </c>
      <c r="H3121" s="131">
        <v>1.1536916863834794</v>
      </c>
    </row>
    <row r="3122" spans="1:10" ht="12.75">
      <c r="A3122" s="147" t="s">
        <v>413</v>
      </c>
      <c r="C3122" s="148" t="s">
        <v>414</v>
      </c>
      <c r="D3122" s="148" t="s">
        <v>415</v>
      </c>
      <c r="F3122" s="148" t="s">
        <v>416</v>
      </c>
      <c r="G3122" s="148" t="s">
        <v>417</v>
      </c>
      <c r="H3122" s="148" t="s">
        <v>418</v>
      </c>
      <c r="I3122" s="149" t="s">
        <v>419</v>
      </c>
      <c r="J3122" s="148" t="s">
        <v>420</v>
      </c>
    </row>
    <row r="3123" spans="1:8" ht="12.75">
      <c r="A3123" s="150" t="s">
        <v>495</v>
      </c>
      <c r="C3123" s="151">
        <v>371.029</v>
      </c>
      <c r="D3123" s="131">
        <v>28427.200128883123</v>
      </c>
      <c r="F3123" s="131">
        <v>21416</v>
      </c>
      <c r="G3123" s="131">
        <v>21782</v>
      </c>
      <c r="H3123" s="152" t="s">
        <v>213</v>
      </c>
    </row>
    <row r="3125" spans="4:8" ht="12.75">
      <c r="D3125" s="131">
        <v>29159.412817835808</v>
      </c>
      <c r="F3125" s="131">
        <v>20994</v>
      </c>
      <c r="G3125" s="131">
        <v>21126</v>
      </c>
      <c r="H3125" s="152" t="s">
        <v>214</v>
      </c>
    </row>
    <row r="3127" spans="4:8" ht="12.75">
      <c r="D3127" s="131">
        <v>28900.77222263813</v>
      </c>
      <c r="F3127" s="131">
        <v>21264</v>
      </c>
      <c r="G3127" s="131">
        <v>21236</v>
      </c>
      <c r="H3127" s="152" t="s">
        <v>215</v>
      </c>
    </row>
    <row r="3129" spans="1:8" ht="12.75">
      <c r="A3129" s="147" t="s">
        <v>421</v>
      </c>
      <c r="C3129" s="153" t="s">
        <v>422</v>
      </c>
      <c r="D3129" s="131">
        <v>28829.128389785685</v>
      </c>
      <c r="F3129" s="131">
        <v>21224.666666666664</v>
      </c>
      <c r="G3129" s="131">
        <v>21381.333333333336</v>
      </c>
      <c r="H3129" s="131">
        <v>7544.842272801896</v>
      </c>
    </row>
    <row r="3130" spans="1:8" ht="12.75">
      <c r="A3130" s="130">
        <v>38405.927037037036</v>
      </c>
      <c r="C3130" s="153" t="s">
        <v>423</v>
      </c>
      <c r="D3130" s="131">
        <v>371.3266547866632</v>
      </c>
      <c r="F3130" s="131">
        <v>213.73191931326804</v>
      </c>
      <c r="G3130" s="131">
        <v>351.3194178142355</v>
      </c>
      <c r="H3130" s="131">
        <v>371.3266547866632</v>
      </c>
    </row>
    <row r="3132" spans="3:8" ht="12.75">
      <c r="C3132" s="153" t="s">
        <v>424</v>
      </c>
      <c r="D3132" s="131">
        <v>1.2880259498869422</v>
      </c>
      <c r="F3132" s="131">
        <v>1.0069977666548422</v>
      </c>
      <c r="G3132" s="131">
        <v>1.6431127672778538</v>
      </c>
      <c r="H3132" s="131">
        <v>4.921595990485367</v>
      </c>
    </row>
    <row r="3133" spans="1:10" ht="12.75">
      <c r="A3133" s="147" t="s">
        <v>413</v>
      </c>
      <c r="C3133" s="148" t="s">
        <v>414</v>
      </c>
      <c r="D3133" s="148" t="s">
        <v>415</v>
      </c>
      <c r="F3133" s="148" t="s">
        <v>416</v>
      </c>
      <c r="G3133" s="148" t="s">
        <v>417</v>
      </c>
      <c r="H3133" s="148" t="s">
        <v>418</v>
      </c>
      <c r="I3133" s="149" t="s">
        <v>419</v>
      </c>
      <c r="J3133" s="148" t="s">
        <v>420</v>
      </c>
    </row>
    <row r="3134" spans="1:8" ht="12.75">
      <c r="A3134" s="150" t="s">
        <v>470</v>
      </c>
      <c r="C3134" s="151">
        <v>407.77100000018254</v>
      </c>
      <c r="D3134" s="131">
        <v>2952880.7880363464</v>
      </c>
      <c r="F3134" s="131">
        <v>87100</v>
      </c>
      <c r="G3134" s="131">
        <v>85400</v>
      </c>
      <c r="H3134" s="152" t="s">
        <v>216</v>
      </c>
    </row>
    <row r="3136" spans="4:8" ht="12.75">
      <c r="D3136" s="131">
        <v>2911421.8572158813</v>
      </c>
      <c r="F3136" s="131">
        <v>87900</v>
      </c>
      <c r="G3136" s="131">
        <v>85500</v>
      </c>
      <c r="H3136" s="152" t="s">
        <v>217</v>
      </c>
    </row>
    <row r="3138" spans="4:8" ht="12.75">
      <c r="D3138" s="131">
        <v>2913767.745983124</v>
      </c>
      <c r="F3138" s="131">
        <v>86300</v>
      </c>
      <c r="G3138" s="131">
        <v>84100</v>
      </c>
      <c r="H3138" s="152" t="s">
        <v>218</v>
      </c>
    </row>
    <row r="3140" spans="1:8" ht="12.75">
      <c r="A3140" s="147" t="s">
        <v>421</v>
      </c>
      <c r="C3140" s="153" t="s">
        <v>422</v>
      </c>
      <c r="D3140" s="131">
        <v>2926023.463745117</v>
      </c>
      <c r="F3140" s="131">
        <v>87100</v>
      </c>
      <c r="G3140" s="131">
        <v>85000</v>
      </c>
      <c r="H3140" s="131">
        <v>2839990.633556438</v>
      </c>
    </row>
    <row r="3141" spans="1:8" ht="12.75">
      <c r="A3141" s="130">
        <v>38405.927511574075</v>
      </c>
      <c r="C3141" s="153" t="s">
        <v>423</v>
      </c>
      <c r="D3141" s="131">
        <v>23288.681791627165</v>
      </c>
      <c r="F3141" s="131">
        <v>800</v>
      </c>
      <c r="G3141" s="131">
        <v>781.0249675906655</v>
      </c>
      <c r="H3141" s="131">
        <v>23288.681791627165</v>
      </c>
    </row>
    <row r="3143" spans="3:8" ht="12.75">
      <c r="C3143" s="153" t="s">
        <v>424</v>
      </c>
      <c r="D3143" s="131">
        <v>0.7959157566637961</v>
      </c>
      <c r="F3143" s="131">
        <v>0.9184845005740527</v>
      </c>
      <c r="G3143" s="131">
        <v>0.9188529030478416</v>
      </c>
      <c r="H3143" s="131">
        <v>0.8200267112312067</v>
      </c>
    </row>
    <row r="3144" spans="1:10" ht="12.75">
      <c r="A3144" s="147" t="s">
        <v>413</v>
      </c>
      <c r="C3144" s="148" t="s">
        <v>414</v>
      </c>
      <c r="D3144" s="148" t="s">
        <v>415</v>
      </c>
      <c r="F3144" s="148" t="s">
        <v>416</v>
      </c>
      <c r="G3144" s="148" t="s">
        <v>417</v>
      </c>
      <c r="H3144" s="148" t="s">
        <v>418</v>
      </c>
      <c r="I3144" s="149" t="s">
        <v>419</v>
      </c>
      <c r="J3144" s="148" t="s">
        <v>420</v>
      </c>
    </row>
    <row r="3145" spans="1:8" ht="12.75">
      <c r="A3145" s="150" t="s">
        <v>477</v>
      </c>
      <c r="C3145" s="151">
        <v>455.40299999993294</v>
      </c>
      <c r="D3145" s="131">
        <v>842754.928194046</v>
      </c>
      <c r="F3145" s="131">
        <v>57600</v>
      </c>
      <c r="G3145" s="131">
        <v>58950</v>
      </c>
      <c r="H3145" s="152" t="s">
        <v>219</v>
      </c>
    </row>
    <row r="3147" spans="4:8" ht="12.75">
      <c r="D3147" s="131">
        <v>876603.0816516876</v>
      </c>
      <c r="F3147" s="131">
        <v>57190.000000059605</v>
      </c>
      <c r="G3147" s="131">
        <v>58622.499999940395</v>
      </c>
      <c r="H3147" s="152" t="s">
        <v>220</v>
      </c>
    </row>
    <row r="3149" spans="4:8" ht="12.75">
      <c r="D3149" s="131">
        <v>876919.5905628204</v>
      </c>
      <c r="F3149" s="131">
        <v>57787.5</v>
      </c>
      <c r="G3149" s="131">
        <v>58712.5</v>
      </c>
      <c r="H3149" s="152" t="s">
        <v>221</v>
      </c>
    </row>
    <row r="3151" spans="1:8" ht="12.75">
      <c r="A3151" s="147" t="s">
        <v>421</v>
      </c>
      <c r="C3151" s="153" t="s">
        <v>422</v>
      </c>
      <c r="D3151" s="131">
        <v>865425.8668028514</v>
      </c>
      <c r="F3151" s="131">
        <v>57525.83333335321</v>
      </c>
      <c r="G3151" s="131">
        <v>58761.66666664679</v>
      </c>
      <c r="H3151" s="131">
        <v>807285.7093416108</v>
      </c>
    </row>
    <row r="3152" spans="1:8" ht="12.75">
      <c r="A3152" s="130">
        <v>38405.92815972222</v>
      </c>
      <c r="C3152" s="153" t="s">
        <v>423</v>
      </c>
      <c r="D3152" s="131">
        <v>19634.24654846836</v>
      </c>
      <c r="F3152" s="131">
        <v>305.57664065335274</v>
      </c>
      <c r="G3152" s="131">
        <v>169.19539988271356</v>
      </c>
      <c r="H3152" s="131">
        <v>19634.24654846836</v>
      </c>
    </row>
    <row r="3154" spans="3:8" ht="12.75">
      <c r="C3154" s="153" t="s">
        <v>424</v>
      </c>
      <c r="D3154" s="131">
        <v>2.2687381209211237</v>
      </c>
      <c r="F3154" s="131">
        <v>0.5311989813039021</v>
      </c>
      <c r="G3154" s="131">
        <v>0.28793499143336776</v>
      </c>
      <c r="H3154" s="131">
        <v>2.4321310685012927</v>
      </c>
    </row>
    <row r="3155" spans="1:16" ht="12.75">
      <c r="A3155" s="141" t="s">
        <v>404</v>
      </c>
      <c r="B3155" s="136" t="s">
        <v>355</v>
      </c>
      <c r="D3155" s="141" t="s">
        <v>405</v>
      </c>
      <c r="E3155" s="136" t="s">
        <v>406</v>
      </c>
      <c r="F3155" s="137" t="s">
        <v>222</v>
      </c>
      <c r="G3155" s="142" t="s">
        <v>408</v>
      </c>
      <c r="H3155" s="143">
        <v>3</v>
      </c>
      <c r="I3155" s="144" t="s">
        <v>409</v>
      </c>
      <c r="J3155" s="143">
        <v>1</v>
      </c>
      <c r="K3155" s="142" t="s">
        <v>410</v>
      </c>
      <c r="L3155" s="145">
        <v>1</v>
      </c>
      <c r="M3155" s="142" t="s">
        <v>411</v>
      </c>
      <c r="N3155" s="146">
        <v>1</v>
      </c>
      <c r="O3155" s="142" t="s">
        <v>412</v>
      </c>
      <c r="P3155" s="146">
        <v>1</v>
      </c>
    </row>
    <row r="3157" spans="1:10" ht="12.75">
      <c r="A3157" s="147" t="s">
        <v>413</v>
      </c>
      <c r="C3157" s="148" t="s">
        <v>414</v>
      </c>
      <c r="D3157" s="148" t="s">
        <v>415</v>
      </c>
      <c r="F3157" s="148" t="s">
        <v>416</v>
      </c>
      <c r="G3157" s="148" t="s">
        <v>417</v>
      </c>
      <c r="H3157" s="148" t="s">
        <v>418</v>
      </c>
      <c r="I3157" s="149" t="s">
        <v>419</v>
      </c>
      <c r="J3157" s="148" t="s">
        <v>420</v>
      </c>
    </row>
    <row r="3158" spans="1:8" ht="12.75">
      <c r="A3158" s="150" t="s">
        <v>473</v>
      </c>
      <c r="C3158" s="151">
        <v>228.61599999992177</v>
      </c>
      <c r="D3158" s="131">
        <v>17060</v>
      </c>
      <c r="F3158" s="131">
        <v>18719</v>
      </c>
      <c r="G3158" s="131">
        <v>16951</v>
      </c>
      <c r="H3158" s="152" t="s">
        <v>223</v>
      </c>
    </row>
    <row r="3160" spans="4:8" ht="12.75">
      <c r="D3160" s="131">
        <v>17005</v>
      </c>
      <c r="F3160" s="131">
        <v>18908</v>
      </c>
      <c r="G3160" s="131">
        <v>17055</v>
      </c>
      <c r="H3160" s="152" t="s">
        <v>224</v>
      </c>
    </row>
    <row r="3162" spans="4:8" ht="12.75">
      <c r="D3162" s="131">
        <v>17142</v>
      </c>
      <c r="F3162" s="131">
        <v>18845</v>
      </c>
      <c r="G3162" s="131">
        <v>16996</v>
      </c>
      <c r="H3162" s="152" t="s">
        <v>225</v>
      </c>
    </row>
    <row r="3164" spans="1:8" ht="12.75">
      <c r="A3164" s="147" t="s">
        <v>421</v>
      </c>
      <c r="C3164" s="153" t="s">
        <v>422</v>
      </c>
      <c r="D3164" s="131">
        <v>17069</v>
      </c>
      <c r="F3164" s="131">
        <v>18824</v>
      </c>
      <c r="G3164" s="131">
        <v>17000.666666666668</v>
      </c>
      <c r="H3164" s="131">
        <v>-780.1805802249852</v>
      </c>
    </row>
    <row r="3165" spans="1:8" ht="12.75">
      <c r="A3165" s="130">
        <v>38405.93038194445</v>
      </c>
      <c r="C3165" s="153" t="s">
        <v>423</v>
      </c>
      <c r="D3165" s="131">
        <v>68.94200461257273</v>
      </c>
      <c r="F3165" s="131">
        <v>96.23408959407264</v>
      </c>
      <c r="G3165" s="131">
        <v>52.156814831173634</v>
      </c>
      <c r="H3165" s="131">
        <v>68.94200461257273</v>
      </c>
    </row>
    <row r="3167" spans="3:7" ht="12.75">
      <c r="C3167" s="153" t="s">
        <v>424</v>
      </c>
      <c r="D3167" s="131">
        <v>0.4039018373224719</v>
      </c>
      <c r="F3167" s="131">
        <v>0.511230820198006</v>
      </c>
      <c r="G3167" s="131">
        <v>0.30679276203584355</v>
      </c>
    </row>
    <row r="3168" spans="1:10" ht="12.75">
      <c r="A3168" s="147" t="s">
        <v>413</v>
      </c>
      <c r="C3168" s="148" t="s">
        <v>414</v>
      </c>
      <c r="D3168" s="148" t="s">
        <v>415</v>
      </c>
      <c r="F3168" s="148" t="s">
        <v>416</v>
      </c>
      <c r="G3168" s="148" t="s">
        <v>417</v>
      </c>
      <c r="H3168" s="148" t="s">
        <v>418</v>
      </c>
      <c r="I3168" s="149" t="s">
        <v>419</v>
      </c>
      <c r="J3168" s="148" t="s">
        <v>420</v>
      </c>
    </row>
    <row r="3169" spans="1:8" ht="12.75">
      <c r="A3169" s="150" t="s">
        <v>474</v>
      </c>
      <c r="C3169" s="151">
        <v>231.6040000000503</v>
      </c>
      <c r="D3169" s="131">
        <v>16016.698536917567</v>
      </c>
      <c r="F3169" s="131">
        <v>12141</v>
      </c>
      <c r="G3169" s="131">
        <v>16127</v>
      </c>
      <c r="H3169" s="152" t="s">
        <v>226</v>
      </c>
    </row>
    <row r="3171" spans="4:8" ht="12.75">
      <c r="D3171" s="131">
        <v>15955.144754245877</v>
      </c>
      <c r="F3171" s="131">
        <v>12424</v>
      </c>
      <c r="G3171" s="131">
        <v>16293</v>
      </c>
      <c r="H3171" s="152" t="s">
        <v>227</v>
      </c>
    </row>
    <row r="3173" spans="4:8" ht="12.75">
      <c r="D3173" s="131">
        <v>14445</v>
      </c>
      <c r="F3173" s="131">
        <v>12400</v>
      </c>
      <c r="G3173" s="131">
        <v>16018</v>
      </c>
      <c r="H3173" s="152" t="s">
        <v>228</v>
      </c>
    </row>
    <row r="3175" spans="1:8" ht="12.75">
      <c r="A3175" s="147" t="s">
        <v>421</v>
      </c>
      <c r="C3175" s="153" t="s">
        <v>422</v>
      </c>
      <c r="D3175" s="131">
        <v>15472.281097054482</v>
      </c>
      <c r="F3175" s="131">
        <v>12321.666666666668</v>
      </c>
      <c r="G3175" s="131">
        <v>16146</v>
      </c>
      <c r="H3175" s="131">
        <v>788.7281347564564</v>
      </c>
    </row>
    <row r="3176" spans="1:8" ht="12.75">
      <c r="A3176" s="130">
        <v>38405.93085648148</v>
      </c>
      <c r="C3176" s="153" t="s">
        <v>423</v>
      </c>
      <c r="D3176" s="131">
        <v>890.1837205399747</v>
      </c>
      <c r="F3176" s="131">
        <v>156.92142407374888</v>
      </c>
      <c r="G3176" s="131">
        <v>138.48104563441163</v>
      </c>
      <c r="H3176" s="131">
        <v>890.1837205399747</v>
      </c>
    </row>
    <row r="3178" spans="3:8" ht="12.75">
      <c r="C3178" s="153" t="s">
        <v>424</v>
      </c>
      <c r="D3178" s="131">
        <v>5.753409694123528</v>
      </c>
      <c r="F3178" s="131">
        <v>1.2735405714087555</v>
      </c>
      <c r="G3178" s="131">
        <v>0.857680203359418</v>
      </c>
      <c r="H3178" s="131">
        <v>112.86318838047355</v>
      </c>
    </row>
    <row r="3179" spans="1:10" ht="12.75">
      <c r="A3179" s="147" t="s">
        <v>413</v>
      </c>
      <c r="C3179" s="148" t="s">
        <v>414</v>
      </c>
      <c r="D3179" s="148" t="s">
        <v>415</v>
      </c>
      <c r="F3179" s="148" t="s">
        <v>416</v>
      </c>
      <c r="G3179" s="148" t="s">
        <v>417</v>
      </c>
      <c r="H3179" s="148" t="s">
        <v>418</v>
      </c>
      <c r="I3179" s="149" t="s">
        <v>419</v>
      </c>
      <c r="J3179" s="148" t="s">
        <v>420</v>
      </c>
    </row>
    <row r="3180" spans="1:8" ht="12.75">
      <c r="A3180" s="150" t="s">
        <v>472</v>
      </c>
      <c r="C3180" s="151">
        <v>267.7160000000149</v>
      </c>
      <c r="D3180" s="131">
        <v>4087.145099915564</v>
      </c>
      <c r="F3180" s="131">
        <v>3661.25</v>
      </c>
      <c r="G3180" s="131">
        <v>3738.75</v>
      </c>
      <c r="H3180" s="152" t="s">
        <v>229</v>
      </c>
    </row>
    <row r="3182" spans="4:8" ht="12.75">
      <c r="D3182" s="131">
        <v>4072.0013946332037</v>
      </c>
      <c r="F3182" s="131">
        <v>3662.75</v>
      </c>
      <c r="G3182" s="131">
        <v>3782.25</v>
      </c>
      <c r="H3182" s="152" t="s">
        <v>230</v>
      </c>
    </row>
    <row r="3184" spans="4:8" ht="12.75">
      <c r="D3184" s="131">
        <v>4118.745189264417</v>
      </c>
      <c r="F3184" s="131">
        <v>3686.25</v>
      </c>
      <c r="G3184" s="131">
        <v>3778.2499999962747</v>
      </c>
      <c r="H3184" s="152" t="s">
        <v>231</v>
      </c>
    </row>
    <row r="3186" spans="1:8" ht="12.75">
      <c r="A3186" s="147" t="s">
        <v>421</v>
      </c>
      <c r="C3186" s="153" t="s">
        <v>422</v>
      </c>
      <c r="D3186" s="131">
        <v>4092.630561271061</v>
      </c>
      <c r="F3186" s="131">
        <v>3670.083333333333</v>
      </c>
      <c r="G3186" s="131">
        <v>3766.4166666654246</v>
      </c>
      <c r="H3186" s="131">
        <v>366.30058727958885</v>
      </c>
    </row>
    <row r="3187" spans="1:8" ht="12.75">
      <c r="A3187" s="130">
        <v>38405.93150462963</v>
      </c>
      <c r="C3187" s="153" t="s">
        <v>423</v>
      </c>
      <c r="D3187" s="131">
        <v>23.849807102894797</v>
      </c>
      <c r="F3187" s="131">
        <v>14.020817855365406</v>
      </c>
      <c r="G3187" s="131">
        <v>24.043363601809723</v>
      </c>
      <c r="H3187" s="131">
        <v>23.849807102894797</v>
      </c>
    </row>
    <row r="3189" spans="3:8" ht="12.75">
      <c r="C3189" s="153" t="s">
        <v>424</v>
      </c>
      <c r="D3189" s="131">
        <v>0.5827500612585877</v>
      </c>
      <c r="F3189" s="131">
        <v>0.3820299590481253</v>
      </c>
      <c r="G3189" s="131">
        <v>0.6383617568020263</v>
      </c>
      <c r="H3189" s="131">
        <v>6.510993411181944</v>
      </c>
    </row>
    <row r="3190" spans="1:10" ht="12.75">
      <c r="A3190" s="147" t="s">
        <v>413</v>
      </c>
      <c r="C3190" s="148" t="s">
        <v>414</v>
      </c>
      <c r="D3190" s="148" t="s">
        <v>415</v>
      </c>
      <c r="F3190" s="148" t="s">
        <v>416</v>
      </c>
      <c r="G3190" s="148" t="s">
        <v>417</v>
      </c>
      <c r="H3190" s="148" t="s">
        <v>418</v>
      </c>
      <c r="I3190" s="149" t="s">
        <v>419</v>
      </c>
      <c r="J3190" s="148" t="s">
        <v>420</v>
      </c>
    </row>
    <row r="3191" spans="1:8" ht="12.75">
      <c r="A3191" s="150" t="s">
        <v>471</v>
      </c>
      <c r="C3191" s="151">
        <v>292.40199999976903</v>
      </c>
      <c r="D3191" s="131">
        <v>14443</v>
      </c>
      <c r="F3191" s="131">
        <v>14300</v>
      </c>
      <c r="G3191" s="131">
        <v>14297.500000014901</v>
      </c>
      <c r="H3191" s="152" t="s">
        <v>232</v>
      </c>
    </row>
    <row r="3193" spans="4:8" ht="12.75">
      <c r="D3193" s="131">
        <v>14334.360703200102</v>
      </c>
      <c r="F3193" s="131">
        <v>14289.999999985099</v>
      </c>
      <c r="G3193" s="131">
        <v>14138.999999985099</v>
      </c>
      <c r="H3193" s="152" t="s">
        <v>233</v>
      </c>
    </row>
    <row r="3195" spans="4:8" ht="12.75">
      <c r="D3195" s="131">
        <v>14505.86688682437</v>
      </c>
      <c r="F3195" s="131">
        <v>14205</v>
      </c>
      <c r="G3195" s="131">
        <v>14105.5</v>
      </c>
      <c r="H3195" s="152" t="s">
        <v>234</v>
      </c>
    </row>
    <row r="3197" spans="1:8" ht="12.75">
      <c r="A3197" s="147" t="s">
        <v>421</v>
      </c>
      <c r="C3197" s="153" t="s">
        <v>422</v>
      </c>
      <c r="D3197" s="131">
        <v>14427.742530008156</v>
      </c>
      <c r="F3197" s="131">
        <v>14264.999999995034</v>
      </c>
      <c r="G3197" s="131">
        <v>14180.666666666668</v>
      </c>
      <c r="H3197" s="131">
        <v>216.918690347486</v>
      </c>
    </row>
    <row r="3198" spans="1:8" ht="12.75">
      <c r="A3198" s="130">
        <v>38405.932175925926</v>
      </c>
      <c r="C3198" s="153" t="s">
        <v>423</v>
      </c>
      <c r="D3198" s="131">
        <v>86.7651171168411</v>
      </c>
      <c r="F3198" s="131">
        <v>52.20153254114253</v>
      </c>
      <c r="G3198" s="131">
        <v>102.55770734407538</v>
      </c>
      <c r="H3198" s="131">
        <v>86.7651171168411</v>
      </c>
    </row>
    <row r="3200" spans="3:8" ht="12.75">
      <c r="C3200" s="153" t="s">
        <v>424</v>
      </c>
      <c r="D3200" s="131">
        <v>0.601376944011712</v>
      </c>
      <c r="F3200" s="131">
        <v>0.3659413427350907</v>
      </c>
      <c r="G3200" s="131">
        <v>0.723222044173349</v>
      </c>
      <c r="H3200" s="131">
        <v>39.99891248552649</v>
      </c>
    </row>
    <row r="3201" spans="1:10" ht="12.75">
      <c r="A3201" s="147" t="s">
        <v>413</v>
      </c>
      <c r="C3201" s="148" t="s">
        <v>414</v>
      </c>
      <c r="D3201" s="148" t="s">
        <v>415</v>
      </c>
      <c r="F3201" s="148" t="s">
        <v>416</v>
      </c>
      <c r="G3201" s="148" t="s">
        <v>417</v>
      </c>
      <c r="H3201" s="148" t="s">
        <v>418</v>
      </c>
      <c r="I3201" s="149" t="s">
        <v>419</v>
      </c>
      <c r="J3201" s="148" t="s">
        <v>420</v>
      </c>
    </row>
    <row r="3202" spans="1:8" ht="12.75">
      <c r="A3202" s="150" t="s">
        <v>475</v>
      </c>
      <c r="C3202" s="151">
        <v>324.75400000019</v>
      </c>
      <c r="D3202" s="131">
        <v>23233.251206934452</v>
      </c>
      <c r="F3202" s="131">
        <v>20845</v>
      </c>
      <c r="G3202" s="131">
        <v>19675</v>
      </c>
      <c r="H3202" s="152" t="s">
        <v>235</v>
      </c>
    </row>
    <row r="3204" spans="4:8" ht="12.75">
      <c r="D3204" s="131">
        <v>23484.904040396214</v>
      </c>
      <c r="F3204" s="131">
        <v>20564</v>
      </c>
      <c r="G3204" s="131">
        <v>19589</v>
      </c>
      <c r="H3204" s="152" t="s">
        <v>236</v>
      </c>
    </row>
    <row r="3206" spans="4:8" ht="12.75">
      <c r="D3206" s="131">
        <v>23345.48883679509</v>
      </c>
      <c r="F3206" s="131">
        <v>20604</v>
      </c>
      <c r="G3206" s="131">
        <v>19888</v>
      </c>
      <c r="H3206" s="152" t="s">
        <v>237</v>
      </c>
    </row>
    <row r="3208" spans="1:8" ht="12.75">
      <c r="A3208" s="147" t="s">
        <v>421</v>
      </c>
      <c r="C3208" s="153" t="s">
        <v>422</v>
      </c>
      <c r="D3208" s="131">
        <v>23354.54802804192</v>
      </c>
      <c r="F3208" s="131">
        <v>20671</v>
      </c>
      <c r="G3208" s="131">
        <v>19717.333333333332</v>
      </c>
      <c r="H3208" s="131">
        <v>3128.7066157139716</v>
      </c>
    </row>
    <row r="3209" spans="1:8" ht="12.75">
      <c r="A3209" s="130">
        <v>38405.93267361111</v>
      </c>
      <c r="C3209" s="153" t="s">
        <v>423</v>
      </c>
      <c r="D3209" s="131">
        <v>126.07076924058666</v>
      </c>
      <c r="F3209" s="131">
        <v>152.0098681007256</v>
      </c>
      <c r="G3209" s="131">
        <v>153.92963760541156</v>
      </c>
      <c r="H3209" s="131">
        <v>126.07076924058666</v>
      </c>
    </row>
    <row r="3211" spans="3:8" ht="12.75">
      <c r="C3211" s="153" t="s">
        <v>424</v>
      </c>
      <c r="D3211" s="131">
        <v>0.539812498572924</v>
      </c>
      <c r="F3211" s="131">
        <v>0.7353774278009076</v>
      </c>
      <c r="G3211" s="131">
        <v>0.7806818244797045</v>
      </c>
      <c r="H3211" s="131">
        <v>4.0294851747170695</v>
      </c>
    </row>
    <row r="3212" spans="1:10" ht="12.75">
      <c r="A3212" s="147" t="s">
        <v>413</v>
      </c>
      <c r="C3212" s="148" t="s">
        <v>414</v>
      </c>
      <c r="D3212" s="148" t="s">
        <v>415</v>
      </c>
      <c r="F3212" s="148" t="s">
        <v>416</v>
      </c>
      <c r="G3212" s="148" t="s">
        <v>417</v>
      </c>
      <c r="H3212" s="148" t="s">
        <v>418</v>
      </c>
      <c r="I3212" s="149" t="s">
        <v>419</v>
      </c>
      <c r="J3212" s="148" t="s">
        <v>420</v>
      </c>
    </row>
    <row r="3213" spans="1:8" ht="12.75">
      <c r="A3213" s="150" t="s">
        <v>494</v>
      </c>
      <c r="C3213" s="151">
        <v>343.82299999985844</v>
      </c>
      <c r="D3213" s="131">
        <v>17633.5</v>
      </c>
      <c r="F3213" s="131">
        <v>17050</v>
      </c>
      <c r="G3213" s="131">
        <v>17008</v>
      </c>
      <c r="H3213" s="152" t="s">
        <v>238</v>
      </c>
    </row>
    <row r="3215" spans="4:8" ht="12.75">
      <c r="D3215" s="131">
        <v>17841</v>
      </c>
      <c r="F3215" s="131">
        <v>16798</v>
      </c>
      <c r="G3215" s="131">
        <v>17074</v>
      </c>
      <c r="H3215" s="152" t="s">
        <v>239</v>
      </c>
    </row>
    <row r="3217" spans="4:8" ht="12.75">
      <c r="D3217" s="131">
        <v>17582.045474797487</v>
      </c>
      <c r="F3217" s="131">
        <v>16874</v>
      </c>
      <c r="G3217" s="131">
        <v>16818</v>
      </c>
      <c r="H3217" s="152" t="s">
        <v>240</v>
      </c>
    </row>
    <row r="3219" spans="1:8" ht="12.75">
      <c r="A3219" s="147" t="s">
        <v>421</v>
      </c>
      <c r="C3219" s="153" t="s">
        <v>422</v>
      </c>
      <c r="D3219" s="131">
        <v>17685.51515826583</v>
      </c>
      <c r="F3219" s="131">
        <v>16907.333333333332</v>
      </c>
      <c r="G3219" s="131">
        <v>16966.666666666668</v>
      </c>
      <c r="H3219" s="131">
        <v>748.7292034798744</v>
      </c>
    </row>
    <row r="3220" spans="1:8" ht="12.75">
      <c r="A3220" s="130">
        <v>38405.93311342593</v>
      </c>
      <c r="C3220" s="153" t="s">
        <v>423</v>
      </c>
      <c r="D3220" s="131">
        <v>137.08954755104358</v>
      </c>
      <c r="F3220" s="131">
        <v>129.26458653990787</v>
      </c>
      <c r="G3220" s="131">
        <v>132.91099778924743</v>
      </c>
      <c r="H3220" s="131">
        <v>137.08954755104358</v>
      </c>
    </row>
    <row r="3222" spans="3:8" ht="12.75">
      <c r="C3222" s="153" t="s">
        <v>424</v>
      </c>
      <c r="D3222" s="131">
        <v>0.7751515651325026</v>
      </c>
      <c r="F3222" s="131">
        <v>0.7645474540036349</v>
      </c>
      <c r="G3222" s="131">
        <v>0.7833654093668805</v>
      </c>
      <c r="H3222" s="131">
        <v>18.309630092414114</v>
      </c>
    </row>
    <row r="3223" spans="1:10" ht="12.75">
      <c r="A3223" s="147" t="s">
        <v>413</v>
      </c>
      <c r="C3223" s="148" t="s">
        <v>414</v>
      </c>
      <c r="D3223" s="148" t="s">
        <v>415</v>
      </c>
      <c r="F3223" s="148" t="s">
        <v>416</v>
      </c>
      <c r="G3223" s="148" t="s">
        <v>417</v>
      </c>
      <c r="H3223" s="148" t="s">
        <v>418</v>
      </c>
      <c r="I3223" s="149" t="s">
        <v>419</v>
      </c>
      <c r="J3223" s="148" t="s">
        <v>420</v>
      </c>
    </row>
    <row r="3224" spans="1:8" ht="12.75">
      <c r="A3224" s="150" t="s">
        <v>476</v>
      </c>
      <c r="C3224" s="151">
        <v>361.38400000007823</v>
      </c>
      <c r="D3224" s="131">
        <v>17310</v>
      </c>
      <c r="F3224" s="131">
        <v>17454</v>
      </c>
      <c r="G3224" s="131">
        <v>17710</v>
      </c>
      <c r="H3224" s="152" t="s">
        <v>241</v>
      </c>
    </row>
    <row r="3226" spans="4:8" ht="12.75">
      <c r="D3226" s="131">
        <v>17183.5</v>
      </c>
      <c r="F3226" s="131">
        <v>17264</v>
      </c>
      <c r="G3226" s="131">
        <v>17502</v>
      </c>
      <c r="H3226" s="152" t="s">
        <v>242</v>
      </c>
    </row>
    <row r="3228" spans="4:8" ht="12.75">
      <c r="D3228" s="131">
        <v>17620</v>
      </c>
      <c r="F3228" s="131">
        <v>17354</v>
      </c>
      <c r="G3228" s="131">
        <v>17488</v>
      </c>
      <c r="H3228" s="152" t="s">
        <v>243</v>
      </c>
    </row>
    <row r="3230" spans="1:8" ht="12.75">
      <c r="A3230" s="147" t="s">
        <v>421</v>
      </c>
      <c r="C3230" s="153" t="s">
        <v>422</v>
      </c>
      <c r="D3230" s="131">
        <v>17371.166666666668</v>
      </c>
      <c r="F3230" s="131">
        <v>17357.333333333332</v>
      </c>
      <c r="G3230" s="131">
        <v>17566.666666666668</v>
      </c>
      <c r="H3230" s="131">
        <v>-82.38554491564065</v>
      </c>
    </row>
    <row r="3231" spans="1:8" ht="12.75">
      <c r="A3231" s="130">
        <v>38405.933541666665</v>
      </c>
      <c r="C3231" s="153" t="s">
        <v>423</v>
      </c>
      <c r="D3231" s="131">
        <v>224.58647183954184</v>
      </c>
      <c r="F3231" s="131">
        <v>95.0438495292217</v>
      </c>
      <c r="G3231" s="131">
        <v>124.32752443981715</v>
      </c>
      <c r="H3231" s="131">
        <v>224.58647183954184</v>
      </c>
    </row>
    <row r="3233" spans="3:7" ht="12.75">
      <c r="C3233" s="153" t="s">
        <v>424</v>
      </c>
      <c r="D3233" s="131">
        <v>1.2928692479273616</v>
      </c>
      <c r="F3233" s="131">
        <v>0.5475717248956545</v>
      </c>
      <c r="G3233" s="131">
        <v>0.7077468184429817</v>
      </c>
    </row>
    <row r="3234" spans="1:10" ht="12.75">
      <c r="A3234" s="147" t="s">
        <v>413</v>
      </c>
      <c r="C3234" s="148" t="s">
        <v>414</v>
      </c>
      <c r="D3234" s="148" t="s">
        <v>415</v>
      </c>
      <c r="F3234" s="148" t="s">
        <v>416</v>
      </c>
      <c r="G3234" s="148" t="s">
        <v>417</v>
      </c>
      <c r="H3234" s="148" t="s">
        <v>418</v>
      </c>
      <c r="I3234" s="149" t="s">
        <v>419</v>
      </c>
      <c r="J3234" s="148" t="s">
        <v>420</v>
      </c>
    </row>
    <row r="3235" spans="1:8" ht="12.75">
      <c r="A3235" s="150" t="s">
        <v>495</v>
      </c>
      <c r="C3235" s="151">
        <v>371.029</v>
      </c>
      <c r="D3235" s="131">
        <v>21515.052571058273</v>
      </c>
      <c r="F3235" s="131">
        <v>21130</v>
      </c>
      <c r="G3235" s="131">
        <v>21644</v>
      </c>
      <c r="H3235" s="152" t="s">
        <v>244</v>
      </c>
    </row>
    <row r="3237" spans="4:8" ht="12.75">
      <c r="D3237" s="131">
        <v>21719.15033298731</v>
      </c>
      <c r="F3237" s="131">
        <v>21268</v>
      </c>
      <c r="G3237" s="131">
        <v>21916</v>
      </c>
      <c r="H3237" s="152" t="s">
        <v>245</v>
      </c>
    </row>
    <row r="3239" spans="4:8" ht="12.75">
      <c r="D3239" s="131">
        <v>21063.5</v>
      </c>
      <c r="F3239" s="131">
        <v>20906</v>
      </c>
      <c r="G3239" s="131">
        <v>21350</v>
      </c>
      <c r="H3239" s="152" t="s">
        <v>246</v>
      </c>
    </row>
    <row r="3241" spans="1:8" ht="12.75">
      <c r="A3241" s="147" t="s">
        <v>421</v>
      </c>
      <c r="C3241" s="153" t="s">
        <v>422</v>
      </c>
      <c r="D3241" s="131">
        <v>21432.567634681858</v>
      </c>
      <c r="F3241" s="131">
        <v>21101.333333333336</v>
      </c>
      <c r="G3241" s="131">
        <v>21636.666666666664</v>
      </c>
      <c r="H3241" s="131">
        <v>127.51337111596915</v>
      </c>
    </row>
    <row r="3242" spans="1:8" ht="12.75">
      <c r="A3242" s="130">
        <v>38405.93399305556</v>
      </c>
      <c r="C3242" s="153" t="s">
        <v>423</v>
      </c>
      <c r="D3242" s="131">
        <v>335.51775412537165</v>
      </c>
      <c r="F3242" s="131">
        <v>182.69464505927186</v>
      </c>
      <c r="G3242" s="131">
        <v>283.0712513367144</v>
      </c>
      <c r="H3242" s="131">
        <v>335.51775412537165</v>
      </c>
    </row>
    <row r="3244" spans="3:8" ht="12.75">
      <c r="C3244" s="153" t="s">
        <v>424</v>
      </c>
      <c r="D3244" s="131">
        <v>1.5654575776653183</v>
      </c>
      <c r="F3244" s="131">
        <v>0.8657966876940091</v>
      </c>
      <c r="G3244" s="131">
        <v>1.3082941827301544</v>
      </c>
      <c r="H3244" s="131">
        <v>263.1235855416523</v>
      </c>
    </row>
    <row r="3245" spans="1:10" ht="12.75">
      <c r="A3245" s="147" t="s">
        <v>413</v>
      </c>
      <c r="C3245" s="148" t="s">
        <v>414</v>
      </c>
      <c r="D3245" s="148" t="s">
        <v>415</v>
      </c>
      <c r="F3245" s="148" t="s">
        <v>416</v>
      </c>
      <c r="G3245" s="148" t="s">
        <v>417</v>
      </c>
      <c r="H3245" s="148" t="s">
        <v>418</v>
      </c>
      <c r="I3245" s="149" t="s">
        <v>419</v>
      </c>
      <c r="J3245" s="148" t="s">
        <v>420</v>
      </c>
    </row>
    <row r="3246" spans="1:8" ht="12.75">
      <c r="A3246" s="150" t="s">
        <v>470</v>
      </c>
      <c r="C3246" s="151">
        <v>407.77100000018254</v>
      </c>
      <c r="D3246" s="131">
        <v>85648.26685130596</v>
      </c>
      <c r="F3246" s="131">
        <v>81400</v>
      </c>
      <c r="G3246" s="131">
        <v>79800</v>
      </c>
      <c r="H3246" s="152" t="s">
        <v>247</v>
      </c>
    </row>
    <row r="3248" spans="4:8" ht="12.75">
      <c r="D3248" s="131">
        <v>85208.37719416618</v>
      </c>
      <c r="F3248" s="131">
        <v>82900</v>
      </c>
      <c r="G3248" s="131">
        <v>80200</v>
      </c>
      <c r="H3248" s="152" t="s">
        <v>248</v>
      </c>
    </row>
    <row r="3250" spans="4:8" ht="12.75">
      <c r="D3250" s="131">
        <v>85197.28504383564</v>
      </c>
      <c r="F3250" s="131">
        <v>83200</v>
      </c>
      <c r="G3250" s="131">
        <v>79100</v>
      </c>
      <c r="H3250" s="152" t="s">
        <v>249</v>
      </c>
    </row>
    <row r="3252" spans="1:8" ht="12.75">
      <c r="A3252" s="147" t="s">
        <v>421</v>
      </c>
      <c r="C3252" s="153" t="s">
        <v>422</v>
      </c>
      <c r="D3252" s="131">
        <v>85351.30969643593</v>
      </c>
      <c r="F3252" s="131">
        <v>82500</v>
      </c>
      <c r="G3252" s="131">
        <v>79700</v>
      </c>
      <c r="H3252" s="131">
        <v>4274.202778196935</v>
      </c>
    </row>
    <row r="3253" spans="1:8" ht="12.75">
      <c r="A3253" s="130">
        <v>38405.93445601852</v>
      </c>
      <c r="C3253" s="153" t="s">
        <v>423</v>
      </c>
      <c r="D3253" s="131">
        <v>257.232235186437</v>
      </c>
      <c r="F3253" s="131">
        <v>964.3650760992955</v>
      </c>
      <c r="G3253" s="131">
        <v>556.7764362830022</v>
      </c>
      <c r="H3253" s="131">
        <v>257.232235186437</v>
      </c>
    </row>
    <row r="3255" spans="3:8" ht="12.75">
      <c r="C3255" s="153" t="s">
        <v>424</v>
      </c>
      <c r="D3255" s="131">
        <v>0.3013805366330289</v>
      </c>
      <c r="F3255" s="131">
        <v>1.1689273649688428</v>
      </c>
      <c r="G3255" s="131">
        <v>0.698590258824344</v>
      </c>
      <c r="H3255" s="131">
        <v>6.018250619708548</v>
      </c>
    </row>
    <row r="3256" spans="1:10" ht="12.75">
      <c r="A3256" s="147" t="s">
        <v>413</v>
      </c>
      <c r="C3256" s="148" t="s">
        <v>414</v>
      </c>
      <c r="D3256" s="148" t="s">
        <v>415</v>
      </c>
      <c r="F3256" s="148" t="s">
        <v>416</v>
      </c>
      <c r="G3256" s="148" t="s">
        <v>417</v>
      </c>
      <c r="H3256" s="148" t="s">
        <v>418</v>
      </c>
      <c r="I3256" s="149" t="s">
        <v>419</v>
      </c>
      <c r="J3256" s="148" t="s">
        <v>420</v>
      </c>
    </row>
    <row r="3257" spans="1:8" ht="12.75">
      <c r="A3257" s="150" t="s">
        <v>477</v>
      </c>
      <c r="C3257" s="151">
        <v>455.40299999993294</v>
      </c>
      <c r="D3257" s="131">
        <v>59144.46426600218</v>
      </c>
      <c r="F3257" s="131">
        <v>54325</v>
      </c>
      <c r="G3257" s="131">
        <v>56837.5</v>
      </c>
      <c r="H3257" s="152" t="s">
        <v>250</v>
      </c>
    </row>
    <row r="3259" spans="4:8" ht="12.75">
      <c r="D3259" s="131">
        <v>60071.08861160278</v>
      </c>
      <c r="F3259" s="131">
        <v>54682.5</v>
      </c>
      <c r="G3259" s="131">
        <v>56830</v>
      </c>
      <c r="H3259" s="152" t="s">
        <v>251</v>
      </c>
    </row>
    <row r="3261" spans="4:8" ht="12.75">
      <c r="D3261" s="131">
        <v>59652.55539518595</v>
      </c>
      <c r="F3261" s="131">
        <v>54867.5</v>
      </c>
      <c r="G3261" s="131">
        <v>57309.999999940395</v>
      </c>
      <c r="H3261" s="152" t="s">
        <v>252</v>
      </c>
    </row>
    <row r="3263" spans="1:8" ht="12.75">
      <c r="A3263" s="147" t="s">
        <v>421</v>
      </c>
      <c r="C3263" s="153" t="s">
        <v>422</v>
      </c>
      <c r="D3263" s="131">
        <v>59622.70275759697</v>
      </c>
      <c r="F3263" s="131">
        <v>54625</v>
      </c>
      <c r="G3263" s="131">
        <v>56992.49999998014</v>
      </c>
      <c r="H3263" s="131">
        <v>3820.835025048706</v>
      </c>
    </row>
    <row r="3264" spans="1:8" ht="12.75">
      <c r="A3264" s="130">
        <v>38405.93510416667</v>
      </c>
      <c r="C3264" s="153" t="s">
        <v>423</v>
      </c>
      <c r="D3264" s="131">
        <v>464.0329238786397</v>
      </c>
      <c r="F3264" s="131">
        <v>275.78297626938473</v>
      </c>
      <c r="G3264" s="131">
        <v>274.98863609480765</v>
      </c>
      <c r="H3264" s="131">
        <v>464.0329238786397</v>
      </c>
    </row>
    <row r="3266" spans="3:8" ht="12.75">
      <c r="C3266" s="153" t="s">
        <v>424</v>
      </c>
      <c r="D3266" s="131">
        <v>0.7782822690296674</v>
      </c>
      <c r="F3266" s="131">
        <v>0.5048658604473861</v>
      </c>
      <c r="G3266" s="131">
        <v>0.4824996904766477</v>
      </c>
      <c r="H3266" s="131">
        <v>12.14480397181568</v>
      </c>
    </row>
    <row r="3267" spans="1:16" ht="12.75">
      <c r="A3267" s="141" t="s">
        <v>404</v>
      </c>
      <c r="B3267" s="136" t="s">
        <v>352</v>
      </c>
      <c r="D3267" s="141" t="s">
        <v>405</v>
      </c>
      <c r="E3267" s="136" t="s">
        <v>406</v>
      </c>
      <c r="F3267" s="137" t="s">
        <v>253</v>
      </c>
      <c r="G3267" s="142" t="s">
        <v>408</v>
      </c>
      <c r="H3267" s="143">
        <v>3</v>
      </c>
      <c r="I3267" s="144" t="s">
        <v>409</v>
      </c>
      <c r="J3267" s="143">
        <v>2</v>
      </c>
      <c r="K3267" s="142" t="s">
        <v>410</v>
      </c>
      <c r="L3267" s="145">
        <v>1</v>
      </c>
      <c r="M3267" s="142" t="s">
        <v>411</v>
      </c>
      <c r="N3267" s="146">
        <v>1</v>
      </c>
      <c r="O3267" s="142" t="s">
        <v>412</v>
      </c>
      <c r="P3267" s="146">
        <v>1</v>
      </c>
    </row>
    <row r="3269" spans="1:10" ht="12.75">
      <c r="A3269" s="147" t="s">
        <v>413</v>
      </c>
      <c r="C3269" s="148" t="s">
        <v>414</v>
      </c>
      <c r="D3269" s="148" t="s">
        <v>415</v>
      </c>
      <c r="F3269" s="148" t="s">
        <v>416</v>
      </c>
      <c r="G3269" s="148" t="s">
        <v>417</v>
      </c>
      <c r="H3269" s="148" t="s">
        <v>418</v>
      </c>
      <c r="I3269" s="149" t="s">
        <v>419</v>
      </c>
      <c r="J3269" s="148" t="s">
        <v>420</v>
      </c>
    </row>
    <row r="3270" spans="1:8" ht="12.75">
      <c r="A3270" s="150" t="s">
        <v>473</v>
      </c>
      <c r="C3270" s="151">
        <v>228.61599999992177</v>
      </c>
      <c r="D3270" s="131">
        <v>25614.820175498724</v>
      </c>
      <c r="F3270" s="131">
        <v>18987</v>
      </c>
      <c r="G3270" s="131">
        <v>17479</v>
      </c>
      <c r="H3270" s="152" t="s">
        <v>254</v>
      </c>
    </row>
    <row r="3272" spans="4:8" ht="12.75">
      <c r="D3272" s="131">
        <v>26086.11036220193</v>
      </c>
      <c r="F3272" s="131">
        <v>19021</v>
      </c>
      <c r="G3272" s="131">
        <v>17245</v>
      </c>
      <c r="H3272" s="152" t="s">
        <v>255</v>
      </c>
    </row>
    <row r="3274" spans="4:8" ht="12.75">
      <c r="D3274" s="131">
        <v>26343.36271724105</v>
      </c>
      <c r="F3274" s="131">
        <v>19108</v>
      </c>
      <c r="G3274" s="131">
        <v>17342</v>
      </c>
      <c r="H3274" s="152" t="s">
        <v>256</v>
      </c>
    </row>
    <row r="3276" spans="1:8" ht="12.75">
      <c r="A3276" s="147" t="s">
        <v>421</v>
      </c>
      <c r="C3276" s="153" t="s">
        <v>422</v>
      </c>
      <c r="D3276" s="131">
        <v>26014.7644183139</v>
      </c>
      <c r="F3276" s="131">
        <v>19038.666666666668</v>
      </c>
      <c r="G3276" s="131">
        <v>17355.333333333332</v>
      </c>
      <c r="H3276" s="131">
        <v>7876.068148331664</v>
      </c>
    </row>
    <row r="3277" spans="1:8" ht="12.75">
      <c r="A3277" s="130">
        <v>38405.93732638889</v>
      </c>
      <c r="C3277" s="153" t="s">
        <v>423</v>
      </c>
      <c r="D3277" s="131">
        <v>369.47427726991714</v>
      </c>
      <c r="F3277" s="131">
        <v>62.40459384799595</v>
      </c>
      <c r="G3277" s="131">
        <v>117.5684197960206</v>
      </c>
      <c r="H3277" s="131">
        <v>369.47427726991714</v>
      </c>
    </row>
    <row r="3279" spans="3:8" ht="12.75">
      <c r="C3279" s="153" t="s">
        <v>424</v>
      </c>
      <c r="D3279" s="131">
        <v>1.420248407130738</v>
      </c>
      <c r="F3279" s="131">
        <v>0.3277781734434972</v>
      </c>
      <c r="G3279" s="131">
        <v>0.6774195432490723</v>
      </c>
      <c r="H3279" s="131">
        <v>4.691100563270016</v>
      </c>
    </row>
    <row r="3280" spans="1:10" ht="12.75">
      <c r="A3280" s="147" t="s">
        <v>413</v>
      </c>
      <c r="C3280" s="148" t="s">
        <v>414</v>
      </c>
      <c r="D3280" s="148" t="s">
        <v>415</v>
      </c>
      <c r="F3280" s="148" t="s">
        <v>416</v>
      </c>
      <c r="G3280" s="148" t="s">
        <v>417</v>
      </c>
      <c r="H3280" s="148" t="s">
        <v>418</v>
      </c>
      <c r="I3280" s="149" t="s">
        <v>419</v>
      </c>
      <c r="J3280" s="148" t="s">
        <v>420</v>
      </c>
    </row>
    <row r="3281" spans="1:8" ht="12.75">
      <c r="A3281" s="150" t="s">
        <v>474</v>
      </c>
      <c r="C3281" s="151">
        <v>231.6040000000503</v>
      </c>
      <c r="D3281" s="131">
        <v>79041.45650243759</v>
      </c>
      <c r="F3281" s="131">
        <v>12893</v>
      </c>
      <c r="G3281" s="131">
        <v>17151</v>
      </c>
      <c r="H3281" s="152" t="s">
        <v>257</v>
      </c>
    </row>
    <row r="3283" spans="4:8" ht="12.75">
      <c r="D3283" s="131">
        <v>83657.39912247658</v>
      </c>
      <c r="F3283" s="131">
        <v>13042</v>
      </c>
      <c r="G3283" s="131">
        <v>17000</v>
      </c>
      <c r="H3283" s="152" t="s">
        <v>258</v>
      </c>
    </row>
    <row r="3285" spans="4:8" ht="12.75">
      <c r="D3285" s="131">
        <v>82152.92312586308</v>
      </c>
      <c r="F3285" s="131">
        <v>13274</v>
      </c>
      <c r="G3285" s="131">
        <v>17126</v>
      </c>
      <c r="H3285" s="152" t="s">
        <v>259</v>
      </c>
    </row>
    <row r="3287" spans="1:8" ht="12.75">
      <c r="A3287" s="147" t="s">
        <v>421</v>
      </c>
      <c r="C3287" s="153" t="s">
        <v>422</v>
      </c>
      <c r="D3287" s="131">
        <v>81617.25958359241</v>
      </c>
      <c r="F3287" s="131">
        <v>13069.666666666668</v>
      </c>
      <c r="G3287" s="131">
        <v>17092.333333333332</v>
      </c>
      <c r="H3287" s="131">
        <v>66063.21709406518</v>
      </c>
    </row>
    <row r="3288" spans="1:8" ht="12.75">
      <c r="A3288" s="130">
        <v>38405.93780092592</v>
      </c>
      <c r="C3288" s="153" t="s">
        <v>423</v>
      </c>
      <c r="D3288" s="131">
        <v>2354.131079774811</v>
      </c>
      <c r="F3288" s="131">
        <v>192.0008680535933</v>
      </c>
      <c r="G3288" s="131">
        <v>80.93412959520435</v>
      </c>
      <c r="H3288" s="131">
        <v>2354.131079774811</v>
      </c>
    </row>
    <row r="3290" spans="3:8" ht="12.75">
      <c r="C3290" s="153" t="s">
        <v>424</v>
      </c>
      <c r="D3290" s="131">
        <v>2.884354475738933</v>
      </c>
      <c r="F3290" s="131">
        <v>1.4690571148480702</v>
      </c>
      <c r="G3290" s="131">
        <v>0.47351129899489663</v>
      </c>
      <c r="H3290" s="131">
        <v>3.563452074129002</v>
      </c>
    </row>
    <row r="3291" spans="1:10" ht="12.75">
      <c r="A3291" s="147" t="s">
        <v>413</v>
      </c>
      <c r="C3291" s="148" t="s">
        <v>414</v>
      </c>
      <c r="D3291" s="148" t="s">
        <v>415</v>
      </c>
      <c r="F3291" s="148" t="s">
        <v>416</v>
      </c>
      <c r="G3291" s="148" t="s">
        <v>417</v>
      </c>
      <c r="H3291" s="148" t="s">
        <v>418</v>
      </c>
      <c r="I3291" s="149" t="s">
        <v>419</v>
      </c>
      <c r="J3291" s="148" t="s">
        <v>420</v>
      </c>
    </row>
    <row r="3292" spans="1:8" ht="12.75">
      <c r="A3292" s="150" t="s">
        <v>472</v>
      </c>
      <c r="C3292" s="151">
        <v>267.7160000000149</v>
      </c>
      <c r="D3292" s="131">
        <v>59854.65382909775</v>
      </c>
      <c r="F3292" s="131">
        <v>3868.5</v>
      </c>
      <c r="G3292" s="131">
        <v>3983.7500000037253</v>
      </c>
      <c r="H3292" s="152" t="s">
        <v>260</v>
      </c>
    </row>
    <row r="3294" spans="4:8" ht="12.75">
      <c r="D3294" s="131">
        <v>61358.09274083376</v>
      </c>
      <c r="F3294" s="131">
        <v>3885.5</v>
      </c>
      <c r="G3294" s="131">
        <v>3969.75</v>
      </c>
      <c r="H3294" s="152" t="s">
        <v>261</v>
      </c>
    </row>
    <row r="3296" spans="4:8" ht="12.75">
      <c r="D3296" s="131">
        <v>60574.93494051695</v>
      </c>
      <c r="F3296" s="131">
        <v>3853.0000000037253</v>
      </c>
      <c r="G3296" s="131">
        <v>3956</v>
      </c>
      <c r="H3296" s="152" t="s">
        <v>262</v>
      </c>
    </row>
    <row r="3298" spans="1:8" ht="12.75">
      <c r="A3298" s="147" t="s">
        <v>421</v>
      </c>
      <c r="C3298" s="153" t="s">
        <v>422</v>
      </c>
      <c r="D3298" s="131">
        <v>60595.89383681615</v>
      </c>
      <c r="F3298" s="131">
        <v>3869.0000000012415</v>
      </c>
      <c r="G3298" s="131">
        <v>3969.8333333345754</v>
      </c>
      <c r="H3298" s="131">
        <v>56668.01975792457</v>
      </c>
    </row>
    <row r="3299" spans="1:8" ht="12.75">
      <c r="A3299" s="130">
        <v>38405.93844907408</v>
      </c>
      <c r="C3299" s="153" t="s">
        <v>423</v>
      </c>
      <c r="D3299" s="131">
        <v>751.938559212822</v>
      </c>
      <c r="F3299" s="131">
        <v>16.255768205248852</v>
      </c>
      <c r="G3299" s="131">
        <v>13.87518768825114</v>
      </c>
      <c r="H3299" s="131">
        <v>751.938559212822</v>
      </c>
    </row>
    <row r="3301" spans="3:8" ht="12.75">
      <c r="C3301" s="153" t="s">
        <v>424</v>
      </c>
      <c r="D3301" s="131">
        <v>1.240906786914938</v>
      </c>
      <c r="F3301" s="131">
        <v>0.42015425704946074</v>
      </c>
      <c r="G3301" s="131">
        <v>0.349515622526054</v>
      </c>
      <c r="H3301" s="131">
        <v>1.3269187143382921</v>
      </c>
    </row>
    <row r="3302" spans="1:10" ht="12.75">
      <c r="A3302" s="147" t="s">
        <v>413</v>
      </c>
      <c r="C3302" s="148" t="s">
        <v>414</v>
      </c>
      <c r="D3302" s="148" t="s">
        <v>415</v>
      </c>
      <c r="F3302" s="148" t="s">
        <v>416</v>
      </c>
      <c r="G3302" s="148" t="s">
        <v>417</v>
      </c>
      <c r="H3302" s="148" t="s">
        <v>418</v>
      </c>
      <c r="I3302" s="149" t="s">
        <v>419</v>
      </c>
      <c r="J3302" s="148" t="s">
        <v>420</v>
      </c>
    </row>
    <row r="3303" spans="1:8" ht="12.75">
      <c r="A3303" s="150" t="s">
        <v>471</v>
      </c>
      <c r="C3303" s="151">
        <v>292.40199999976903</v>
      </c>
      <c r="D3303" s="131">
        <v>15569.806785449386</v>
      </c>
      <c r="F3303" s="131">
        <v>15127.25</v>
      </c>
      <c r="G3303" s="131">
        <v>14957.25</v>
      </c>
      <c r="H3303" s="152" t="s">
        <v>263</v>
      </c>
    </row>
    <row r="3305" spans="4:8" ht="12.75">
      <c r="D3305" s="131">
        <v>15668.097018808126</v>
      </c>
      <c r="F3305" s="131">
        <v>15037.999999985099</v>
      </c>
      <c r="G3305" s="131">
        <v>14628.25</v>
      </c>
      <c r="H3305" s="152" t="s">
        <v>264</v>
      </c>
    </row>
    <row r="3307" spans="4:8" ht="12.75">
      <c r="D3307" s="131">
        <v>15483.593198522925</v>
      </c>
      <c r="F3307" s="131">
        <v>15068.5</v>
      </c>
      <c r="G3307" s="131">
        <v>14601.750000014901</v>
      </c>
      <c r="H3307" s="152" t="s">
        <v>265</v>
      </c>
    </row>
    <row r="3309" spans="1:8" ht="12.75">
      <c r="A3309" s="147" t="s">
        <v>421</v>
      </c>
      <c r="C3309" s="153" t="s">
        <v>422</v>
      </c>
      <c r="D3309" s="131">
        <v>15573.832334260147</v>
      </c>
      <c r="F3309" s="131">
        <v>15077.916666661698</v>
      </c>
      <c r="G3309" s="131">
        <v>14729.083333338302</v>
      </c>
      <c r="H3309" s="131">
        <v>720.0079671701236</v>
      </c>
    </row>
    <row r="3310" spans="1:8" ht="12.75">
      <c r="A3310" s="130">
        <v>38405.93912037037</v>
      </c>
      <c r="C3310" s="153" t="s">
        <v>423</v>
      </c>
      <c r="D3310" s="131">
        <v>92.31775943623336</v>
      </c>
      <c r="F3310" s="131">
        <v>45.364036790092015</v>
      </c>
      <c r="G3310" s="131">
        <v>198.04187267204736</v>
      </c>
      <c r="H3310" s="131">
        <v>92.31775943623336</v>
      </c>
    </row>
    <row r="3312" spans="3:8" ht="12.75">
      <c r="C3312" s="153" t="s">
        <v>424</v>
      </c>
      <c r="D3312" s="131">
        <v>0.5927748382981358</v>
      </c>
      <c r="F3312" s="131">
        <v>0.3008640901325248</v>
      </c>
      <c r="G3312" s="131">
        <v>1.34456346121549</v>
      </c>
      <c r="H3312" s="131">
        <v>12.821769153343343</v>
      </c>
    </row>
    <row r="3313" spans="1:10" ht="12.75">
      <c r="A3313" s="147" t="s">
        <v>413</v>
      </c>
      <c r="C3313" s="148" t="s">
        <v>414</v>
      </c>
      <c r="D3313" s="148" t="s">
        <v>415</v>
      </c>
      <c r="F3313" s="148" t="s">
        <v>416</v>
      </c>
      <c r="G3313" s="148" t="s">
        <v>417</v>
      </c>
      <c r="H3313" s="148" t="s">
        <v>418</v>
      </c>
      <c r="I3313" s="149" t="s">
        <v>419</v>
      </c>
      <c r="J3313" s="148" t="s">
        <v>420</v>
      </c>
    </row>
    <row r="3314" spans="1:8" ht="12.75">
      <c r="A3314" s="150" t="s">
        <v>475</v>
      </c>
      <c r="C3314" s="151">
        <v>324.75400000019</v>
      </c>
      <c r="D3314" s="131">
        <v>23444.66022953391</v>
      </c>
      <c r="F3314" s="131">
        <v>21362</v>
      </c>
      <c r="G3314" s="131">
        <v>19234</v>
      </c>
      <c r="H3314" s="152" t="s">
        <v>266</v>
      </c>
    </row>
    <row r="3316" spans="4:8" ht="12.75">
      <c r="D3316" s="131">
        <v>23399.050432562828</v>
      </c>
      <c r="F3316" s="131">
        <v>21155</v>
      </c>
      <c r="G3316" s="131">
        <v>19371</v>
      </c>
      <c r="H3316" s="152" t="s">
        <v>267</v>
      </c>
    </row>
    <row r="3318" spans="4:8" ht="12.75">
      <c r="D3318" s="131">
        <v>23100.50386324525</v>
      </c>
      <c r="F3318" s="131">
        <v>20818</v>
      </c>
      <c r="G3318" s="131">
        <v>19115</v>
      </c>
      <c r="H3318" s="152" t="s">
        <v>268</v>
      </c>
    </row>
    <row r="3320" spans="1:8" ht="12.75">
      <c r="A3320" s="147" t="s">
        <v>421</v>
      </c>
      <c r="C3320" s="153" t="s">
        <v>422</v>
      </c>
      <c r="D3320" s="131">
        <v>23314.738175114</v>
      </c>
      <c r="F3320" s="131">
        <v>21111.666666666664</v>
      </c>
      <c r="G3320" s="131">
        <v>19240</v>
      </c>
      <c r="H3320" s="131">
        <v>3076.739970446132</v>
      </c>
    </row>
    <row r="3321" spans="1:8" ht="12.75">
      <c r="A3321" s="130">
        <v>38405.93962962963</v>
      </c>
      <c r="C3321" s="153" t="s">
        <v>423</v>
      </c>
      <c r="D3321" s="131">
        <v>186.92864596239775</v>
      </c>
      <c r="F3321" s="131">
        <v>274.5766438234201</v>
      </c>
      <c r="G3321" s="131">
        <v>128.1054253339803</v>
      </c>
      <c r="H3321" s="131">
        <v>186.92864596239775</v>
      </c>
    </row>
    <row r="3323" spans="3:8" ht="12.75">
      <c r="C3323" s="153" t="s">
        <v>424</v>
      </c>
      <c r="D3323" s="131">
        <v>0.8017617206695641</v>
      </c>
      <c r="F3323" s="131">
        <v>1.3005919814798461</v>
      </c>
      <c r="G3323" s="131">
        <v>0.6658286140019766</v>
      </c>
      <c r="H3323" s="131">
        <v>6.075542546915098</v>
      </c>
    </row>
    <row r="3324" spans="1:10" ht="12.75">
      <c r="A3324" s="147" t="s">
        <v>413</v>
      </c>
      <c r="C3324" s="148" t="s">
        <v>414</v>
      </c>
      <c r="D3324" s="148" t="s">
        <v>415</v>
      </c>
      <c r="F3324" s="148" t="s">
        <v>416</v>
      </c>
      <c r="G3324" s="148" t="s">
        <v>417</v>
      </c>
      <c r="H3324" s="148" t="s">
        <v>418</v>
      </c>
      <c r="I3324" s="149" t="s">
        <v>419</v>
      </c>
      <c r="J3324" s="148" t="s">
        <v>420</v>
      </c>
    </row>
    <row r="3325" spans="1:8" ht="12.75">
      <c r="A3325" s="150" t="s">
        <v>494</v>
      </c>
      <c r="C3325" s="151">
        <v>343.82299999985844</v>
      </c>
      <c r="D3325" s="131">
        <v>17417</v>
      </c>
      <c r="F3325" s="131">
        <v>17172</v>
      </c>
      <c r="G3325" s="131">
        <v>16690</v>
      </c>
      <c r="H3325" s="152" t="s">
        <v>269</v>
      </c>
    </row>
    <row r="3327" spans="4:8" ht="12.75">
      <c r="D3327" s="131">
        <v>17478</v>
      </c>
      <c r="F3327" s="131">
        <v>16982</v>
      </c>
      <c r="G3327" s="131">
        <v>16686</v>
      </c>
      <c r="H3327" s="152" t="s">
        <v>270</v>
      </c>
    </row>
    <row r="3329" spans="4:8" ht="12.75">
      <c r="D3329" s="131">
        <v>17293</v>
      </c>
      <c r="F3329" s="131">
        <v>16860</v>
      </c>
      <c r="G3329" s="131">
        <v>16430</v>
      </c>
      <c r="H3329" s="152" t="s">
        <v>271</v>
      </c>
    </row>
    <row r="3331" spans="1:8" ht="12.75">
      <c r="A3331" s="147" t="s">
        <v>421</v>
      </c>
      <c r="C3331" s="153" t="s">
        <v>422</v>
      </c>
      <c r="D3331" s="131">
        <v>17396</v>
      </c>
      <c r="F3331" s="131">
        <v>17004.666666666668</v>
      </c>
      <c r="G3331" s="131">
        <v>16602</v>
      </c>
      <c r="H3331" s="131">
        <v>591.2140452140451</v>
      </c>
    </row>
    <row r="3332" spans="1:8" ht="12.75">
      <c r="A3332" s="130">
        <v>38405.94006944444</v>
      </c>
      <c r="C3332" s="153" t="s">
        <v>423</v>
      </c>
      <c r="D3332" s="131">
        <v>94.27088627991147</v>
      </c>
      <c r="F3332" s="131">
        <v>157.23019218118807</v>
      </c>
      <c r="G3332" s="131">
        <v>148.96979559628858</v>
      </c>
      <c r="H3332" s="131">
        <v>94.27088627991147</v>
      </c>
    </row>
    <row r="3334" spans="3:8" ht="12.75">
      <c r="C3334" s="153" t="s">
        <v>424</v>
      </c>
      <c r="D3334" s="131">
        <v>0.5419112800638738</v>
      </c>
      <c r="F3334" s="131">
        <v>0.9246296635111229</v>
      </c>
      <c r="G3334" s="131">
        <v>0.8973002987368304</v>
      </c>
      <c r="H3334" s="131">
        <v>15.945305603452189</v>
      </c>
    </row>
    <row r="3335" spans="1:10" ht="12.75">
      <c r="A3335" s="147" t="s">
        <v>413</v>
      </c>
      <c r="C3335" s="148" t="s">
        <v>414</v>
      </c>
      <c r="D3335" s="148" t="s">
        <v>415</v>
      </c>
      <c r="F3335" s="148" t="s">
        <v>416</v>
      </c>
      <c r="G3335" s="148" t="s">
        <v>417</v>
      </c>
      <c r="H3335" s="148" t="s">
        <v>418</v>
      </c>
      <c r="I3335" s="149" t="s">
        <v>419</v>
      </c>
      <c r="J3335" s="148" t="s">
        <v>420</v>
      </c>
    </row>
    <row r="3336" spans="1:8" ht="12.75">
      <c r="A3336" s="150" t="s">
        <v>476</v>
      </c>
      <c r="C3336" s="151">
        <v>361.38400000007823</v>
      </c>
      <c r="D3336" s="131">
        <v>18668.5</v>
      </c>
      <c r="F3336" s="131">
        <v>16974</v>
      </c>
      <c r="G3336" s="131">
        <v>17084</v>
      </c>
      <c r="H3336" s="152" t="s">
        <v>272</v>
      </c>
    </row>
    <row r="3338" spans="4:8" ht="12.75">
      <c r="D3338" s="131">
        <v>18983.90117228031</v>
      </c>
      <c r="F3338" s="131">
        <v>16956</v>
      </c>
      <c r="G3338" s="131">
        <v>16810</v>
      </c>
      <c r="H3338" s="152" t="s">
        <v>273</v>
      </c>
    </row>
    <row r="3340" spans="4:8" ht="12.75">
      <c r="D3340" s="131">
        <v>18868.32509365678</v>
      </c>
      <c r="F3340" s="131">
        <v>17030</v>
      </c>
      <c r="G3340" s="131">
        <v>17012</v>
      </c>
      <c r="H3340" s="152" t="s">
        <v>274</v>
      </c>
    </row>
    <row r="3342" spans="1:8" ht="12.75">
      <c r="A3342" s="147" t="s">
        <v>421</v>
      </c>
      <c r="C3342" s="153" t="s">
        <v>422</v>
      </c>
      <c r="D3342" s="131">
        <v>18840.242088645697</v>
      </c>
      <c r="F3342" s="131">
        <v>16986.666666666668</v>
      </c>
      <c r="G3342" s="131">
        <v>16968.666666666668</v>
      </c>
      <c r="H3342" s="131">
        <v>1861.8490197902474</v>
      </c>
    </row>
    <row r="3343" spans="1:8" ht="12.75">
      <c r="A3343" s="130">
        <v>38405.94049768519</v>
      </c>
      <c r="C3343" s="153" t="s">
        <v>423</v>
      </c>
      <c r="D3343" s="131">
        <v>159.56492799717861</v>
      </c>
      <c r="F3343" s="131">
        <v>38.59188170241681</v>
      </c>
      <c r="G3343" s="131">
        <v>142.04694059828722</v>
      </c>
      <c r="H3343" s="131">
        <v>159.56492799717861</v>
      </c>
    </row>
    <row r="3345" spans="3:8" ht="12.75">
      <c r="C3345" s="153" t="s">
        <v>424</v>
      </c>
      <c r="D3345" s="131">
        <v>0.8469367179381542</v>
      </c>
      <c r="F3345" s="131">
        <v>0.2271892564898949</v>
      </c>
      <c r="G3345" s="131">
        <v>0.837113153252783</v>
      </c>
      <c r="H3345" s="131">
        <v>8.570239922845886</v>
      </c>
    </row>
    <row r="3346" spans="1:10" ht="12.75">
      <c r="A3346" s="147" t="s">
        <v>413</v>
      </c>
      <c r="C3346" s="148" t="s">
        <v>414</v>
      </c>
      <c r="D3346" s="148" t="s">
        <v>415</v>
      </c>
      <c r="F3346" s="148" t="s">
        <v>416</v>
      </c>
      <c r="G3346" s="148" t="s">
        <v>417</v>
      </c>
      <c r="H3346" s="148" t="s">
        <v>418</v>
      </c>
      <c r="I3346" s="149" t="s">
        <v>419</v>
      </c>
      <c r="J3346" s="148" t="s">
        <v>420</v>
      </c>
    </row>
    <row r="3347" spans="1:8" ht="12.75">
      <c r="A3347" s="150" t="s">
        <v>495</v>
      </c>
      <c r="C3347" s="151">
        <v>371.029</v>
      </c>
      <c r="D3347" s="131">
        <v>20890.28693395853</v>
      </c>
      <c r="F3347" s="131">
        <v>20944</v>
      </c>
      <c r="G3347" s="131">
        <v>21398</v>
      </c>
      <c r="H3347" s="152" t="s">
        <v>275</v>
      </c>
    </row>
    <row r="3349" spans="4:8" ht="12.75">
      <c r="D3349" s="131">
        <v>20662</v>
      </c>
      <c r="F3349" s="131">
        <v>20290</v>
      </c>
      <c r="G3349" s="131">
        <v>21368</v>
      </c>
      <c r="H3349" s="152" t="s">
        <v>276</v>
      </c>
    </row>
    <row r="3351" spans="4:8" ht="12.75">
      <c r="D3351" s="131">
        <v>20978.751910090446</v>
      </c>
      <c r="F3351" s="131">
        <v>20764</v>
      </c>
      <c r="G3351" s="131">
        <v>21072</v>
      </c>
      <c r="H3351" s="152" t="s">
        <v>277</v>
      </c>
    </row>
    <row r="3353" spans="1:8" ht="12.75">
      <c r="A3353" s="147" t="s">
        <v>421</v>
      </c>
      <c r="C3353" s="153" t="s">
        <v>422</v>
      </c>
      <c r="D3353" s="131">
        <v>20843.67961468299</v>
      </c>
      <c r="F3353" s="131">
        <v>20666</v>
      </c>
      <c r="G3353" s="131">
        <v>21279.333333333336</v>
      </c>
      <c r="H3353" s="131">
        <v>-55.72419081383644</v>
      </c>
    </row>
    <row r="3354" spans="1:8" ht="12.75">
      <c r="A3354" s="130">
        <v>38405.9409375</v>
      </c>
      <c r="C3354" s="153" t="s">
        <v>423</v>
      </c>
      <c r="D3354" s="131">
        <v>163.43844344005504</v>
      </c>
      <c r="F3354" s="131">
        <v>337.8342789001732</v>
      </c>
      <c r="G3354" s="131">
        <v>180.18139008602782</v>
      </c>
      <c r="H3354" s="131">
        <v>163.43844344005504</v>
      </c>
    </row>
    <row r="3356" spans="3:7" ht="12.75">
      <c r="C3356" s="153" t="s">
        <v>424</v>
      </c>
      <c r="D3356" s="131">
        <v>0.7841151200814057</v>
      </c>
      <c r="F3356" s="131">
        <v>1.6347347280565823</v>
      </c>
      <c r="G3356" s="131">
        <v>0.8467435857296336</v>
      </c>
    </row>
    <row r="3357" spans="1:10" ht="12.75">
      <c r="A3357" s="147" t="s">
        <v>413</v>
      </c>
      <c r="C3357" s="148" t="s">
        <v>414</v>
      </c>
      <c r="D3357" s="148" t="s">
        <v>415</v>
      </c>
      <c r="F3357" s="148" t="s">
        <v>416</v>
      </c>
      <c r="G3357" s="148" t="s">
        <v>417</v>
      </c>
      <c r="H3357" s="148" t="s">
        <v>418</v>
      </c>
      <c r="I3357" s="149" t="s">
        <v>419</v>
      </c>
      <c r="J3357" s="148" t="s">
        <v>420</v>
      </c>
    </row>
    <row r="3358" spans="1:8" ht="12.75">
      <c r="A3358" s="150" t="s">
        <v>470</v>
      </c>
      <c r="C3358" s="151">
        <v>407.77100000018254</v>
      </c>
      <c r="D3358" s="131">
        <v>86346.75907540321</v>
      </c>
      <c r="F3358" s="131">
        <v>81400</v>
      </c>
      <c r="G3358" s="131">
        <v>78100</v>
      </c>
      <c r="H3358" s="152" t="s">
        <v>278</v>
      </c>
    </row>
    <row r="3360" spans="4:8" ht="12.75">
      <c r="D3360" s="131">
        <v>86009.98288142681</v>
      </c>
      <c r="F3360" s="131">
        <v>80200</v>
      </c>
      <c r="G3360" s="131">
        <v>76900</v>
      </c>
      <c r="H3360" s="152" t="s">
        <v>279</v>
      </c>
    </row>
    <row r="3362" spans="4:8" ht="12.75">
      <c r="D3362" s="131">
        <v>85875.19538629055</v>
      </c>
      <c r="F3362" s="131">
        <v>80700</v>
      </c>
      <c r="G3362" s="131">
        <v>75500</v>
      </c>
      <c r="H3362" s="152" t="s">
        <v>280</v>
      </c>
    </row>
    <row r="3364" spans="1:8" ht="12.75">
      <c r="A3364" s="147" t="s">
        <v>421</v>
      </c>
      <c r="C3364" s="153" t="s">
        <v>422</v>
      </c>
      <c r="D3364" s="131">
        <v>86077.31244770685</v>
      </c>
      <c r="F3364" s="131">
        <v>80766.66666666667</v>
      </c>
      <c r="G3364" s="131">
        <v>76833.33333333333</v>
      </c>
      <c r="H3364" s="131">
        <v>7309.471776847319</v>
      </c>
    </row>
    <row r="3365" spans="1:8" ht="12.75">
      <c r="A3365" s="130">
        <v>38405.941400462965</v>
      </c>
      <c r="C3365" s="153" t="s">
        <v>423</v>
      </c>
      <c r="D3365" s="131">
        <v>242.8848103396958</v>
      </c>
      <c r="F3365" s="131">
        <v>602.7713773341708</v>
      </c>
      <c r="G3365" s="131">
        <v>1301.2814197295424</v>
      </c>
      <c r="H3365" s="131">
        <v>242.8848103396958</v>
      </c>
    </row>
    <row r="3367" spans="3:8" ht="12.75">
      <c r="C3367" s="153" t="s">
        <v>424</v>
      </c>
      <c r="D3367" s="131">
        <v>0.28217053185443225</v>
      </c>
      <c r="F3367" s="131">
        <v>0.7463120643840334</v>
      </c>
      <c r="G3367" s="131">
        <v>1.6936417610362813</v>
      </c>
      <c r="H3367" s="131">
        <v>3.3228777366516566</v>
      </c>
    </row>
    <row r="3368" spans="1:10" ht="12.75">
      <c r="A3368" s="147" t="s">
        <v>413</v>
      </c>
      <c r="C3368" s="148" t="s">
        <v>414</v>
      </c>
      <c r="D3368" s="148" t="s">
        <v>415</v>
      </c>
      <c r="F3368" s="148" t="s">
        <v>416</v>
      </c>
      <c r="G3368" s="148" t="s">
        <v>417</v>
      </c>
      <c r="H3368" s="148" t="s">
        <v>418</v>
      </c>
      <c r="I3368" s="149" t="s">
        <v>419</v>
      </c>
      <c r="J3368" s="148" t="s">
        <v>420</v>
      </c>
    </row>
    <row r="3369" spans="1:8" ht="12.75">
      <c r="A3369" s="150" t="s">
        <v>477</v>
      </c>
      <c r="C3369" s="151">
        <v>455.40299999993294</v>
      </c>
      <c r="D3369" s="131">
        <v>58960.48440796137</v>
      </c>
      <c r="F3369" s="131">
        <v>54047.499999940395</v>
      </c>
      <c r="G3369" s="131">
        <v>55630</v>
      </c>
      <c r="H3369" s="152" t="s">
        <v>281</v>
      </c>
    </row>
    <row r="3371" spans="4:8" ht="12.75">
      <c r="D3371" s="131">
        <v>58829.80882900953</v>
      </c>
      <c r="F3371" s="131">
        <v>53620</v>
      </c>
      <c r="G3371" s="131">
        <v>55655</v>
      </c>
      <c r="H3371" s="152" t="s">
        <v>282</v>
      </c>
    </row>
    <row r="3373" spans="4:8" ht="12.75">
      <c r="D3373" s="131">
        <v>59510.08180296421</v>
      </c>
      <c r="F3373" s="131">
        <v>54105</v>
      </c>
      <c r="G3373" s="131">
        <v>55792.5</v>
      </c>
      <c r="H3373" s="152" t="s">
        <v>283</v>
      </c>
    </row>
    <row r="3375" spans="1:8" ht="12.75">
      <c r="A3375" s="147" t="s">
        <v>421</v>
      </c>
      <c r="C3375" s="153" t="s">
        <v>422</v>
      </c>
      <c r="D3375" s="131">
        <v>59100.1250133117</v>
      </c>
      <c r="F3375" s="131">
        <v>53924.16666664679</v>
      </c>
      <c r="G3375" s="131">
        <v>55692.5</v>
      </c>
      <c r="H3375" s="131">
        <v>4296.932183864332</v>
      </c>
    </row>
    <row r="3376" spans="1:8" ht="12.75">
      <c r="A3376" s="130">
        <v>38405.94204861111</v>
      </c>
      <c r="C3376" s="153" t="s">
        <v>423</v>
      </c>
      <c r="D3376" s="131">
        <v>360.9950882911637</v>
      </c>
      <c r="F3376" s="131">
        <v>264.98034516770355</v>
      </c>
      <c r="G3376" s="131">
        <v>87.5</v>
      </c>
      <c r="H3376" s="131">
        <v>360.9950882911637</v>
      </c>
    </row>
    <row r="3378" spans="3:8" ht="12.75">
      <c r="C3378" s="153" t="s">
        <v>424</v>
      </c>
      <c r="D3378" s="131">
        <v>0.6108195003138376</v>
      </c>
      <c r="F3378" s="131">
        <v>0.4913944183983085</v>
      </c>
      <c r="G3378" s="131">
        <v>0.15711271715221978</v>
      </c>
      <c r="H3378" s="131">
        <v>8.401228430989864</v>
      </c>
    </row>
    <row r="3379" spans="1:16" ht="12.75">
      <c r="A3379" s="141" t="s">
        <v>404</v>
      </c>
      <c r="B3379" s="136" t="s">
        <v>554</v>
      </c>
      <c r="D3379" s="141" t="s">
        <v>405</v>
      </c>
      <c r="E3379" s="136" t="s">
        <v>406</v>
      </c>
      <c r="F3379" s="137" t="s">
        <v>284</v>
      </c>
      <c r="G3379" s="142" t="s">
        <v>408</v>
      </c>
      <c r="H3379" s="143">
        <v>3</v>
      </c>
      <c r="I3379" s="144" t="s">
        <v>409</v>
      </c>
      <c r="J3379" s="143">
        <v>3</v>
      </c>
      <c r="K3379" s="142" t="s">
        <v>410</v>
      </c>
      <c r="L3379" s="145">
        <v>1</v>
      </c>
      <c r="M3379" s="142" t="s">
        <v>411</v>
      </c>
      <c r="N3379" s="146">
        <v>1</v>
      </c>
      <c r="O3379" s="142" t="s">
        <v>412</v>
      </c>
      <c r="P3379" s="146">
        <v>1</v>
      </c>
    </row>
    <row r="3381" spans="1:10" ht="12.75">
      <c r="A3381" s="147" t="s">
        <v>413</v>
      </c>
      <c r="C3381" s="148" t="s">
        <v>414</v>
      </c>
      <c r="D3381" s="148" t="s">
        <v>415</v>
      </c>
      <c r="F3381" s="148" t="s">
        <v>416</v>
      </c>
      <c r="G3381" s="148" t="s">
        <v>417</v>
      </c>
      <c r="H3381" s="148" t="s">
        <v>418</v>
      </c>
      <c r="I3381" s="149" t="s">
        <v>419</v>
      </c>
      <c r="J3381" s="148" t="s">
        <v>420</v>
      </c>
    </row>
    <row r="3382" spans="1:8" ht="12.75">
      <c r="A3382" s="150" t="s">
        <v>473</v>
      </c>
      <c r="C3382" s="151">
        <v>228.61599999992177</v>
      </c>
      <c r="D3382" s="131">
        <v>20949.45185509324</v>
      </c>
      <c r="F3382" s="131">
        <v>20011</v>
      </c>
      <c r="G3382" s="131">
        <v>17883</v>
      </c>
      <c r="H3382" s="152" t="s">
        <v>285</v>
      </c>
    </row>
    <row r="3384" spans="4:8" ht="12.75">
      <c r="D3384" s="131">
        <v>20829.26963672042</v>
      </c>
      <c r="F3384" s="131">
        <v>20291</v>
      </c>
      <c r="G3384" s="131">
        <v>17962</v>
      </c>
      <c r="H3384" s="152" t="s">
        <v>286</v>
      </c>
    </row>
    <row r="3386" spans="4:8" ht="12.75">
      <c r="D3386" s="131">
        <v>20762.37478286028</v>
      </c>
      <c r="F3386" s="131">
        <v>20435</v>
      </c>
      <c r="G3386" s="131">
        <v>17848</v>
      </c>
      <c r="H3386" s="152" t="s">
        <v>287</v>
      </c>
    </row>
    <row r="3388" spans="1:8" ht="12.75">
      <c r="A3388" s="147" t="s">
        <v>421</v>
      </c>
      <c r="C3388" s="153" t="s">
        <v>422</v>
      </c>
      <c r="D3388" s="131">
        <v>20847.03209155798</v>
      </c>
      <c r="F3388" s="131">
        <v>20245.666666666668</v>
      </c>
      <c r="G3388" s="131">
        <v>17897.666666666668</v>
      </c>
      <c r="H3388" s="131">
        <v>1856.6904692962862</v>
      </c>
    </row>
    <row r="3389" spans="1:8" ht="12.75">
      <c r="A3389" s="130">
        <v>38405.94427083333</v>
      </c>
      <c r="C3389" s="153" t="s">
        <v>423</v>
      </c>
      <c r="D3389" s="131">
        <v>94.79497001598781</v>
      </c>
      <c r="F3389" s="131">
        <v>215.60457632743638</v>
      </c>
      <c r="G3389" s="131">
        <v>58.39805932848568</v>
      </c>
      <c r="H3389" s="131">
        <v>94.79497001598781</v>
      </c>
    </row>
    <row r="3391" spans="3:8" ht="12.75">
      <c r="C3391" s="153" t="s">
        <v>424</v>
      </c>
      <c r="D3391" s="131">
        <v>0.45471686137220046</v>
      </c>
      <c r="F3391" s="131">
        <v>1.0649418459626079</v>
      </c>
      <c r="G3391" s="131">
        <v>0.3262886744742462</v>
      </c>
      <c r="H3391" s="131">
        <v>5.105588227202813</v>
      </c>
    </row>
    <row r="3392" spans="1:10" ht="12.75">
      <c r="A3392" s="147" t="s">
        <v>413</v>
      </c>
      <c r="C3392" s="148" t="s">
        <v>414</v>
      </c>
      <c r="D3392" s="148" t="s">
        <v>415</v>
      </c>
      <c r="F3392" s="148" t="s">
        <v>416</v>
      </c>
      <c r="G3392" s="148" t="s">
        <v>417</v>
      </c>
      <c r="H3392" s="148" t="s">
        <v>418</v>
      </c>
      <c r="I3392" s="149" t="s">
        <v>419</v>
      </c>
      <c r="J3392" s="148" t="s">
        <v>420</v>
      </c>
    </row>
    <row r="3393" spans="1:8" ht="12.75">
      <c r="A3393" s="150" t="s">
        <v>474</v>
      </c>
      <c r="C3393" s="151">
        <v>231.6040000000503</v>
      </c>
      <c r="D3393" s="131">
        <v>18121.990077763796</v>
      </c>
      <c r="F3393" s="131">
        <v>12661</v>
      </c>
      <c r="G3393" s="131">
        <v>17448</v>
      </c>
      <c r="H3393" s="152" t="s">
        <v>288</v>
      </c>
    </row>
    <row r="3395" spans="4:8" ht="12.75">
      <c r="D3395" s="131">
        <v>18366.829507172108</v>
      </c>
      <c r="F3395" s="131">
        <v>13651</v>
      </c>
      <c r="G3395" s="131">
        <v>17711</v>
      </c>
      <c r="H3395" s="152" t="s">
        <v>289</v>
      </c>
    </row>
    <row r="3397" spans="4:8" ht="12.75">
      <c r="D3397" s="131">
        <v>17882.392502874136</v>
      </c>
      <c r="F3397" s="131">
        <v>13524</v>
      </c>
      <c r="G3397" s="131">
        <v>17978</v>
      </c>
      <c r="H3397" s="152" t="s">
        <v>290</v>
      </c>
    </row>
    <row r="3399" spans="1:8" ht="12.75">
      <c r="A3399" s="147" t="s">
        <v>421</v>
      </c>
      <c r="C3399" s="153" t="s">
        <v>422</v>
      </c>
      <c r="D3399" s="131">
        <v>18123.737362603348</v>
      </c>
      <c r="F3399" s="131">
        <v>13278.666666666668</v>
      </c>
      <c r="G3399" s="131">
        <v>17712.333333333332</v>
      </c>
      <c r="H3399" s="131">
        <v>2106.863634296943</v>
      </c>
    </row>
    <row r="3400" spans="1:8" ht="12.75">
      <c r="A3400" s="130">
        <v>38405.94474537037</v>
      </c>
      <c r="C3400" s="153" t="s">
        <v>423</v>
      </c>
      <c r="D3400" s="131">
        <v>242.22322873006556</v>
      </c>
      <c r="F3400" s="131">
        <v>538.6708951979244</v>
      </c>
      <c r="G3400" s="131">
        <v>265.00251571132935</v>
      </c>
      <c r="H3400" s="131">
        <v>242.22322873006556</v>
      </c>
    </row>
    <row r="3402" spans="3:8" ht="12.75">
      <c r="C3402" s="153" t="s">
        <v>424</v>
      </c>
      <c r="D3402" s="131">
        <v>1.336497124648643</v>
      </c>
      <c r="F3402" s="131">
        <v>4.056664036534223</v>
      </c>
      <c r="G3402" s="131">
        <v>1.496146841436265</v>
      </c>
      <c r="H3402" s="131">
        <v>11.496863147049146</v>
      </c>
    </row>
    <row r="3403" spans="1:10" ht="12.75">
      <c r="A3403" s="147" t="s">
        <v>413</v>
      </c>
      <c r="C3403" s="148" t="s">
        <v>414</v>
      </c>
      <c r="D3403" s="148" t="s">
        <v>415</v>
      </c>
      <c r="F3403" s="148" t="s">
        <v>416</v>
      </c>
      <c r="G3403" s="148" t="s">
        <v>417</v>
      </c>
      <c r="H3403" s="148" t="s">
        <v>418</v>
      </c>
      <c r="I3403" s="149" t="s">
        <v>419</v>
      </c>
      <c r="J3403" s="148" t="s">
        <v>420</v>
      </c>
    </row>
    <row r="3404" spans="1:8" ht="12.75">
      <c r="A3404" s="150" t="s">
        <v>472</v>
      </c>
      <c r="C3404" s="151">
        <v>267.7160000000149</v>
      </c>
      <c r="D3404" s="131">
        <v>5000.4231023564935</v>
      </c>
      <c r="F3404" s="131">
        <v>3769</v>
      </c>
      <c r="G3404" s="131">
        <v>3808.5000000037253</v>
      </c>
      <c r="H3404" s="152" t="s">
        <v>291</v>
      </c>
    </row>
    <row r="3406" spans="4:8" ht="12.75">
      <c r="D3406" s="131">
        <v>5083.48029281199</v>
      </c>
      <c r="F3406" s="131">
        <v>3780.5</v>
      </c>
      <c r="G3406" s="131">
        <v>3870.5</v>
      </c>
      <c r="H3406" s="152" t="s">
        <v>292</v>
      </c>
    </row>
    <row r="3408" spans="4:8" ht="12.75">
      <c r="D3408" s="131">
        <v>5063.427027009428</v>
      </c>
      <c r="F3408" s="131">
        <v>3802.5000000037253</v>
      </c>
      <c r="G3408" s="131">
        <v>3859.7499999962747</v>
      </c>
      <c r="H3408" s="152" t="s">
        <v>293</v>
      </c>
    </row>
    <row r="3410" spans="1:8" ht="12.75">
      <c r="A3410" s="147" t="s">
        <v>421</v>
      </c>
      <c r="C3410" s="153" t="s">
        <v>422</v>
      </c>
      <c r="D3410" s="131">
        <v>5049.11014072597</v>
      </c>
      <c r="F3410" s="131">
        <v>3784.0000000012415</v>
      </c>
      <c r="G3410" s="131">
        <v>3846.25</v>
      </c>
      <c r="H3410" s="131">
        <v>1228.763911856793</v>
      </c>
    </row>
    <row r="3411" spans="1:8" ht="12.75">
      <c r="A3411" s="130">
        <v>38405.945393518516</v>
      </c>
      <c r="C3411" s="153" t="s">
        <v>423</v>
      </c>
      <c r="D3411" s="131">
        <v>43.33998322833784</v>
      </c>
      <c r="F3411" s="131">
        <v>17.02204453260348</v>
      </c>
      <c r="G3411" s="131">
        <v>33.13136730968502</v>
      </c>
      <c r="H3411" s="131">
        <v>43.33998322833784</v>
      </c>
    </row>
    <row r="3413" spans="3:8" ht="12.75">
      <c r="C3413" s="153" t="s">
        <v>424</v>
      </c>
      <c r="D3413" s="131">
        <v>0.8583687426178098</v>
      </c>
      <c r="F3413" s="131">
        <v>0.44984261449783036</v>
      </c>
      <c r="G3413" s="131">
        <v>0.8613940152014306</v>
      </c>
      <c r="H3413" s="131">
        <v>3.5271204508965854</v>
      </c>
    </row>
    <row r="3414" spans="1:10" ht="12.75">
      <c r="A3414" s="147" t="s">
        <v>413</v>
      </c>
      <c r="C3414" s="148" t="s">
        <v>414</v>
      </c>
      <c r="D3414" s="148" t="s">
        <v>415</v>
      </c>
      <c r="F3414" s="148" t="s">
        <v>416</v>
      </c>
      <c r="G3414" s="148" t="s">
        <v>417</v>
      </c>
      <c r="H3414" s="148" t="s">
        <v>418</v>
      </c>
      <c r="I3414" s="149" t="s">
        <v>419</v>
      </c>
      <c r="J3414" s="148" t="s">
        <v>420</v>
      </c>
    </row>
    <row r="3415" spans="1:8" ht="12.75">
      <c r="A3415" s="150" t="s">
        <v>471</v>
      </c>
      <c r="C3415" s="151">
        <v>292.40199999976903</v>
      </c>
      <c r="D3415" s="131">
        <v>39754.56425487995</v>
      </c>
      <c r="F3415" s="131">
        <v>15023.75</v>
      </c>
      <c r="G3415" s="131">
        <v>14733.25</v>
      </c>
      <c r="H3415" s="152" t="s">
        <v>294</v>
      </c>
    </row>
    <row r="3417" spans="4:8" ht="12.75">
      <c r="D3417" s="131">
        <v>39464.07517135143</v>
      </c>
      <c r="F3417" s="131">
        <v>15011.75</v>
      </c>
      <c r="G3417" s="131">
        <v>14734.749999985099</v>
      </c>
      <c r="H3417" s="152" t="s">
        <v>295</v>
      </c>
    </row>
    <row r="3419" spans="4:8" ht="12.75">
      <c r="D3419" s="131">
        <v>39332.08103913069</v>
      </c>
      <c r="F3419" s="131">
        <v>15024.500000014901</v>
      </c>
      <c r="G3419" s="131">
        <v>14683.25</v>
      </c>
      <c r="H3419" s="152" t="s">
        <v>296</v>
      </c>
    </row>
    <row r="3421" spans="1:8" ht="12.75">
      <c r="A3421" s="147" t="s">
        <v>421</v>
      </c>
      <c r="C3421" s="153" t="s">
        <v>422</v>
      </c>
      <c r="D3421" s="131">
        <v>39516.90682178736</v>
      </c>
      <c r="F3421" s="131">
        <v>15020.000000004966</v>
      </c>
      <c r="G3421" s="131">
        <v>14717.083333328366</v>
      </c>
      <c r="H3421" s="131">
        <v>24691.502022210712</v>
      </c>
    </row>
    <row r="3422" spans="1:8" ht="12.75">
      <c r="A3422" s="130">
        <v>38405.946076388886</v>
      </c>
      <c r="C3422" s="153" t="s">
        <v>423</v>
      </c>
      <c r="D3422" s="131">
        <v>216.13977968806844</v>
      </c>
      <c r="F3422" s="131">
        <v>7.15454401418166</v>
      </c>
      <c r="G3422" s="131">
        <v>29.310123388142838</v>
      </c>
      <c r="H3422" s="131">
        <v>216.13977968806844</v>
      </c>
    </row>
    <row r="3424" spans="3:8" ht="12.75">
      <c r="C3424" s="153" t="s">
        <v>424</v>
      </c>
      <c r="D3424" s="131">
        <v>0.5469552074579415</v>
      </c>
      <c r="F3424" s="131">
        <v>0.04763344882942274</v>
      </c>
      <c r="G3424" s="131">
        <v>0.19915714767862333</v>
      </c>
      <c r="H3424" s="131">
        <v>0.8753610027192535</v>
      </c>
    </row>
    <row r="3425" spans="1:10" ht="12.75">
      <c r="A3425" s="147" t="s">
        <v>413</v>
      </c>
      <c r="C3425" s="148" t="s">
        <v>414</v>
      </c>
      <c r="D3425" s="148" t="s">
        <v>415</v>
      </c>
      <c r="F3425" s="148" t="s">
        <v>416</v>
      </c>
      <c r="G3425" s="148" t="s">
        <v>417</v>
      </c>
      <c r="H3425" s="148" t="s">
        <v>418</v>
      </c>
      <c r="I3425" s="149" t="s">
        <v>419</v>
      </c>
      <c r="J3425" s="148" t="s">
        <v>420</v>
      </c>
    </row>
    <row r="3426" spans="1:8" ht="12.75">
      <c r="A3426" s="150" t="s">
        <v>475</v>
      </c>
      <c r="C3426" s="151">
        <v>324.75400000019</v>
      </c>
      <c r="D3426" s="131">
        <v>39331.81219303608</v>
      </c>
      <c r="F3426" s="131">
        <v>22235</v>
      </c>
      <c r="G3426" s="131">
        <v>19911</v>
      </c>
      <c r="H3426" s="152" t="s">
        <v>297</v>
      </c>
    </row>
    <row r="3428" spans="4:8" ht="12.75">
      <c r="D3428" s="131">
        <v>39618.434735536575</v>
      </c>
      <c r="F3428" s="131">
        <v>21749</v>
      </c>
      <c r="G3428" s="131">
        <v>19960</v>
      </c>
      <c r="H3428" s="152" t="s">
        <v>298</v>
      </c>
    </row>
    <row r="3430" spans="4:8" ht="12.75">
      <c r="D3430" s="131">
        <v>39990.254424631596</v>
      </c>
      <c r="F3430" s="131">
        <v>21776</v>
      </c>
      <c r="G3430" s="131">
        <v>20149</v>
      </c>
      <c r="H3430" s="152" t="s">
        <v>299</v>
      </c>
    </row>
    <row r="3432" spans="1:8" ht="12.75">
      <c r="A3432" s="147" t="s">
        <v>421</v>
      </c>
      <c r="C3432" s="153" t="s">
        <v>422</v>
      </c>
      <c r="D3432" s="131">
        <v>39646.83378440142</v>
      </c>
      <c r="F3432" s="131">
        <v>21920</v>
      </c>
      <c r="G3432" s="131">
        <v>20006.666666666668</v>
      </c>
      <c r="H3432" s="131">
        <v>18619.951677878376</v>
      </c>
    </row>
    <row r="3433" spans="1:8" ht="12.75">
      <c r="A3433" s="130">
        <v>38405.94658564815</v>
      </c>
      <c r="C3433" s="153" t="s">
        <v>423</v>
      </c>
      <c r="D3433" s="131">
        <v>330.1384899856225</v>
      </c>
      <c r="F3433" s="131">
        <v>273.13183629888334</v>
      </c>
      <c r="G3433" s="131">
        <v>125.67550808862215</v>
      </c>
      <c r="H3433" s="131">
        <v>330.1384899856225</v>
      </c>
    </row>
    <row r="3435" spans="3:8" ht="12.75">
      <c r="C3435" s="153" t="s">
        <v>424</v>
      </c>
      <c r="D3435" s="131">
        <v>0.8326982471813718</v>
      </c>
      <c r="F3435" s="131">
        <v>1.2460393991737375</v>
      </c>
      <c r="G3435" s="131">
        <v>0.6281681510594243</v>
      </c>
      <c r="H3435" s="131">
        <v>1.7730362339116428</v>
      </c>
    </row>
    <row r="3436" spans="1:10" ht="12.75">
      <c r="A3436" s="147" t="s">
        <v>413</v>
      </c>
      <c r="C3436" s="148" t="s">
        <v>414</v>
      </c>
      <c r="D3436" s="148" t="s">
        <v>415</v>
      </c>
      <c r="F3436" s="148" t="s">
        <v>416</v>
      </c>
      <c r="G3436" s="148" t="s">
        <v>417</v>
      </c>
      <c r="H3436" s="148" t="s">
        <v>418</v>
      </c>
      <c r="I3436" s="149" t="s">
        <v>419</v>
      </c>
      <c r="J3436" s="148" t="s">
        <v>420</v>
      </c>
    </row>
    <row r="3437" spans="1:8" ht="12.75">
      <c r="A3437" s="150" t="s">
        <v>494</v>
      </c>
      <c r="C3437" s="151">
        <v>343.82299999985844</v>
      </c>
      <c r="D3437" s="131">
        <v>27007.507301419973</v>
      </c>
      <c r="F3437" s="131">
        <v>17314</v>
      </c>
      <c r="G3437" s="131">
        <v>17046</v>
      </c>
      <c r="H3437" s="152" t="s">
        <v>300</v>
      </c>
    </row>
    <row r="3439" spans="4:8" ht="12.75">
      <c r="D3439" s="131">
        <v>26563.33988416195</v>
      </c>
      <c r="F3439" s="131">
        <v>17082</v>
      </c>
      <c r="G3439" s="131">
        <v>16782</v>
      </c>
      <c r="H3439" s="152" t="s">
        <v>301</v>
      </c>
    </row>
    <row r="3441" spans="4:8" ht="12.75">
      <c r="D3441" s="131">
        <v>26411.12893253565</v>
      </c>
      <c r="F3441" s="131">
        <v>16782</v>
      </c>
      <c r="G3441" s="131">
        <v>16676</v>
      </c>
      <c r="H3441" s="152" t="s">
        <v>302</v>
      </c>
    </row>
    <row r="3443" spans="1:8" ht="12.75">
      <c r="A3443" s="147" t="s">
        <v>421</v>
      </c>
      <c r="C3443" s="153" t="s">
        <v>422</v>
      </c>
      <c r="D3443" s="131">
        <v>26660.65870603919</v>
      </c>
      <c r="F3443" s="131">
        <v>17059.333333333332</v>
      </c>
      <c r="G3443" s="131">
        <v>16834.666666666668</v>
      </c>
      <c r="H3443" s="131">
        <v>9712.848220228705</v>
      </c>
    </row>
    <row r="3444" spans="1:8" ht="12.75">
      <c r="A3444" s="130">
        <v>38405.94701388889</v>
      </c>
      <c r="C3444" s="153" t="s">
        <v>423</v>
      </c>
      <c r="D3444" s="131">
        <v>309.8709481973797</v>
      </c>
      <c r="F3444" s="131">
        <v>266.72332731377907</v>
      </c>
      <c r="G3444" s="131">
        <v>190.5395846886765</v>
      </c>
      <c r="H3444" s="131">
        <v>309.8709481973797</v>
      </c>
    </row>
    <row r="3446" spans="3:8" ht="12.75">
      <c r="C3446" s="153" t="s">
        <v>424</v>
      </c>
      <c r="D3446" s="131">
        <v>1.1622779152384093</v>
      </c>
      <c r="F3446" s="131">
        <v>1.563503814024263</v>
      </c>
      <c r="G3446" s="131">
        <v>1.1318286750871804</v>
      </c>
      <c r="H3446" s="131">
        <v>3.190320091196517</v>
      </c>
    </row>
    <row r="3447" spans="1:10" ht="12.75">
      <c r="A3447" s="147" t="s">
        <v>413</v>
      </c>
      <c r="C3447" s="148" t="s">
        <v>414</v>
      </c>
      <c r="D3447" s="148" t="s">
        <v>415</v>
      </c>
      <c r="F3447" s="148" t="s">
        <v>416</v>
      </c>
      <c r="G3447" s="148" t="s">
        <v>417</v>
      </c>
      <c r="H3447" s="148" t="s">
        <v>418</v>
      </c>
      <c r="I3447" s="149" t="s">
        <v>419</v>
      </c>
      <c r="J3447" s="148" t="s">
        <v>420</v>
      </c>
    </row>
    <row r="3448" spans="1:8" ht="12.75">
      <c r="A3448" s="150" t="s">
        <v>476</v>
      </c>
      <c r="C3448" s="151">
        <v>361.38400000007823</v>
      </c>
      <c r="D3448" s="131">
        <v>34441.09354501963</v>
      </c>
      <c r="F3448" s="131">
        <v>17780</v>
      </c>
      <c r="G3448" s="131">
        <v>17212</v>
      </c>
      <c r="H3448" s="152" t="s">
        <v>303</v>
      </c>
    </row>
    <row r="3450" spans="4:8" ht="12.75">
      <c r="D3450" s="131">
        <v>35173.635565042496</v>
      </c>
      <c r="F3450" s="131">
        <v>17616</v>
      </c>
      <c r="G3450" s="131">
        <v>17422</v>
      </c>
      <c r="H3450" s="152" t="s">
        <v>304</v>
      </c>
    </row>
    <row r="3452" spans="4:8" ht="12.75">
      <c r="D3452" s="131">
        <v>34465.08141160011</v>
      </c>
      <c r="F3452" s="131">
        <v>17836</v>
      </c>
      <c r="G3452" s="131">
        <v>17124</v>
      </c>
      <c r="H3452" s="152" t="s">
        <v>305</v>
      </c>
    </row>
    <row r="3454" spans="1:8" ht="12.75">
      <c r="A3454" s="147" t="s">
        <v>421</v>
      </c>
      <c r="C3454" s="153" t="s">
        <v>422</v>
      </c>
      <c r="D3454" s="131">
        <v>34693.27017388741</v>
      </c>
      <c r="F3454" s="131">
        <v>17744</v>
      </c>
      <c r="G3454" s="131">
        <v>17252.666666666668</v>
      </c>
      <c r="H3454" s="131">
        <v>17175.108751178792</v>
      </c>
    </row>
    <row r="3455" spans="1:8" ht="12.75">
      <c r="A3455" s="130">
        <v>38405.9474537037</v>
      </c>
      <c r="C3455" s="153" t="s">
        <v>423</v>
      </c>
      <c r="D3455" s="131">
        <v>416.18149430309626</v>
      </c>
      <c r="F3455" s="131">
        <v>114.3328474236516</v>
      </c>
      <c r="G3455" s="131">
        <v>153.10562802631827</v>
      </c>
      <c r="H3455" s="131">
        <v>416.18149430309626</v>
      </c>
    </row>
    <row r="3457" spans="3:8" ht="12.75">
      <c r="C3457" s="153" t="s">
        <v>424</v>
      </c>
      <c r="D3457" s="131">
        <v>1.1996029553199736</v>
      </c>
      <c r="F3457" s="131">
        <v>0.6443465251558363</v>
      </c>
      <c r="G3457" s="131">
        <v>0.8874316706189472</v>
      </c>
      <c r="H3457" s="131">
        <v>2.42316657397894</v>
      </c>
    </row>
    <row r="3458" spans="1:10" ht="12.75">
      <c r="A3458" s="147" t="s">
        <v>413</v>
      </c>
      <c r="C3458" s="148" t="s">
        <v>414</v>
      </c>
      <c r="D3458" s="148" t="s">
        <v>415</v>
      </c>
      <c r="F3458" s="148" t="s">
        <v>416</v>
      </c>
      <c r="G3458" s="148" t="s">
        <v>417</v>
      </c>
      <c r="H3458" s="148" t="s">
        <v>418</v>
      </c>
      <c r="I3458" s="149" t="s">
        <v>419</v>
      </c>
      <c r="J3458" s="148" t="s">
        <v>420</v>
      </c>
    </row>
    <row r="3459" spans="1:8" ht="12.75">
      <c r="A3459" s="150" t="s">
        <v>495</v>
      </c>
      <c r="C3459" s="151">
        <v>371.029</v>
      </c>
      <c r="D3459" s="131">
        <v>31387.036559551954</v>
      </c>
      <c r="F3459" s="131">
        <v>21534</v>
      </c>
      <c r="G3459" s="131">
        <v>21084</v>
      </c>
      <c r="H3459" s="152" t="s">
        <v>306</v>
      </c>
    </row>
    <row r="3461" spans="4:8" ht="12.75">
      <c r="D3461" s="131">
        <v>31573.17110425234</v>
      </c>
      <c r="F3461" s="131">
        <v>22030</v>
      </c>
      <c r="G3461" s="131">
        <v>21608</v>
      </c>
      <c r="H3461" s="152" t="s">
        <v>307</v>
      </c>
    </row>
    <row r="3463" spans="4:8" ht="12.75">
      <c r="D3463" s="131">
        <v>31072.487558990717</v>
      </c>
      <c r="F3463" s="131">
        <v>21636</v>
      </c>
      <c r="G3463" s="131">
        <v>21796</v>
      </c>
      <c r="H3463" s="152" t="s">
        <v>308</v>
      </c>
    </row>
    <row r="3465" spans="1:8" ht="12.75">
      <c r="A3465" s="147" t="s">
        <v>421</v>
      </c>
      <c r="C3465" s="153" t="s">
        <v>422</v>
      </c>
      <c r="D3465" s="131">
        <v>31344.231740931667</v>
      </c>
      <c r="F3465" s="131">
        <v>21733.333333333336</v>
      </c>
      <c r="G3465" s="131">
        <v>21496</v>
      </c>
      <c r="H3465" s="131">
        <v>9701.215532334065</v>
      </c>
    </row>
    <row r="3466" spans="1:8" ht="12.75">
      <c r="A3466" s="130">
        <v>38405.947905092595</v>
      </c>
      <c r="C3466" s="153" t="s">
        <v>423</v>
      </c>
      <c r="D3466" s="131">
        <v>253.07151656626965</v>
      </c>
      <c r="F3466" s="131">
        <v>261.93383388431</v>
      </c>
      <c r="G3466" s="131">
        <v>368.976964050603</v>
      </c>
      <c r="H3466" s="131">
        <v>253.07151656626965</v>
      </c>
    </row>
    <row r="3468" spans="3:8" ht="12.75">
      <c r="C3468" s="153" t="s">
        <v>424</v>
      </c>
      <c r="D3468" s="131">
        <v>0.8073942237856471</v>
      </c>
      <c r="F3468" s="131">
        <v>1.205217027075046</v>
      </c>
      <c r="G3468" s="131">
        <v>1.716491273030345</v>
      </c>
      <c r="H3468" s="131">
        <v>2.608657809145509</v>
      </c>
    </row>
    <row r="3469" spans="1:10" ht="12.75">
      <c r="A3469" s="147" t="s">
        <v>413</v>
      </c>
      <c r="C3469" s="148" t="s">
        <v>414</v>
      </c>
      <c r="D3469" s="148" t="s">
        <v>415</v>
      </c>
      <c r="F3469" s="148" t="s">
        <v>416</v>
      </c>
      <c r="G3469" s="148" t="s">
        <v>417</v>
      </c>
      <c r="H3469" s="148" t="s">
        <v>418</v>
      </c>
      <c r="I3469" s="149" t="s">
        <v>419</v>
      </c>
      <c r="J3469" s="148" t="s">
        <v>420</v>
      </c>
    </row>
    <row r="3470" spans="1:8" ht="12.75">
      <c r="A3470" s="150" t="s">
        <v>470</v>
      </c>
      <c r="C3470" s="151">
        <v>407.77100000018254</v>
      </c>
      <c r="D3470" s="131">
        <v>4227156.083885193</v>
      </c>
      <c r="F3470" s="131">
        <v>91100</v>
      </c>
      <c r="G3470" s="131">
        <v>89300</v>
      </c>
      <c r="H3470" s="152" t="s">
        <v>309</v>
      </c>
    </row>
    <row r="3472" spans="4:8" ht="12.75">
      <c r="D3472" s="131">
        <v>4287205.48475647</v>
      </c>
      <c r="F3472" s="131">
        <v>88500</v>
      </c>
      <c r="G3472" s="131">
        <v>89700</v>
      </c>
      <c r="H3472" s="152" t="s">
        <v>310</v>
      </c>
    </row>
    <row r="3474" spans="4:8" ht="12.75">
      <c r="D3474" s="131">
        <v>4198634.520881653</v>
      </c>
      <c r="F3474" s="131">
        <v>90000</v>
      </c>
      <c r="G3474" s="131">
        <v>88600</v>
      </c>
      <c r="H3474" s="152" t="s">
        <v>311</v>
      </c>
    </row>
    <row r="3476" spans="1:8" ht="12.75">
      <c r="A3476" s="147" t="s">
        <v>421</v>
      </c>
      <c r="C3476" s="153" t="s">
        <v>422</v>
      </c>
      <c r="D3476" s="131">
        <v>4237665.3631744385</v>
      </c>
      <c r="F3476" s="131">
        <v>89866.66666666666</v>
      </c>
      <c r="G3476" s="131">
        <v>89200</v>
      </c>
      <c r="H3476" s="131">
        <v>4148137.4805748574</v>
      </c>
    </row>
    <row r="3477" spans="1:8" ht="12.75">
      <c r="A3477" s="130">
        <v>38405.94836805556</v>
      </c>
      <c r="C3477" s="153" t="s">
        <v>423</v>
      </c>
      <c r="D3477" s="131">
        <v>45211.03431479237</v>
      </c>
      <c r="F3477" s="131">
        <v>1305.1181300301264</v>
      </c>
      <c r="G3477" s="131">
        <v>556.7764362830022</v>
      </c>
      <c r="H3477" s="131">
        <v>45211.03431479237</v>
      </c>
    </row>
    <row r="3479" spans="3:8" ht="12.75">
      <c r="C3479" s="153" t="s">
        <v>424</v>
      </c>
      <c r="D3479" s="131">
        <v>1.0668854295971295</v>
      </c>
      <c r="F3479" s="131">
        <v>1.4522827856418323</v>
      </c>
      <c r="G3479" s="131">
        <v>0.6241888299136795</v>
      </c>
      <c r="H3479" s="131">
        <v>1.089911665814098</v>
      </c>
    </row>
    <row r="3480" spans="1:10" ht="12.75">
      <c r="A3480" s="147" t="s">
        <v>413</v>
      </c>
      <c r="C3480" s="148" t="s">
        <v>414</v>
      </c>
      <c r="D3480" s="148" t="s">
        <v>415</v>
      </c>
      <c r="F3480" s="148" t="s">
        <v>416</v>
      </c>
      <c r="G3480" s="148" t="s">
        <v>417</v>
      </c>
      <c r="H3480" s="148" t="s">
        <v>418</v>
      </c>
      <c r="I3480" s="149" t="s">
        <v>419</v>
      </c>
      <c r="J3480" s="148" t="s">
        <v>420</v>
      </c>
    </row>
    <row r="3481" spans="1:8" ht="12.75">
      <c r="A3481" s="150" t="s">
        <v>477</v>
      </c>
      <c r="C3481" s="151">
        <v>455.40299999993294</v>
      </c>
      <c r="D3481" s="131">
        <v>694963.6655664444</v>
      </c>
      <c r="F3481" s="131">
        <v>57312.5</v>
      </c>
      <c r="G3481" s="131">
        <v>58802.500000059605</v>
      </c>
      <c r="H3481" s="152" t="s">
        <v>312</v>
      </c>
    </row>
    <row r="3483" spans="4:8" ht="12.75">
      <c r="D3483" s="131">
        <v>662069.3224802017</v>
      </c>
      <c r="F3483" s="131">
        <v>56762.5</v>
      </c>
      <c r="G3483" s="131">
        <v>58657.5</v>
      </c>
      <c r="H3483" s="152" t="s">
        <v>313</v>
      </c>
    </row>
    <row r="3485" spans="4:8" ht="12.75">
      <c r="D3485" s="131">
        <v>671289.3920555115</v>
      </c>
      <c r="F3485" s="131">
        <v>56782.5</v>
      </c>
      <c r="G3485" s="131">
        <v>58600</v>
      </c>
      <c r="H3485" s="152" t="s">
        <v>314</v>
      </c>
    </row>
    <row r="3487" spans="1:8" ht="12.75">
      <c r="A3487" s="147" t="s">
        <v>421</v>
      </c>
      <c r="C3487" s="153" t="s">
        <v>422</v>
      </c>
      <c r="D3487" s="131">
        <v>676107.4600340526</v>
      </c>
      <c r="F3487" s="131">
        <v>56952.5</v>
      </c>
      <c r="G3487" s="131">
        <v>58686.666666686535</v>
      </c>
      <c r="H3487" s="131">
        <v>618292.9178828797</v>
      </c>
    </row>
    <row r="3488" spans="1:8" ht="12.75">
      <c r="A3488" s="130">
        <v>38405.949016203704</v>
      </c>
      <c r="C3488" s="153" t="s">
        <v>423</v>
      </c>
      <c r="D3488" s="131">
        <v>16968.1992578243</v>
      </c>
      <c r="F3488" s="131">
        <v>311.9294792096444</v>
      </c>
      <c r="G3488" s="131">
        <v>104.35316641024245</v>
      </c>
      <c r="H3488" s="131">
        <v>16968.1992578243</v>
      </c>
    </row>
    <row r="3490" spans="3:8" ht="12.75">
      <c r="C3490" s="153" t="s">
        <v>424</v>
      </c>
      <c r="D3490" s="131">
        <v>2.50968969592048</v>
      </c>
      <c r="F3490" s="131">
        <v>0.5477011179661023</v>
      </c>
      <c r="G3490" s="131">
        <v>0.17781409702977474</v>
      </c>
      <c r="H3490" s="131">
        <v>2.7443625451712688</v>
      </c>
    </row>
    <row r="3491" spans="1:16" ht="12.75">
      <c r="A3491" s="141" t="s">
        <v>404</v>
      </c>
      <c r="B3491" s="136" t="s">
        <v>356</v>
      </c>
      <c r="D3491" s="141" t="s">
        <v>405</v>
      </c>
      <c r="E3491" s="136" t="s">
        <v>406</v>
      </c>
      <c r="F3491" s="137" t="s">
        <v>315</v>
      </c>
      <c r="G3491" s="142" t="s">
        <v>408</v>
      </c>
      <c r="H3491" s="143">
        <v>3</v>
      </c>
      <c r="I3491" s="144" t="s">
        <v>409</v>
      </c>
      <c r="J3491" s="143">
        <v>4</v>
      </c>
      <c r="K3491" s="142" t="s">
        <v>410</v>
      </c>
      <c r="L3491" s="145">
        <v>1</v>
      </c>
      <c r="M3491" s="142" t="s">
        <v>411</v>
      </c>
      <c r="N3491" s="146">
        <v>1</v>
      </c>
      <c r="O3491" s="142" t="s">
        <v>412</v>
      </c>
      <c r="P3491" s="146">
        <v>1</v>
      </c>
    </row>
    <row r="3493" spans="1:10" ht="12.75">
      <c r="A3493" s="147" t="s">
        <v>413</v>
      </c>
      <c r="C3493" s="148" t="s">
        <v>414</v>
      </c>
      <c r="D3493" s="148" t="s">
        <v>415</v>
      </c>
      <c r="F3493" s="148" t="s">
        <v>416</v>
      </c>
      <c r="G3493" s="148" t="s">
        <v>417</v>
      </c>
      <c r="H3493" s="148" t="s">
        <v>418</v>
      </c>
      <c r="I3493" s="149" t="s">
        <v>419</v>
      </c>
      <c r="J3493" s="148" t="s">
        <v>420</v>
      </c>
    </row>
    <row r="3494" spans="1:8" ht="12.75">
      <c r="A3494" s="150" t="s">
        <v>473</v>
      </c>
      <c r="C3494" s="151">
        <v>228.61599999992177</v>
      </c>
      <c r="D3494" s="131">
        <v>35154.563794732094</v>
      </c>
      <c r="F3494" s="131">
        <v>20263</v>
      </c>
      <c r="G3494" s="131">
        <v>18621</v>
      </c>
      <c r="H3494" s="152" t="s">
        <v>316</v>
      </c>
    </row>
    <row r="3496" spans="4:8" ht="12.75">
      <c r="D3496" s="131">
        <v>36769.708538115025</v>
      </c>
      <c r="F3496" s="131">
        <v>20338</v>
      </c>
      <c r="G3496" s="131">
        <v>18390</v>
      </c>
      <c r="H3496" s="152" t="s">
        <v>317</v>
      </c>
    </row>
    <row r="3498" spans="4:8" ht="12.75">
      <c r="D3498" s="131">
        <v>38046.627580046654</v>
      </c>
      <c r="F3498" s="131">
        <v>20544</v>
      </c>
      <c r="G3498" s="131">
        <v>18634</v>
      </c>
      <c r="H3498" s="152" t="s">
        <v>318</v>
      </c>
    </row>
    <row r="3500" spans="1:8" ht="12.75">
      <c r="A3500" s="147" t="s">
        <v>421</v>
      </c>
      <c r="C3500" s="153" t="s">
        <v>422</v>
      </c>
      <c r="D3500" s="131">
        <v>36656.96663763126</v>
      </c>
      <c r="F3500" s="131">
        <v>20381.666666666668</v>
      </c>
      <c r="G3500" s="131">
        <v>18548.333333333332</v>
      </c>
      <c r="H3500" s="131">
        <v>17255.465749531788</v>
      </c>
    </row>
    <row r="3501" spans="1:8" ht="12.75">
      <c r="A3501" s="130">
        <v>38405.95123842593</v>
      </c>
      <c r="C3501" s="153" t="s">
        <v>423</v>
      </c>
      <c r="D3501" s="131">
        <v>1449.3244242319288</v>
      </c>
      <c r="F3501" s="131">
        <v>145.5002863685613</v>
      </c>
      <c r="G3501" s="131">
        <v>137.27466384345414</v>
      </c>
      <c r="H3501" s="131">
        <v>1449.3244242319288</v>
      </c>
    </row>
    <row r="3503" spans="3:8" ht="12.75">
      <c r="C3503" s="153" t="s">
        <v>424</v>
      </c>
      <c r="D3503" s="131">
        <v>3.953748924615283</v>
      </c>
      <c r="F3503" s="131">
        <v>0.713878255140541</v>
      </c>
      <c r="G3503" s="131">
        <v>0.7400916372187305</v>
      </c>
      <c r="H3503" s="131">
        <v>8.399219385146152</v>
      </c>
    </row>
    <row r="3504" spans="1:10" ht="12.75">
      <c r="A3504" s="147" t="s">
        <v>413</v>
      </c>
      <c r="C3504" s="148" t="s">
        <v>414</v>
      </c>
      <c r="D3504" s="148" t="s">
        <v>415</v>
      </c>
      <c r="F3504" s="148" t="s">
        <v>416</v>
      </c>
      <c r="G3504" s="148" t="s">
        <v>417</v>
      </c>
      <c r="H3504" s="148" t="s">
        <v>418</v>
      </c>
      <c r="I3504" s="149" t="s">
        <v>419</v>
      </c>
      <c r="J3504" s="148" t="s">
        <v>420</v>
      </c>
    </row>
    <row r="3505" spans="1:8" ht="12.75">
      <c r="A3505" s="150" t="s">
        <v>474</v>
      </c>
      <c r="C3505" s="151">
        <v>231.6040000000503</v>
      </c>
      <c r="D3505" s="131">
        <v>37815.51915746927</v>
      </c>
      <c r="F3505" s="131">
        <v>13074</v>
      </c>
      <c r="G3505" s="131">
        <v>18584</v>
      </c>
      <c r="H3505" s="152" t="s">
        <v>319</v>
      </c>
    </row>
    <row r="3507" spans="4:8" ht="12.75">
      <c r="D3507" s="131">
        <v>37434.3330886364</v>
      </c>
      <c r="F3507" s="131">
        <v>13144</v>
      </c>
      <c r="G3507" s="131">
        <v>18361</v>
      </c>
      <c r="H3507" s="152" t="s">
        <v>320</v>
      </c>
    </row>
    <row r="3509" spans="4:8" ht="12.75">
      <c r="D3509" s="131">
        <v>37975.345572173595</v>
      </c>
      <c r="F3509" s="131">
        <v>13111.000000014901</v>
      </c>
      <c r="G3509" s="131">
        <v>17937</v>
      </c>
      <c r="H3509" s="152" t="s">
        <v>321</v>
      </c>
    </row>
    <row r="3511" spans="1:8" ht="12.75">
      <c r="A3511" s="147" t="s">
        <v>421</v>
      </c>
      <c r="C3511" s="153" t="s">
        <v>422</v>
      </c>
      <c r="D3511" s="131">
        <v>37741.732606093086</v>
      </c>
      <c r="F3511" s="131">
        <v>13109.666666671634</v>
      </c>
      <c r="G3511" s="131">
        <v>18294</v>
      </c>
      <c r="H3511" s="131">
        <v>21430.251457078626</v>
      </c>
    </row>
    <row r="3512" spans="1:8" ht="12.75">
      <c r="A3512" s="130">
        <v>38405.95170138889</v>
      </c>
      <c r="C3512" s="153" t="s">
        <v>423</v>
      </c>
      <c r="D3512" s="131">
        <v>277.9513774177324</v>
      </c>
      <c r="F3512" s="131">
        <v>35.0190424388408</v>
      </c>
      <c r="G3512" s="131">
        <v>328.66244081123716</v>
      </c>
      <c r="H3512" s="131">
        <v>277.9513774177324</v>
      </c>
    </row>
    <row r="3514" spans="3:8" ht="12.75">
      <c r="C3514" s="153" t="s">
        <v>424</v>
      </c>
      <c r="D3514" s="131">
        <v>0.7364563262600708</v>
      </c>
      <c r="F3514" s="131">
        <v>0.26712382037804827</v>
      </c>
      <c r="G3514" s="131">
        <v>1.7965586575447536</v>
      </c>
      <c r="H3514" s="131">
        <v>1.2970047410522676</v>
      </c>
    </row>
    <row r="3515" spans="1:10" ht="12.75">
      <c r="A3515" s="147" t="s">
        <v>413</v>
      </c>
      <c r="C3515" s="148" t="s">
        <v>414</v>
      </c>
      <c r="D3515" s="148" t="s">
        <v>415</v>
      </c>
      <c r="F3515" s="148" t="s">
        <v>416</v>
      </c>
      <c r="G3515" s="148" t="s">
        <v>417</v>
      </c>
      <c r="H3515" s="148" t="s">
        <v>418</v>
      </c>
      <c r="I3515" s="149" t="s">
        <v>419</v>
      </c>
      <c r="J3515" s="148" t="s">
        <v>420</v>
      </c>
    </row>
    <row r="3516" spans="1:8" ht="12.75">
      <c r="A3516" s="150" t="s">
        <v>472</v>
      </c>
      <c r="C3516" s="151">
        <v>267.7160000000149</v>
      </c>
      <c r="D3516" s="131">
        <v>35841.92534661293</v>
      </c>
      <c r="F3516" s="131">
        <v>3821.7500000037253</v>
      </c>
      <c r="G3516" s="131">
        <v>3953.9999999962747</v>
      </c>
      <c r="H3516" s="152" t="s">
        <v>322</v>
      </c>
    </row>
    <row r="3518" spans="4:8" ht="12.75">
      <c r="D3518" s="131">
        <v>36361.62896639109</v>
      </c>
      <c r="F3518" s="131">
        <v>3836.25</v>
      </c>
      <c r="G3518" s="131">
        <v>3975</v>
      </c>
      <c r="H3518" s="152" t="s">
        <v>323</v>
      </c>
    </row>
    <row r="3520" spans="4:8" ht="12.75">
      <c r="D3520" s="131">
        <v>34819.66540116072</v>
      </c>
      <c r="F3520" s="131">
        <v>3859.7499999962747</v>
      </c>
      <c r="G3520" s="131">
        <v>3979.5</v>
      </c>
      <c r="H3520" s="152" t="s">
        <v>324</v>
      </c>
    </row>
    <row r="3522" spans="1:8" ht="12.75">
      <c r="A3522" s="147" t="s">
        <v>421</v>
      </c>
      <c r="C3522" s="153" t="s">
        <v>422</v>
      </c>
      <c r="D3522" s="131">
        <v>35674.406571388245</v>
      </c>
      <c r="F3522" s="131">
        <v>3839.25</v>
      </c>
      <c r="G3522" s="131">
        <v>3969.4999999987585</v>
      </c>
      <c r="H3522" s="131">
        <v>31759.106831466997</v>
      </c>
    </row>
    <row r="3523" spans="1:8" ht="12.75">
      <c r="A3523" s="130">
        <v>38405.952361111114</v>
      </c>
      <c r="C3523" s="153" t="s">
        <v>423</v>
      </c>
      <c r="D3523" s="131">
        <v>784.5124690941662</v>
      </c>
      <c r="F3523" s="131">
        <v>19.176808907118197</v>
      </c>
      <c r="G3523" s="131">
        <v>13.610657590918244</v>
      </c>
      <c r="H3523" s="131">
        <v>784.5124690941662</v>
      </c>
    </row>
    <row r="3525" spans="3:8" ht="12.75">
      <c r="C3525" s="153" t="s">
        <v>424</v>
      </c>
      <c r="D3525" s="131">
        <v>2.1990904530514737</v>
      </c>
      <c r="F3525" s="131">
        <v>0.49949362263770786</v>
      </c>
      <c r="G3525" s="131">
        <v>0.34288090668654747</v>
      </c>
      <c r="H3525" s="131">
        <v>2.470196889532389</v>
      </c>
    </row>
    <row r="3526" spans="1:10" ht="12.75">
      <c r="A3526" s="147" t="s">
        <v>413</v>
      </c>
      <c r="C3526" s="148" t="s">
        <v>414</v>
      </c>
      <c r="D3526" s="148" t="s">
        <v>415</v>
      </c>
      <c r="F3526" s="148" t="s">
        <v>416</v>
      </c>
      <c r="G3526" s="148" t="s">
        <v>417</v>
      </c>
      <c r="H3526" s="148" t="s">
        <v>418</v>
      </c>
      <c r="I3526" s="149" t="s">
        <v>419</v>
      </c>
      <c r="J3526" s="148" t="s">
        <v>420</v>
      </c>
    </row>
    <row r="3527" spans="1:8" ht="12.75">
      <c r="A3527" s="150" t="s">
        <v>471</v>
      </c>
      <c r="C3527" s="151">
        <v>292.40199999976903</v>
      </c>
      <c r="D3527" s="131">
        <v>35352.19163775444</v>
      </c>
      <c r="F3527" s="131">
        <v>15275</v>
      </c>
      <c r="G3527" s="131">
        <v>14656.25</v>
      </c>
      <c r="H3527" s="152" t="s">
        <v>325</v>
      </c>
    </row>
    <row r="3529" spans="4:8" ht="12.75">
      <c r="D3529" s="131">
        <v>34682.26492333412</v>
      </c>
      <c r="F3529" s="131">
        <v>15363.999999985099</v>
      </c>
      <c r="G3529" s="131">
        <v>14804</v>
      </c>
      <c r="H3529" s="152" t="s">
        <v>326</v>
      </c>
    </row>
    <row r="3531" spans="4:8" ht="12.75">
      <c r="D3531" s="131">
        <v>35445.27952682972</v>
      </c>
      <c r="F3531" s="131">
        <v>15336.75</v>
      </c>
      <c r="G3531" s="131">
        <v>14630.750000014901</v>
      </c>
      <c r="H3531" s="152" t="s">
        <v>327</v>
      </c>
    </row>
    <row r="3533" spans="1:8" ht="12.75">
      <c r="A3533" s="147" t="s">
        <v>421</v>
      </c>
      <c r="C3533" s="153" t="s">
        <v>422</v>
      </c>
      <c r="D3533" s="131">
        <v>35159.91202930609</v>
      </c>
      <c r="F3533" s="131">
        <v>15325.249999995034</v>
      </c>
      <c r="G3533" s="131">
        <v>14697.000000004966</v>
      </c>
      <c r="H3533" s="131">
        <v>20238.253010317338</v>
      </c>
    </row>
    <row r="3534" spans="1:8" ht="12.75">
      <c r="A3534" s="130">
        <v>38405.953043981484</v>
      </c>
      <c r="C3534" s="153" t="s">
        <v>423</v>
      </c>
      <c r="D3534" s="131">
        <v>416.2648281517052</v>
      </c>
      <c r="F3534" s="131">
        <v>45.6008497672069</v>
      </c>
      <c r="G3534" s="131">
        <v>93.53775974964736</v>
      </c>
      <c r="H3534" s="131">
        <v>416.2648281517052</v>
      </c>
    </row>
    <row r="3536" spans="3:8" ht="12.75">
      <c r="C3536" s="153" t="s">
        <v>424</v>
      </c>
      <c r="D3536" s="131">
        <v>1.183918855669334</v>
      </c>
      <c r="F3536" s="131">
        <v>0.29755370886100824</v>
      </c>
      <c r="G3536" s="131">
        <v>0.6364411767681551</v>
      </c>
      <c r="H3536" s="131">
        <v>2.056821939816129</v>
      </c>
    </row>
    <row r="3537" spans="1:10" ht="12.75">
      <c r="A3537" s="147" t="s">
        <v>413</v>
      </c>
      <c r="C3537" s="148" t="s">
        <v>414</v>
      </c>
      <c r="D3537" s="148" t="s">
        <v>415</v>
      </c>
      <c r="F3537" s="148" t="s">
        <v>416</v>
      </c>
      <c r="G3537" s="148" t="s">
        <v>417</v>
      </c>
      <c r="H3537" s="148" t="s">
        <v>418</v>
      </c>
      <c r="I3537" s="149" t="s">
        <v>419</v>
      </c>
      <c r="J3537" s="148" t="s">
        <v>420</v>
      </c>
    </row>
    <row r="3538" spans="1:8" ht="12.75">
      <c r="A3538" s="150" t="s">
        <v>475</v>
      </c>
      <c r="C3538" s="151">
        <v>324.75400000019</v>
      </c>
      <c r="D3538" s="131">
        <v>33973.16576218605</v>
      </c>
      <c r="F3538" s="131">
        <v>22013</v>
      </c>
      <c r="G3538" s="131">
        <v>20140</v>
      </c>
      <c r="H3538" s="152" t="s">
        <v>328</v>
      </c>
    </row>
    <row r="3540" spans="4:8" ht="12.75">
      <c r="D3540" s="131">
        <v>34098.84152781963</v>
      </c>
      <c r="F3540" s="131">
        <v>21834</v>
      </c>
      <c r="G3540" s="131">
        <v>20028</v>
      </c>
      <c r="H3540" s="152" t="s">
        <v>329</v>
      </c>
    </row>
    <row r="3542" spans="4:8" ht="12.75">
      <c r="D3542" s="131">
        <v>34604.084006905556</v>
      </c>
      <c r="F3542" s="131">
        <v>21975</v>
      </c>
      <c r="G3542" s="131">
        <v>20166</v>
      </c>
      <c r="H3542" s="152" t="s">
        <v>330</v>
      </c>
    </row>
    <row r="3544" spans="1:8" ht="12.75">
      <c r="A3544" s="147" t="s">
        <v>421</v>
      </c>
      <c r="C3544" s="153" t="s">
        <v>422</v>
      </c>
      <c r="D3544" s="131">
        <v>34225.36376563708</v>
      </c>
      <c r="F3544" s="131">
        <v>21940.666666666664</v>
      </c>
      <c r="G3544" s="131">
        <v>20111.333333333332</v>
      </c>
      <c r="H3544" s="131">
        <v>13138.604938587408</v>
      </c>
    </row>
    <row r="3545" spans="1:8" ht="12.75">
      <c r="A3545" s="130">
        <v>38405.95354166667</v>
      </c>
      <c r="C3545" s="153" t="s">
        <v>423</v>
      </c>
      <c r="D3545" s="131">
        <v>333.9466504952457</v>
      </c>
      <c r="F3545" s="131">
        <v>94.30977326519947</v>
      </c>
      <c r="G3545" s="131">
        <v>73.33030296769088</v>
      </c>
      <c r="H3545" s="131">
        <v>333.9466504952457</v>
      </c>
    </row>
    <row r="3547" spans="3:8" ht="12.75">
      <c r="C3547" s="153" t="s">
        <v>424</v>
      </c>
      <c r="D3547" s="131">
        <v>0.9757285642951575</v>
      </c>
      <c r="F3547" s="131">
        <v>0.42984005316702395</v>
      </c>
      <c r="G3547" s="131">
        <v>0.3646217868914255</v>
      </c>
      <c r="H3547" s="131">
        <v>2.5417207691089145</v>
      </c>
    </row>
    <row r="3548" spans="1:10" ht="12.75">
      <c r="A3548" s="147" t="s">
        <v>413</v>
      </c>
      <c r="C3548" s="148" t="s">
        <v>414</v>
      </c>
      <c r="D3548" s="148" t="s">
        <v>415</v>
      </c>
      <c r="F3548" s="148" t="s">
        <v>416</v>
      </c>
      <c r="G3548" s="148" t="s">
        <v>417</v>
      </c>
      <c r="H3548" s="148" t="s">
        <v>418</v>
      </c>
      <c r="I3548" s="149" t="s">
        <v>419</v>
      </c>
      <c r="J3548" s="148" t="s">
        <v>420</v>
      </c>
    </row>
    <row r="3549" spans="1:8" ht="12.75">
      <c r="A3549" s="150" t="s">
        <v>494</v>
      </c>
      <c r="C3549" s="151">
        <v>343.82299999985844</v>
      </c>
      <c r="D3549" s="131">
        <v>34769.66927790642</v>
      </c>
      <c r="F3549" s="131">
        <v>17162</v>
      </c>
      <c r="G3549" s="131">
        <v>16838</v>
      </c>
      <c r="H3549" s="152" t="s">
        <v>331</v>
      </c>
    </row>
    <row r="3551" spans="4:8" ht="12.75">
      <c r="D3551" s="131">
        <v>34737.36911654472</v>
      </c>
      <c r="F3551" s="131">
        <v>17386</v>
      </c>
      <c r="G3551" s="131">
        <v>17246</v>
      </c>
      <c r="H3551" s="152" t="s">
        <v>332</v>
      </c>
    </row>
    <row r="3553" spans="4:8" ht="12.75">
      <c r="D3553" s="131">
        <v>35066.48511046171</v>
      </c>
      <c r="F3553" s="131">
        <v>17290</v>
      </c>
      <c r="G3553" s="131">
        <v>17566</v>
      </c>
      <c r="H3553" s="152" t="s">
        <v>333</v>
      </c>
    </row>
    <row r="3555" spans="1:8" ht="12.75">
      <c r="A3555" s="147" t="s">
        <v>421</v>
      </c>
      <c r="C3555" s="153" t="s">
        <v>422</v>
      </c>
      <c r="D3555" s="131">
        <v>34857.84116830429</v>
      </c>
      <c r="F3555" s="131">
        <v>17279.333333333332</v>
      </c>
      <c r="G3555" s="131">
        <v>17216.666666666668</v>
      </c>
      <c r="H3555" s="131">
        <v>17609.615098078215</v>
      </c>
    </row>
    <row r="3556" spans="1:8" ht="12.75">
      <c r="A3556" s="130">
        <v>38405.95398148148</v>
      </c>
      <c r="C3556" s="153" t="s">
        <v>423</v>
      </c>
      <c r="D3556" s="131">
        <v>181.41126220634112</v>
      </c>
      <c r="F3556" s="131">
        <v>112.38030669709588</v>
      </c>
      <c r="G3556" s="131">
        <v>364.8853701278435</v>
      </c>
      <c r="H3556" s="131">
        <v>181.41126220634112</v>
      </c>
    </row>
    <row r="3558" spans="3:8" ht="12.75">
      <c r="C3558" s="153" t="s">
        <v>424</v>
      </c>
      <c r="D3558" s="131">
        <v>0.520431719596266</v>
      </c>
      <c r="F3558" s="131">
        <v>0.6503740886826028</v>
      </c>
      <c r="G3558" s="131">
        <v>2.1193729145857323</v>
      </c>
      <c r="H3558" s="131">
        <v>1.0301830062494615</v>
      </c>
    </row>
    <row r="3559" spans="1:10" ht="12.75">
      <c r="A3559" s="147" t="s">
        <v>413</v>
      </c>
      <c r="C3559" s="148" t="s">
        <v>414</v>
      </c>
      <c r="D3559" s="148" t="s">
        <v>415</v>
      </c>
      <c r="F3559" s="148" t="s">
        <v>416</v>
      </c>
      <c r="G3559" s="148" t="s">
        <v>417</v>
      </c>
      <c r="H3559" s="148" t="s">
        <v>418</v>
      </c>
      <c r="I3559" s="149" t="s">
        <v>419</v>
      </c>
      <c r="J3559" s="148" t="s">
        <v>420</v>
      </c>
    </row>
    <row r="3560" spans="1:8" ht="12.75">
      <c r="A3560" s="150" t="s">
        <v>476</v>
      </c>
      <c r="C3560" s="151">
        <v>361.38400000007823</v>
      </c>
      <c r="D3560" s="131">
        <v>33896.513550400734</v>
      </c>
      <c r="F3560" s="131">
        <v>17692</v>
      </c>
      <c r="G3560" s="131">
        <v>17316</v>
      </c>
      <c r="H3560" s="152" t="s">
        <v>334</v>
      </c>
    </row>
    <row r="3562" spans="4:8" ht="12.75">
      <c r="D3562" s="131">
        <v>33644.71230638027</v>
      </c>
      <c r="F3562" s="131">
        <v>17430</v>
      </c>
      <c r="G3562" s="131">
        <v>17690</v>
      </c>
      <c r="H3562" s="152" t="s">
        <v>335</v>
      </c>
    </row>
    <row r="3564" spans="4:8" ht="12.75">
      <c r="D3564" s="131">
        <v>33887.39812064171</v>
      </c>
      <c r="F3564" s="131">
        <v>17728</v>
      </c>
      <c r="G3564" s="131">
        <v>17790</v>
      </c>
      <c r="H3564" s="152" t="s">
        <v>336</v>
      </c>
    </row>
    <row r="3566" spans="1:8" ht="12.75">
      <c r="A3566" s="147" t="s">
        <v>421</v>
      </c>
      <c r="C3566" s="153" t="s">
        <v>422</v>
      </c>
      <c r="D3566" s="131">
        <v>33809.54132580757</v>
      </c>
      <c r="F3566" s="131">
        <v>17616.666666666668</v>
      </c>
      <c r="G3566" s="131">
        <v>17598.666666666668</v>
      </c>
      <c r="H3566" s="131">
        <v>16201.148256952123</v>
      </c>
    </row>
    <row r="3567" spans="1:8" ht="12.75">
      <c r="A3567" s="130">
        <v>38405.954409722224</v>
      </c>
      <c r="C3567" s="153" t="s">
        <v>423</v>
      </c>
      <c r="D3567" s="131">
        <v>142.8188607961316</v>
      </c>
      <c r="F3567" s="131">
        <v>162.6571035440301</v>
      </c>
      <c r="G3567" s="131">
        <v>249.85062203911625</v>
      </c>
      <c r="H3567" s="131">
        <v>142.8188607961316</v>
      </c>
    </row>
    <row r="3569" spans="3:8" ht="12.75">
      <c r="C3569" s="153" t="s">
        <v>424</v>
      </c>
      <c r="D3569" s="131">
        <v>0.4224217637851088</v>
      </c>
      <c r="F3569" s="131">
        <v>0.9233137381874934</v>
      </c>
      <c r="G3569" s="131">
        <v>1.4197133610829393</v>
      </c>
      <c r="H3569" s="131">
        <v>0.8815354228663774</v>
      </c>
    </row>
    <row r="3570" spans="1:10" ht="12.75">
      <c r="A3570" s="147" t="s">
        <v>413</v>
      </c>
      <c r="C3570" s="148" t="s">
        <v>414</v>
      </c>
      <c r="D3570" s="148" t="s">
        <v>415</v>
      </c>
      <c r="F3570" s="148" t="s">
        <v>416</v>
      </c>
      <c r="G3570" s="148" t="s">
        <v>417</v>
      </c>
      <c r="H3570" s="148" t="s">
        <v>418</v>
      </c>
      <c r="I3570" s="149" t="s">
        <v>419</v>
      </c>
      <c r="J3570" s="148" t="s">
        <v>420</v>
      </c>
    </row>
    <row r="3571" spans="1:8" ht="12.75">
      <c r="A3571" s="150" t="s">
        <v>495</v>
      </c>
      <c r="C3571" s="151">
        <v>371.029</v>
      </c>
      <c r="D3571" s="131">
        <v>31957.882833868265</v>
      </c>
      <c r="F3571" s="131">
        <v>21548</v>
      </c>
      <c r="G3571" s="131">
        <v>22102</v>
      </c>
      <c r="H3571" s="152" t="s">
        <v>337</v>
      </c>
    </row>
    <row r="3573" spans="4:8" ht="12.75">
      <c r="D3573" s="131">
        <v>31918.638270795345</v>
      </c>
      <c r="F3573" s="131">
        <v>21738</v>
      </c>
      <c r="G3573" s="131">
        <v>22104</v>
      </c>
      <c r="H3573" s="152" t="s">
        <v>338</v>
      </c>
    </row>
    <row r="3575" spans="4:8" ht="12.75">
      <c r="D3575" s="131">
        <v>31934.01438137889</v>
      </c>
      <c r="F3575" s="131">
        <v>21850</v>
      </c>
      <c r="G3575" s="131">
        <v>21934</v>
      </c>
      <c r="H3575" s="152" t="s">
        <v>339</v>
      </c>
    </row>
    <row r="3577" spans="1:8" ht="12.75">
      <c r="A3577" s="147" t="s">
        <v>421</v>
      </c>
      <c r="C3577" s="153" t="s">
        <v>422</v>
      </c>
      <c r="D3577" s="131">
        <v>31936.845162014164</v>
      </c>
      <c r="F3577" s="131">
        <v>21712</v>
      </c>
      <c r="G3577" s="131">
        <v>22046.666666666664</v>
      </c>
      <c r="H3577" s="131">
        <v>10097.487868145245</v>
      </c>
    </row>
    <row r="3578" spans="1:8" ht="12.75">
      <c r="A3578" s="130">
        <v>38405.95486111111</v>
      </c>
      <c r="C3578" s="153" t="s">
        <v>423</v>
      </c>
      <c r="D3578" s="131">
        <v>19.77483051032902</v>
      </c>
      <c r="F3578" s="131">
        <v>152.6695778470616</v>
      </c>
      <c r="G3578" s="131">
        <v>97.5773197691622</v>
      </c>
      <c r="H3578" s="131">
        <v>19.77483051032902</v>
      </c>
    </row>
    <row r="3580" spans="3:8" ht="12.75">
      <c r="C3580" s="153" t="s">
        <v>424</v>
      </c>
      <c r="D3580" s="131">
        <v>0.061918547088831745</v>
      </c>
      <c r="F3580" s="131">
        <v>0.7031575987797605</v>
      </c>
      <c r="G3580" s="131">
        <v>0.44259443499771195</v>
      </c>
      <c r="H3580" s="131">
        <v>0.19583911135672757</v>
      </c>
    </row>
    <row r="3581" spans="1:10" ht="12.75">
      <c r="A3581" s="147" t="s">
        <v>413</v>
      </c>
      <c r="C3581" s="148" t="s">
        <v>414</v>
      </c>
      <c r="D3581" s="148" t="s">
        <v>415</v>
      </c>
      <c r="F3581" s="148" t="s">
        <v>416</v>
      </c>
      <c r="G3581" s="148" t="s">
        <v>417</v>
      </c>
      <c r="H3581" s="148" t="s">
        <v>418</v>
      </c>
      <c r="I3581" s="149" t="s">
        <v>419</v>
      </c>
      <c r="J3581" s="148" t="s">
        <v>420</v>
      </c>
    </row>
    <row r="3582" spans="1:8" ht="12.75">
      <c r="A3582" s="150" t="s">
        <v>470</v>
      </c>
      <c r="C3582" s="151">
        <v>407.77100000018254</v>
      </c>
      <c r="D3582" s="131">
        <v>4151181.5765037537</v>
      </c>
      <c r="F3582" s="131">
        <v>89400</v>
      </c>
      <c r="G3582" s="131">
        <v>88700</v>
      </c>
      <c r="H3582" s="152" t="s">
        <v>340</v>
      </c>
    </row>
    <row r="3584" spans="4:8" ht="12.75">
      <c r="D3584" s="131">
        <v>4165989.3066749573</v>
      </c>
      <c r="F3584" s="131">
        <v>89600</v>
      </c>
      <c r="G3584" s="131">
        <v>90800</v>
      </c>
      <c r="H3584" s="152" t="s">
        <v>341</v>
      </c>
    </row>
    <row r="3586" spans="4:8" ht="12.75">
      <c r="D3586" s="131">
        <v>4047514.480705261</v>
      </c>
      <c r="F3586" s="131">
        <v>88900</v>
      </c>
      <c r="G3586" s="131">
        <v>91300</v>
      </c>
      <c r="H3586" s="152" t="s">
        <v>342</v>
      </c>
    </row>
    <row r="3588" spans="1:8" ht="12.75">
      <c r="A3588" s="147" t="s">
        <v>421</v>
      </c>
      <c r="C3588" s="153" t="s">
        <v>422</v>
      </c>
      <c r="D3588" s="131">
        <v>4121561.7879613237</v>
      </c>
      <c r="F3588" s="131">
        <v>89300</v>
      </c>
      <c r="G3588" s="131">
        <v>90266.66666666666</v>
      </c>
      <c r="H3588" s="131">
        <v>4031770.55106405</v>
      </c>
    </row>
    <row r="3589" spans="1:8" ht="12.75">
      <c r="A3589" s="130">
        <v>38405.95532407407</v>
      </c>
      <c r="C3589" s="153" t="s">
        <v>423</v>
      </c>
      <c r="D3589" s="131">
        <v>64552.846584097286</v>
      </c>
      <c r="F3589" s="131">
        <v>360.5551275463989</v>
      </c>
      <c r="G3589" s="131">
        <v>1379.613472438325</v>
      </c>
      <c r="H3589" s="131">
        <v>64552.846584097286</v>
      </c>
    </row>
    <row r="3591" spans="3:8" ht="12.75">
      <c r="C3591" s="153" t="s">
        <v>424</v>
      </c>
      <c r="D3591" s="131">
        <v>1.5662229490929824</v>
      </c>
      <c r="F3591" s="131">
        <v>0.40375714170929333</v>
      </c>
      <c r="G3591" s="131">
        <v>1.5283753387426058</v>
      </c>
      <c r="H3591" s="131">
        <v>1.601104174121733</v>
      </c>
    </row>
    <row r="3592" spans="1:10" ht="12.75">
      <c r="A3592" s="147" t="s">
        <v>413</v>
      </c>
      <c r="C3592" s="148" t="s">
        <v>414</v>
      </c>
      <c r="D3592" s="148" t="s">
        <v>415</v>
      </c>
      <c r="F3592" s="148" t="s">
        <v>416</v>
      </c>
      <c r="G3592" s="148" t="s">
        <v>417</v>
      </c>
      <c r="H3592" s="148" t="s">
        <v>418</v>
      </c>
      <c r="I3592" s="149" t="s">
        <v>419</v>
      </c>
      <c r="J3592" s="148" t="s">
        <v>420</v>
      </c>
    </row>
    <row r="3593" spans="1:8" ht="12.75">
      <c r="A3593" s="150" t="s">
        <v>477</v>
      </c>
      <c r="C3593" s="151">
        <v>455.40299999993294</v>
      </c>
      <c r="D3593" s="131">
        <v>384390.92657470703</v>
      </c>
      <c r="F3593" s="131">
        <v>56572.499999940395</v>
      </c>
      <c r="G3593" s="131">
        <v>58007.5</v>
      </c>
      <c r="H3593" s="152" t="s">
        <v>343</v>
      </c>
    </row>
    <row r="3595" spans="4:8" ht="12.75">
      <c r="D3595" s="131">
        <v>406691.5672030449</v>
      </c>
      <c r="F3595" s="131">
        <v>56450</v>
      </c>
      <c r="G3595" s="131">
        <v>58387.5</v>
      </c>
      <c r="H3595" s="152" t="s">
        <v>344</v>
      </c>
    </row>
    <row r="3597" spans="4:8" ht="12.75">
      <c r="D3597" s="131">
        <v>391288.89825868607</v>
      </c>
      <c r="F3597" s="131">
        <v>55942.5</v>
      </c>
      <c r="G3597" s="131">
        <v>58717.5</v>
      </c>
      <c r="H3597" s="152" t="s">
        <v>345</v>
      </c>
    </row>
    <row r="3599" spans="1:8" ht="12.75">
      <c r="A3599" s="147" t="s">
        <v>421</v>
      </c>
      <c r="C3599" s="153" t="s">
        <v>422</v>
      </c>
      <c r="D3599" s="131">
        <v>394123.79734547937</v>
      </c>
      <c r="F3599" s="131">
        <v>56321.66666664679</v>
      </c>
      <c r="G3599" s="131">
        <v>58370.83333333333</v>
      </c>
      <c r="H3599" s="131">
        <v>336783.5042253343</v>
      </c>
    </row>
    <row r="3600" spans="1:8" ht="12.75">
      <c r="A3600" s="130">
        <v>38405.955972222226</v>
      </c>
      <c r="C3600" s="153" t="s">
        <v>423</v>
      </c>
      <c r="D3600" s="131">
        <v>11417.404816017188</v>
      </c>
      <c r="F3600" s="131">
        <v>334.0315603632161</v>
      </c>
      <c r="G3600" s="131">
        <v>355.2933060632206</v>
      </c>
      <c r="H3600" s="131">
        <v>11417.404816017188</v>
      </c>
    </row>
    <row r="3602" spans="3:8" ht="12.75">
      <c r="C3602" s="153" t="s">
        <v>424</v>
      </c>
      <c r="D3602" s="131">
        <v>2.8969082539334634</v>
      </c>
      <c r="F3602" s="131">
        <v>0.5930782594561017</v>
      </c>
      <c r="G3602" s="131">
        <v>0.6086829427880146</v>
      </c>
      <c r="H3602" s="131">
        <v>3.3901318421991533</v>
      </c>
    </row>
    <row r="3605" spans="1:11" ht="12.75">
      <c r="A3605" s="134" t="s">
        <v>387</v>
      </c>
      <c r="D3605" s="137" t="s">
        <v>390</v>
      </c>
      <c r="E3605" s="136" t="s">
        <v>533</v>
      </c>
      <c r="F3605" s="135" t="s">
        <v>388</v>
      </c>
      <c r="G3605" s="136" t="s">
        <v>389</v>
      </c>
      <c r="H3605" s="135" t="s">
        <v>391</v>
      </c>
      <c r="I3605" s="136" t="s">
        <v>392</v>
      </c>
      <c r="J3605" s="135" t="s">
        <v>393</v>
      </c>
      <c r="K3605" s="138">
        <v>0.19607843458652496</v>
      </c>
    </row>
    <row r="3606" spans="6:7" ht="12.75">
      <c r="F3606" s="135" t="s">
        <v>394</v>
      </c>
      <c r="G3606" s="136" t="s">
        <v>395</v>
      </c>
    </row>
    <row r="3607" spans="1:11" ht="12.75">
      <c r="A3607" s="139" t="s">
        <v>396</v>
      </c>
      <c r="B3607" s="140">
        <v>38405.95612268519</v>
      </c>
      <c r="D3607" s="135" t="s">
        <v>397</v>
      </c>
      <c r="E3607" s="136" t="s">
        <v>398</v>
      </c>
      <c r="F3607" s="135" t="s">
        <v>399</v>
      </c>
      <c r="G3607" s="136" t="s">
        <v>400</v>
      </c>
      <c r="H3607" s="135" t="s">
        <v>401</v>
      </c>
      <c r="I3607" s="136" t="s">
        <v>402</v>
      </c>
      <c r="J3607" s="135" t="s">
        <v>403</v>
      </c>
      <c r="K3607" s="138">
        <v>0.7843137383460999</v>
      </c>
    </row>
    <row r="3610" ht="15.75">
      <c r="A3610" s="154" t="s">
        <v>450</v>
      </c>
    </row>
    <row r="3613" spans="1:8" ht="15">
      <c r="A3613" s="155" t="s">
        <v>451</v>
      </c>
      <c r="C3613" s="156" t="s">
        <v>357</v>
      </c>
      <c r="E3613" s="155" t="s">
        <v>452</v>
      </c>
      <c r="H3613" s="155" t="s">
        <v>453</v>
      </c>
    </row>
    <row r="3616" spans="1:11" ht="12.75">
      <c r="A3616" s="157" t="s">
        <v>346</v>
      </c>
      <c r="K3616" s="158" t="s">
        <v>454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workbookViewId="0" topLeftCell="A350">
      <selection activeCell="I373" sqref="I373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7" customWidth="1"/>
    <col min="5" max="5" width="12.28125" style="74" bestFit="1" customWidth="1"/>
    <col min="6" max="6" width="9.140625" style="99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382</v>
      </c>
      <c r="D1" s="104" t="s">
        <v>383</v>
      </c>
      <c r="E1" s="77" t="s">
        <v>384</v>
      </c>
      <c r="F1" s="97" t="s">
        <v>458</v>
      </c>
      <c r="J1" s="78"/>
      <c r="K1" s="78"/>
      <c r="L1" s="79"/>
      <c r="M1" s="79"/>
    </row>
    <row r="2" spans="1:13" ht="11.25">
      <c r="A2" s="15"/>
      <c r="B2" s="15"/>
      <c r="C2" s="76"/>
      <c r="D2" s="105"/>
      <c r="E2" s="77"/>
      <c r="F2" s="97"/>
      <c r="J2" s="78"/>
      <c r="K2" s="78"/>
      <c r="L2" s="79"/>
      <c r="M2" s="79"/>
    </row>
    <row r="3" spans="1:13" ht="11.25">
      <c r="A3" s="80" t="s">
        <v>539</v>
      </c>
      <c r="B3" s="15"/>
      <c r="C3" s="15" t="s">
        <v>534</v>
      </c>
      <c r="D3" s="106">
        <v>38405.740219907406</v>
      </c>
      <c r="E3" s="77">
        <v>310245.6238796582</v>
      </c>
      <c r="F3" s="97">
        <v>2.5568903135184575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535</v>
      </c>
      <c r="D4" s="106">
        <v>38405.74717592593</v>
      </c>
      <c r="E4" s="77">
        <v>3019.843792310519</v>
      </c>
      <c r="F4" s="97">
        <v>12.884346200974242</v>
      </c>
      <c r="J4" s="83"/>
      <c r="K4" s="81"/>
      <c r="L4" s="84"/>
      <c r="M4" s="84"/>
    </row>
    <row r="5" spans="1:13" ht="11.25">
      <c r="A5" s="80"/>
      <c r="B5" s="15"/>
      <c r="C5" s="15" t="s">
        <v>549</v>
      </c>
      <c r="D5" s="106">
        <v>38405.75413194444</v>
      </c>
      <c r="E5" s="77">
        <v>16405.456408854137</v>
      </c>
      <c r="F5" s="97">
        <v>3.291302884442495</v>
      </c>
      <c r="J5" s="83"/>
      <c r="K5" s="81"/>
      <c r="L5" s="84"/>
      <c r="M5" s="84"/>
    </row>
    <row r="6" spans="1:13" ht="11.25">
      <c r="A6" s="80"/>
      <c r="B6" s="15"/>
      <c r="C6" s="15" t="s">
        <v>536</v>
      </c>
      <c r="D6" s="106">
        <v>38405.761087962965</v>
      </c>
      <c r="E6" s="77">
        <v>311310.69836741826</v>
      </c>
      <c r="F6" s="97">
        <v>1.6175888410287425</v>
      </c>
      <c r="J6" s="83"/>
      <c r="K6" s="81"/>
      <c r="L6" s="84"/>
      <c r="M6" s="84"/>
    </row>
    <row r="7" spans="1:13" ht="11.25">
      <c r="A7" s="80"/>
      <c r="B7" s="15"/>
      <c r="C7" s="15" t="s">
        <v>550</v>
      </c>
      <c r="D7" s="106">
        <v>38405.76804398148</v>
      </c>
      <c r="E7" s="77">
        <v>24901.81247375825</v>
      </c>
      <c r="F7" s="97">
        <v>5.479850329238485</v>
      </c>
      <c r="J7" s="83"/>
      <c r="K7" s="81"/>
      <c r="L7" s="84"/>
      <c r="M7" s="84"/>
    </row>
    <row r="8" spans="1:13" ht="11.25">
      <c r="A8" s="80"/>
      <c r="B8" s="15"/>
      <c r="C8" s="15" t="s">
        <v>557</v>
      </c>
      <c r="D8" s="106">
        <v>38405.77501157407</v>
      </c>
      <c r="E8" s="77">
        <v>7023.4998211759</v>
      </c>
      <c r="F8" s="97">
        <v>3.209925745068665</v>
      </c>
      <c r="J8" s="83"/>
      <c r="K8" s="81"/>
      <c r="L8" s="84"/>
      <c r="M8" s="84"/>
    </row>
    <row r="9" spans="1:13" ht="11.25">
      <c r="A9" s="80"/>
      <c r="B9" s="15"/>
      <c r="C9" s="15" t="s">
        <v>537</v>
      </c>
      <c r="D9" s="106">
        <v>38405.78199074074</v>
      </c>
      <c r="E9" s="77">
        <v>313813.3077804728</v>
      </c>
      <c r="F9" s="97">
        <v>2.673617827802043</v>
      </c>
      <c r="J9" s="83"/>
      <c r="K9" s="81"/>
      <c r="L9" s="84"/>
      <c r="M9" s="84"/>
    </row>
    <row r="10" spans="1:13" ht="11.25">
      <c r="A10" s="80"/>
      <c r="B10" s="15"/>
      <c r="C10" s="15" t="s">
        <v>558</v>
      </c>
      <c r="D10" s="106">
        <v>38405.788935185185</v>
      </c>
      <c r="E10" s="77">
        <v>5519.444026125031</v>
      </c>
      <c r="F10" s="97">
        <v>1.5018509884152178</v>
      </c>
      <c r="J10" s="83"/>
      <c r="K10" s="81"/>
      <c r="L10" s="84"/>
      <c r="M10" s="84"/>
    </row>
    <row r="11" spans="1:13" ht="11.25">
      <c r="A11" s="80"/>
      <c r="B11" s="15"/>
      <c r="C11" s="15" t="s">
        <v>800</v>
      </c>
      <c r="D11" s="106">
        <v>38405.795902777776</v>
      </c>
      <c r="E11" s="77">
        <v>7982.216769989147</v>
      </c>
      <c r="F11" s="97">
        <v>3.58933189381094</v>
      </c>
      <c r="J11" s="83"/>
      <c r="K11" s="81"/>
      <c r="L11" s="84"/>
      <c r="M11" s="84"/>
    </row>
    <row r="12" spans="1:13" ht="11.25">
      <c r="A12" s="80"/>
      <c r="B12" s="15"/>
      <c r="C12" s="15" t="s">
        <v>831</v>
      </c>
      <c r="D12" s="106">
        <v>38405.8028587963</v>
      </c>
      <c r="E12" s="77">
        <v>7360.352585493595</v>
      </c>
      <c r="F12" s="97">
        <v>4.183629328567298</v>
      </c>
      <c r="J12" s="83"/>
      <c r="K12" s="81"/>
      <c r="L12" s="84"/>
      <c r="M12" s="84"/>
    </row>
    <row r="13" spans="1:13" ht="11.25">
      <c r="A13" s="80"/>
      <c r="B13" s="15"/>
      <c r="C13" s="15" t="s">
        <v>551</v>
      </c>
      <c r="D13" s="106">
        <v>38405.80982638889</v>
      </c>
      <c r="E13" s="77">
        <v>762840.8914727746</v>
      </c>
      <c r="F13" s="97">
        <v>1.0108170219053567</v>
      </c>
      <c r="J13" s="83"/>
      <c r="K13" s="81"/>
      <c r="L13" s="84"/>
      <c r="M13" s="84"/>
    </row>
    <row r="14" spans="1:13" ht="11.25">
      <c r="A14" s="80"/>
      <c r="B14" s="15"/>
      <c r="C14" s="15" t="s">
        <v>538</v>
      </c>
      <c r="D14" s="106">
        <v>38405.81679398148</v>
      </c>
      <c r="E14" s="77">
        <v>328376.2771612951</v>
      </c>
      <c r="F14" s="97">
        <v>3.509916250009701</v>
      </c>
      <c r="J14" s="83"/>
      <c r="K14" s="81"/>
      <c r="L14" s="84"/>
      <c r="M14" s="84"/>
    </row>
    <row r="15" spans="1:13" ht="11.25">
      <c r="A15" s="80"/>
      <c r="B15" s="15"/>
      <c r="C15" s="15" t="s">
        <v>348</v>
      </c>
      <c r="D15" s="106">
        <v>38405.82373842593</v>
      </c>
      <c r="E15" s="77">
        <v>3603.7378688805784</v>
      </c>
      <c r="F15" s="97">
        <v>5.090663076321166</v>
      </c>
      <c r="J15" s="83"/>
      <c r="K15" s="81"/>
      <c r="L15" s="84"/>
      <c r="M15" s="84"/>
    </row>
    <row r="16" spans="1:13" ht="11.25">
      <c r="A16" s="80"/>
      <c r="B16" s="15"/>
      <c r="C16" s="15" t="s">
        <v>952</v>
      </c>
      <c r="D16" s="106">
        <v>38405.83069444444</v>
      </c>
      <c r="E16" s="77">
        <v>6634.939646086489</v>
      </c>
      <c r="F16" s="97">
        <v>1.1633839146399723</v>
      </c>
      <c r="J16" s="83"/>
      <c r="K16" s="81"/>
      <c r="L16" s="84"/>
      <c r="M16" s="84"/>
    </row>
    <row r="17" spans="1:13" ht="11.25">
      <c r="A17" s="80"/>
      <c r="B17" s="15"/>
      <c r="C17" s="15" t="s">
        <v>983</v>
      </c>
      <c r="D17" s="106">
        <v>38405.83766203704</v>
      </c>
      <c r="E17" s="77">
        <v>3995.3869348990825</v>
      </c>
      <c r="F17" s="97">
        <v>5.634594557425169</v>
      </c>
      <c r="J17" s="83"/>
      <c r="K17" s="81"/>
      <c r="L17" s="84"/>
      <c r="M17" s="84"/>
    </row>
    <row r="18" spans="1:13" ht="11.25">
      <c r="A18" s="80"/>
      <c r="B18" s="15"/>
      <c r="C18" s="15" t="s">
        <v>1013</v>
      </c>
      <c r="D18" s="106">
        <v>38405.844618055555</v>
      </c>
      <c r="E18" s="77">
        <v>3785.5429358445394</v>
      </c>
      <c r="F18" s="97">
        <v>22.718433726429517</v>
      </c>
      <c r="J18" s="83"/>
      <c r="K18" s="81"/>
      <c r="L18" s="84"/>
      <c r="M18" s="84"/>
    </row>
    <row r="19" spans="1:13" ht="11.25">
      <c r="A19" s="80"/>
      <c r="B19" s="15"/>
      <c r="C19" s="15" t="s">
        <v>556</v>
      </c>
      <c r="D19" s="106">
        <v>38405.85157407408</v>
      </c>
      <c r="E19" s="77">
        <v>326499.36607450456</v>
      </c>
      <c r="F19" s="97">
        <v>2.498508244603736</v>
      </c>
      <c r="J19" s="83"/>
      <c r="K19" s="81"/>
      <c r="L19" s="84"/>
      <c r="M19" s="84"/>
    </row>
    <row r="20" spans="1:13" ht="11.25">
      <c r="A20" s="80"/>
      <c r="B20" s="15"/>
      <c r="C20" s="15" t="s">
        <v>349</v>
      </c>
      <c r="D20" s="106">
        <v>38405.85853009259</v>
      </c>
      <c r="E20" s="77">
        <v>18510.76783956472</v>
      </c>
      <c r="F20" s="97">
        <v>4.142374657844982</v>
      </c>
      <c r="J20" s="83"/>
      <c r="K20" s="81"/>
      <c r="L20" s="84"/>
      <c r="M20" s="84"/>
    </row>
    <row r="21" spans="1:13" ht="11.25">
      <c r="A21" s="80"/>
      <c r="B21" s="15"/>
      <c r="C21" s="15" t="s">
        <v>1104</v>
      </c>
      <c r="D21" s="106">
        <v>38405.86549768518</v>
      </c>
      <c r="E21" s="77">
        <v>7334.771856809599</v>
      </c>
      <c r="F21" s="97">
        <v>4.211148018894487</v>
      </c>
      <c r="J21" s="83"/>
      <c r="K21" s="81"/>
      <c r="L21" s="84"/>
      <c r="M21" s="84"/>
    </row>
    <row r="22" spans="1:13" ht="11.25">
      <c r="A22" s="80"/>
      <c r="B22" s="15"/>
      <c r="C22" s="15" t="s">
        <v>1135</v>
      </c>
      <c r="D22" s="106">
        <v>38405.87247685185</v>
      </c>
      <c r="E22" s="77">
        <v>3706.5315378354508</v>
      </c>
      <c r="F22" s="97">
        <v>7.353442186445859</v>
      </c>
      <c r="J22" s="83"/>
      <c r="K22" s="81"/>
      <c r="L22" s="84"/>
      <c r="M22" s="84"/>
    </row>
    <row r="23" spans="1:13" ht="11.25">
      <c r="A23" s="80"/>
      <c r="B23" s="15"/>
      <c r="C23" s="15" t="s">
        <v>553</v>
      </c>
      <c r="D23" s="106">
        <v>38405.87943287037</v>
      </c>
      <c r="E23" s="77">
        <v>597740.2849765996</v>
      </c>
      <c r="F23" s="97">
        <v>0.43216628526944306</v>
      </c>
      <c r="J23" s="83"/>
      <c r="K23" s="81"/>
      <c r="L23" s="84"/>
      <c r="M23" s="84"/>
    </row>
    <row r="24" spans="1:13" ht="11.25">
      <c r="A24" s="80"/>
      <c r="B24" s="15"/>
      <c r="C24" s="15" t="s">
        <v>353</v>
      </c>
      <c r="D24" s="106">
        <v>38405.88638888889</v>
      </c>
      <c r="E24" s="77">
        <v>330553.84735230764</v>
      </c>
      <c r="F24" s="97">
        <v>0.7639413725702036</v>
      </c>
      <c r="J24" s="83"/>
      <c r="K24" s="81"/>
      <c r="L24" s="84"/>
      <c r="M24" s="84"/>
    </row>
    <row r="25" spans="1:13" ht="11.25">
      <c r="A25" s="80"/>
      <c r="B25" s="15"/>
      <c r="C25" s="15" t="s">
        <v>34</v>
      </c>
      <c r="D25" s="106">
        <v>38405.89334490741</v>
      </c>
      <c r="E25" s="84">
        <v>4264.506712989579</v>
      </c>
      <c r="F25" s="97">
        <v>6.468083729664147</v>
      </c>
      <c r="J25" s="83"/>
      <c r="K25" s="81"/>
      <c r="L25" s="84"/>
      <c r="M25" s="84"/>
    </row>
    <row r="26" spans="1:13" ht="11.25">
      <c r="A26" s="80"/>
      <c r="B26" s="15"/>
      <c r="C26" s="15" t="s">
        <v>350</v>
      </c>
      <c r="D26" s="106">
        <v>38405.900289351855</v>
      </c>
      <c r="E26" s="84">
        <v>26845.540355700683</v>
      </c>
      <c r="F26" s="97">
        <v>5.945677625343234</v>
      </c>
      <c r="J26" s="83"/>
      <c r="K26" s="81"/>
      <c r="L26" s="84"/>
      <c r="M26" s="84"/>
    </row>
    <row r="27" spans="1:13" ht="11.25">
      <c r="A27" s="80"/>
      <c r="B27" s="15"/>
      <c r="C27" s="15" t="s">
        <v>97</v>
      </c>
      <c r="D27" s="106">
        <v>38405.90725694445</v>
      </c>
      <c r="E27" s="84">
        <v>600505.5959110751</v>
      </c>
      <c r="F27" s="97">
        <v>2.518932697379562</v>
      </c>
      <c r="J27" s="83"/>
      <c r="K27" s="81"/>
      <c r="L27" s="84"/>
      <c r="M27" s="84"/>
    </row>
    <row r="28" spans="1:13" ht="11.25">
      <c r="A28" s="80"/>
      <c r="B28" s="15"/>
      <c r="C28" s="15" t="s">
        <v>128</v>
      </c>
      <c r="D28" s="106">
        <v>38405.91422453704</v>
      </c>
      <c r="E28" s="84">
        <v>820334.5137905248</v>
      </c>
      <c r="F28" s="97">
        <v>0.8224948494960921</v>
      </c>
      <c r="J28" s="83"/>
      <c r="K28" s="81"/>
      <c r="L28" s="84"/>
      <c r="M28" s="84"/>
    </row>
    <row r="29" spans="1:13" ht="11.25">
      <c r="A29" s="80"/>
      <c r="B29" s="15"/>
      <c r="C29" s="15" t="s">
        <v>354</v>
      </c>
      <c r="D29" s="106">
        <v>38405.92119212963</v>
      </c>
      <c r="E29" s="84">
        <v>339927.3523953847</v>
      </c>
      <c r="F29" s="97">
        <v>1.3485472704017059</v>
      </c>
      <c r="J29" s="83"/>
      <c r="K29" s="81"/>
      <c r="L29" s="84"/>
      <c r="M29" s="84"/>
    </row>
    <row r="30" spans="1:13" ht="11.25">
      <c r="A30" s="80"/>
      <c r="B30" s="15"/>
      <c r="C30" s="15" t="s">
        <v>351</v>
      </c>
      <c r="D30" s="106">
        <v>38405.92815972222</v>
      </c>
      <c r="E30" s="84">
        <v>807285.7093416108</v>
      </c>
      <c r="F30" s="97">
        <v>2.4321310685012927</v>
      </c>
      <c r="J30" s="83"/>
      <c r="K30" s="81"/>
      <c r="L30" s="84"/>
      <c r="M30" s="84"/>
    </row>
    <row r="31" spans="1:6" ht="11.25">
      <c r="A31" s="80"/>
      <c r="B31" s="15"/>
      <c r="C31" s="15" t="s">
        <v>355</v>
      </c>
      <c r="D31" s="106">
        <v>38405.93510416667</v>
      </c>
      <c r="E31" s="84">
        <v>3820.835025048706</v>
      </c>
      <c r="F31" s="97">
        <v>12.14480397181568</v>
      </c>
    </row>
    <row r="32" spans="1:13" ht="11.25">
      <c r="A32" s="80"/>
      <c r="B32" s="15"/>
      <c r="C32" s="15" t="s">
        <v>352</v>
      </c>
      <c r="D32" s="106">
        <v>38405.94204861111</v>
      </c>
      <c r="E32" s="84">
        <v>4296.932183864332</v>
      </c>
      <c r="F32" s="97">
        <v>8.401228430989864</v>
      </c>
      <c r="L32" s="84"/>
      <c r="M32" s="84"/>
    </row>
    <row r="33" spans="1:12" ht="11.25">
      <c r="A33" s="80"/>
      <c r="B33" s="15"/>
      <c r="C33" s="15" t="s">
        <v>554</v>
      </c>
      <c r="D33" s="106">
        <v>38405.949016203704</v>
      </c>
      <c r="E33" s="84">
        <v>618292.9178828797</v>
      </c>
      <c r="F33" s="97">
        <v>2.7443625451712688</v>
      </c>
      <c r="L33" s="84"/>
    </row>
    <row r="34" spans="1:13" ht="11.25">
      <c r="A34" s="80"/>
      <c r="B34" s="15"/>
      <c r="C34" s="15" t="s">
        <v>356</v>
      </c>
      <c r="D34" s="106">
        <v>38405.955972222226</v>
      </c>
      <c r="E34" s="84">
        <v>336783.5042253343</v>
      </c>
      <c r="F34" s="97">
        <v>3.3901318421991533</v>
      </c>
      <c r="L34" s="84"/>
      <c r="M34" s="76"/>
    </row>
    <row r="35" spans="1:6" ht="11.25">
      <c r="A35" s="80"/>
      <c r="B35" s="15"/>
      <c r="C35" s="15"/>
      <c r="D35" s="106"/>
      <c r="E35" s="84"/>
      <c r="F35" s="97"/>
    </row>
    <row r="36" spans="1:13" ht="11.25">
      <c r="A36" s="80"/>
      <c r="B36" s="15"/>
      <c r="C36" s="15"/>
      <c r="D36" s="106"/>
      <c r="E36" s="84">
        <v>4639805.101157815</v>
      </c>
      <c r="F36" s="97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6"/>
      <c r="E37" s="84">
        <v>2423504.6946430886</v>
      </c>
      <c r="F37" s="97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6"/>
      <c r="E38" s="84">
        <v>52.232898619778844</v>
      </c>
      <c r="F38" s="97" t="s">
        <v>381</v>
      </c>
      <c r="J38" s="83"/>
      <c r="K38" s="81"/>
      <c r="L38" s="84"/>
      <c r="M38" s="84"/>
    </row>
    <row r="39" spans="1:13" ht="11.25">
      <c r="A39" s="80"/>
      <c r="B39" s="15"/>
      <c r="C39" s="15"/>
      <c r="D39" s="106"/>
      <c r="E39" s="84"/>
      <c r="F39" s="97"/>
      <c r="J39" s="83"/>
      <c r="K39" s="81"/>
      <c r="L39" s="84"/>
      <c r="M39" s="84"/>
    </row>
    <row r="40" spans="1:13" ht="11.25">
      <c r="A40" s="80"/>
      <c r="B40" s="15"/>
      <c r="C40" s="15"/>
      <c r="D40" s="106"/>
      <c r="E40" s="84"/>
      <c r="F40" s="97"/>
      <c r="J40" s="83"/>
      <c r="K40" s="81"/>
      <c r="L40" s="84"/>
      <c r="M40" s="84"/>
    </row>
    <row r="41" spans="1:13" ht="11.25">
      <c r="A41" s="80"/>
      <c r="B41" s="15"/>
      <c r="C41" s="15" t="s">
        <v>382</v>
      </c>
      <c r="D41" s="106" t="s">
        <v>383</v>
      </c>
      <c r="E41" s="84" t="s">
        <v>384</v>
      </c>
      <c r="F41" s="97" t="s">
        <v>458</v>
      </c>
      <c r="J41" s="83"/>
      <c r="K41" s="81"/>
      <c r="L41" s="84"/>
      <c r="M41" s="84"/>
    </row>
    <row r="42" spans="1:13" ht="12.75">
      <c r="A42" s="80" t="s">
        <v>540</v>
      </c>
      <c r="B42" s="15"/>
      <c r="C42" t="s">
        <v>534</v>
      </c>
      <c r="D42" s="130">
        <v>38405.73547453704</v>
      </c>
      <c r="E42" s="131">
        <v>14228.30155410663</v>
      </c>
      <c r="F42" s="131">
        <v>1.2716884724593536</v>
      </c>
      <c r="J42" s="83"/>
      <c r="K42" s="81"/>
      <c r="L42" s="84"/>
      <c r="M42" s="84"/>
    </row>
    <row r="43" spans="1:13" ht="12.75">
      <c r="A43" s="80"/>
      <c r="B43" s="15"/>
      <c r="C43" t="s">
        <v>535</v>
      </c>
      <c r="D43" s="130">
        <v>38405.74246527778</v>
      </c>
      <c r="E43" s="131">
        <v>432.346444182561</v>
      </c>
      <c r="F43" s="131">
        <v>36.61818022416341</v>
      </c>
      <c r="J43" s="83"/>
      <c r="K43" s="81"/>
      <c r="L43" s="84"/>
      <c r="M43" s="84"/>
    </row>
    <row r="44" spans="1:13" ht="12.75">
      <c r="A44" s="80"/>
      <c r="B44" s="15"/>
      <c r="C44" t="s">
        <v>549</v>
      </c>
      <c r="D44" s="130">
        <v>38405.74940972222</v>
      </c>
      <c r="E44" s="131">
        <v>2515.7965741851062</v>
      </c>
      <c r="F44" s="131">
        <v>5.047057935127788</v>
      </c>
      <c r="J44" s="83"/>
      <c r="K44" s="81"/>
      <c r="L44" s="84"/>
      <c r="M44" s="84"/>
    </row>
    <row r="45" spans="1:13" ht="12.75">
      <c r="A45" s="80"/>
      <c r="B45" s="15"/>
      <c r="C45" t="s">
        <v>536</v>
      </c>
      <c r="D45" s="130">
        <v>38405.75636574074</v>
      </c>
      <c r="E45" s="131">
        <v>14935.788032581788</v>
      </c>
      <c r="F45" s="131">
        <v>1.2031221253958373</v>
      </c>
      <c r="J45" s="83"/>
      <c r="K45" s="81"/>
      <c r="L45" s="84"/>
      <c r="M45" s="84"/>
    </row>
    <row r="46" spans="1:13" ht="12.75">
      <c r="A46" s="80"/>
      <c r="B46" s="15"/>
      <c r="C46" t="s">
        <v>550</v>
      </c>
      <c r="D46" s="130">
        <v>38405.763333333336</v>
      </c>
      <c r="E46" s="131">
        <v>5957.4603096105475</v>
      </c>
      <c r="F46" s="131">
        <v>1.5804980945107128</v>
      </c>
      <c r="J46" s="83"/>
      <c r="K46" s="81"/>
      <c r="L46" s="84"/>
      <c r="M46" s="84"/>
    </row>
    <row r="47" spans="1:13" ht="12.75">
      <c r="A47" s="80"/>
      <c r="B47" s="15"/>
      <c r="C47" t="s">
        <v>557</v>
      </c>
      <c r="D47" s="130">
        <v>38405.77028935185</v>
      </c>
      <c r="E47" s="131">
        <v>1927.6100288484843</v>
      </c>
      <c r="F47" s="131">
        <v>1.6927550687976816</v>
      </c>
      <c r="J47" s="83"/>
      <c r="K47" s="81"/>
      <c r="L47" s="84"/>
      <c r="M47" s="84"/>
    </row>
    <row r="48" spans="1:13" ht="12.75">
      <c r="A48" s="80"/>
      <c r="B48" s="15"/>
      <c r="C48" t="s">
        <v>537</v>
      </c>
      <c r="D48" s="130">
        <v>38405.77724537037</v>
      </c>
      <c r="E48" s="131">
        <v>14601.29697904043</v>
      </c>
      <c r="F48" s="131">
        <v>3.982139786102881</v>
      </c>
      <c r="J48" s="83"/>
      <c r="K48" s="81"/>
      <c r="L48" s="84"/>
      <c r="M48" s="84"/>
    </row>
    <row r="49" spans="1:13" ht="12.75">
      <c r="A49" s="80"/>
      <c r="B49" s="15"/>
      <c r="C49" t="s">
        <v>558</v>
      </c>
      <c r="D49" s="130">
        <v>38405.784212962964</v>
      </c>
      <c r="E49" s="131">
        <v>1563.318668610064</v>
      </c>
      <c r="F49" s="131">
        <v>5.729764874498541</v>
      </c>
      <c r="J49" s="83"/>
      <c r="K49" s="81"/>
      <c r="L49" s="84"/>
      <c r="M49" s="84"/>
    </row>
    <row r="50" spans="1:13" ht="12.75">
      <c r="A50" s="80"/>
      <c r="B50" s="15"/>
      <c r="C50" t="s">
        <v>800</v>
      </c>
      <c r="D50" s="130">
        <v>38405.79116898148</v>
      </c>
      <c r="E50" s="131">
        <v>1592.7651049454425</v>
      </c>
      <c r="F50" s="131">
        <v>3.843364084006144</v>
      </c>
      <c r="J50" s="83"/>
      <c r="K50" s="81"/>
      <c r="L50" s="84"/>
      <c r="M50" s="84"/>
    </row>
    <row r="51" spans="1:13" ht="12.75">
      <c r="A51" s="80"/>
      <c r="B51" s="15"/>
      <c r="C51" t="s">
        <v>831</v>
      </c>
      <c r="D51" s="130">
        <v>38405.798125</v>
      </c>
      <c r="E51" s="131">
        <v>750.9309355440383</v>
      </c>
      <c r="F51" s="131">
        <v>21.150228356539696</v>
      </c>
      <c r="J51" s="83"/>
      <c r="K51" s="81"/>
      <c r="L51" s="84"/>
      <c r="M51" s="84"/>
    </row>
    <row r="52" spans="1:13" ht="12.75">
      <c r="A52" s="80"/>
      <c r="B52" s="15"/>
      <c r="C52" t="s">
        <v>551</v>
      </c>
      <c r="D52" s="130">
        <v>38405.80509259259</v>
      </c>
      <c r="E52" s="131">
        <v>709.0370608938647</v>
      </c>
      <c r="F52" s="131">
        <v>18.654028528638513</v>
      </c>
      <c r="J52" s="83"/>
      <c r="K52" s="81"/>
      <c r="L52" s="84"/>
      <c r="M52" s="84"/>
    </row>
    <row r="53" spans="1:13" ht="12.75">
      <c r="A53" s="80"/>
      <c r="B53" s="15"/>
      <c r="C53" t="s">
        <v>538</v>
      </c>
      <c r="D53" s="130">
        <v>38405.812048611115</v>
      </c>
      <c r="E53" s="131">
        <v>15667.892336546685</v>
      </c>
      <c r="F53" s="131">
        <v>3.691341831663909</v>
      </c>
      <c r="J53" s="83"/>
      <c r="K53" s="81"/>
      <c r="L53" s="84"/>
      <c r="M53" s="84"/>
    </row>
    <row r="54" spans="1:13" ht="12.75">
      <c r="A54" s="80"/>
      <c r="B54" s="15"/>
      <c r="C54" t="s">
        <v>348</v>
      </c>
      <c r="D54" s="130">
        <v>38405.819027777776</v>
      </c>
      <c r="E54" s="131">
        <v>7424.344488760435</v>
      </c>
      <c r="F54" s="131">
        <v>0.9771107142961931</v>
      </c>
      <c r="J54" s="83"/>
      <c r="K54" s="81"/>
      <c r="L54" s="84"/>
      <c r="M54" s="84"/>
    </row>
    <row r="55" spans="1:13" ht="12.75">
      <c r="A55" s="80"/>
      <c r="B55" s="15"/>
      <c r="C55" t="s">
        <v>952</v>
      </c>
      <c r="D55" s="130">
        <v>38405.82597222222</v>
      </c>
      <c r="E55" s="131">
        <v>902.8078144625965</v>
      </c>
      <c r="F55" s="131">
        <v>16.444774432386343</v>
      </c>
      <c r="J55" s="83"/>
      <c r="K55" s="81"/>
      <c r="L55" s="84"/>
      <c r="M55" s="84"/>
    </row>
    <row r="56" spans="1:13" ht="12.75">
      <c r="A56" s="80"/>
      <c r="B56" s="15"/>
      <c r="C56" t="s">
        <v>983</v>
      </c>
      <c r="D56" s="130">
        <v>38405.83292824074</v>
      </c>
      <c r="E56" s="131">
        <v>6117.064440413251</v>
      </c>
      <c r="F56" s="131">
        <v>3.1486086040304766</v>
      </c>
      <c r="J56" s="83"/>
      <c r="K56" s="81"/>
      <c r="L56" s="84"/>
      <c r="M56" s="84"/>
    </row>
    <row r="57" spans="1:13" ht="12.75">
      <c r="A57" s="80"/>
      <c r="B57" s="15"/>
      <c r="C57" t="s">
        <v>1013</v>
      </c>
      <c r="D57" s="130">
        <v>38405.83988425926</v>
      </c>
      <c r="E57" s="131">
        <v>8097.848998215502</v>
      </c>
      <c r="F57" s="131">
        <v>1.2808572602841723</v>
      </c>
      <c r="J57" s="83"/>
      <c r="K57" s="81"/>
      <c r="L57" s="84"/>
      <c r="M57" s="84"/>
    </row>
    <row r="58" spans="1:13" ht="12.75">
      <c r="A58" s="80"/>
      <c r="B58" s="15"/>
      <c r="C58" t="s">
        <v>556</v>
      </c>
      <c r="D58" s="130">
        <v>38405.84685185185</v>
      </c>
      <c r="E58" s="131">
        <v>16603.372190046346</v>
      </c>
      <c r="F58" s="131">
        <v>1.2532962323958996</v>
      </c>
      <c r="J58" s="83"/>
      <c r="K58" s="81"/>
      <c r="L58" s="84"/>
      <c r="M58" s="84"/>
    </row>
    <row r="59" spans="1:13" ht="12.75">
      <c r="A59" s="80"/>
      <c r="B59" s="15"/>
      <c r="C59" t="s">
        <v>349</v>
      </c>
      <c r="D59" s="130">
        <v>38405.85380787037</v>
      </c>
      <c r="E59" s="131">
        <v>2798.8497739189243</v>
      </c>
      <c r="F59" s="131">
        <v>1.4071353868665069</v>
      </c>
      <c r="J59" s="83"/>
      <c r="K59" s="81"/>
      <c r="L59" s="84"/>
      <c r="M59" s="84"/>
    </row>
    <row r="60" spans="1:13" ht="12.75">
      <c r="A60" s="80"/>
      <c r="B60" s="15"/>
      <c r="C60" t="s">
        <v>1104</v>
      </c>
      <c r="D60" s="130">
        <v>38405.860763888886</v>
      </c>
      <c r="E60" s="131">
        <v>1702.403732448728</v>
      </c>
      <c r="F60" s="131">
        <v>10.728724160394723</v>
      </c>
      <c r="J60" s="83"/>
      <c r="K60" s="81"/>
      <c r="L60" s="84"/>
      <c r="M60" s="84"/>
    </row>
    <row r="61" spans="1:13" ht="12.75">
      <c r="A61" s="80"/>
      <c r="B61" s="15"/>
      <c r="C61" t="s">
        <v>1135</v>
      </c>
      <c r="D61" s="130">
        <v>38405.867731481485</v>
      </c>
      <c r="E61" s="131">
        <v>7327.072357534384</v>
      </c>
      <c r="F61" s="131">
        <v>2.004924501967119</v>
      </c>
      <c r="J61" s="83"/>
      <c r="K61" s="81"/>
      <c r="L61" s="84"/>
      <c r="M61" s="84"/>
    </row>
    <row r="62" spans="1:13" ht="12.75">
      <c r="A62" s="80"/>
      <c r="B62" s="15"/>
      <c r="C62" t="s">
        <v>553</v>
      </c>
      <c r="D62" s="130">
        <v>38405.87469907408</v>
      </c>
      <c r="E62" s="131">
        <v>2018.0784441693393</v>
      </c>
      <c r="F62" s="131">
        <v>5.502001110097038</v>
      </c>
      <c r="J62" s="83"/>
      <c r="K62" s="81"/>
      <c r="L62" s="84"/>
      <c r="M62" s="84"/>
    </row>
    <row r="63" spans="1:6" ht="12.75">
      <c r="A63" s="80"/>
      <c r="B63" s="15"/>
      <c r="C63" t="s">
        <v>353</v>
      </c>
      <c r="D63" s="130">
        <v>38405.88165509259</v>
      </c>
      <c r="E63" s="131">
        <v>16679.70160160313</v>
      </c>
      <c r="F63" s="131">
        <v>3.506906453804552</v>
      </c>
    </row>
    <row r="64" spans="1:13" ht="12.75">
      <c r="A64" s="80"/>
      <c r="B64" s="15"/>
      <c r="C64" t="s">
        <v>34</v>
      </c>
      <c r="D64" s="130">
        <v>38405.88861111111</v>
      </c>
      <c r="E64" s="131">
        <v>7682.475012018615</v>
      </c>
      <c r="F64" s="131">
        <v>2.8880764693004983</v>
      </c>
      <c r="L64" s="84"/>
      <c r="M64" s="84"/>
    </row>
    <row r="65" spans="1:12" ht="12.75">
      <c r="A65" s="80"/>
      <c r="B65" s="15"/>
      <c r="C65" t="s">
        <v>350</v>
      </c>
      <c r="D65" s="130">
        <v>38405.89556712963</v>
      </c>
      <c r="E65" s="131">
        <v>6760.135109576205</v>
      </c>
      <c r="F65" s="131">
        <v>1.844424445878642</v>
      </c>
      <c r="L65" s="84"/>
    </row>
    <row r="66" spans="1:13" ht="12.75">
      <c r="A66" s="80"/>
      <c r="B66" s="15"/>
      <c r="C66" t="s">
        <v>97</v>
      </c>
      <c r="D66" s="130">
        <v>38405.90253472222</v>
      </c>
      <c r="E66" s="131">
        <v>2150.1950119218045</v>
      </c>
      <c r="F66" s="131">
        <v>7.623328666569475</v>
      </c>
      <c r="L66" s="84"/>
      <c r="M66" s="76"/>
    </row>
    <row r="67" spans="1:6" ht="12.75">
      <c r="A67" s="80"/>
      <c r="B67" s="15"/>
      <c r="C67" t="s">
        <v>128</v>
      </c>
      <c r="D67" s="130">
        <v>38405.90949074074</v>
      </c>
      <c r="E67" s="131">
        <v>827.1185483499135</v>
      </c>
      <c r="F67" s="131">
        <v>16.65621081103023</v>
      </c>
    </row>
    <row r="68" spans="1:13" ht="12.75">
      <c r="A68" s="80"/>
      <c r="B68" s="15"/>
      <c r="C68" t="s">
        <v>354</v>
      </c>
      <c r="D68" s="130">
        <v>38405.91645833333</v>
      </c>
      <c r="E68" s="131">
        <v>18096.842302957994</v>
      </c>
      <c r="F68" s="131">
        <v>2.1420283021991677</v>
      </c>
      <c r="J68" s="78"/>
      <c r="K68" s="78"/>
      <c r="L68" s="79"/>
      <c r="M68" s="79"/>
    </row>
    <row r="69" spans="1:13" ht="12.75">
      <c r="A69" s="80"/>
      <c r="B69" s="15"/>
      <c r="C69" t="s">
        <v>351</v>
      </c>
      <c r="D69" s="130">
        <v>38405.923414351855</v>
      </c>
      <c r="E69" s="131">
        <v>985.4549692473233</v>
      </c>
      <c r="F69" s="131">
        <v>16.8730774992476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355</v>
      </c>
      <c r="D70" s="130">
        <v>38405.93038194445</v>
      </c>
      <c r="E70" s="131">
        <v>-780.1805802249852</v>
      </c>
      <c r="F70" s="131"/>
      <c r="J70" s="83"/>
      <c r="K70" s="81"/>
      <c r="L70" s="84"/>
      <c r="M70" s="84"/>
    </row>
    <row r="71" spans="1:13" ht="12.75">
      <c r="A71" s="80"/>
      <c r="B71" s="15"/>
      <c r="C71" t="s">
        <v>352</v>
      </c>
      <c r="D71" s="130">
        <v>38405.93732638889</v>
      </c>
      <c r="E71" s="131">
        <v>7876.068148331664</v>
      </c>
      <c r="F71" s="131">
        <v>4.691100563270016</v>
      </c>
      <c r="J71" s="83"/>
      <c r="K71" s="81"/>
      <c r="L71" s="84"/>
      <c r="M71" s="84"/>
    </row>
    <row r="72" spans="1:13" ht="12.75">
      <c r="A72" s="80"/>
      <c r="B72" s="15"/>
      <c r="C72" t="s">
        <v>554</v>
      </c>
      <c r="D72" s="130">
        <v>38405.94427083333</v>
      </c>
      <c r="E72" s="131">
        <v>1856.6904692962862</v>
      </c>
      <c r="F72" s="131">
        <v>5.105588227202813</v>
      </c>
      <c r="J72" s="83"/>
      <c r="K72" s="81"/>
      <c r="L72" s="84"/>
      <c r="M72" s="84"/>
    </row>
    <row r="73" spans="1:13" ht="12.75">
      <c r="A73" s="80"/>
      <c r="B73" s="15"/>
      <c r="C73" t="s">
        <v>356</v>
      </c>
      <c r="D73" s="130">
        <v>38405.95123842593</v>
      </c>
      <c r="E73" s="131">
        <v>17255.465749531788</v>
      </c>
      <c r="F73" s="131">
        <v>8.399219385146152</v>
      </c>
      <c r="J73" s="83"/>
      <c r="K73" s="81"/>
      <c r="L73" s="84"/>
      <c r="M73" s="84"/>
    </row>
    <row r="74" spans="1:13" ht="11.25">
      <c r="A74" s="80"/>
      <c r="B74" s="15"/>
      <c r="C74" s="15"/>
      <c r="D74" s="106"/>
      <c r="E74" s="84"/>
      <c r="F74" s="97"/>
      <c r="J74" s="83"/>
      <c r="K74" s="81"/>
      <c r="L74" s="84"/>
      <c r="M74" s="84"/>
    </row>
    <row r="75" spans="1:13" ht="11.25">
      <c r="A75" s="80"/>
      <c r="B75" s="15"/>
      <c r="C75" s="15"/>
      <c r="D75" s="106"/>
      <c r="E75" s="84">
        <v>4038904.371986583</v>
      </c>
      <c r="F75" s="97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6"/>
      <c r="E76" s="84">
        <v>2072859.2677294167</v>
      </c>
      <c r="F76" s="97"/>
      <c r="J76" s="83"/>
      <c r="K76" s="81"/>
      <c r="L76" s="84"/>
      <c r="M76" s="84"/>
    </row>
    <row r="77" spans="1:13" ht="11.25">
      <c r="A77" s="80"/>
      <c r="B77" s="15"/>
      <c r="C77" s="15"/>
      <c r="D77" s="106"/>
      <c r="E77" s="84">
        <v>51.322316074293596</v>
      </c>
      <c r="F77" s="97" t="s">
        <v>381</v>
      </c>
      <c r="J77" s="83"/>
      <c r="K77" s="81"/>
      <c r="L77" s="84"/>
      <c r="M77" s="84"/>
    </row>
    <row r="78" spans="1:13" ht="11.25">
      <c r="A78" s="80"/>
      <c r="B78" s="15"/>
      <c r="C78" s="15"/>
      <c r="D78" s="106"/>
      <c r="E78" s="84"/>
      <c r="F78" s="97"/>
      <c r="J78" s="83"/>
      <c r="K78" s="81"/>
      <c r="L78" s="84"/>
      <c r="M78" s="84"/>
    </row>
    <row r="79" spans="1:13" ht="11.25">
      <c r="A79" s="80"/>
      <c r="B79" s="15"/>
      <c r="C79" s="15"/>
      <c r="D79" s="106"/>
      <c r="E79" s="15"/>
      <c r="F79" s="98"/>
      <c r="J79" s="83"/>
      <c r="K79" s="81"/>
      <c r="L79" s="84"/>
      <c r="M79" s="84"/>
    </row>
    <row r="80" spans="1:13" ht="11.25">
      <c r="A80" s="80"/>
      <c r="B80" s="15"/>
      <c r="C80" s="15" t="s">
        <v>382</v>
      </c>
      <c r="D80" s="106" t="s">
        <v>383</v>
      </c>
      <c r="E80" s="84" t="s">
        <v>384</v>
      </c>
      <c r="F80" s="97" t="s">
        <v>458</v>
      </c>
      <c r="J80" s="83"/>
      <c r="K80" s="81"/>
      <c r="L80" s="84"/>
      <c r="M80" s="84"/>
    </row>
    <row r="81" spans="1:13" ht="11.25">
      <c r="A81" s="80" t="s">
        <v>541</v>
      </c>
      <c r="B81" s="15"/>
      <c r="C81" s="15" t="s">
        <v>534</v>
      </c>
      <c r="D81" s="106">
        <v>38405.736608796295</v>
      </c>
      <c r="E81" s="84">
        <v>26004.439937041974</v>
      </c>
      <c r="F81" s="97">
        <v>3.627422470968615</v>
      </c>
      <c r="J81" s="83"/>
      <c r="K81" s="81"/>
      <c r="L81" s="84"/>
      <c r="M81" s="84"/>
    </row>
    <row r="82" spans="1:13" ht="11.25">
      <c r="A82" s="80"/>
      <c r="B82" s="15"/>
      <c r="C82" s="15" t="s">
        <v>535</v>
      </c>
      <c r="D82" s="106">
        <v>38405.743576388886</v>
      </c>
      <c r="E82" s="84">
        <v>323.4798505965331</v>
      </c>
      <c r="F82" s="97">
        <v>8.968970275575256</v>
      </c>
      <c r="J82" s="83"/>
      <c r="K82" s="81"/>
      <c r="L82" s="84"/>
      <c r="M82" s="84"/>
    </row>
    <row r="83" spans="1:13" ht="11.25">
      <c r="A83" s="80"/>
      <c r="B83" s="15"/>
      <c r="C83" s="15" t="s">
        <v>549</v>
      </c>
      <c r="D83" s="106">
        <v>38405.75052083333</v>
      </c>
      <c r="E83" s="84">
        <v>5485.289669119975</v>
      </c>
      <c r="F83" s="97">
        <v>4.204569028586892</v>
      </c>
      <c r="J83" s="83"/>
      <c r="K83" s="81"/>
      <c r="L83" s="84"/>
      <c r="M83" s="84"/>
    </row>
    <row r="84" spans="1:13" ht="11.25">
      <c r="A84" s="80"/>
      <c r="B84" s="15"/>
      <c r="C84" s="15" t="s">
        <v>536</v>
      </c>
      <c r="D84" s="106">
        <v>38405.75747685185</v>
      </c>
      <c r="E84" s="84">
        <v>26482.761836670325</v>
      </c>
      <c r="F84" s="97">
        <v>1.9422359414716288</v>
      </c>
      <c r="J84" s="83"/>
      <c r="K84" s="81"/>
      <c r="L84" s="84"/>
      <c r="M84" s="84"/>
    </row>
    <row r="85" spans="1:13" ht="11.25">
      <c r="A85" s="80"/>
      <c r="B85" s="15"/>
      <c r="C85" s="15" t="s">
        <v>550</v>
      </c>
      <c r="D85" s="106">
        <v>38405.76445601852</v>
      </c>
      <c r="E85" s="84">
        <v>38319.66955789765</v>
      </c>
      <c r="F85" s="97">
        <v>0.7764655560062598</v>
      </c>
      <c r="J85" s="83"/>
      <c r="K85" s="81"/>
      <c r="L85" s="84"/>
      <c r="M85" s="84"/>
    </row>
    <row r="86" spans="1:13" ht="11.25">
      <c r="A86" s="80"/>
      <c r="B86" s="15"/>
      <c r="C86" s="15" t="s">
        <v>557</v>
      </c>
      <c r="D86" s="106">
        <v>38405.77140046296</v>
      </c>
      <c r="E86" s="84">
        <v>5700.764111267865</v>
      </c>
      <c r="F86" s="97">
        <v>1.5205911774445784</v>
      </c>
      <c r="J86" s="83"/>
      <c r="K86" s="81"/>
      <c r="L86" s="84"/>
      <c r="M86" s="84"/>
    </row>
    <row r="87" spans="1:13" ht="11.25">
      <c r="A87" s="80"/>
      <c r="B87" s="15"/>
      <c r="C87" s="15" t="s">
        <v>537</v>
      </c>
      <c r="D87" s="106">
        <v>38405.77836805556</v>
      </c>
      <c r="E87" s="84">
        <v>26828.08184184751</v>
      </c>
      <c r="F87" s="97">
        <v>0.6916648723790457</v>
      </c>
      <c r="J87" s="83"/>
      <c r="K87" s="81"/>
      <c r="L87" s="84"/>
      <c r="M87" s="84"/>
    </row>
    <row r="88" spans="1:13" ht="11.25">
      <c r="A88" s="80"/>
      <c r="B88" s="15"/>
      <c r="C88" s="15" t="s">
        <v>558</v>
      </c>
      <c r="D88" s="106">
        <v>38405.78532407407</v>
      </c>
      <c r="E88" s="84">
        <v>5804.579220191562</v>
      </c>
      <c r="F88" s="97">
        <v>4.334730910945503</v>
      </c>
      <c r="J88" s="83"/>
      <c r="K88" s="81"/>
      <c r="L88" s="84"/>
      <c r="M88" s="84"/>
    </row>
    <row r="89" spans="1:13" ht="11.25">
      <c r="A89" s="80"/>
      <c r="B89" s="15"/>
      <c r="C89" s="15" t="s">
        <v>800</v>
      </c>
      <c r="D89" s="106">
        <v>38405.792291666665</v>
      </c>
      <c r="E89" s="84">
        <v>10736.983366106004</v>
      </c>
      <c r="F89" s="97">
        <v>0.9453548629295433</v>
      </c>
      <c r="J89" s="83"/>
      <c r="K89" s="81"/>
      <c r="L89" s="84"/>
      <c r="M89" s="84"/>
    </row>
    <row r="90" spans="1:13" ht="11.25">
      <c r="A90" s="80"/>
      <c r="B90" s="15"/>
      <c r="C90" s="15" t="s">
        <v>831</v>
      </c>
      <c r="D90" s="106">
        <v>38405.79924768519</v>
      </c>
      <c r="E90" s="84">
        <v>8664.31669590007</v>
      </c>
      <c r="F90" s="97">
        <v>1.5485515193062918</v>
      </c>
      <c r="J90" s="83"/>
      <c r="K90" s="81"/>
      <c r="L90" s="84"/>
      <c r="M90" s="84"/>
    </row>
    <row r="91" spans="1:13" ht="11.25">
      <c r="A91" s="80"/>
      <c r="B91" s="15"/>
      <c r="C91" s="15" t="s">
        <v>551</v>
      </c>
      <c r="D91" s="106">
        <v>38405.80621527778</v>
      </c>
      <c r="E91" s="84">
        <v>1188.2163869313845</v>
      </c>
      <c r="F91" s="97">
        <v>2.1931469178756213</v>
      </c>
      <c r="J91" s="83"/>
      <c r="K91" s="81"/>
      <c r="L91" s="84"/>
      <c r="M91" s="84"/>
    </row>
    <row r="92" spans="1:13" ht="11.25">
      <c r="A92" s="80"/>
      <c r="B92" s="15"/>
      <c r="C92" s="15" t="s">
        <v>538</v>
      </c>
      <c r="D92" s="106">
        <v>38405.81317129629</v>
      </c>
      <c r="E92" s="84">
        <v>28680.57587435331</v>
      </c>
      <c r="F92" s="97">
        <v>2.05471373912497</v>
      </c>
      <c r="J92" s="83"/>
      <c r="K92" s="81"/>
      <c r="L92" s="84"/>
      <c r="M92" s="84"/>
    </row>
    <row r="93" spans="1:13" ht="11.25">
      <c r="A93" s="80"/>
      <c r="B93" s="15"/>
      <c r="C93" s="15" t="s">
        <v>348</v>
      </c>
      <c r="D93" s="106">
        <v>38405.82015046296</v>
      </c>
      <c r="E93" s="84">
        <v>53505.91105258661</v>
      </c>
      <c r="F93" s="97">
        <v>1.7881422368355055</v>
      </c>
      <c r="J93" s="83"/>
      <c r="K93" s="81"/>
      <c r="L93" s="84"/>
      <c r="M93" s="84"/>
    </row>
    <row r="94" spans="1:13" ht="11.25">
      <c r="A94" s="80"/>
      <c r="B94" s="15"/>
      <c r="C94" s="15" t="s">
        <v>952</v>
      </c>
      <c r="D94" s="106">
        <v>38405.82708333333</v>
      </c>
      <c r="E94" s="84">
        <v>7046.716222800493</v>
      </c>
      <c r="F94" s="97">
        <v>2.443354250034406</v>
      </c>
      <c r="J94" s="83"/>
      <c r="K94" s="81"/>
      <c r="L94" s="84"/>
      <c r="M94" s="84"/>
    </row>
    <row r="95" spans="1:13" ht="11.25">
      <c r="A95" s="80"/>
      <c r="B95" s="15"/>
      <c r="C95" s="15" t="s">
        <v>983</v>
      </c>
      <c r="D95" s="106">
        <v>38405.83405092593</v>
      </c>
      <c r="E95" s="84">
        <v>11308.971901944156</v>
      </c>
      <c r="F95" s="97">
        <v>1.2042967275341052</v>
      </c>
      <c r="J95" s="83"/>
      <c r="K95" s="81"/>
      <c r="L95" s="84"/>
      <c r="M95" s="84"/>
    </row>
    <row r="96" spans="1:13" ht="11.25">
      <c r="A96" s="80"/>
      <c r="B96" s="15"/>
      <c r="C96" s="15" t="s">
        <v>1013</v>
      </c>
      <c r="D96" s="106">
        <v>38405.84101851852</v>
      </c>
      <c r="E96" s="84">
        <v>17630.682693540417</v>
      </c>
      <c r="F96" s="97">
        <v>1.2064898328646019</v>
      </c>
      <c r="J96" s="83"/>
      <c r="K96" s="81"/>
      <c r="L96" s="84"/>
      <c r="M96" s="84"/>
    </row>
    <row r="97" spans="1:6" ht="11.25">
      <c r="A97" s="80"/>
      <c r="B97" s="15"/>
      <c r="C97" s="15" t="s">
        <v>556</v>
      </c>
      <c r="D97" s="106">
        <v>38405.847962962966</v>
      </c>
      <c r="E97" s="84">
        <v>29348.63495595156</v>
      </c>
      <c r="F97" s="97">
        <v>1.2402794245387836</v>
      </c>
    </row>
    <row r="98" spans="1:13" ht="11.25">
      <c r="A98" s="80"/>
      <c r="B98" s="15"/>
      <c r="C98" s="15" t="s">
        <v>349</v>
      </c>
      <c r="D98" s="106">
        <v>38405.85491898148</v>
      </c>
      <c r="E98" s="84">
        <v>5938.386500731951</v>
      </c>
      <c r="F98" s="97">
        <v>2.9750743660567713</v>
      </c>
      <c r="L98" s="84"/>
      <c r="M98" s="84"/>
    </row>
    <row r="99" spans="1:12" ht="11.25">
      <c r="A99" s="80"/>
      <c r="B99" s="15"/>
      <c r="C99" s="15" t="s">
        <v>1104</v>
      </c>
      <c r="D99" s="106">
        <v>38405.86188657407</v>
      </c>
      <c r="E99" s="84">
        <v>17666.28206374707</v>
      </c>
      <c r="F99" s="97">
        <v>2.6965592783324737</v>
      </c>
      <c r="L99" s="84"/>
    </row>
    <row r="100" spans="1:13" ht="11.25">
      <c r="A100" s="80"/>
      <c r="B100" s="15"/>
      <c r="C100" s="15" t="s">
        <v>1135</v>
      </c>
      <c r="D100" s="106">
        <v>38405.86885416666</v>
      </c>
      <c r="E100" s="84">
        <v>33741.089688576685</v>
      </c>
      <c r="F100" s="97">
        <v>5.453760104770302</v>
      </c>
      <c r="L100" s="84"/>
      <c r="M100" s="76"/>
    </row>
    <row r="101" spans="1:6" ht="11.25">
      <c r="A101" s="80"/>
      <c r="B101" s="15"/>
      <c r="C101" s="15" t="s">
        <v>553</v>
      </c>
      <c r="D101" s="106">
        <v>38405.87582175926</v>
      </c>
      <c r="E101" s="84">
        <v>1146.7288567769883</v>
      </c>
      <c r="F101" s="97">
        <v>3.3920080084399498</v>
      </c>
    </row>
    <row r="102" spans="1:13" ht="11.25">
      <c r="A102" s="80"/>
      <c r="B102" s="15"/>
      <c r="C102" s="15" t="s">
        <v>353</v>
      </c>
      <c r="D102" s="106">
        <v>38405.88277777778</v>
      </c>
      <c r="E102" s="84">
        <v>30170.70104764512</v>
      </c>
      <c r="F102" s="97">
        <v>0.2599124792174315</v>
      </c>
      <c r="J102" s="78"/>
      <c r="K102" s="78"/>
      <c r="L102" s="79"/>
      <c r="M102" s="79"/>
    </row>
    <row r="103" spans="1:13" ht="11.25">
      <c r="A103" s="80"/>
      <c r="B103" s="15"/>
      <c r="C103" s="15" t="s">
        <v>34</v>
      </c>
      <c r="D103" s="106">
        <v>38405.88972222222</v>
      </c>
      <c r="E103" s="15">
        <v>29525.459498921246</v>
      </c>
      <c r="F103" s="98">
        <v>0.2883660001735162</v>
      </c>
      <c r="J103" s="83"/>
      <c r="K103" s="81"/>
      <c r="L103" s="84"/>
      <c r="M103" s="84"/>
    </row>
    <row r="104" spans="1:13" ht="11.25">
      <c r="A104" s="80"/>
      <c r="B104" s="15"/>
      <c r="C104" s="15" t="s">
        <v>350</v>
      </c>
      <c r="D104" s="106">
        <v>38405.896678240744</v>
      </c>
      <c r="E104" s="15">
        <v>43259.05064732774</v>
      </c>
      <c r="F104" s="98">
        <v>0.9500027127473422</v>
      </c>
      <c r="J104" s="83"/>
      <c r="K104" s="81"/>
      <c r="L104" s="84"/>
      <c r="M104" s="84"/>
    </row>
    <row r="105" spans="1:13" ht="11.25">
      <c r="A105" s="80"/>
      <c r="B105" s="15"/>
      <c r="C105" s="15" t="s">
        <v>97</v>
      </c>
      <c r="D105" s="106">
        <v>38405.903645833336</v>
      </c>
      <c r="E105" s="15">
        <v>1218.0423690511902</v>
      </c>
      <c r="F105" s="98">
        <v>4.170521692488424</v>
      </c>
      <c r="J105" s="83"/>
      <c r="K105" s="81"/>
      <c r="L105" s="84"/>
      <c r="M105" s="84"/>
    </row>
    <row r="106" spans="1:13" ht="11.25">
      <c r="A106" s="80"/>
      <c r="B106" s="15"/>
      <c r="C106" s="15" t="s">
        <v>128</v>
      </c>
      <c r="D106" s="106">
        <v>38405.91061342593</v>
      </c>
      <c r="E106" s="15">
        <v>1333.854988273511</v>
      </c>
      <c r="F106" s="98">
        <v>3.3390143808711845</v>
      </c>
      <c r="J106" s="83"/>
      <c r="K106" s="81"/>
      <c r="L106" s="84"/>
      <c r="M106" s="84"/>
    </row>
    <row r="107" spans="1:13" ht="11.25">
      <c r="A107" s="80"/>
      <c r="B107" s="15"/>
      <c r="C107" s="15" t="s">
        <v>354</v>
      </c>
      <c r="D107" s="106">
        <v>38405.91758101852</v>
      </c>
      <c r="E107" s="15">
        <v>30877.92454677329</v>
      </c>
      <c r="F107" s="98">
        <v>1.0101627348212585</v>
      </c>
      <c r="J107" s="83"/>
      <c r="K107" s="81"/>
      <c r="L107" s="84"/>
      <c r="M107" s="84"/>
    </row>
    <row r="108" spans="1:13" ht="11.25">
      <c r="A108" s="80"/>
      <c r="B108" s="15"/>
      <c r="C108" s="15" t="s">
        <v>351</v>
      </c>
      <c r="D108" s="106">
        <v>38405.92453703703</v>
      </c>
      <c r="E108" s="15">
        <v>1332.7823205267712</v>
      </c>
      <c r="F108" s="98">
        <v>0.4492357800620168</v>
      </c>
      <c r="J108" s="83"/>
      <c r="K108" s="81"/>
      <c r="L108" s="84"/>
      <c r="M108" s="84"/>
    </row>
    <row r="109" spans="1:13" ht="11.25">
      <c r="A109" s="80"/>
      <c r="B109" s="15"/>
      <c r="C109" s="15" t="s">
        <v>355</v>
      </c>
      <c r="D109" s="106">
        <v>38405.93150462963</v>
      </c>
      <c r="E109" s="15">
        <v>366.30058727958885</v>
      </c>
      <c r="F109" s="98">
        <v>6.510993411181944</v>
      </c>
      <c r="J109" s="83"/>
      <c r="K109" s="81"/>
      <c r="L109" s="84"/>
      <c r="M109" s="84"/>
    </row>
    <row r="110" spans="1:13" ht="11.25">
      <c r="A110" s="80"/>
      <c r="B110" s="15"/>
      <c r="C110" s="15" t="s">
        <v>352</v>
      </c>
      <c r="D110" s="106">
        <v>38405.93844907408</v>
      </c>
      <c r="E110" s="15">
        <v>56668.01975792457</v>
      </c>
      <c r="F110" s="98">
        <v>1.3269187143382921</v>
      </c>
      <c r="J110" s="83"/>
      <c r="K110" s="81"/>
      <c r="L110" s="84"/>
      <c r="M110" s="84"/>
    </row>
    <row r="111" spans="1:13" ht="11.25">
      <c r="A111" s="80"/>
      <c r="B111" s="15"/>
      <c r="C111" s="15" t="s">
        <v>554</v>
      </c>
      <c r="D111" s="106">
        <v>38405.945393518516</v>
      </c>
      <c r="E111" s="15">
        <v>1228.763911856793</v>
      </c>
      <c r="F111" s="98">
        <v>3.5271204508965854</v>
      </c>
      <c r="J111" s="83"/>
      <c r="K111" s="81"/>
      <c r="L111" s="84"/>
      <c r="M111" s="84"/>
    </row>
    <row r="112" spans="1:13" ht="11.25">
      <c r="A112" s="80"/>
      <c r="B112" s="15"/>
      <c r="C112" s="15" t="s">
        <v>356</v>
      </c>
      <c r="D112" s="106">
        <v>38405.952361111114</v>
      </c>
      <c r="E112" s="15">
        <v>31759.106831466997</v>
      </c>
      <c r="F112" s="98">
        <v>2.470196889532389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6"/>
      <c r="E113" s="15"/>
      <c r="F113" s="98"/>
      <c r="J113" s="83"/>
      <c r="K113" s="81"/>
      <c r="L113" s="84"/>
      <c r="M113" s="84"/>
    </row>
    <row r="114" spans="1:13" ht="11.25">
      <c r="A114" s="80"/>
      <c r="B114" s="15"/>
      <c r="C114" s="15"/>
      <c r="D114" s="106"/>
      <c r="E114" s="15">
        <v>7215784.724979562</v>
      </c>
      <c r="F114" s="98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6"/>
      <c r="E115" s="15">
        <v>2584738.073730859</v>
      </c>
      <c r="F115" s="98"/>
      <c r="J115" s="83"/>
      <c r="K115" s="81"/>
      <c r="L115" s="84"/>
      <c r="M115" s="84"/>
    </row>
    <row r="116" spans="1:13" ht="11.25">
      <c r="A116" s="80"/>
      <c r="B116" s="15"/>
      <c r="C116" s="15"/>
      <c r="D116" s="106"/>
      <c r="E116" s="15">
        <v>35.820609569781475</v>
      </c>
      <c r="F116" s="98" t="s">
        <v>381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6"/>
      <c r="E117" s="15"/>
      <c r="F117" s="98"/>
      <c r="J117" s="83"/>
      <c r="K117" s="81"/>
      <c r="L117" s="84"/>
      <c r="M117" s="84"/>
    </row>
    <row r="118" spans="1:13" ht="11.25">
      <c r="A118" s="80"/>
      <c r="B118" s="15"/>
      <c r="C118" s="15"/>
      <c r="D118" s="106"/>
      <c r="E118" s="15"/>
      <c r="F118" s="98"/>
      <c r="J118" s="83"/>
      <c r="K118" s="81"/>
      <c r="L118" s="84"/>
      <c r="M118" s="84"/>
    </row>
    <row r="119" spans="1:13" ht="11.25">
      <c r="A119" s="80"/>
      <c r="B119" s="15"/>
      <c r="C119" s="15" t="s">
        <v>382</v>
      </c>
      <c r="D119" s="106" t="s">
        <v>383</v>
      </c>
      <c r="E119" s="15" t="s">
        <v>384</v>
      </c>
      <c r="F119" s="98" t="s">
        <v>458</v>
      </c>
      <c r="J119" s="83"/>
      <c r="K119" s="81"/>
      <c r="L119" s="84"/>
      <c r="M119" s="84"/>
    </row>
    <row r="120" spans="1:13" ht="11.25">
      <c r="A120" s="80" t="s">
        <v>542</v>
      </c>
      <c r="B120" s="15"/>
      <c r="C120" s="15" t="s">
        <v>534</v>
      </c>
      <c r="D120" s="106">
        <v>38405.73778935185</v>
      </c>
      <c r="E120" s="15">
        <v>11734.233360632195</v>
      </c>
      <c r="F120" s="98">
        <v>3.207372056512586</v>
      </c>
      <c r="J120" s="83"/>
      <c r="K120" s="81"/>
      <c r="L120" s="84"/>
      <c r="M120" s="84"/>
    </row>
    <row r="121" spans="1:13" ht="11.25">
      <c r="A121" s="80"/>
      <c r="B121" s="15"/>
      <c r="C121" s="15" t="s">
        <v>535</v>
      </c>
      <c r="D121" s="106">
        <v>38405.74475694444</v>
      </c>
      <c r="E121" s="15">
        <v>3037.9641319211014</v>
      </c>
      <c r="F121" s="98">
        <v>5.826929063799929</v>
      </c>
      <c r="J121" s="83"/>
      <c r="K121" s="81"/>
      <c r="L121" s="84"/>
      <c r="M121" s="84"/>
    </row>
    <row r="122" spans="1:13" ht="11.25">
      <c r="A122" s="80"/>
      <c r="B122" s="15"/>
      <c r="C122" s="15" t="s">
        <v>549</v>
      </c>
      <c r="D122" s="106">
        <v>38405.75171296296</v>
      </c>
      <c r="E122" s="15">
        <v>11362.745939935987</v>
      </c>
      <c r="F122" s="98">
        <v>1.2511101518232441</v>
      </c>
      <c r="J122" s="83"/>
      <c r="K122" s="81"/>
      <c r="L122" s="84"/>
      <c r="M122" s="84"/>
    </row>
    <row r="123" spans="1:13" ht="11.25">
      <c r="A123" s="80"/>
      <c r="B123" s="15"/>
      <c r="C123" s="15" t="s">
        <v>536</v>
      </c>
      <c r="D123" s="106">
        <v>38405.75866898148</v>
      </c>
      <c r="E123" s="15">
        <v>12231.100986027486</v>
      </c>
      <c r="F123" s="98">
        <v>0.3406292550221399</v>
      </c>
      <c r="J123" s="83"/>
      <c r="K123" s="81"/>
      <c r="L123" s="84"/>
      <c r="M123" s="84"/>
    </row>
    <row r="124" spans="1:13" ht="11.25">
      <c r="A124" s="80"/>
      <c r="B124" s="15"/>
      <c r="C124" s="15" t="s">
        <v>550</v>
      </c>
      <c r="D124" s="106">
        <v>38405.76563657408</v>
      </c>
      <c r="E124" s="84">
        <v>2671.1268420933893</v>
      </c>
      <c r="F124" s="97">
        <v>5.52554483665833</v>
      </c>
      <c r="J124" s="83"/>
      <c r="K124" s="81"/>
      <c r="L124" s="84"/>
      <c r="M124" s="84"/>
    </row>
    <row r="125" spans="1:13" ht="11.25">
      <c r="A125" s="80"/>
      <c r="B125" s="15"/>
      <c r="C125" s="15" t="s">
        <v>557</v>
      </c>
      <c r="D125" s="106">
        <v>38405.77258101852</v>
      </c>
      <c r="E125" s="84">
        <v>10274.095191967015</v>
      </c>
      <c r="F125" s="97">
        <v>2.1717125024126647</v>
      </c>
      <c r="J125" s="83"/>
      <c r="K125" s="81"/>
      <c r="L125" s="84"/>
      <c r="M125" s="84"/>
    </row>
    <row r="126" spans="1:13" ht="11.25">
      <c r="A126" s="80"/>
      <c r="B126" s="15"/>
      <c r="C126" s="15" t="s">
        <v>537</v>
      </c>
      <c r="D126" s="106">
        <v>38405.77954861111</v>
      </c>
      <c r="E126" s="84">
        <v>11903.880444789364</v>
      </c>
      <c r="F126" s="97">
        <v>1.2455218325192294</v>
      </c>
      <c r="J126" s="83"/>
      <c r="K126" s="81"/>
      <c r="L126" s="84"/>
      <c r="M126" s="84"/>
    </row>
    <row r="127" spans="1:13" ht="11.25">
      <c r="A127" s="80"/>
      <c r="B127" s="15"/>
      <c r="C127" s="15" t="s">
        <v>558</v>
      </c>
      <c r="D127" s="106">
        <v>38405.78650462963</v>
      </c>
      <c r="E127" s="84">
        <v>9801.283369969226</v>
      </c>
      <c r="F127" s="97">
        <v>1.8541298354478801</v>
      </c>
      <c r="J127" s="83"/>
      <c r="K127" s="81"/>
      <c r="L127" s="84"/>
      <c r="M127" s="84"/>
    </row>
    <row r="128" spans="1:13" ht="11.25">
      <c r="A128" s="80"/>
      <c r="B128" s="15"/>
      <c r="C128" s="15" t="s">
        <v>800</v>
      </c>
      <c r="D128" s="106">
        <v>38405.79347222222</v>
      </c>
      <c r="E128" s="84">
        <v>7893.100146803347</v>
      </c>
      <c r="F128" s="97">
        <v>1.985553862076296</v>
      </c>
      <c r="L128" s="84"/>
      <c r="M128" s="76"/>
    </row>
    <row r="129" spans="1:6" ht="11.25">
      <c r="A129" s="80"/>
      <c r="B129" s="15"/>
      <c r="C129" s="15" t="s">
        <v>831</v>
      </c>
      <c r="D129" s="106">
        <v>38405.80042824074</v>
      </c>
      <c r="E129" s="84">
        <v>7164.3597669377605</v>
      </c>
      <c r="F129" s="97">
        <v>4.948570924998922</v>
      </c>
    </row>
    <row r="130" spans="1:13" ht="11.25">
      <c r="A130" s="80"/>
      <c r="B130" s="15"/>
      <c r="C130" s="15" t="s">
        <v>551</v>
      </c>
      <c r="D130" s="106">
        <v>38405.80739583333</v>
      </c>
      <c r="E130" s="84">
        <v>5564.496197506331</v>
      </c>
      <c r="F130" s="97">
        <v>3.013695477967409</v>
      </c>
      <c r="J130" s="78"/>
      <c r="K130" s="78"/>
      <c r="L130" s="79"/>
      <c r="M130" s="79"/>
    </row>
    <row r="131" spans="1:13" ht="11.25">
      <c r="A131" s="80"/>
      <c r="B131" s="15"/>
      <c r="C131" s="15" t="s">
        <v>538</v>
      </c>
      <c r="D131" s="106">
        <v>38405.814351851855</v>
      </c>
      <c r="E131" s="84">
        <v>12176.95523906084</v>
      </c>
      <c r="F131" s="97">
        <v>0.6106129007156321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348</v>
      </c>
      <c r="D132" s="106">
        <v>38405.82131944445</v>
      </c>
      <c r="E132" s="84">
        <v>3019.5411847015475</v>
      </c>
      <c r="F132" s="97">
        <v>3.582590309590362</v>
      </c>
      <c r="J132" s="83"/>
      <c r="K132" s="81"/>
      <c r="L132" s="84"/>
      <c r="M132" s="84"/>
    </row>
    <row r="133" spans="1:13" ht="11.25">
      <c r="A133" s="80"/>
      <c r="B133" s="15"/>
      <c r="C133" s="15" t="s">
        <v>952</v>
      </c>
      <c r="D133" s="106">
        <v>38405.82826388889</v>
      </c>
      <c r="E133" s="84">
        <v>8568.4335589668</v>
      </c>
      <c r="F133" s="97">
        <v>5.556700189506215</v>
      </c>
      <c r="J133" s="83"/>
      <c r="K133" s="81"/>
      <c r="L133" s="84"/>
      <c r="M133" s="84"/>
    </row>
    <row r="134" spans="1:13" ht="11.25">
      <c r="A134" s="80"/>
      <c r="B134" s="15"/>
      <c r="C134" s="15" t="s">
        <v>983</v>
      </c>
      <c r="D134" s="106">
        <v>38405.835231481484</v>
      </c>
      <c r="E134" s="84">
        <v>8710.17649188058</v>
      </c>
      <c r="F134" s="97">
        <v>1.2648790577387807</v>
      </c>
      <c r="J134" s="83"/>
      <c r="K134" s="81"/>
      <c r="L134" s="84"/>
      <c r="M134" s="84"/>
    </row>
    <row r="135" spans="1:13" ht="11.25">
      <c r="A135" s="80"/>
      <c r="B135" s="15"/>
      <c r="C135" s="15" t="s">
        <v>1013</v>
      </c>
      <c r="D135" s="106">
        <v>38405.8421875</v>
      </c>
      <c r="E135" s="84">
        <v>28560.579382258602</v>
      </c>
      <c r="F135" s="97">
        <v>0.9101442322742014</v>
      </c>
      <c r="J135" s="83"/>
      <c r="K135" s="81"/>
      <c r="L135" s="84"/>
      <c r="M135" s="84"/>
    </row>
    <row r="136" spans="1:13" ht="11.25">
      <c r="A136" s="80"/>
      <c r="B136" s="15"/>
      <c r="C136" s="15" t="s">
        <v>556</v>
      </c>
      <c r="D136" s="106">
        <v>38405.84914351852</v>
      </c>
      <c r="E136" s="84">
        <v>12612.399294285718</v>
      </c>
      <c r="F136" s="97">
        <v>0.8036999516630071</v>
      </c>
      <c r="J136" s="83"/>
      <c r="K136" s="81"/>
      <c r="L136" s="84"/>
      <c r="M136" s="84"/>
    </row>
    <row r="137" spans="1:13" ht="11.25">
      <c r="A137" s="80"/>
      <c r="B137" s="15"/>
      <c r="C137" s="15" t="s">
        <v>349</v>
      </c>
      <c r="D137" s="106">
        <v>38405.85611111111</v>
      </c>
      <c r="E137" s="84">
        <v>11495.798869142644</v>
      </c>
      <c r="F137" s="97">
        <v>0.5317861924595969</v>
      </c>
      <c r="J137" s="83"/>
      <c r="K137" s="81"/>
      <c r="L137" s="84"/>
      <c r="M137" s="84"/>
    </row>
    <row r="138" spans="1:13" ht="11.25">
      <c r="A138" s="80"/>
      <c r="B138" s="15"/>
      <c r="C138" s="15" t="s">
        <v>1104</v>
      </c>
      <c r="D138" s="106">
        <v>38405.86306712963</v>
      </c>
      <c r="E138" s="84">
        <v>8951.97831560608</v>
      </c>
      <c r="F138" s="97">
        <v>3.53006568235722</v>
      </c>
      <c r="J138" s="83"/>
      <c r="K138" s="81"/>
      <c r="L138" s="84"/>
      <c r="M138" s="84"/>
    </row>
    <row r="139" spans="1:13" ht="11.25">
      <c r="A139" s="80"/>
      <c r="B139" s="15"/>
      <c r="C139" s="15" t="s">
        <v>1135</v>
      </c>
      <c r="D139" s="106">
        <v>38405.870034722226</v>
      </c>
      <c r="E139" s="84">
        <v>6646.2342984978495</v>
      </c>
      <c r="F139" s="97">
        <v>1.410551419314138</v>
      </c>
      <c r="J139" s="83"/>
      <c r="K139" s="81"/>
      <c r="L139" s="84"/>
      <c r="M139" s="84"/>
    </row>
    <row r="140" spans="1:13" ht="11.25">
      <c r="A140" s="80"/>
      <c r="B140" s="15"/>
      <c r="C140" s="15" t="s">
        <v>553</v>
      </c>
      <c r="D140" s="106">
        <v>38405.87700231482</v>
      </c>
      <c r="E140" s="84">
        <v>18194.30878998661</v>
      </c>
      <c r="F140" s="97">
        <v>0.7127743868518212</v>
      </c>
      <c r="J140" s="83"/>
      <c r="K140" s="81"/>
      <c r="L140" s="84"/>
      <c r="M140" s="84"/>
    </row>
    <row r="141" spans="1:13" ht="11.25">
      <c r="A141" s="80"/>
      <c r="B141" s="15"/>
      <c r="C141" s="15" t="s">
        <v>353</v>
      </c>
      <c r="D141" s="106">
        <v>38405.88395833333</v>
      </c>
      <c r="E141" s="84">
        <v>12834.360035393462</v>
      </c>
      <c r="F141" s="97">
        <v>1.0611300744784018</v>
      </c>
      <c r="J141" s="83"/>
      <c r="K141" s="81"/>
      <c r="L141" s="84"/>
      <c r="M141" s="84"/>
    </row>
    <row r="142" spans="1:13" ht="11.25">
      <c r="A142" s="80"/>
      <c r="B142" s="15"/>
      <c r="C142" s="15" t="s">
        <v>34</v>
      </c>
      <c r="D142" s="106">
        <v>38405.890914351854</v>
      </c>
      <c r="E142" s="84">
        <v>7123.913626498872</v>
      </c>
      <c r="F142" s="97">
        <v>1.4946423762370173</v>
      </c>
      <c r="J142" s="83"/>
      <c r="K142" s="81"/>
      <c r="L142" s="84"/>
      <c r="M142" s="84"/>
    </row>
    <row r="143" spans="1:13" ht="11.25">
      <c r="A143" s="80"/>
      <c r="B143" s="15"/>
      <c r="C143" s="15" t="s">
        <v>350</v>
      </c>
      <c r="D143" s="106">
        <v>38405.89787037037</v>
      </c>
      <c r="E143" s="84">
        <v>2897.748737387569</v>
      </c>
      <c r="F143" s="97">
        <v>2.32931368139812</v>
      </c>
      <c r="J143" s="83"/>
      <c r="K143" s="81"/>
      <c r="L143" s="84"/>
      <c r="M143" s="84"/>
    </row>
    <row r="144" spans="1:13" ht="11.25">
      <c r="A144" s="80"/>
      <c r="B144" s="15"/>
      <c r="C144" s="15" t="s">
        <v>97</v>
      </c>
      <c r="D144" s="106">
        <v>38405.90482638889</v>
      </c>
      <c r="E144" s="84">
        <v>18457.62355636316</v>
      </c>
      <c r="F144" s="97">
        <v>1.5948722250726033</v>
      </c>
      <c r="J144" s="83"/>
      <c r="K144" s="81"/>
      <c r="L144" s="84"/>
      <c r="M144" s="84"/>
    </row>
    <row r="145" spans="1:13" ht="11.25">
      <c r="A145" s="80"/>
      <c r="B145" s="15"/>
      <c r="C145" s="15" t="s">
        <v>128</v>
      </c>
      <c r="D145" s="106">
        <v>38405.91179398148</v>
      </c>
      <c r="E145" s="84">
        <v>5631.541654772795</v>
      </c>
      <c r="F145" s="97">
        <v>4.513438751057656</v>
      </c>
      <c r="J145" s="83"/>
      <c r="K145" s="81"/>
      <c r="L145" s="84"/>
      <c r="M145" s="84"/>
    </row>
    <row r="146" spans="1:13" ht="11.25">
      <c r="A146" s="80"/>
      <c r="B146" s="15"/>
      <c r="C146" s="15" t="s">
        <v>354</v>
      </c>
      <c r="D146" s="106">
        <v>38405.918761574074</v>
      </c>
      <c r="E146" s="84">
        <v>12935.144309695543</v>
      </c>
      <c r="F146" s="97">
        <v>3.474492136499677</v>
      </c>
      <c r="J146" s="83"/>
      <c r="K146" s="81"/>
      <c r="L146" s="84"/>
      <c r="M146" s="84"/>
    </row>
    <row r="147" spans="1:13" ht="11.25">
      <c r="A147" s="80"/>
      <c r="B147" s="15"/>
      <c r="C147" s="15" t="s">
        <v>351</v>
      </c>
      <c r="D147" s="106">
        <v>38405.925717592596</v>
      </c>
      <c r="E147" s="84">
        <v>5948.151292299918</v>
      </c>
      <c r="F147" s="97">
        <v>4.211245541098373</v>
      </c>
      <c r="J147" s="83"/>
      <c r="K147" s="81"/>
      <c r="L147" s="84"/>
      <c r="M147" s="84"/>
    </row>
    <row r="148" spans="1:13" ht="11.25">
      <c r="A148" s="80"/>
      <c r="B148" s="15"/>
      <c r="C148" s="15" t="s">
        <v>355</v>
      </c>
      <c r="D148" s="106">
        <v>38405.93267361111</v>
      </c>
      <c r="E148" s="84">
        <v>3128.7066157139716</v>
      </c>
      <c r="F148" s="97">
        <v>4.0294851747170695</v>
      </c>
      <c r="J148" s="83"/>
      <c r="K148" s="81"/>
      <c r="L148" s="84"/>
      <c r="M148" s="84"/>
    </row>
    <row r="149" spans="1:13" ht="11.25">
      <c r="A149" s="80"/>
      <c r="B149" s="15"/>
      <c r="C149" s="15" t="s">
        <v>352</v>
      </c>
      <c r="D149" s="106">
        <v>38405.93962962963</v>
      </c>
      <c r="E149" s="84">
        <v>3076.739970446132</v>
      </c>
      <c r="F149" s="97">
        <v>6.075542546915098</v>
      </c>
      <c r="J149" s="83"/>
      <c r="K149" s="81"/>
      <c r="L149" s="84"/>
      <c r="M149" s="84"/>
    </row>
    <row r="150" spans="1:13" ht="11.25">
      <c r="A150" s="80"/>
      <c r="B150" s="15"/>
      <c r="C150" s="15" t="s">
        <v>554</v>
      </c>
      <c r="D150" s="106">
        <v>38405.94658564815</v>
      </c>
      <c r="E150" s="84">
        <v>18619.951677878376</v>
      </c>
      <c r="F150" s="97">
        <v>1.7730362339116428</v>
      </c>
      <c r="J150" s="83"/>
      <c r="K150" s="81"/>
      <c r="L150" s="84"/>
      <c r="M150" s="84"/>
    </row>
    <row r="151" spans="1:13" ht="11.25">
      <c r="A151" s="80"/>
      <c r="B151" s="15"/>
      <c r="C151" s="15" t="s">
        <v>356</v>
      </c>
      <c r="D151" s="106">
        <v>38405.95354166667</v>
      </c>
      <c r="E151" s="84">
        <v>13138.604938587408</v>
      </c>
      <c r="F151" s="97">
        <v>2.5417207691089145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6"/>
      <c r="E152" s="84"/>
      <c r="F152" s="97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7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7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7" t="s">
        <v>381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7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7"/>
      <c r="J157" s="83"/>
      <c r="K157" s="81"/>
      <c r="L157" s="84"/>
      <c r="M157" s="84"/>
    </row>
    <row r="158" spans="1:13" ht="11.25">
      <c r="A158" s="80"/>
      <c r="B158" s="15"/>
      <c r="C158" s="15" t="s">
        <v>382</v>
      </c>
      <c r="D158" s="107" t="s">
        <v>383</v>
      </c>
      <c r="E158" s="84" t="s">
        <v>384</v>
      </c>
      <c r="F158" s="97" t="s">
        <v>458</v>
      </c>
      <c r="J158" s="83"/>
      <c r="K158" s="81"/>
      <c r="L158" s="84"/>
      <c r="M158" s="84"/>
    </row>
    <row r="159" spans="1:6" ht="11.25">
      <c r="A159" s="80" t="s">
        <v>543</v>
      </c>
      <c r="B159" s="15"/>
      <c r="C159" s="15" t="s">
        <v>534</v>
      </c>
      <c r="D159" s="107">
        <v>38405.73594907407</v>
      </c>
      <c r="E159" s="84">
        <v>17991.00114283855</v>
      </c>
      <c r="F159" s="97">
        <v>3.246144388617044</v>
      </c>
    </row>
    <row r="160" spans="1:13" ht="11.25">
      <c r="A160" s="80"/>
      <c r="B160" s="15"/>
      <c r="C160" s="15" t="s">
        <v>535</v>
      </c>
      <c r="D160" s="107">
        <v>38405.74292824074</v>
      </c>
      <c r="E160" s="84">
        <v>388.79687574463003</v>
      </c>
      <c r="F160" s="97">
        <v>141.61081294489819</v>
      </c>
      <c r="L160" s="84"/>
      <c r="M160" s="84"/>
    </row>
    <row r="161" spans="1:12" ht="11.25">
      <c r="A161" s="80"/>
      <c r="B161" s="15"/>
      <c r="C161" s="15" t="s">
        <v>549</v>
      </c>
      <c r="D161" s="107">
        <v>38405.749872685185</v>
      </c>
      <c r="E161" s="84">
        <v>4380.368538175262</v>
      </c>
      <c r="F161" s="97">
        <v>4.809888080867212</v>
      </c>
      <c r="L161" s="84"/>
    </row>
    <row r="162" spans="1:13" ht="11.25">
      <c r="A162" s="80"/>
      <c r="B162" s="15"/>
      <c r="C162" s="15" t="s">
        <v>536</v>
      </c>
      <c r="D162" s="107">
        <v>38405.75682870371</v>
      </c>
      <c r="E162" s="84">
        <v>17746.070712166744</v>
      </c>
      <c r="F162" s="97">
        <v>0.25177213503481616</v>
      </c>
      <c r="L162" s="84"/>
      <c r="M162" s="76"/>
    </row>
    <row r="163" spans="1:6" ht="11.25">
      <c r="A163" s="80"/>
      <c r="B163" s="15"/>
      <c r="C163" s="15" t="s">
        <v>550</v>
      </c>
      <c r="D163" s="107">
        <v>38405.7637962963</v>
      </c>
      <c r="E163" s="84">
        <v>64772.360811119666</v>
      </c>
      <c r="F163" s="97">
        <v>3.1036795771425663</v>
      </c>
    </row>
    <row r="164" spans="1:13" ht="11.25">
      <c r="A164" s="80"/>
      <c r="B164" s="15"/>
      <c r="C164" s="15" t="s">
        <v>557</v>
      </c>
      <c r="D164" s="107">
        <v>38405.77075231481</v>
      </c>
      <c r="E164" s="84">
        <v>4636.4125140411525</v>
      </c>
      <c r="F164" s="97">
        <v>1.8809603161296709</v>
      </c>
      <c r="J164" s="78"/>
      <c r="K164" s="78"/>
      <c r="L164" s="79"/>
      <c r="M164" s="79"/>
    </row>
    <row r="165" spans="1:13" ht="11.25">
      <c r="A165" s="80"/>
      <c r="B165" s="15"/>
      <c r="C165" s="15" t="s">
        <v>537</v>
      </c>
      <c r="D165" s="107">
        <v>38405.777719907404</v>
      </c>
      <c r="E165" s="84">
        <v>18355.302875022506</v>
      </c>
      <c r="F165" s="97">
        <v>3.264252977526159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558</v>
      </c>
      <c r="D166" s="107">
        <v>38405.7846875</v>
      </c>
      <c r="E166" s="84">
        <v>4626.117385061967</v>
      </c>
      <c r="F166" s="97">
        <v>0.9359531965993391</v>
      </c>
      <c r="J166" s="83"/>
      <c r="K166" s="81"/>
      <c r="L166" s="84"/>
      <c r="M166" s="84"/>
    </row>
    <row r="167" spans="1:13" ht="11.25">
      <c r="A167" s="80"/>
      <c r="B167" s="15"/>
      <c r="C167" s="15" t="s">
        <v>800</v>
      </c>
      <c r="D167" s="107">
        <v>38405.79164351852</v>
      </c>
      <c r="E167" s="84">
        <v>7304.486258327462</v>
      </c>
      <c r="F167" s="97">
        <v>5.449449673932549</v>
      </c>
      <c r="J167" s="83"/>
      <c r="K167" s="81"/>
      <c r="L167" s="84"/>
      <c r="M167" s="84"/>
    </row>
    <row r="168" spans="1:13" ht="11.25">
      <c r="A168" s="80"/>
      <c r="B168" s="15"/>
      <c r="C168" s="15" t="s">
        <v>831</v>
      </c>
      <c r="D168" s="107">
        <v>38405.79859953704</v>
      </c>
      <c r="E168" s="84">
        <v>3411.043710399635</v>
      </c>
      <c r="F168" s="97">
        <v>0.4808524067849632</v>
      </c>
      <c r="J168" s="83"/>
      <c r="K168" s="81"/>
      <c r="L168" s="84"/>
      <c r="M168" s="84"/>
    </row>
    <row r="169" spans="1:13" ht="11.25">
      <c r="A169" s="80"/>
      <c r="B169" s="15"/>
      <c r="C169" s="15" t="s">
        <v>551</v>
      </c>
      <c r="D169" s="107">
        <v>38405.80556712963</v>
      </c>
      <c r="E169" s="84">
        <v>1368.1663477993848</v>
      </c>
      <c r="F169" s="97">
        <v>4.983825170041392</v>
      </c>
      <c r="J169" s="83"/>
      <c r="K169" s="81"/>
      <c r="L169" s="84"/>
      <c r="M169" s="84"/>
    </row>
    <row r="170" spans="1:13" ht="11.25">
      <c r="A170" s="80"/>
      <c r="B170" s="15"/>
      <c r="C170" s="15" t="s">
        <v>538</v>
      </c>
      <c r="D170" s="107">
        <v>38405.812523148146</v>
      </c>
      <c r="E170" s="84">
        <v>18239.83366470434</v>
      </c>
      <c r="F170" s="97">
        <v>5.386259654921741</v>
      </c>
      <c r="J170" s="83"/>
      <c r="K170" s="81"/>
      <c r="L170" s="84"/>
      <c r="M170" s="84"/>
    </row>
    <row r="171" spans="1:13" ht="11.25">
      <c r="A171" s="80"/>
      <c r="B171" s="15"/>
      <c r="C171" s="15" t="s">
        <v>348</v>
      </c>
      <c r="D171" s="107">
        <v>38405.819502314815</v>
      </c>
      <c r="E171" s="84">
        <v>57107.77335322303</v>
      </c>
      <c r="F171" s="97">
        <v>20.14797534043428</v>
      </c>
      <c r="J171" s="83"/>
      <c r="K171" s="81"/>
      <c r="L171" s="84"/>
      <c r="M171" s="84"/>
    </row>
    <row r="172" spans="1:13" ht="11.25">
      <c r="A172" s="80"/>
      <c r="B172" s="15"/>
      <c r="C172" s="15" t="s">
        <v>952</v>
      </c>
      <c r="D172" s="107">
        <v>38405.82644675926</v>
      </c>
      <c r="E172" s="84">
        <v>3745.348215223179</v>
      </c>
      <c r="F172" s="97">
        <v>4.945782468339825</v>
      </c>
      <c r="J172" s="83"/>
      <c r="K172" s="81"/>
      <c r="L172" s="84"/>
      <c r="M172" s="84"/>
    </row>
    <row r="173" spans="1:13" ht="11.25">
      <c r="A173" s="80"/>
      <c r="B173" s="15"/>
      <c r="C173" s="15" t="s">
        <v>983</v>
      </c>
      <c r="D173" s="107">
        <v>38405.833402777775</v>
      </c>
      <c r="E173" s="84">
        <v>33901.434764529404</v>
      </c>
      <c r="F173" s="97">
        <v>1.1919576545405388</v>
      </c>
      <c r="J173" s="83"/>
      <c r="K173" s="81"/>
      <c r="L173" s="84"/>
      <c r="M173" s="84"/>
    </row>
    <row r="174" spans="1:13" ht="11.25">
      <c r="A174" s="80"/>
      <c r="B174" s="15"/>
      <c r="C174" s="15" t="s">
        <v>1013</v>
      </c>
      <c r="D174" s="107">
        <v>38405.8403587963</v>
      </c>
      <c r="E174" s="84">
        <v>57151.42783297863</v>
      </c>
      <c r="F174" s="97">
        <v>1.2642517349925395</v>
      </c>
      <c r="J174" s="83"/>
      <c r="K174" s="81"/>
      <c r="L174" s="84"/>
      <c r="M174" s="84"/>
    </row>
    <row r="175" spans="1:13" ht="11.25">
      <c r="A175" s="80"/>
      <c r="B175" s="15"/>
      <c r="C175" s="15" t="s">
        <v>556</v>
      </c>
      <c r="D175" s="107">
        <v>38405.84731481481</v>
      </c>
      <c r="E175" s="84">
        <v>20020.28885233017</v>
      </c>
      <c r="F175" s="97">
        <v>2.6474699623732905</v>
      </c>
      <c r="J175" s="83"/>
      <c r="K175" s="81"/>
      <c r="L175" s="84"/>
      <c r="M175" s="84"/>
    </row>
    <row r="176" spans="1:13" ht="11.25">
      <c r="A176" s="80"/>
      <c r="B176" s="15"/>
      <c r="C176" s="15" t="s">
        <v>349</v>
      </c>
      <c r="D176" s="107">
        <v>38405.85427083333</v>
      </c>
      <c r="E176" s="84">
        <v>4939.8043008778595</v>
      </c>
      <c r="F176" s="97">
        <v>7.893369239566303</v>
      </c>
      <c r="J176" s="83"/>
      <c r="K176" s="81"/>
      <c r="L176" s="84"/>
      <c r="M176" s="84"/>
    </row>
    <row r="177" spans="1:13" ht="11.25">
      <c r="A177" s="80"/>
      <c r="B177" s="15"/>
      <c r="C177" s="15" t="s">
        <v>1104</v>
      </c>
      <c r="D177" s="107">
        <v>38405.861238425925</v>
      </c>
      <c r="E177" s="84">
        <v>7028.302212879019</v>
      </c>
      <c r="F177" s="97">
        <v>1.0426679827663285</v>
      </c>
      <c r="J177" s="83"/>
      <c r="K177" s="81"/>
      <c r="L177" s="84"/>
      <c r="M177" s="84"/>
    </row>
    <row r="178" spans="1:13" ht="11.25">
      <c r="A178" s="80"/>
      <c r="B178" s="15"/>
      <c r="C178" s="15" t="s">
        <v>1135</v>
      </c>
      <c r="D178" s="107">
        <v>38405.86820601852</v>
      </c>
      <c r="E178" s="84">
        <v>45449.37225109466</v>
      </c>
      <c r="F178" s="97">
        <v>1.316658789259152</v>
      </c>
      <c r="J178" s="83"/>
      <c r="K178" s="81"/>
      <c r="L178" s="84"/>
      <c r="M178" s="84"/>
    </row>
    <row r="179" spans="1:13" ht="11.25">
      <c r="A179" s="80"/>
      <c r="B179" s="15"/>
      <c r="C179" s="15" t="s">
        <v>553</v>
      </c>
      <c r="D179" s="107">
        <v>38405.87517361111</v>
      </c>
      <c r="E179" s="84">
        <v>1685.4263480105562</v>
      </c>
      <c r="F179" s="97">
        <v>6.784541845993252</v>
      </c>
      <c r="J179" s="83"/>
      <c r="K179" s="81"/>
      <c r="L179" s="84"/>
      <c r="M179" s="84"/>
    </row>
    <row r="180" spans="1:13" ht="11.25">
      <c r="A180" s="80"/>
      <c r="B180" s="15"/>
      <c r="C180" s="15" t="s">
        <v>353</v>
      </c>
      <c r="D180" s="107">
        <v>38405.88211805555</v>
      </c>
      <c r="E180" s="84">
        <v>19831.06718346917</v>
      </c>
      <c r="F180" s="97">
        <v>2.4397492591262613</v>
      </c>
      <c r="J180" s="83"/>
      <c r="K180" s="81"/>
      <c r="L180" s="84"/>
      <c r="M180" s="84"/>
    </row>
    <row r="181" spans="1:13" ht="11.25">
      <c r="A181" s="80"/>
      <c r="B181" s="15"/>
      <c r="C181" s="15" t="s">
        <v>34</v>
      </c>
      <c r="D181" s="107">
        <v>38405.889085648145</v>
      </c>
      <c r="E181" s="84">
        <v>45852.67245833963</v>
      </c>
      <c r="F181" s="97">
        <v>1.5954055812698422</v>
      </c>
      <c r="J181" s="83"/>
      <c r="K181" s="81"/>
      <c r="L181" s="84"/>
      <c r="M181" s="84"/>
    </row>
    <row r="182" spans="1:13" ht="11.25">
      <c r="A182" s="80"/>
      <c r="B182" s="15"/>
      <c r="C182" s="15" t="s">
        <v>350</v>
      </c>
      <c r="D182" s="107">
        <v>38405.89603009259</v>
      </c>
      <c r="E182" s="84">
        <v>71708.25319938059</v>
      </c>
      <c r="F182" s="97">
        <v>1.4947348984418811</v>
      </c>
      <c r="J182" s="83"/>
      <c r="K182" s="81"/>
      <c r="L182" s="84"/>
      <c r="M182" s="84"/>
    </row>
    <row r="183" spans="1:13" ht="11.25">
      <c r="A183" s="80"/>
      <c r="B183" s="15"/>
      <c r="C183" s="15" t="s">
        <v>97</v>
      </c>
      <c r="D183" s="107">
        <v>38405.90299768518</v>
      </c>
      <c r="E183" s="84">
        <v>1481.0552802998761</v>
      </c>
      <c r="F183" s="97">
        <v>26.893598292793122</v>
      </c>
      <c r="J183" s="83"/>
      <c r="K183" s="81"/>
      <c r="L183" s="84"/>
      <c r="M183" s="84"/>
    </row>
    <row r="184" spans="1:13" ht="11.25">
      <c r="A184" s="80"/>
      <c r="B184" s="15"/>
      <c r="C184" s="15" t="s">
        <v>128</v>
      </c>
      <c r="D184" s="107">
        <v>38405.90996527778</v>
      </c>
      <c r="E184" s="84">
        <v>1339.5608255802906</v>
      </c>
      <c r="F184" s="97">
        <v>33.643709402256924</v>
      </c>
      <c r="J184" s="83"/>
      <c r="K184" s="81"/>
      <c r="L184" s="84"/>
      <c r="M184" s="84"/>
    </row>
    <row r="185" spans="1:13" ht="11.25">
      <c r="A185" s="80"/>
      <c r="B185" s="15"/>
      <c r="C185" s="15" t="s">
        <v>354</v>
      </c>
      <c r="D185" s="107">
        <v>38405.91693287037</v>
      </c>
      <c r="E185" s="84">
        <v>20965.48774829666</v>
      </c>
      <c r="F185" s="97">
        <v>2.5298370214390147</v>
      </c>
      <c r="J185" s="83"/>
      <c r="K185" s="81"/>
      <c r="L185" s="84"/>
      <c r="M185" s="84"/>
    </row>
    <row r="186" spans="1:13" ht="11.25">
      <c r="A186" s="80"/>
      <c r="B186" s="15"/>
      <c r="C186" s="74" t="s">
        <v>351</v>
      </c>
      <c r="D186" s="107">
        <v>38405.92388888889</v>
      </c>
      <c r="E186" s="84">
        <v>1162.8517389973254</v>
      </c>
      <c r="F186" s="97">
        <v>63.58606278297998</v>
      </c>
      <c r="J186" s="83"/>
      <c r="K186" s="81"/>
      <c r="L186" s="84"/>
      <c r="M186" s="84"/>
    </row>
    <row r="187" spans="1:13" ht="11.25">
      <c r="A187" s="80"/>
      <c r="C187" s="74" t="s">
        <v>355</v>
      </c>
      <c r="D187" s="107">
        <v>38405.93085648148</v>
      </c>
      <c r="E187" s="74">
        <v>788.7281347564564</v>
      </c>
      <c r="F187" s="99">
        <v>112.86318838047355</v>
      </c>
      <c r="J187" s="83"/>
      <c r="K187" s="81"/>
      <c r="L187" s="84"/>
      <c r="M187" s="84"/>
    </row>
    <row r="188" spans="1:13" ht="11.25">
      <c r="A188" s="80"/>
      <c r="C188" s="74" t="s">
        <v>352</v>
      </c>
      <c r="D188" s="107">
        <v>38405.93780092592</v>
      </c>
      <c r="E188" s="74">
        <v>66063.21709406518</v>
      </c>
      <c r="F188" s="99">
        <v>3.563452074129002</v>
      </c>
      <c r="J188" s="83"/>
      <c r="K188" s="81"/>
      <c r="L188" s="84"/>
      <c r="M188" s="84"/>
    </row>
    <row r="189" spans="1:13" ht="11.25">
      <c r="A189" s="80"/>
      <c r="C189" s="74" t="s">
        <v>554</v>
      </c>
      <c r="D189" s="107">
        <v>38405.94474537037</v>
      </c>
      <c r="E189" s="74">
        <v>2106.863634296943</v>
      </c>
      <c r="F189" s="99">
        <v>11.496863147049146</v>
      </c>
      <c r="J189" s="83"/>
      <c r="K189" s="81"/>
      <c r="L189" s="84"/>
      <c r="M189" s="84"/>
    </row>
    <row r="190" spans="1:13" ht="11.25">
      <c r="A190" s="80"/>
      <c r="C190" s="74" t="s">
        <v>356</v>
      </c>
      <c r="D190" s="107">
        <v>38405.95170138889</v>
      </c>
      <c r="E190" s="74">
        <v>21430.251457078626</v>
      </c>
      <c r="F190" s="99">
        <v>1.2970047410522676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9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9" t="s">
        <v>381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382</v>
      </c>
      <c r="D197" s="107" t="s">
        <v>383</v>
      </c>
      <c r="E197" s="74" t="s">
        <v>384</v>
      </c>
      <c r="F197" s="99" t="s">
        <v>458</v>
      </c>
    </row>
    <row r="198" spans="1:13" ht="11.25">
      <c r="A198" s="80" t="s">
        <v>380</v>
      </c>
      <c r="C198" s="74" t="s">
        <v>534</v>
      </c>
      <c r="D198" s="107">
        <v>38405.738657407404</v>
      </c>
      <c r="E198" s="74">
        <v>14606.74707066796</v>
      </c>
      <c r="F198" s="99">
        <v>1.68386651975558</v>
      </c>
      <c r="J198" s="78"/>
      <c r="K198" s="78"/>
      <c r="L198" s="79"/>
      <c r="M198" s="79"/>
    </row>
    <row r="199" spans="1:13" ht="11.25">
      <c r="A199" s="80"/>
      <c r="C199" s="74" t="s">
        <v>535</v>
      </c>
      <c r="D199" s="107">
        <v>38405.745625</v>
      </c>
      <c r="E199" s="74">
        <v>66.13437743340243</v>
      </c>
      <c r="F199" s="99">
        <v>253.3258001340164</v>
      </c>
      <c r="H199" s="82"/>
      <c r="J199" s="83"/>
      <c r="K199" s="81"/>
      <c r="L199" s="84"/>
      <c r="M199" s="84"/>
    </row>
    <row r="200" spans="1:13" ht="11.25">
      <c r="A200" s="80"/>
      <c r="C200" s="74" t="s">
        <v>549</v>
      </c>
      <c r="D200" s="107">
        <v>38405.75258101852</v>
      </c>
      <c r="E200" s="74">
        <v>20370.98280677705</v>
      </c>
      <c r="F200" s="99">
        <v>3.617956129775286</v>
      </c>
      <c r="J200" s="83"/>
      <c r="K200" s="81"/>
      <c r="L200" s="84"/>
      <c r="M200" s="84"/>
    </row>
    <row r="201" spans="1:13" ht="11.25">
      <c r="A201" s="80"/>
      <c r="C201" s="74" t="s">
        <v>536</v>
      </c>
      <c r="D201" s="107">
        <v>38405.75952546296</v>
      </c>
      <c r="E201" s="74">
        <v>14827.507565891277</v>
      </c>
      <c r="F201" s="99">
        <v>0.6331159779844738</v>
      </c>
      <c r="J201" s="83"/>
      <c r="K201" s="81"/>
      <c r="L201" s="84"/>
      <c r="M201" s="84"/>
    </row>
    <row r="202" spans="1:13" ht="11.25">
      <c r="A202" s="80"/>
      <c r="C202" s="74" t="s">
        <v>550</v>
      </c>
      <c r="D202" s="107">
        <v>38405.766493055555</v>
      </c>
      <c r="E202" s="74">
        <v>3397.6441057145635</v>
      </c>
      <c r="F202" s="99">
        <v>5.451237226901936</v>
      </c>
      <c r="J202" s="83"/>
      <c r="K202" s="81"/>
      <c r="L202" s="84"/>
      <c r="M202" s="84"/>
    </row>
    <row r="203" spans="1:13" ht="11.25">
      <c r="A203" s="80"/>
      <c r="C203" s="74" t="s">
        <v>557</v>
      </c>
      <c r="D203" s="107">
        <v>38405.77344907408</v>
      </c>
      <c r="E203" s="74">
        <v>18838.923743699528</v>
      </c>
      <c r="F203" s="99">
        <v>0.7838127705959235</v>
      </c>
      <c r="J203" s="83"/>
      <c r="K203" s="81"/>
      <c r="L203" s="84"/>
      <c r="M203" s="84"/>
    </row>
    <row r="204" spans="1:13" ht="11.25">
      <c r="A204" s="80"/>
      <c r="C204" s="74" t="s">
        <v>537</v>
      </c>
      <c r="D204" s="107">
        <v>38405.78042824074</v>
      </c>
      <c r="E204" s="74">
        <v>14698.134763239706</v>
      </c>
      <c r="F204" s="99">
        <v>4.366645785700732</v>
      </c>
      <c r="J204" s="83"/>
      <c r="K204" s="81"/>
      <c r="L204" s="84"/>
      <c r="M204" s="84"/>
    </row>
    <row r="205" spans="1:13" ht="11.25">
      <c r="A205" s="80"/>
      <c r="C205" s="74" t="s">
        <v>558</v>
      </c>
      <c r="D205" s="107">
        <v>38405.78737268518</v>
      </c>
      <c r="E205" s="74">
        <v>17467.254760449185</v>
      </c>
      <c r="F205" s="99">
        <v>0.8387425499071821</v>
      </c>
      <c r="J205" s="83"/>
      <c r="K205" s="81"/>
      <c r="L205" s="84"/>
      <c r="M205" s="84"/>
    </row>
    <row r="206" spans="1:13" ht="11.25">
      <c r="A206" s="80"/>
      <c r="C206" s="74" t="s">
        <v>800</v>
      </c>
      <c r="D206" s="107">
        <v>38405.794340277775</v>
      </c>
      <c r="E206" s="74">
        <v>15240.001313383638</v>
      </c>
      <c r="F206" s="99">
        <v>4.583171555509865</v>
      </c>
      <c r="J206" s="83"/>
      <c r="K206" s="81"/>
      <c r="L206" s="84"/>
      <c r="M206" s="84"/>
    </row>
    <row r="207" spans="1:13" ht="11.25">
      <c r="A207" s="80"/>
      <c r="C207" s="74" t="s">
        <v>831</v>
      </c>
      <c r="D207" s="107">
        <v>38405.8012962963</v>
      </c>
      <c r="E207" s="74">
        <v>19455.09835853272</v>
      </c>
      <c r="F207" s="99">
        <v>0.9227789717170154</v>
      </c>
      <c r="J207" s="83"/>
      <c r="K207" s="81"/>
      <c r="L207" s="84"/>
      <c r="M207" s="84"/>
    </row>
    <row r="208" spans="1:13" ht="11.25">
      <c r="A208" s="80"/>
      <c r="C208" s="74" t="s">
        <v>551</v>
      </c>
      <c r="D208" s="107">
        <v>38405.80826388889</v>
      </c>
      <c r="E208" s="74">
        <v>9930.306487739235</v>
      </c>
      <c r="F208" s="99">
        <v>4.130003276480339</v>
      </c>
      <c r="J208" s="83"/>
      <c r="K208" s="81"/>
      <c r="L208" s="84"/>
      <c r="M208" s="84"/>
    </row>
    <row r="209" spans="1:13" ht="11.25">
      <c r="A209" s="80"/>
      <c r="C209" s="74" t="s">
        <v>538</v>
      </c>
      <c r="D209" s="107">
        <v>38405.81523148148</v>
      </c>
      <c r="E209" s="74">
        <v>15412.107878595469</v>
      </c>
      <c r="F209" s="99">
        <v>0.5991583278932733</v>
      </c>
      <c r="J209" s="83"/>
      <c r="K209" s="81"/>
      <c r="L209" s="84"/>
      <c r="M209" s="84"/>
    </row>
    <row r="210" spans="1:13" ht="11.25">
      <c r="A210" s="80"/>
      <c r="C210" s="74" t="s">
        <v>348</v>
      </c>
      <c r="D210" s="107">
        <v>38405.8221875</v>
      </c>
      <c r="E210" s="74">
        <v>1628.7331566238481</v>
      </c>
      <c r="F210" s="99">
        <v>3.686685051368184</v>
      </c>
      <c r="J210" s="83"/>
      <c r="K210" s="81"/>
      <c r="L210" s="84"/>
      <c r="M210" s="84"/>
    </row>
    <row r="211" spans="1:13" ht="11.25">
      <c r="A211" s="80"/>
      <c r="C211" s="74" t="s">
        <v>952</v>
      </c>
      <c r="D211" s="107">
        <v>38405.82914351852</v>
      </c>
      <c r="E211" s="74">
        <v>17900.2293129238</v>
      </c>
      <c r="F211" s="99">
        <v>3.6764641066709602</v>
      </c>
      <c r="J211" s="83"/>
      <c r="K211" s="81"/>
      <c r="L211" s="84"/>
      <c r="M211" s="84"/>
    </row>
    <row r="212" spans="1:13" ht="11.25">
      <c r="A212" s="80"/>
      <c r="C212" s="74" t="s">
        <v>983</v>
      </c>
      <c r="D212" s="107">
        <v>38405.83609953704</v>
      </c>
      <c r="E212" s="74">
        <v>6006.347047085828</v>
      </c>
      <c r="F212" s="99">
        <v>4.059809141829935</v>
      </c>
      <c r="J212" s="83"/>
      <c r="K212" s="81"/>
      <c r="L212" s="84"/>
      <c r="M212" s="84"/>
    </row>
    <row r="213" spans="1:13" ht="11.25">
      <c r="A213" s="80"/>
      <c r="C213" s="74" t="s">
        <v>1013</v>
      </c>
      <c r="D213" s="107">
        <v>38405.84306712963</v>
      </c>
      <c r="E213" s="74">
        <v>6709.308439955163</v>
      </c>
      <c r="F213" s="99">
        <v>0.8243854854433565</v>
      </c>
      <c r="J213" s="83"/>
      <c r="K213" s="81"/>
      <c r="L213" s="84"/>
      <c r="M213" s="84"/>
    </row>
    <row r="214" spans="1:13" ht="11.25">
      <c r="A214" s="80"/>
      <c r="C214" s="74" t="s">
        <v>556</v>
      </c>
      <c r="D214" s="107">
        <v>38405.850011574075</v>
      </c>
      <c r="E214" s="74">
        <v>15308.385556817848</v>
      </c>
      <c r="F214" s="99">
        <v>0.4664120457357977</v>
      </c>
      <c r="J214" s="83"/>
      <c r="K214" s="81"/>
      <c r="L214" s="84"/>
      <c r="M214" s="84"/>
    </row>
    <row r="215" spans="1:13" ht="11.25">
      <c r="A215" s="80"/>
      <c r="C215" s="74" t="s">
        <v>349</v>
      </c>
      <c r="D215" s="107">
        <v>38405.85697916667</v>
      </c>
      <c r="E215" s="74">
        <v>21716.302477590354</v>
      </c>
      <c r="F215" s="99">
        <v>2.0177297053367913</v>
      </c>
      <c r="J215" s="83"/>
      <c r="K215" s="81"/>
      <c r="L215" s="84"/>
      <c r="M215" s="84"/>
    </row>
    <row r="216" spans="1:13" ht="11.25">
      <c r="A216" s="80"/>
      <c r="C216" s="74" t="s">
        <v>1104</v>
      </c>
      <c r="D216" s="107">
        <v>38405.86393518518</v>
      </c>
      <c r="E216" s="74">
        <v>14444.521228744044</v>
      </c>
      <c r="F216" s="99">
        <v>4.526665076324157</v>
      </c>
      <c r="J216" s="83"/>
      <c r="K216" s="81"/>
      <c r="L216" s="84"/>
      <c r="M216" s="84"/>
    </row>
    <row r="217" spans="1:13" ht="11.25">
      <c r="A217" s="80"/>
      <c r="C217" s="74" t="s">
        <v>1135</v>
      </c>
      <c r="D217" s="107">
        <v>38405.87091435185</v>
      </c>
      <c r="E217" s="74">
        <v>9716.165517026651</v>
      </c>
      <c r="F217" s="99">
        <v>1.1312885137524882</v>
      </c>
      <c r="J217" s="83"/>
      <c r="K217" s="81"/>
      <c r="L217" s="84"/>
      <c r="M217" s="84"/>
    </row>
    <row r="218" spans="1:13" ht="11.25">
      <c r="A218" s="80"/>
      <c r="C218" s="74" t="s">
        <v>553</v>
      </c>
      <c r="D218" s="107">
        <v>38405.877858796295</v>
      </c>
      <c r="E218" s="74">
        <v>16690.113207600934</v>
      </c>
      <c r="F218" s="99">
        <v>2.423622248899606</v>
      </c>
      <c r="J218" s="83"/>
      <c r="K218" s="81"/>
      <c r="L218" s="84"/>
      <c r="M218" s="84"/>
    </row>
    <row r="219" spans="1:13" ht="11.25">
      <c r="A219" s="80"/>
      <c r="C219" s="74" t="s">
        <v>353</v>
      </c>
      <c r="D219" s="107">
        <v>38405.88482638889</v>
      </c>
      <c r="E219" s="74">
        <v>15670.32419273453</v>
      </c>
      <c r="F219" s="99">
        <v>1.802595287922229</v>
      </c>
      <c r="J219" s="83"/>
      <c r="K219" s="81"/>
      <c r="L219" s="84"/>
      <c r="M219" s="84"/>
    </row>
    <row r="220" spans="1:13" ht="11.25">
      <c r="A220" s="80"/>
      <c r="C220" s="74" t="s">
        <v>34</v>
      </c>
      <c r="D220" s="107">
        <v>38405.89179398148</v>
      </c>
      <c r="E220" s="74">
        <v>5463.41351700571</v>
      </c>
      <c r="F220" s="99">
        <v>2.8245131764192615</v>
      </c>
      <c r="J220" s="83"/>
      <c r="K220" s="81"/>
      <c r="L220" s="84"/>
      <c r="M220" s="84"/>
    </row>
    <row r="221" spans="1:13" ht="11.25">
      <c r="A221" s="80"/>
      <c r="C221" s="74" t="s">
        <v>350</v>
      </c>
      <c r="D221" s="107">
        <v>38405.89873842592</v>
      </c>
      <c r="E221" s="74">
        <v>3681.364729525473</v>
      </c>
      <c r="F221" s="99">
        <v>1.7858542902841266</v>
      </c>
      <c r="J221" s="83"/>
      <c r="K221" s="81"/>
      <c r="L221" s="84"/>
      <c r="M221" s="84"/>
    </row>
    <row r="222" spans="1:13" ht="11.25">
      <c r="A222" s="80"/>
      <c r="C222" s="74" t="s">
        <v>97</v>
      </c>
      <c r="D222" s="107">
        <v>38405.905694444446</v>
      </c>
      <c r="E222" s="74">
        <v>16462.462695096434</v>
      </c>
      <c r="F222" s="99">
        <v>1.8556958971552777</v>
      </c>
      <c r="J222" s="83"/>
      <c r="K222" s="81"/>
      <c r="L222" s="84"/>
      <c r="M222" s="84"/>
    </row>
    <row r="223" spans="1:13" ht="11.25">
      <c r="A223" s="80"/>
      <c r="C223" s="74" t="s">
        <v>128</v>
      </c>
      <c r="D223" s="107">
        <v>38405.91266203704</v>
      </c>
      <c r="E223" s="74">
        <v>10310.302780126784</v>
      </c>
      <c r="F223" s="99">
        <v>2.856109415055913</v>
      </c>
      <c r="J223" s="83"/>
      <c r="K223" s="81"/>
      <c r="L223" s="84"/>
      <c r="M223" s="84"/>
    </row>
    <row r="224" spans="1:13" ht="11.25">
      <c r="A224" s="80"/>
      <c r="C224" s="74" t="s">
        <v>354</v>
      </c>
      <c r="D224" s="107">
        <v>38405.91962962963</v>
      </c>
      <c r="E224" s="74">
        <v>15848.7731152765</v>
      </c>
      <c r="F224" s="99">
        <v>2.4566383469972766</v>
      </c>
      <c r="J224" s="83"/>
      <c r="K224" s="81"/>
      <c r="L224" s="84"/>
      <c r="M224" s="84"/>
    </row>
    <row r="225" spans="1:13" ht="11.25">
      <c r="A225" s="80"/>
      <c r="C225" s="74" t="s">
        <v>351</v>
      </c>
      <c r="D225" s="107">
        <v>38405.92659722222</v>
      </c>
      <c r="E225" s="74">
        <v>10441.363285741969</v>
      </c>
      <c r="F225" s="99">
        <v>1.1536916863834794</v>
      </c>
      <c r="J225" s="83"/>
      <c r="K225" s="81"/>
      <c r="L225" s="84"/>
      <c r="M225" s="84"/>
    </row>
    <row r="226" spans="1:13" ht="11.25">
      <c r="A226" s="80"/>
      <c r="C226" s="74" t="s">
        <v>355</v>
      </c>
      <c r="D226" s="107">
        <v>38405.933541666665</v>
      </c>
      <c r="E226" s="74">
        <v>-82.38554491564065</v>
      </c>
      <c r="J226" s="83"/>
      <c r="K226" s="81"/>
      <c r="L226" s="84"/>
      <c r="M226" s="84"/>
    </row>
    <row r="227" spans="1:6" ht="11.25">
      <c r="A227" s="80"/>
      <c r="C227" s="74" t="s">
        <v>352</v>
      </c>
      <c r="D227" s="107">
        <v>38405.94049768519</v>
      </c>
      <c r="E227" s="74">
        <v>1861.8490197902474</v>
      </c>
      <c r="F227" s="99">
        <v>8.570239922845886</v>
      </c>
    </row>
    <row r="228" spans="1:13" ht="11.25">
      <c r="A228" s="80"/>
      <c r="C228" s="74" t="s">
        <v>554</v>
      </c>
      <c r="D228" s="107">
        <v>38405.9474537037</v>
      </c>
      <c r="E228" s="74">
        <v>17175.108751178792</v>
      </c>
      <c r="F228" s="99">
        <v>2.42316657397894</v>
      </c>
      <c r="H228" s="83"/>
      <c r="M228" s="77"/>
    </row>
    <row r="229" spans="1:6" ht="11.25">
      <c r="A229" s="80"/>
      <c r="C229" s="74" t="s">
        <v>356</v>
      </c>
      <c r="D229" s="107">
        <v>38405.954409722224</v>
      </c>
      <c r="E229" s="74">
        <v>16201.148256952123</v>
      </c>
      <c r="F229" s="99">
        <v>0.8815354228663774</v>
      </c>
    </row>
    <row r="230" ht="11.25">
      <c r="A230" s="80"/>
    </row>
    <row r="231" spans="1:6" ht="11.25">
      <c r="A231" s="80"/>
      <c r="E231" s="74">
        <v>799516.3286641873</v>
      </c>
      <c r="F231" s="99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9" t="s">
        <v>381</v>
      </c>
    </row>
    <row r="234" ht="11.25">
      <c r="A234" s="80"/>
    </row>
    <row r="235" ht="11.25">
      <c r="A235" s="80"/>
    </row>
    <row r="236" spans="1:6" ht="11.25">
      <c r="A236" s="80"/>
      <c r="C236" s="74" t="s">
        <v>382</v>
      </c>
      <c r="D236" s="107" t="s">
        <v>383</v>
      </c>
      <c r="E236" s="74" t="s">
        <v>384</v>
      </c>
      <c r="F236" s="99" t="s">
        <v>458</v>
      </c>
    </row>
    <row r="237" spans="1:6" ht="11.25">
      <c r="A237" s="80" t="s">
        <v>544</v>
      </c>
      <c r="C237" s="74" t="s">
        <v>534</v>
      </c>
      <c r="D237" s="107">
        <v>38405.73957175926</v>
      </c>
      <c r="E237" s="74">
        <v>3698028.9372711824</v>
      </c>
      <c r="F237" s="99">
        <v>1.6134538284829363</v>
      </c>
    </row>
    <row r="238" spans="1:6" ht="11.25">
      <c r="A238" s="80"/>
      <c r="C238" s="74" t="s">
        <v>535</v>
      </c>
      <c r="D238" s="107">
        <v>38405.74652777778</v>
      </c>
      <c r="E238" s="74">
        <v>8794.094796542351</v>
      </c>
      <c r="F238" s="99">
        <v>2.768382550953049</v>
      </c>
    </row>
    <row r="239" spans="1:6" ht="11.25">
      <c r="A239" s="80"/>
      <c r="C239" s="74" t="s">
        <v>549</v>
      </c>
      <c r="D239" s="107">
        <v>38405.75349537037</v>
      </c>
      <c r="E239" s="74">
        <v>992012.5543759044</v>
      </c>
      <c r="F239" s="99">
        <v>1.9398823752945282</v>
      </c>
    </row>
    <row r="240" spans="1:6" ht="11.25">
      <c r="A240" s="80"/>
      <c r="C240" s="74" t="s">
        <v>536</v>
      </c>
      <c r="D240" s="107">
        <v>38405.76043981482</v>
      </c>
      <c r="E240" s="74">
        <v>3709779.121859968</v>
      </c>
      <c r="F240" s="99">
        <v>1.4609083179709685</v>
      </c>
    </row>
    <row r="241" spans="1:6" ht="11.25">
      <c r="A241" s="80"/>
      <c r="C241" s="74" t="s">
        <v>550</v>
      </c>
      <c r="D241" s="107">
        <v>38405.76740740741</v>
      </c>
      <c r="E241" s="74">
        <v>12378.127855762497</v>
      </c>
      <c r="F241" s="99">
        <v>4.450826071185888</v>
      </c>
    </row>
    <row r="242" spans="1:6" ht="11.25">
      <c r="A242" s="80"/>
      <c r="C242" s="74" t="s">
        <v>557</v>
      </c>
      <c r="D242" s="107">
        <v>38405.774363425924</v>
      </c>
      <c r="E242" s="74">
        <v>776383.4826538658</v>
      </c>
      <c r="F242" s="99">
        <v>2.9120615552014253</v>
      </c>
    </row>
    <row r="243" spans="1:6" ht="11.25">
      <c r="A243" s="80"/>
      <c r="C243" s="74" t="s">
        <v>537</v>
      </c>
      <c r="D243" s="107">
        <v>38405.78134259259</v>
      </c>
      <c r="E243" s="74">
        <v>3499439.060478546</v>
      </c>
      <c r="F243" s="99">
        <v>11.294807556785832</v>
      </c>
    </row>
    <row r="244" spans="1:6" ht="11.25">
      <c r="A244" s="80"/>
      <c r="C244" s="74" t="s">
        <v>558</v>
      </c>
      <c r="D244" s="107">
        <v>38405.78828703704</v>
      </c>
      <c r="E244" s="74">
        <v>734226.2181335746</v>
      </c>
      <c r="F244" s="99">
        <v>0.8210313588925316</v>
      </c>
    </row>
    <row r="245" spans="1:6" ht="11.25">
      <c r="A245" s="80"/>
      <c r="C245" s="74" t="s">
        <v>800</v>
      </c>
      <c r="D245" s="107">
        <v>38405.79525462963</v>
      </c>
      <c r="E245" s="74">
        <v>822594.8392381509</v>
      </c>
      <c r="F245" s="99">
        <v>2.978900106115976</v>
      </c>
    </row>
    <row r="246" spans="1:6" ht="11.25">
      <c r="A246" s="80"/>
      <c r="C246" s="74" t="s">
        <v>831</v>
      </c>
      <c r="D246" s="107">
        <v>38405.80221064815</v>
      </c>
      <c r="E246" s="74">
        <v>833923.6472359683</v>
      </c>
      <c r="F246" s="99">
        <v>3.802422329569657</v>
      </c>
    </row>
    <row r="247" spans="1:6" ht="11.25">
      <c r="A247" s="80"/>
      <c r="C247" s="74" t="s">
        <v>551</v>
      </c>
      <c r="D247" s="107">
        <v>38405.80917824074</v>
      </c>
      <c r="E247" s="74">
        <v>2717563.0829520957</v>
      </c>
      <c r="F247" s="99">
        <v>4.2414731223588795</v>
      </c>
    </row>
    <row r="248" spans="1:6" ht="11.25">
      <c r="A248" s="80"/>
      <c r="C248" s="74" t="s">
        <v>538</v>
      </c>
      <c r="D248" s="107">
        <v>38405.816145833334</v>
      </c>
      <c r="E248" s="74">
        <v>3828011.1423042105</v>
      </c>
      <c r="F248" s="99">
        <v>1.7143462691968983</v>
      </c>
    </row>
    <row r="249" spans="1:6" ht="11.25">
      <c r="A249" s="80"/>
      <c r="C249" s="74" t="s">
        <v>348</v>
      </c>
      <c r="D249" s="107">
        <v>38405.82309027778</v>
      </c>
      <c r="E249" s="74">
        <v>7005.9628667666475</v>
      </c>
      <c r="F249" s="99">
        <v>0.9833588021806606</v>
      </c>
    </row>
    <row r="250" spans="1:6" ht="11.25">
      <c r="A250" s="80"/>
      <c r="C250" s="74" t="s">
        <v>952</v>
      </c>
      <c r="D250" s="107">
        <v>38405.830046296294</v>
      </c>
      <c r="E250" s="74">
        <v>732241.3602068679</v>
      </c>
      <c r="F250" s="99">
        <v>2.1652598678452755</v>
      </c>
    </row>
    <row r="251" spans="1:6" ht="11.25">
      <c r="A251" s="80"/>
      <c r="C251" s="74" t="s">
        <v>983</v>
      </c>
      <c r="D251" s="107">
        <v>38405.837013888886</v>
      </c>
      <c r="E251" s="74">
        <v>352090.3040101243</v>
      </c>
      <c r="F251" s="99">
        <v>3.3444373907402007</v>
      </c>
    </row>
    <row r="252" spans="1:6" ht="11.25">
      <c r="A252" s="80"/>
      <c r="C252" s="74" t="s">
        <v>1013</v>
      </c>
      <c r="D252" s="107">
        <v>38405.843981481485</v>
      </c>
      <c r="E252" s="74">
        <v>193286.3492219988</v>
      </c>
      <c r="F252" s="99">
        <v>2.188501548625896</v>
      </c>
    </row>
    <row r="253" spans="1:6" ht="11.25">
      <c r="A253" s="80"/>
      <c r="C253" s="74" t="s">
        <v>556</v>
      </c>
      <c r="D253" s="107">
        <v>38405.85092592592</v>
      </c>
      <c r="E253" s="74">
        <v>3781966.9817782785</v>
      </c>
      <c r="F253" s="99">
        <v>1.2901081967736823</v>
      </c>
    </row>
    <row r="254" spans="1:6" ht="11.25">
      <c r="A254" s="80"/>
      <c r="C254" s="74" t="s">
        <v>349</v>
      </c>
      <c r="D254" s="107">
        <v>38405.85789351852</v>
      </c>
      <c r="E254" s="74">
        <v>1013599.6820114583</v>
      </c>
      <c r="F254" s="99">
        <v>1.019750736971527</v>
      </c>
    </row>
    <row r="255" spans="1:6" ht="11.25">
      <c r="A255" s="80"/>
      <c r="C255" s="74" t="s">
        <v>1104</v>
      </c>
      <c r="D255" s="107">
        <v>38405.864849537036</v>
      </c>
      <c r="E255" s="74">
        <v>918990.8063017208</v>
      </c>
      <c r="F255" s="99">
        <v>0.6752803145201274</v>
      </c>
    </row>
    <row r="256" spans="1:6" ht="11.25">
      <c r="A256" s="80"/>
      <c r="C256" s="74" t="s">
        <v>1135</v>
      </c>
      <c r="D256" s="107">
        <v>38405.871828703705</v>
      </c>
      <c r="E256" s="74">
        <v>155460.17450973124</v>
      </c>
      <c r="F256" s="99">
        <v>4.78971104715234</v>
      </c>
    </row>
    <row r="257" spans="1:6" ht="11.25">
      <c r="A257" s="80"/>
      <c r="C257" s="74" t="s">
        <v>553</v>
      </c>
      <c r="D257" s="107">
        <v>38405.87878472222</v>
      </c>
      <c r="E257" s="74">
        <v>4009746.6338619734</v>
      </c>
      <c r="F257" s="99">
        <v>1.8043986994313723</v>
      </c>
    </row>
    <row r="258" spans="1:6" ht="11.25">
      <c r="A258" s="80"/>
      <c r="C258" s="74" t="s">
        <v>353</v>
      </c>
      <c r="D258" s="107">
        <v>38405.88574074074</v>
      </c>
      <c r="E258" s="74">
        <v>3885669.2147409697</v>
      </c>
      <c r="F258" s="99">
        <v>1.965507481016195</v>
      </c>
    </row>
    <row r="259" spans="1:6" ht="11.25">
      <c r="A259" s="80"/>
      <c r="C259" s="74" t="s">
        <v>34</v>
      </c>
      <c r="D259" s="107">
        <v>38405.892696759256</v>
      </c>
      <c r="E259" s="74">
        <v>155517.29417901768</v>
      </c>
      <c r="F259" s="99">
        <v>4.881160324019909</v>
      </c>
    </row>
    <row r="260" spans="1:6" ht="11.25">
      <c r="A260" s="80"/>
      <c r="C260" s="74" t="s">
        <v>350</v>
      </c>
      <c r="D260" s="107">
        <v>38405.8996412037</v>
      </c>
      <c r="E260" s="74">
        <v>11306.73147213859</v>
      </c>
      <c r="F260" s="99">
        <v>3.019386283214844</v>
      </c>
    </row>
    <row r="261" spans="1:6" ht="11.25">
      <c r="A261" s="80"/>
      <c r="C261" s="74" t="s">
        <v>97</v>
      </c>
      <c r="D261" s="107">
        <v>38405.90660879629</v>
      </c>
      <c r="E261" s="74">
        <v>4069427.480907872</v>
      </c>
      <c r="F261" s="99">
        <v>3.632720840218761</v>
      </c>
    </row>
    <row r="262" spans="1:6" ht="11.25">
      <c r="A262" s="80"/>
      <c r="C262" s="74" t="s">
        <v>128</v>
      </c>
      <c r="D262" s="107">
        <v>38405.91357638889</v>
      </c>
      <c r="E262" s="74">
        <v>2905737.1621139813</v>
      </c>
      <c r="F262" s="99">
        <v>2.809721890488309</v>
      </c>
    </row>
    <row r="263" spans="1:6" ht="11.25">
      <c r="A263" s="80"/>
      <c r="C263" s="74" t="s">
        <v>354</v>
      </c>
      <c r="D263" s="107">
        <v>38405.92054398148</v>
      </c>
      <c r="E263" s="74">
        <v>3954182.425090614</v>
      </c>
      <c r="F263" s="99">
        <v>0.3843387495448887</v>
      </c>
    </row>
    <row r="264" spans="1:6" ht="11.25">
      <c r="A264" s="80"/>
      <c r="C264" s="74" t="s">
        <v>351</v>
      </c>
      <c r="D264" s="107">
        <v>38405.927511574075</v>
      </c>
      <c r="E264" s="74">
        <v>2839990.633556438</v>
      </c>
      <c r="F264" s="99">
        <v>0.8200267112312067</v>
      </c>
    </row>
    <row r="265" spans="1:6" ht="11.25">
      <c r="A265" s="80"/>
      <c r="C265" s="74" t="s">
        <v>355</v>
      </c>
      <c r="D265" s="107">
        <v>38405.93445601852</v>
      </c>
      <c r="E265" s="74">
        <v>4274.202778196935</v>
      </c>
      <c r="F265" s="99">
        <v>6.018250619708548</v>
      </c>
    </row>
    <row r="266" spans="1:6" ht="11.25">
      <c r="A266" s="80"/>
      <c r="C266" s="74" t="s">
        <v>352</v>
      </c>
      <c r="D266" s="107">
        <v>38405.941400462965</v>
      </c>
      <c r="E266" s="74">
        <v>7309.471776847319</v>
      </c>
      <c r="F266" s="99">
        <v>3.3228777366516566</v>
      </c>
    </row>
    <row r="267" spans="1:6" ht="11.25">
      <c r="A267" s="80"/>
      <c r="C267" s="74" t="s">
        <v>554</v>
      </c>
      <c r="D267" s="107">
        <v>38405.94836805556</v>
      </c>
      <c r="E267" s="74">
        <v>4148137.4805748574</v>
      </c>
      <c r="F267" s="99">
        <v>1.089911665814098</v>
      </c>
    </row>
    <row r="268" spans="1:6" ht="11.25">
      <c r="A268" s="80"/>
      <c r="C268" s="74" t="s">
        <v>356</v>
      </c>
      <c r="D268" s="107">
        <v>38405.95532407407</v>
      </c>
      <c r="E268" s="74">
        <v>4031770.55106405</v>
      </c>
      <c r="F268" s="99">
        <v>1.601104174121733</v>
      </c>
    </row>
    <row r="269" ht="11.25">
      <c r="A269" s="80"/>
    </row>
    <row r="270" spans="1:6" ht="11.25">
      <c r="A270" s="80"/>
      <c r="E270" s="74">
        <v>372894.2400833543</v>
      </c>
      <c r="F270" s="99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9" t="s">
        <v>381</v>
      </c>
    </row>
    <row r="273" ht="11.25">
      <c r="A273" s="80"/>
    </row>
    <row r="274" ht="11.25">
      <c r="A274" s="80"/>
    </row>
    <row r="275" spans="1:6" ht="11.25">
      <c r="A275" s="80"/>
      <c r="C275" s="74" t="s">
        <v>382</v>
      </c>
      <c r="D275" s="107" t="s">
        <v>383</v>
      </c>
      <c r="E275" s="74" t="s">
        <v>384</v>
      </c>
      <c r="F275" s="99" t="s">
        <v>458</v>
      </c>
    </row>
    <row r="276" spans="1:6" ht="11.25">
      <c r="A276" s="80" t="s">
        <v>545</v>
      </c>
      <c r="C276" s="74" t="s">
        <v>534</v>
      </c>
      <c r="D276" s="107">
        <v>38405.737280092595</v>
      </c>
      <c r="E276" s="74">
        <v>18107.53039064085</v>
      </c>
      <c r="F276" s="99">
        <v>3.6117022527640175</v>
      </c>
    </row>
    <row r="277" spans="1:6" ht="11.25">
      <c r="A277" s="80"/>
      <c r="C277" s="74" t="s">
        <v>535</v>
      </c>
      <c r="D277" s="107">
        <v>38405.74424768519</v>
      </c>
      <c r="E277" s="74">
        <v>180.6705358351585</v>
      </c>
      <c r="F277" s="99">
        <v>74.24988634733899</v>
      </c>
    </row>
    <row r="278" spans="1:6" ht="11.25">
      <c r="A278" s="80"/>
      <c r="C278" s="74" t="s">
        <v>549</v>
      </c>
      <c r="D278" s="107">
        <v>38405.7512037037</v>
      </c>
      <c r="E278" s="74">
        <v>17952.54719620943</v>
      </c>
      <c r="F278" s="99">
        <v>1.794411611699761</v>
      </c>
    </row>
    <row r="279" spans="1:6" ht="11.25">
      <c r="A279" s="80"/>
      <c r="C279" s="74" t="s">
        <v>536</v>
      </c>
      <c r="D279" s="107">
        <v>38405.75815972222</v>
      </c>
      <c r="E279" s="74">
        <v>17846.849707329824</v>
      </c>
      <c r="F279" s="99">
        <v>2.782772940453565</v>
      </c>
    </row>
    <row r="280" spans="1:6" ht="11.25">
      <c r="A280" s="80"/>
      <c r="C280" s="74" t="s">
        <v>550</v>
      </c>
      <c r="D280" s="107">
        <v>38405.765127314815</v>
      </c>
      <c r="E280" s="74">
        <v>1534.8061295886707</v>
      </c>
      <c r="F280" s="99">
        <v>1.7730659857977245</v>
      </c>
    </row>
    <row r="281" spans="1:6" ht="11.25">
      <c r="A281" s="80"/>
      <c r="C281" s="74" t="s">
        <v>557</v>
      </c>
      <c r="D281" s="107">
        <v>38405.77207175926</v>
      </c>
      <c r="E281" s="74">
        <v>9959.379418979592</v>
      </c>
      <c r="F281" s="99">
        <v>4.1549013010140925</v>
      </c>
    </row>
    <row r="282" spans="1:6" ht="11.25">
      <c r="A282" s="80"/>
      <c r="C282" s="74" t="s">
        <v>537</v>
      </c>
      <c r="D282" s="107">
        <v>38405.77903935185</v>
      </c>
      <c r="E282" s="74">
        <v>18216.906826993836</v>
      </c>
      <c r="F282" s="99">
        <v>1.7799978657759012</v>
      </c>
    </row>
    <row r="283" spans="1:6" ht="11.25">
      <c r="A283" s="80"/>
      <c r="C283" s="74" t="s">
        <v>558</v>
      </c>
      <c r="D283" s="107">
        <v>38405.785995370374</v>
      </c>
      <c r="E283" s="74">
        <v>8542.218693383007</v>
      </c>
      <c r="F283" s="99">
        <v>3.522777001314334</v>
      </c>
    </row>
    <row r="284" spans="1:6" ht="11.25">
      <c r="A284" s="80"/>
      <c r="C284" s="74" t="s">
        <v>800</v>
      </c>
      <c r="D284" s="107">
        <v>38405.792962962965</v>
      </c>
      <c r="E284" s="74">
        <v>7490.288653970142</v>
      </c>
      <c r="F284" s="99">
        <v>3.5779245271195284</v>
      </c>
    </row>
    <row r="285" spans="1:6" ht="11.25">
      <c r="A285" s="80"/>
      <c r="C285" s="74" t="s">
        <v>831</v>
      </c>
      <c r="D285" s="107">
        <v>38405.79991898148</v>
      </c>
      <c r="E285" s="74">
        <v>10313.232180783012</v>
      </c>
      <c r="F285" s="99">
        <v>1.277458946476574</v>
      </c>
    </row>
    <row r="286" spans="1:6" ht="11.25">
      <c r="A286" s="80"/>
      <c r="C286" s="74" t="s">
        <v>551</v>
      </c>
      <c r="D286" s="107">
        <v>38405.80688657407</v>
      </c>
      <c r="E286" s="74">
        <v>10143.08301269216</v>
      </c>
      <c r="F286" s="99">
        <v>2.7302510845751073</v>
      </c>
    </row>
    <row r="287" spans="1:6" ht="11.25">
      <c r="A287" s="80"/>
      <c r="C287" s="74" t="s">
        <v>538</v>
      </c>
      <c r="D287" s="107">
        <v>38405.81385416666</v>
      </c>
      <c r="E287" s="74">
        <v>18923.77864030079</v>
      </c>
      <c r="F287" s="99">
        <v>2.568861568965494</v>
      </c>
    </row>
    <row r="288" spans="1:6" ht="11.25">
      <c r="A288" s="80"/>
      <c r="C288" s="74" t="s">
        <v>348</v>
      </c>
      <c r="D288" s="107">
        <v>38405.82082175926</v>
      </c>
      <c r="E288" s="74">
        <v>717.1808059440006</v>
      </c>
      <c r="F288" s="99">
        <v>11.122213034103321</v>
      </c>
    </row>
    <row r="289" spans="1:6" ht="11.25">
      <c r="A289" s="80"/>
      <c r="C289" s="74" t="s">
        <v>952</v>
      </c>
      <c r="D289" s="107">
        <v>38405.82776620371</v>
      </c>
      <c r="E289" s="74">
        <v>9686.809582940134</v>
      </c>
      <c r="F289" s="99">
        <v>2.8916345231983236</v>
      </c>
    </row>
    <row r="290" spans="1:6" ht="11.25">
      <c r="A290" s="80"/>
      <c r="C290" s="74" t="s">
        <v>983</v>
      </c>
      <c r="D290" s="107">
        <v>38405.83472222222</v>
      </c>
      <c r="E290" s="74">
        <v>2554.0117919768054</v>
      </c>
      <c r="F290" s="99">
        <v>7.3166265937431305</v>
      </c>
    </row>
    <row r="291" spans="1:6" ht="11.25">
      <c r="A291" s="80"/>
      <c r="C291" s="74" t="s">
        <v>1013</v>
      </c>
      <c r="D291" s="107">
        <v>38405.84168981481</v>
      </c>
      <c r="E291" s="74">
        <v>2558.5886904619915</v>
      </c>
      <c r="F291" s="99">
        <v>6.4681164431381</v>
      </c>
    </row>
    <row r="292" spans="1:6" ht="11.25">
      <c r="A292" s="80"/>
      <c r="C292" s="74" t="s">
        <v>556</v>
      </c>
      <c r="D292" s="107">
        <v>38405.84863425926</v>
      </c>
      <c r="E292" s="74">
        <v>19893.567738962654</v>
      </c>
      <c r="F292" s="99">
        <v>3.2776957721457047</v>
      </c>
    </row>
    <row r="293" spans="1:6" ht="11.25">
      <c r="A293" s="80"/>
      <c r="C293" s="74" t="s">
        <v>349</v>
      </c>
      <c r="D293" s="107">
        <v>38405.85560185185</v>
      </c>
      <c r="E293" s="74">
        <v>19777.78754276449</v>
      </c>
      <c r="F293" s="99">
        <v>0.534128751517088</v>
      </c>
    </row>
    <row r="294" spans="1:6" ht="11.25">
      <c r="A294" s="80"/>
      <c r="C294" s="74" t="s">
        <v>1104</v>
      </c>
      <c r="D294" s="107">
        <v>38405.86255787037</v>
      </c>
      <c r="E294" s="74">
        <v>7247.540086977341</v>
      </c>
      <c r="F294" s="99">
        <v>1.4073594623143222</v>
      </c>
    </row>
    <row r="295" spans="1:6" ht="11.25">
      <c r="A295" s="80"/>
      <c r="C295" s="74" t="s">
        <v>1135</v>
      </c>
      <c r="D295" s="107">
        <v>38405.869525462964</v>
      </c>
      <c r="E295" s="74">
        <v>4036.49256249382</v>
      </c>
      <c r="F295" s="99">
        <v>3.228143373650299</v>
      </c>
    </row>
    <row r="296" spans="1:6" ht="11.25">
      <c r="A296" s="80"/>
      <c r="C296" s="74" t="s">
        <v>553</v>
      </c>
      <c r="D296" s="107">
        <v>38405.876493055555</v>
      </c>
      <c r="E296" s="74">
        <v>23584.744568530583</v>
      </c>
      <c r="F296" s="99">
        <v>2.3081647108222514</v>
      </c>
    </row>
    <row r="297" spans="1:6" ht="11.25">
      <c r="A297" s="80"/>
      <c r="C297" s="74" t="s">
        <v>353</v>
      </c>
      <c r="D297" s="107">
        <v>38405.88344907408</v>
      </c>
      <c r="E297" s="74">
        <v>19866.160189338374</v>
      </c>
      <c r="F297" s="99">
        <v>2.298248683954125</v>
      </c>
    </row>
    <row r="298" spans="1:6" ht="11.25">
      <c r="A298" s="80"/>
      <c r="C298" s="74" t="s">
        <v>34</v>
      </c>
      <c r="D298" s="107">
        <v>38405.89040509259</v>
      </c>
      <c r="E298" s="74">
        <v>2754.018888139822</v>
      </c>
      <c r="F298" s="99">
        <v>3.708106654523362</v>
      </c>
    </row>
    <row r="299" spans="1:6" ht="11.25">
      <c r="A299" s="80"/>
      <c r="C299" s="74" t="s">
        <v>350</v>
      </c>
      <c r="D299" s="107">
        <v>38405.897361111114</v>
      </c>
      <c r="E299" s="74">
        <v>1645.3691071317953</v>
      </c>
      <c r="F299" s="99">
        <v>13.26197370552992</v>
      </c>
    </row>
    <row r="300" spans="1:6" ht="11.25">
      <c r="A300" s="80"/>
      <c r="C300" s="74" t="s">
        <v>97</v>
      </c>
      <c r="D300" s="107">
        <v>38405.90431712963</v>
      </c>
      <c r="E300" s="74">
        <v>24230.15939399645</v>
      </c>
      <c r="F300" s="99">
        <v>0.549221837561528</v>
      </c>
    </row>
    <row r="301" spans="1:6" ht="11.25">
      <c r="A301" s="80"/>
      <c r="C301" s="74" t="s">
        <v>128</v>
      </c>
      <c r="D301" s="107">
        <v>38405.91128472222</v>
      </c>
      <c r="E301" s="74">
        <v>10272.654665582544</v>
      </c>
      <c r="F301" s="99">
        <v>5.4794525317285085</v>
      </c>
    </row>
    <row r="302" spans="1:6" ht="11.25">
      <c r="A302" s="80"/>
      <c r="C302" s="74" t="s">
        <v>354</v>
      </c>
      <c r="D302" s="107">
        <v>38405.91825231481</v>
      </c>
      <c r="E302" s="74">
        <v>20321.442657413547</v>
      </c>
      <c r="F302" s="99">
        <v>1.5695970405462325</v>
      </c>
    </row>
    <row r="303" spans="1:6" ht="11.25">
      <c r="A303" s="80"/>
      <c r="C303" s="74" t="s">
        <v>351</v>
      </c>
      <c r="D303" s="107">
        <v>38405.925208333334</v>
      </c>
      <c r="E303" s="74">
        <v>10778.197714830188</v>
      </c>
      <c r="F303" s="99">
        <v>3.717447539673669</v>
      </c>
    </row>
    <row r="304" spans="1:6" ht="11.25">
      <c r="A304" s="80"/>
      <c r="C304" s="74" t="s">
        <v>355</v>
      </c>
      <c r="D304" s="107">
        <v>38405.932175925926</v>
      </c>
      <c r="E304" s="74">
        <v>216.918690347486</v>
      </c>
      <c r="F304" s="99">
        <v>39.99891248552649</v>
      </c>
    </row>
    <row r="305" spans="1:6" ht="11.25">
      <c r="A305" s="80"/>
      <c r="C305" s="74" t="s">
        <v>352</v>
      </c>
      <c r="D305" s="107">
        <v>38405.93912037037</v>
      </c>
      <c r="E305" s="74">
        <v>720.0079671701236</v>
      </c>
      <c r="F305" s="99">
        <v>12.821769153343343</v>
      </c>
    </row>
    <row r="306" spans="1:6" ht="11.25">
      <c r="A306" s="80"/>
      <c r="C306" s="74" t="s">
        <v>554</v>
      </c>
      <c r="D306" s="107">
        <v>38405.946076388886</v>
      </c>
      <c r="E306" s="74">
        <v>24691.502022210712</v>
      </c>
      <c r="F306" s="99">
        <v>0.8753610027192535</v>
      </c>
    </row>
    <row r="307" spans="1:6" ht="11.25">
      <c r="A307" s="80"/>
      <c r="C307" s="74" t="s">
        <v>356</v>
      </c>
      <c r="D307" s="107">
        <v>38405.953043981484</v>
      </c>
      <c r="E307" s="74">
        <v>20238.253010317338</v>
      </c>
      <c r="F307" s="99">
        <v>2.056821939816129</v>
      </c>
    </row>
    <row r="308" ht="11.25">
      <c r="A308" s="80"/>
    </row>
    <row r="309" spans="1:6" ht="11.25">
      <c r="A309" s="80"/>
      <c r="E309" s="74">
        <v>33205.144570077995</v>
      </c>
      <c r="F309" s="99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9" t="s">
        <v>381</v>
      </c>
    </row>
    <row r="312" ht="11.25">
      <c r="A312" s="80"/>
    </row>
    <row r="313" ht="11.25">
      <c r="A313" s="80"/>
    </row>
    <row r="314" spans="1:6" ht="11.25">
      <c r="A314" s="80"/>
      <c r="C314" s="74" t="s">
        <v>382</v>
      </c>
      <c r="D314" s="107" t="s">
        <v>383</v>
      </c>
      <c r="E314" s="74" t="s">
        <v>384</v>
      </c>
      <c r="F314" s="99" t="s">
        <v>458</v>
      </c>
    </row>
    <row r="315" spans="1:6" ht="11.25">
      <c r="A315" s="80" t="s">
        <v>546</v>
      </c>
      <c r="C315" s="74" t="s">
        <v>534</v>
      </c>
      <c r="D315" s="107">
        <v>38405.7391087963</v>
      </c>
      <c r="E315" s="74">
        <v>9227.838348004309</v>
      </c>
      <c r="F315" s="99">
        <v>2.039941327313593</v>
      </c>
    </row>
    <row r="316" spans="1:5" ht="11.25">
      <c r="A316" s="80"/>
      <c r="C316" s="74" t="s">
        <v>535</v>
      </c>
      <c r="D316" s="107">
        <v>38405.74606481481</v>
      </c>
      <c r="E316" s="74">
        <v>-96.4327299576187</v>
      </c>
    </row>
    <row r="317" spans="1:6" ht="11.25">
      <c r="A317" s="80"/>
      <c r="C317" s="74" t="s">
        <v>549</v>
      </c>
      <c r="D317" s="107">
        <v>38405.753020833334</v>
      </c>
      <c r="E317" s="74">
        <v>5359.2010413563285</v>
      </c>
      <c r="F317" s="99">
        <v>2.4995857317554626</v>
      </c>
    </row>
    <row r="318" spans="1:6" ht="11.25">
      <c r="A318" s="80"/>
      <c r="C318" s="74" t="s">
        <v>536</v>
      </c>
      <c r="D318" s="107">
        <v>38405.75997685185</v>
      </c>
      <c r="E318" s="74">
        <v>8942.380658865604</v>
      </c>
      <c r="F318" s="99">
        <v>2.6371264454459147</v>
      </c>
    </row>
    <row r="319" spans="1:5" ht="11.25">
      <c r="A319" s="80"/>
      <c r="C319" s="74" t="s">
        <v>550</v>
      </c>
      <c r="D319" s="107">
        <v>38405.76694444445</v>
      </c>
      <c r="E319" s="74">
        <v>-170.87991008912283</v>
      </c>
    </row>
    <row r="320" spans="1:6" ht="11.25">
      <c r="A320" s="80"/>
      <c r="C320" s="74" t="s">
        <v>557</v>
      </c>
      <c r="D320" s="107">
        <v>38405.773888888885</v>
      </c>
      <c r="E320" s="74">
        <v>3431.1680493659123</v>
      </c>
      <c r="F320" s="99">
        <v>9.605510219784826</v>
      </c>
    </row>
    <row r="321" spans="1:6" ht="11.25">
      <c r="A321" s="80"/>
      <c r="C321" s="74" t="s">
        <v>537</v>
      </c>
      <c r="D321" s="107">
        <v>38405.78086805555</v>
      </c>
      <c r="E321" s="74">
        <v>8984.71302566199</v>
      </c>
      <c r="F321" s="99">
        <v>4.750347814925936</v>
      </c>
    </row>
    <row r="322" spans="1:6" ht="11.25">
      <c r="A322" s="80"/>
      <c r="C322" s="74" t="s">
        <v>558</v>
      </c>
      <c r="D322" s="107">
        <v>38405.787824074076</v>
      </c>
      <c r="E322" s="74">
        <v>2628.7032169032004</v>
      </c>
      <c r="F322" s="99">
        <v>2.239436792695089</v>
      </c>
    </row>
    <row r="323" spans="1:6" ht="11.25">
      <c r="A323" s="80"/>
      <c r="C323" s="74" t="s">
        <v>800</v>
      </c>
      <c r="D323" s="107">
        <v>38405.79478009259</v>
      </c>
      <c r="E323" s="74">
        <v>2563.861193077236</v>
      </c>
      <c r="F323" s="99">
        <v>1.3350891751724014</v>
      </c>
    </row>
    <row r="324" spans="1:6" ht="11.25">
      <c r="A324" s="80"/>
      <c r="C324" s="74" t="s">
        <v>831</v>
      </c>
      <c r="D324" s="107">
        <v>38405.80174768518</v>
      </c>
      <c r="E324" s="74">
        <v>3429.0800394587654</v>
      </c>
      <c r="F324" s="99">
        <v>2.1779502146799485</v>
      </c>
    </row>
    <row r="325" spans="1:6" ht="11.25">
      <c r="A325" s="80"/>
      <c r="C325" s="74" t="s">
        <v>551</v>
      </c>
      <c r="D325" s="107">
        <v>38405.80871527778</v>
      </c>
      <c r="E325" s="74">
        <v>7209.909135556602</v>
      </c>
      <c r="F325" s="99">
        <v>0.8348774929279189</v>
      </c>
    </row>
    <row r="326" spans="1:6" ht="11.25">
      <c r="A326" s="80"/>
      <c r="C326" s="74" t="s">
        <v>538</v>
      </c>
      <c r="D326" s="107">
        <v>38405.815671296295</v>
      </c>
      <c r="E326" s="74">
        <v>9561.550082664075</v>
      </c>
      <c r="F326" s="99">
        <v>1.179254697640859</v>
      </c>
    </row>
    <row r="327" spans="1:5" ht="11.25">
      <c r="A327" s="80"/>
      <c r="C327" s="74" t="s">
        <v>348</v>
      </c>
      <c r="D327" s="107">
        <v>38405.82262731482</v>
      </c>
      <c r="E327" s="74">
        <v>-208.9068441146314</v>
      </c>
    </row>
    <row r="328" spans="1:6" ht="11.25">
      <c r="A328" s="80"/>
      <c r="C328" s="74" t="s">
        <v>952</v>
      </c>
      <c r="D328" s="107">
        <v>38405.82958333333</v>
      </c>
      <c r="E328" s="74">
        <v>2947.915954379652</v>
      </c>
      <c r="F328" s="99">
        <v>2.2281769652330006</v>
      </c>
    </row>
    <row r="329" spans="1:6" ht="11.25">
      <c r="A329" s="80"/>
      <c r="C329" s="74" t="s">
        <v>983</v>
      </c>
      <c r="D329" s="107">
        <v>38405.836550925924</v>
      </c>
      <c r="E329" s="74">
        <v>672.7211639819596</v>
      </c>
      <c r="F329" s="99">
        <v>11.199444932738556</v>
      </c>
    </row>
    <row r="330" spans="1:6" ht="11.25">
      <c r="A330" s="80"/>
      <c r="C330" s="74" t="s">
        <v>1013</v>
      </c>
      <c r="D330" s="107">
        <v>38405.843506944446</v>
      </c>
      <c r="E330" s="74">
        <v>391.7033070873173</v>
      </c>
      <c r="F330" s="99">
        <v>41.61899251862574</v>
      </c>
    </row>
    <row r="331" spans="1:6" ht="11.25">
      <c r="A331" s="80"/>
      <c r="C331" s="74" t="s">
        <v>556</v>
      </c>
      <c r="D331" s="107">
        <v>38405.85046296296</v>
      </c>
      <c r="E331" s="74">
        <v>9673.981737185608</v>
      </c>
      <c r="F331" s="99">
        <v>1.1678989052636022</v>
      </c>
    </row>
    <row r="332" spans="1:6" ht="11.25">
      <c r="A332" s="80"/>
      <c r="C332" s="74" t="s">
        <v>349</v>
      </c>
      <c r="D332" s="107">
        <v>38405.85741898148</v>
      </c>
      <c r="E332" s="74">
        <v>5458.606262394078</v>
      </c>
      <c r="F332" s="99">
        <v>3.0187911668943697</v>
      </c>
    </row>
    <row r="333" spans="1:6" ht="11.25">
      <c r="A333" s="80"/>
      <c r="C333" s="74" t="s">
        <v>1104</v>
      </c>
      <c r="D333" s="107">
        <v>38405.864386574074</v>
      </c>
      <c r="E333" s="74">
        <v>1959.1435225371997</v>
      </c>
      <c r="F333" s="99">
        <v>7.095510969845434</v>
      </c>
    </row>
    <row r="334" spans="1:6" ht="11.25">
      <c r="A334" s="80"/>
      <c r="C334" s="74" t="s">
        <v>1135</v>
      </c>
      <c r="D334" s="107">
        <v>38405.871354166666</v>
      </c>
      <c r="E334" s="74">
        <v>1050.97032433513</v>
      </c>
      <c r="F334" s="99">
        <v>9.344483180300871</v>
      </c>
    </row>
    <row r="335" spans="1:6" ht="11.25">
      <c r="A335" s="80"/>
      <c r="C335" s="74" t="s">
        <v>553</v>
      </c>
      <c r="D335" s="107">
        <v>38405.87831018519</v>
      </c>
      <c r="E335" s="74">
        <v>9700.815586525236</v>
      </c>
      <c r="F335" s="99">
        <v>1.1808682567231856</v>
      </c>
    </row>
    <row r="336" spans="1:6" ht="11.25">
      <c r="A336" s="80"/>
      <c r="C336" s="74" t="s">
        <v>353</v>
      </c>
      <c r="D336" s="107">
        <v>38405.88527777778</v>
      </c>
      <c r="E336" s="74">
        <v>10127.274407719458</v>
      </c>
      <c r="F336" s="99">
        <v>3.4787507511687874</v>
      </c>
    </row>
    <row r="337" spans="1:6" ht="11.25">
      <c r="A337" s="80"/>
      <c r="C337" s="74" t="s">
        <v>34</v>
      </c>
      <c r="D337" s="107">
        <v>38405.892233796294</v>
      </c>
      <c r="E337" s="74">
        <v>404.2051337238892</v>
      </c>
      <c r="F337" s="99">
        <v>18.260302705399972</v>
      </c>
    </row>
    <row r="338" spans="1:5" ht="11.25">
      <c r="A338" s="80"/>
      <c r="C338" s="74" t="s">
        <v>350</v>
      </c>
      <c r="D338" s="107">
        <v>38405.89917824074</v>
      </c>
      <c r="E338" s="74">
        <v>-43.14628143418498</v>
      </c>
    </row>
    <row r="339" spans="1:6" ht="11.25">
      <c r="A339" s="80"/>
      <c r="C339" s="74" t="s">
        <v>97</v>
      </c>
      <c r="D339" s="107">
        <v>38405.90614583333</v>
      </c>
      <c r="E339" s="74">
        <v>9953.094603598453</v>
      </c>
      <c r="F339" s="99">
        <v>1.0883716308753801</v>
      </c>
    </row>
    <row r="340" spans="1:6" ht="11.25">
      <c r="A340" s="80"/>
      <c r="C340" s="74" t="s">
        <v>128</v>
      </c>
      <c r="D340" s="107">
        <v>38405.91311342592</v>
      </c>
      <c r="E340" s="74">
        <v>7552.223120712913</v>
      </c>
      <c r="F340" s="99">
        <v>3.297550424981293</v>
      </c>
    </row>
    <row r="341" spans="1:6" ht="11.25">
      <c r="A341" s="80"/>
      <c r="C341" s="74" t="s">
        <v>354</v>
      </c>
      <c r="D341" s="107">
        <v>38405.92008101852</v>
      </c>
      <c r="E341" s="74">
        <v>9901.692559559866</v>
      </c>
      <c r="F341" s="99">
        <v>3.571768465168684</v>
      </c>
    </row>
    <row r="342" spans="1:6" ht="11.25">
      <c r="A342" s="80"/>
      <c r="C342" s="74" t="s">
        <v>351</v>
      </c>
      <c r="D342" s="107">
        <v>38405.927037037036</v>
      </c>
      <c r="E342" s="74">
        <v>7544.842272801896</v>
      </c>
      <c r="F342" s="99">
        <v>4.921595990485367</v>
      </c>
    </row>
    <row r="343" spans="1:6" ht="11.25">
      <c r="A343" s="80"/>
      <c r="C343" s="74" t="s">
        <v>355</v>
      </c>
      <c r="D343" s="107">
        <v>38405.93399305556</v>
      </c>
      <c r="E343" s="74">
        <v>127.51337111596915</v>
      </c>
      <c r="F343" s="99">
        <v>263.1235855416523</v>
      </c>
    </row>
    <row r="344" spans="1:5" ht="11.25">
      <c r="A344" s="80"/>
      <c r="C344" s="74" t="s">
        <v>352</v>
      </c>
      <c r="D344" s="107">
        <v>38405.9409375</v>
      </c>
      <c r="E344" s="74">
        <v>-55.72419081383644</v>
      </c>
    </row>
    <row r="345" spans="1:6" ht="11.25">
      <c r="A345" s="80"/>
      <c r="C345" s="74" t="s">
        <v>554</v>
      </c>
      <c r="D345" s="107">
        <v>38405.947905092595</v>
      </c>
      <c r="E345" s="74">
        <v>9701.215532334065</v>
      </c>
      <c r="F345" s="99">
        <v>2.608657809145509</v>
      </c>
    </row>
    <row r="346" spans="1:6" ht="11.25">
      <c r="A346" s="80"/>
      <c r="C346" s="74" t="s">
        <v>356</v>
      </c>
      <c r="D346" s="107">
        <v>38405.95486111111</v>
      </c>
      <c r="E346" s="74">
        <v>10097.487868145245</v>
      </c>
      <c r="F346" s="99">
        <v>0.19583911135672757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9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9" t="s">
        <v>381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382</v>
      </c>
      <c r="D353" s="107" t="s">
        <v>383</v>
      </c>
      <c r="E353" s="75" t="s">
        <v>384</v>
      </c>
      <c r="F353" s="99" t="s">
        <v>458</v>
      </c>
    </row>
    <row r="354" spans="1:6" ht="11.25">
      <c r="A354" s="80" t="s">
        <v>547</v>
      </c>
      <c r="C354" s="74" t="s">
        <v>534</v>
      </c>
      <c r="D354" s="107">
        <v>38405.738229166665</v>
      </c>
      <c r="E354" s="75">
        <v>14799.55332298492</v>
      </c>
      <c r="F354" s="99">
        <v>4.959099660873423</v>
      </c>
    </row>
    <row r="355" spans="1:6" ht="11.25">
      <c r="A355" s="80"/>
      <c r="C355" s="74" t="s">
        <v>535</v>
      </c>
      <c r="D355" s="107">
        <v>38405.74519675926</v>
      </c>
      <c r="E355" s="75">
        <v>734.7890024833692</v>
      </c>
      <c r="F355" s="99">
        <v>8.76952234551574</v>
      </c>
    </row>
    <row r="356" spans="1:6" ht="11.25">
      <c r="A356" s="80"/>
      <c r="C356" s="74" t="s">
        <v>549</v>
      </c>
      <c r="D356" s="107">
        <v>38405.75215277778</v>
      </c>
      <c r="E356" s="75">
        <v>1681.374307431449</v>
      </c>
      <c r="F356" s="99">
        <v>3.645318207423583</v>
      </c>
    </row>
    <row r="357" spans="3:6" ht="11.25">
      <c r="C357" s="74" t="s">
        <v>536</v>
      </c>
      <c r="D357" s="107">
        <v>38405.759097222224</v>
      </c>
      <c r="E357" s="75">
        <v>14994.87993436837</v>
      </c>
      <c r="F357" s="99">
        <v>2.2834692791957347</v>
      </c>
    </row>
    <row r="358" spans="3:6" ht="11.25">
      <c r="C358" s="74" t="s">
        <v>550</v>
      </c>
      <c r="D358" s="107">
        <v>38405.766064814816</v>
      </c>
      <c r="E358" s="75">
        <v>1150.0927877487643</v>
      </c>
      <c r="F358" s="99">
        <v>6.657247608781386</v>
      </c>
    </row>
    <row r="359" spans="3:6" ht="11.25">
      <c r="C359" s="74" t="s">
        <v>557</v>
      </c>
      <c r="D359" s="107">
        <v>38405.77302083333</v>
      </c>
      <c r="E359" s="75">
        <v>1206.6483093632878</v>
      </c>
      <c r="F359" s="99">
        <v>4.398143119962283</v>
      </c>
    </row>
    <row r="360" spans="3:6" ht="11.25">
      <c r="C360" s="74" t="s">
        <v>537</v>
      </c>
      <c r="D360" s="107">
        <v>38405.77998842593</v>
      </c>
      <c r="E360" s="75">
        <v>15544.992096891341</v>
      </c>
      <c r="F360" s="99">
        <v>1.6946948575994856</v>
      </c>
    </row>
    <row r="361" spans="3:6" ht="11.25">
      <c r="C361" s="74" t="s">
        <v>558</v>
      </c>
      <c r="D361" s="107">
        <v>38405.786944444444</v>
      </c>
      <c r="E361" s="75">
        <v>1289.5195307011659</v>
      </c>
      <c r="F361" s="99">
        <v>8.802678744699687</v>
      </c>
    </row>
    <row r="362" spans="3:6" ht="11.25">
      <c r="C362" s="74" t="s">
        <v>800</v>
      </c>
      <c r="D362" s="107">
        <v>38405.793912037036</v>
      </c>
      <c r="E362" s="75">
        <v>1013.1052302677522</v>
      </c>
      <c r="F362" s="99">
        <v>13.425809298209208</v>
      </c>
    </row>
    <row r="363" spans="3:6" ht="11.25">
      <c r="C363" s="74" t="s">
        <v>831</v>
      </c>
      <c r="D363" s="107">
        <v>38405.80086805556</v>
      </c>
      <c r="E363" s="75">
        <v>1158.4626927311072</v>
      </c>
      <c r="F363" s="99">
        <v>1.6744514624951032</v>
      </c>
    </row>
    <row r="364" spans="3:6" ht="11.25">
      <c r="C364" s="74" t="s">
        <v>551</v>
      </c>
      <c r="D364" s="107">
        <v>38405.80783564815</v>
      </c>
      <c r="E364" s="75">
        <v>10671.111906703609</v>
      </c>
      <c r="F364" s="99">
        <v>1.474381691887605</v>
      </c>
    </row>
    <row r="365" spans="3:6" ht="11.25">
      <c r="C365" s="74" t="s">
        <v>538</v>
      </c>
      <c r="D365" s="107">
        <v>38405.814791666664</v>
      </c>
      <c r="E365" s="75">
        <v>16030.494471316377</v>
      </c>
      <c r="F365" s="99">
        <v>1.741808134283017</v>
      </c>
    </row>
    <row r="366" spans="3:6" ht="11.25">
      <c r="C366" s="74" t="s">
        <v>348</v>
      </c>
      <c r="D366" s="107">
        <v>38405.82175925926</v>
      </c>
      <c r="E366" s="75">
        <v>650.9115559857603</v>
      </c>
      <c r="F366" s="99">
        <v>16.914323563828706</v>
      </c>
    </row>
    <row r="367" spans="3:6" ht="11.25">
      <c r="C367" s="74" t="s">
        <v>952</v>
      </c>
      <c r="D367" s="107">
        <v>38405.8287037037</v>
      </c>
      <c r="E367" s="75">
        <v>1224.491644866331</v>
      </c>
      <c r="F367" s="99">
        <v>3.3133113860323435</v>
      </c>
    </row>
    <row r="368" spans="3:6" ht="11.25">
      <c r="C368" s="74" t="s">
        <v>983</v>
      </c>
      <c r="D368" s="107">
        <v>38405.83565972222</v>
      </c>
      <c r="E368" s="75">
        <v>890.4750774801423</v>
      </c>
      <c r="F368" s="99">
        <v>10.034529909643256</v>
      </c>
    </row>
    <row r="369" spans="3:6" ht="11.25">
      <c r="C369" s="74" t="s">
        <v>1013</v>
      </c>
      <c r="D369" s="107">
        <v>38405.842627314814</v>
      </c>
      <c r="E369" s="75">
        <v>618.4430116739925</v>
      </c>
      <c r="F369" s="99">
        <v>29.433379865397466</v>
      </c>
    </row>
    <row r="370" spans="3:6" ht="11.25">
      <c r="C370" s="74" t="s">
        <v>556</v>
      </c>
      <c r="D370" s="107">
        <v>38405.849583333336</v>
      </c>
      <c r="E370" s="75">
        <v>16043.422216517327</v>
      </c>
      <c r="F370" s="99">
        <v>1.5200289267776088</v>
      </c>
    </row>
    <row r="371" spans="3:6" ht="11.25">
      <c r="C371" s="74" t="s">
        <v>349</v>
      </c>
      <c r="D371" s="107">
        <v>38405.85653935185</v>
      </c>
      <c r="E371" s="75">
        <v>2004.7341676135804</v>
      </c>
      <c r="F371" s="99">
        <v>3.4067004158149414</v>
      </c>
    </row>
    <row r="372" spans="3:6" ht="11.25">
      <c r="C372" s="74" t="s">
        <v>1104</v>
      </c>
      <c r="D372" s="107">
        <v>38405.86350694444</v>
      </c>
      <c r="E372" s="75">
        <v>986.0503390308481</v>
      </c>
      <c r="F372" s="99">
        <v>5.806082122396176</v>
      </c>
    </row>
    <row r="373" spans="3:6" ht="11.25">
      <c r="C373" s="74" t="s">
        <v>1135</v>
      </c>
      <c r="D373" s="107">
        <v>38405.870474537034</v>
      </c>
      <c r="E373" s="75">
        <v>740.1826249035994</v>
      </c>
      <c r="F373" s="99">
        <v>23.49083133132525</v>
      </c>
    </row>
    <row r="374" spans="3:6" ht="11.25">
      <c r="C374" s="74" t="s">
        <v>553</v>
      </c>
      <c r="D374" s="107">
        <v>38405.877430555556</v>
      </c>
      <c r="E374" s="75">
        <v>9219.261263054357</v>
      </c>
      <c r="F374" s="99">
        <v>1.193739205891396</v>
      </c>
    </row>
    <row r="375" spans="3:6" ht="11.25">
      <c r="C375" s="74" t="s">
        <v>353</v>
      </c>
      <c r="D375" s="107">
        <v>38405.88439814815</v>
      </c>
      <c r="E375" s="75">
        <v>16810.65536149472</v>
      </c>
      <c r="F375" s="99">
        <v>0.3113233884735388</v>
      </c>
    </row>
    <row r="376" spans="3:6" ht="11.25">
      <c r="C376" s="74" t="s">
        <v>34</v>
      </c>
      <c r="D376" s="107">
        <v>38405.89135416667</v>
      </c>
      <c r="E376" s="75">
        <v>866.3958765357132</v>
      </c>
      <c r="F376" s="99">
        <v>13.782395876783752</v>
      </c>
    </row>
    <row r="377" spans="3:6" ht="11.25">
      <c r="C377" s="74" t="s">
        <v>350</v>
      </c>
      <c r="D377" s="107">
        <v>38405.898310185185</v>
      </c>
      <c r="E377" s="75">
        <v>1077.3590439648913</v>
      </c>
      <c r="F377" s="99">
        <v>14.106163711868874</v>
      </c>
    </row>
    <row r="378" spans="3:6" ht="11.25">
      <c r="C378" s="74" t="s">
        <v>97</v>
      </c>
      <c r="D378" s="107">
        <v>38405.90526620371</v>
      </c>
      <c r="E378" s="75">
        <v>9607.111249392094</v>
      </c>
      <c r="F378" s="99">
        <v>2.467078076948372</v>
      </c>
    </row>
    <row r="379" spans="3:6" ht="11.25">
      <c r="C379" s="74" t="s">
        <v>128</v>
      </c>
      <c r="D379" s="107">
        <v>38405.9122337963</v>
      </c>
      <c r="E379" s="75">
        <v>11330.925062019833</v>
      </c>
      <c r="F379" s="99">
        <v>2.1040322215308342</v>
      </c>
    </row>
    <row r="380" spans="3:6" ht="11.25">
      <c r="C380" s="74" t="s">
        <v>354</v>
      </c>
      <c r="D380" s="107">
        <v>38405.91920138889</v>
      </c>
      <c r="E380" s="75">
        <v>17051.535832219513</v>
      </c>
      <c r="F380" s="99">
        <v>0.8365462968487641</v>
      </c>
    </row>
    <row r="381" spans="3:6" ht="11.25">
      <c r="C381" s="74" t="s">
        <v>351</v>
      </c>
      <c r="D381" s="107">
        <v>38405.926157407404</v>
      </c>
      <c r="E381" s="75">
        <v>11800.211574694682</v>
      </c>
      <c r="F381" s="99">
        <v>0.6784644700143474</v>
      </c>
    </row>
    <row r="382" spans="3:6" ht="11.25">
      <c r="C382" s="74" t="s">
        <v>355</v>
      </c>
      <c r="D382" s="107">
        <v>38405.93311342593</v>
      </c>
      <c r="E382" s="75">
        <v>748.7292034798744</v>
      </c>
      <c r="F382" s="99">
        <v>18.309630092414114</v>
      </c>
    </row>
    <row r="383" spans="3:6" ht="11.25">
      <c r="C383" s="74" t="s">
        <v>352</v>
      </c>
      <c r="D383" s="107">
        <v>38405.94006944444</v>
      </c>
      <c r="E383" s="74">
        <v>591.2140452140451</v>
      </c>
      <c r="F383" s="99">
        <v>15.945305603452189</v>
      </c>
    </row>
    <row r="384" spans="3:6" ht="11.25">
      <c r="C384" s="74" t="s">
        <v>554</v>
      </c>
      <c r="D384" s="107">
        <v>38405.94701388889</v>
      </c>
      <c r="E384" s="74">
        <v>9712.848220228705</v>
      </c>
      <c r="F384" s="99">
        <v>3.190320091196517</v>
      </c>
    </row>
    <row r="385" spans="3:6" ht="11.25">
      <c r="C385" s="74" t="s">
        <v>356</v>
      </c>
      <c r="D385" s="107">
        <v>38405.95398148148</v>
      </c>
      <c r="E385" s="74">
        <v>17609.615098078215</v>
      </c>
      <c r="F385" s="99">
        <v>1.0301830062494615</v>
      </c>
    </row>
    <row r="387" spans="5:6" ht="11.25">
      <c r="E387" s="74">
        <v>536354.9761818757</v>
      </c>
      <c r="F387" s="99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9" t="s">
        <v>381</v>
      </c>
    </row>
    <row r="393" spans="1:7" ht="11.25">
      <c r="A393" s="74" t="s">
        <v>358</v>
      </c>
      <c r="G393" s="74" t="s">
        <v>454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100" customFormat="1" ht="15">
      <c r="D432" s="108"/>
      <c r="E432" s="102"/>
      <c r="F432" s="103"/>
      <c r="H432" s="101"/>
      <c r="I432" s="101"/>
      <c r="J432" s="101"/>
      <c r="K432" s="101"/>
      <c r="L432" s="101"/>
      <c r="M432" s="101"/>
    </row>
    <row r="433" spans="4:13" s="100" customFormat="1" ht="15">
      <c r="D433" s="108"/>
      <c r="E433" s="102"/>
      <c r="F433" s="103"/>
      <c r="H433" s="101"/>
      <c r="I433" s="101"/>
      <c r="J433" s="101"/>
      <c r="K433" s="101"/>
      <c r="L433" s="101"/>
      <c r="M433" s="101"/>
    </row>
    <row r="434" spans="1:5" ht="15">
      <c r="A434" s="100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4"/>
  <sheetViews>
    <sheetView tabSelected="1" zoomScale="125" zoomScaleNormal="125" workbookViewId="0" topLeftCell="A356">
      <selection activeCell="F371" sqref="F371"/>
    </sheetView>
  </sheetViews>
  <sheetFormatPr defaultColWidth="9.140625" defaultRowHeight="12.75"/>
  <cols>
    <col min="1" max="1" width="10.7109375" style="89" bestFit="1" customWidth="1"/>
    <col min="2" max="2" width="2.00390625" style="86" bestFit="1" customWidth="1"/>
    <col min="3" max="3" width="18.00390625" style="86" bestFit="1" customWidth="1"/>
    <col min="4" max="4" width="12.8515625" style="15" customWidth="1"/>
    <col min="5" max="5" width="12.00390625" style="86" bestFit="1" customWidth="1"/>
    <col min="6" max="6" width="12.00390625" style="90" bestFit="1" customWidth="1"/>
    <col min="7" max="7" width="9.140625" style="86" customWidth="1"/>
    <col min="8" max="8" width="16.00390625" style="88" customWidth="1"/>
    <col min="9" max="10" width="9.140625" style="86" customWidth="1"/>
    <col min="11" max="11" width="15.421875" style="86" customWidth="1"/>
    <col min="12" max="16384" width="9.140625" style="86" customWidth="1"/>
  </cols>
  <sheetData>
    <row r="1" spans="1:11" ht="11.25">
      <c r="A1" s="16"/>
      <c r="B1" s="15"/>
      <c r="C1" s="15" t="s">
        <v>455</v>
      </c>
      <c r="D1" s="76" t="s">
        <v>456</v>
      </c>
      <c r="E1" s="15" t="s">
        <v>457</v>
      </c>
      <c r="F1" s="31" t="s">
        <v>458</v>
      </c>
      <c r="H1" s="87"/>
      <c r="K1" s="91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Ba 455.403</v>
      </c>
      <c r="B3" s="15">
        <f>'raw data'!B3</f>
        <v>0</v>
      </c>
      <c r="C3" s="15" t="str">
        <f>'raw data'!C3</f>
        <v>drift-1</v>
      </c>
      <c r="D3" s="81">
        <f>'raw data'!D3</f>
        <v>38405.740219907406</v>
      </c>
      <c r="E3" s="15">
        <f>'raw data'!E3</f>
        <v>310245.6238796582</v>
      </c>
      <c r="F3" s="31">
        <f>'raw data'!F3</f>
        <v>2.5568903135184575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blank-1</v>
      </c>
      <c r="D4" s="81">
        <f>'raw data'!D4</f>
        <v>38405.74717592593</v>
      </c>
      <c r="E4" s="15">
        <f>'raw data'!E4</f>
        <v>3019.843792310519</v>
      </c>
      <c r="F4" s="31">
        <f>'raw data'!F4</f>
        <v>12.884346200974242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bir1-1</v>
      </c>
      <c r="D5" s="81">
        <f>'raw data'!D5</f>
        <v>38405.75413194444</v>
      </c>
      <c r="E5" s="15">
        <f>'raw data'!E5</f>
        <v>16405.456408854137</v>
      </c>
      <c r="F5" s="31">
        <f>'raw data'!F5</f>
        <v>3.291302884442495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drift-2</v>
      </c>
      <c r="D6" s="81">
        <f>'raw data'!D6</f>
        <v>38405.761087962965</v>
      </c>
      <c r="E6" s="15">
        <f>'raw data'!E6</f>
        <v>311310.69836741826</v>
      </c>
      <c r="F6" s="31">
        <f>'raw data'!F6</f>
        <v>1.6175888410287425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jp1-1</v>
      </c>
      <c r="D7" s="81">
        <f>'raw data'!D7</f>
        <v>38405.76804398148</v>
      </c>
      <c r="E7" s="15">
        <f>'raw data'!E7</f>
        <v>24901.81247375825</v>
      </c>
      <c r="F7" s="31">
        <f>'raw data'!F7</f>
        <v>5.479850329238485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212r4  72-78</v>
      </c>
      <c r="D8" s="81">
        <f>'raw data'!D8</f>
        <v>38405.77501157407</v>
      </c>
      <c r="E8" s="15">
        <f>'raw data'!E8</f>
        <v>7023.4998211759</v>
      </c>
      <c r="F8" s="31">
        <f>'raw data'!F8</f>
        <v>3.209925745068665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drift-3</v>
      </c>
      <c r="D9" s="81">
        <f>'raw data'!D9</f>
        <v>38405.78199074074</v>
      </c>
      <c r="E9" s="15">
        <f>'raw data'!E9</f>
        <v>313813.3077804728</v>
      </c>
      <c r="F9" s="31">
        <f>'raw data'!F9</f>
        <v>2.673617827802043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214r3  45-55</v>
      </c>
      <c r="D10" s="81">
        <f>'raw data'!D10</f>
        <v>38405.788935185185</v>
      </c>
      <c r="E10" s="15">
        <f>'raw data'!E10</f>
        <v>5519.444026125031</v>
      </c>
      <c r="F10" s="31">
        <f>'raw data'!F10</f>
        <v>1.5018509884152178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225r1  76-85</v>
      </c>
      <c r="D11" s="81">
        <f>'raw data'!D11</f>
        <v>38405.795902777776</v>
      </c>
      <c r="E11" s="15">
        <f>'raw data'!E11</f>
        <v>7982.216769989147</v>
      </c>
      <c r="F11" s="31">
        <f>'raw data'!F11</f>
        <v>3.58933189381094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226r3  45-55</v>
      </c>
      <c r="D12" s="81">
        <f>'raw data'!D12</f>
        <v>38405.8028587963</v>
      </c>
      <c r="E12" s="15">
        <f>'raw data'!E12</f>
        <v>7360.352585493595</v>
      </c>
      <c r="F12" s="31">
        <f>'raw data'!F12</f>
        <v>4.183629328567298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ja3-1</v>
      </c>
      <c r="D13" s="81">
        <f>'raw data'!D13</f>
        <v>38405.80982638889</v>
      </c>
      <c r="E13" s="15">
        <f>'raw data'!E13</f>
        <v>762840.8914727746</v>
      </c>
      <c r="F13" s="31">
        <f>'raw data'!F13</f>
        <v>1.0108170219053567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drift-4</v>
      </c>
      <c r="D14" s="81">
        <f>'raw data'!D14</f>
        <v>38405.81679398148</v>
      </c>
      <c r="E14" s="15">
        <f>'raw data'!E14</f>
        <v>328376.2771612951</v>
      </c>
      <c r="F14" s="31">
        <f>'raw data'!F14</f>
        <v>3.509916250009701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dts1-1</v>
      </c>
      <c r="D15" s="81">
        <f>'raw data'!D15</f>
        <v>38405.82373842593</v>
      </c>
      <c r="E15" s="15">
        <f>'raw data'!E15</f>
        <v>3603.7378688805784</v>
      </c>
      <c r="F15" s="31">
        <f>'raw data'!F15</f>
        <v>5.090663076321166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230r1  53-60</v>
      </c>
      <c r="D16" s="81">
        <f>'raw data'!D16</f>
        <v>38405.83069444444</v>
      </c>
      <c r="E16" s="15">
        <f>'raw data'!E16</f>
        <v>6634.939646086489</v>
      </c>
      <c r="F16" s="31">
        <f>'raw data'!F16</f>
        <v>1.1633839146399723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232r3  110-117</v>
      </c>
      <c r="D17" s="81">
        <f>'raw data'!D17</f>
        <v>38405.83766203704</v>
      </c>
      <c r="E17" s="15">
        <f>'raw data'!E17</f>
        <v>3995.3869348990825</v>
      </c>
      <c r="F17" s="31">
        <f>'raw data'!F17</f>
        <v>5.634594557425169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234r2  63-68</v>
      </c>
      <c r="D18" s="81">
        <f>'raw data'!D18</f>
        <v>38405.844618055555</v>
      </c>
      <c r="E18" s="178">
        <v>4178.89</v>
      </c>
      <c r="F18" s="178">
        <v>2.875880162686823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drift-5</v>
      </c>
      <c r="D19" s="81">
        <f>'raw data'!D19</f>
        <v>38405.85157407408</v>
      </c>
      <c r="E19" s="15">
        <f>'raw data'!E19</f>
        <v>326499.36607450456</v>
      </c>
      <c r="F19" s="31">
        <f>'raw data'!F19</f>
        <v>2.498508244603736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bir1-2</v>
      </c>
      <c r="D20" s="81">
        <f>'raw data'!D20</f>
        <v>38405.85853009259</v>
      </c>
      <c r="E20" s="15">
        <f>'raw data'!E20</f>
        <v>18510.76783956472</v>
      </c>
      <c r="F20" s="31">
        <f>'raw data'!F20</f>
        <v>4.142374657844982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236r2  137-147</v>
      </c>
      <c r="D21" s="81">
        <f>'raw data'!D21</f>
        <v>38405.86549768518</v>
      </c>
      <c r="E21" s="15">
        <f>'raw data'!E21</f>
        <v>7334.771856809599</v>
      </c>
      <c r="F21" s="31">
        <f>'raw data'!F21</f>
        <v>4.211148018894487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240r2  84-91</v>
      </c>
      <c r="D22" s="81">
        <f>'raw data'!D22</f>
        <v>38405.87247685185</v>
      </c>
      <c r="E22" s="15">
        <f>'raw data'!E22</f>
        <v>3706.5315378354508</v>
      </c>
      <c r="F22" s="31">
        <f>'raw data'!F22</f>
        <v>7.353442186445859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jb3-1</v>
      </c>
      <c r="D23" s="81">
        <f>'raw data'!D23</f>
        <v>38405.87943287037</v>
      </c>
      <c r="E23" s="15">
        <f>'raw data'!E23</f>
        <v>597740.2849765996</v>
      </c>
      <c r="F23" s="31">
        <f>'raw data'!F23</f>
        <v>0.43216628526944306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drift-6</v>
      </c>
      <c r="D24" s="81">
        <f>'raw data'!D24</f>
        <v>38405.88638888889</v>
      </c>
      <c r="E24" s="15">
        <f>'raw data'!E24</f>
        <v>330553.84735230764</v>
      </c>
      <c r="F24" s="31">
        <f>'raw data'!F24</f>
        <v>0.7639413725702036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242r2  83-91</v>
      </c>
      <c r="D25" s="81">
        <f>'raw data'!D25</f>
        <v>38405.89334490741</v>
      </c>
      <c r="E25" s="15">
        <f>'raw data'!E25</f>
        <v>4264.506712989579</v>
      </c>
      <c r="F25" s="31">
        <f>'raw data'!F25</f>
        <v>6.468083729664147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jp1-2</v>
      </c>
      <c r="D26" s="81">
        <f>'raw data'!D26</f>
        <v>38405.900289351855</v>
      </c>
      <c r="E26" s="15">
        <f>'raw data'!E26</f>
        <v>26845.540355700683</v>
      </c>
      <c r="F26" s="31">
        <f>'raw data'!F26</f>
        <v>5.945677625343234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jb-3</v>
      </c>
      <c r="D27" s="81">
        <f>'raw data'!D27</f>
        <v>38405.90725694445</v>
      </c>
      <c r="E27" s="15">
        <f>'raw data'!E27</f>
        <v>600505.5959110751</v>
      </c>
      <c r="F27" s="31">
        <f>'raw data'!F27</f>
        <v>2.518932697379562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ja-3</v>
      </c>
      <c r="D28" s="81">
        <f>'raw data'!D28</f>
        <v>38405.91422453704</v>
      </c>
      <c r="E28" s="15">
        <f>'raw data'!E28</f>
        <v>820334.5137905248</v>
      </c>
      <c r="F28" s="31">
        <f>'raw data'!F28</f>
        <v>0.8224948494960921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drift-7</v>
      </c>
      <c r="D29" s="81">
        <f>'raw data'!D29</f>
        <v>38405.92119212963</v>
      </c>
      <c r="E29" s="15">
        <f>'raw data'!E29</f>
        <v>339927.3523953847</v>
      </c>
      <c r="F29" s="31">
        <f>'raw data'!F29</f>
        <v>1.3485472704017059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ja3-2</v>
      </c>
      <c r="D30" s="81">
        <f>'raw data'!D30</f>
        <v>38405.92815972222</v>
      </c>
      <c r="E30" s="15">
        <f>'raw data'!E30</f>
        <v>807285.7093416108</v>
      </c>
      <c r="F30" s="31">
        <f>'raw data'!F30</f>
        <v>2.4321310685012927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blank-2</v>
      </c>
      <c r="D31" s="81">
        <f>'raw data'!D31</f>
        <v>38405.93510416667</v>
      </c>
      <c r="E31" s="15">
        <f>'raw data'!E31</f>
        <v>3820.835025048706</v>
      </c>
      <c r="F31" s="31">
        <f>'raw data'!F31</f>
        <v>12.14480397181568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dts1-2</v>
      </c>
      <c r="D32" s="81">
        <f>'raw data'!D32</f>
        <v>38405.94204861111</v>
      </c>
      <c r="E32" s="15">
        <f>'raw data'!E32</f>
        <v>4296.932183864332</v>
      </c>
      <c r="F32" s="31">
        <f>'raw data'!F32</f>
        <v>8.401228430989864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jb3-2</v>
      </c>
      <c r="D33" s="81">
        <f>'raw data'!D33</f>
        <v>38405.949016203704</v>
      </c>
      <c r="E33" s="15">
        <f>'raw data'!E33</f>
        <v>618292.9178828797</v>
      </c>
      <c r="F33" s="31">
        <f>'raw data'!F33</f>
        <v>2.7443625451712688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drift-8</v>
      </c>
      <c r="D34" s="81">
        <f>'raw data'!D34</f>
        <v>38405.955972222226</v>
      </c>
      <c r="E34" s="15">
        <f>'raw data'!E34</f>
        <v>336783.5042253343</v>
      </c>
      <c r="F34" s="31">
        <f>'raw data'!F34</f>
        <v>3.3901318421991533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Co 228.616</v>
      </c>
      <c r="B42" s="15">
        <f>'raw data'!B42</f>
        <v>0</v>
      </c>
      <c r="C42" s="15" t="str">
        <f>'raw data'!C42</f>
        <v>drift-1</v>
      </c>
      <c r="D42" s="81">
        <f>'raw data'!D42</f>
        <v>38405.73547453704</v>
      </c>
      <c r="E42" s="15">
        <f>'raw data'!E42</f>
        <v>14228.30155410663</v>
      </c>
      <c r="F42" s="31">
        <f>'raw data'!F42</f>
        <v>1.2716884724593536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blank-1</v>
      </c>
      <c r="D43" s="81">
        <f>'raw data'!D43</f>
        <v>38405.74246527778</v>
      </c>
      <c r="E43" s="15">
        <f>'raw data'!E43</f>
        <v>432.346444182561</v>
      </c>
      <c r="F43" s="31">
        <f>'raw data'!F43</f>
        <v>36.61818022416341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bir1-1</v>
      </c>
      <c r="D44" s="81">
        <f>'raw data'!D44</f>
        <v>38405.74940972222</v>
      </c>
      <c r="E44" s="15">
        <f>'raw data'!E44</f>
        <v>2515.7965741851062</v>
      </c>
      <c r="F44" s="31">
        <f>'raw data'!F44</f>
        <v>5.047057935127788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drift-2</v>
      </c>
      <c r="D45" s="81">
        <f>'raw data'!D45</f>
        <v>38405.75636574074</v>
      </c>
      <c r="E45" s="180">
        <v>14400</v>
      </c>
      <c r="F45" s="179"/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jp1-1</v>
      </c>
      <c r="D46" s="81">
        <f>'raw data'!D46</f>
        <v>38405.763333333336</v>
      </c>
      <c r="E46" s="15">
        <f>'raw data'!E46</f>
        <v>5957.4603096105475</v>
      </c>
      <c r="F46" s="31">
        <f>'raw data'!F46</f>
        <v>1.5804980945107128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212r4  72-78</v>
      </c>
      <c r="D47" s="81">
        <f>'raw data'!D47</f>
        <v>38405.77028935185</v>
      </c>
      <c r="E47" s="15">
        <f>'raw data'!E47</f>
        <v>1927.6100288484843</v>
      </c>
      <c r="F47" s="31">
        <f>'raw data'!F47</f>
        <v>1.6927550687976816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drift-3</v>
      </c>
      <c r="D48" s="81">
        <f>'raw data'!D48</f>
        <v>38405.77724537037</v>
      </c>
      <c r="E48" s="15">
        <f>'raw data'!E48</f>
        <v>14601.29697904043</v>
      </c>
      <c r="F48" s="31">
        <f>'raw data'!F48</f>
        <v>3.982139786102881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214r3  45-55</v>
      </c>
      <c r="D49" s="81">
        <f>'raw data'!D49</f>
        <v>38405.784212962964</v>
      </c>
      <c r="E49" s="15">
        <f>'raw data'!E49</f>
        <v>1563.318668610064</v>
      </c>
      <c r="F49" s="31">
        <f>'raw data'!F49</f>
        <v>5.729764874498541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225r1  76-85</v>
      </c>
      <c r="D50" s="81">
        <f>'raw data'!D50</f>
        <v>38405.79116898148</v>
      </c>
      <c r="E50" s="15">
        <f>'raw data'!E50</f>
        <v>1592.7651049454425</v>
      </c>
      <c r="F50" s="31">
        <f>'raw data'!F50</f>
        <v>3.843364084006144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226r3  45-55</v>
      </c>
      <c r="D51" s="81">
        <f>'raw data'!D51</f>
        <v>38405.798125</v>
      </c>
      <c r="E51" s="178">
        <v>860.955</v>
      </c>
      <c r="F51" s="178">
        <v>17.606318644175506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ja3-1</v>
      </c>
      <c r="D52" s="81">
        <f>'raw data'!D52</f>
        <v>38405.80509259259</v>
      </c>
      <c r="E52" s="180">
        <v>874.64</v>
      </c>
      <c r="F52" s="179"/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drift-4</v>
      </c>
      <c r="D53" s="81">
        <f>'raw data'!D53</f>
        <v>38405.812048611115</v>
      </c>
      <c r="E53" s="15">
        <f>'raw data'!E53</f>
        <v>15667.892336546685</v>
      </c>
      <c r="F53" s="31">
        <f>'raw data'!F53</f>
        <v>3.691341831663909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dts1-1</v>
      </c>
      <c r="D54" s="81">
        <f>'raw data'!D54</f>
        <v>38405.819027777776</v>
      </c>
      <c r="E54" s="15">
        <f>'raw data'!E54</f>
        <v>7424.344488760435</v>
      </c>
      <c r="F54" s="31">
        <f>'raw data'!F54</f>
        <v>0.9771107142961931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230r1  53-60</v>
      </c>
      <c r="D55" s="81">
        <f>'raw data'!D55</f>
        <v>38405.82597222222</v>
      </c>
      <c r="E55" s="178">
        <v>1031.35</v>
      </c>
      <c r="F55" s="178">
        <v>0.42919362489197577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232r3  110-117</v>
      </c>
      <c r="D56" s="81">
        <f>'raw data'!D56</f>
        <v>38405.83292824074</v>
      </c>
      <c r="E56" s="15">
        <f>'raw data'!E56</f>
        <v>6117.064440413251</v>
      </c>
      <c r="F56" s="31">
        <f>'raw data'!F56</f>
        <v>3.1486086040304766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234r2  63-68</v>
      </c>
      <c r="D57" s="81">
        <f>'raw data'!D57</f>
        <v>38405.83988425926</v>
      </c>
      <c r="E57" s="15">
        <f>'raw data'!E57</f>
        <v>8097.848998215502</v>
      </c>
      <c r="F57" s="31">
        <f>'raw data'!F57</f>
        <v>1.2808572602841723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drift-5</v>
      </c>
      <c r="D58" s="81">
        <f>'raw data'!D58</f>
        <v>38405.84685185185</v>
      </c>
      <c r="E58" s="15">
        <f>'raw data'!E58</f>
        <v>16603.372190046346</v>
      </c>
      <c r="F58" s="31">
        <f>'raw data'!F58</f>
        <v>1.2532962323958996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bir1-2</v>
      </c>
      <c r="D59" s="81">
        <f>'raw data'!D59</f>
        <v>38405.85380787037</v>
      </c>
      <c r="E59" s="15">
        <f>'raw data'!E59</f>
        <v>2798.8497739189243</v>
      </c>
      <c r="F59" s="31">
        <f>'raw data'!F59</f>
        <v>1.4071353868665069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236r2  137-147</v>
      </c>
      <c r="D60" s="81">
        <f>'raw data'!D60</f>
        <v>38405.860763888886</v>
      </c>
      <c r="E60" s="178">
        <v>1855.665</v>
      </c>
      <c r="F60" s="178">
        <v>1.9612799739008773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240r2  84-91</v>
      </c>
      <c r="D61" s="81">
        <f>'raw data'!D61</f>
        <v>38405.867731481485</v>
      </c>
      <c r="E61" s="15">
        <f>'raw data'!E61</f>
        <v>7327.072357534384</v>
      </c>
      <c r="F61" s="31">
        <f>'raw data'!F61</f>
        <v>2.004924501967119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jb3-1</v>
      </c>
      <c r="D62" s="81">
        <f>'raw data'!D62</f>
        <v>38405.87469907408</v>
      </c>
      <c r="E62" s="15">
        <f>'raw data'!E62</f>
        <v>2018.0784441693393</v>
      </c>
      <c r="F62" s="31">
        <f>'raw data'!F62</f>
        <v>5.502001110097038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drift-6</v>
      </c>
      <c r="D63" s="81">
        <f>'raw data'!D63</f>
        <v>38405.88165509259</v>
      </c>
      <c r="E63" s="15">
        <f>'raw data'!E63</f>
        <v>16679.70160160313</v>
      </c>
      <c r="F63" s="31">
        <f>'raw data'!F63</f>
        <v>3.506906453804552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242r2  83-91</v>
      </c>
      <c r="D64" s="81">
        <f>'raw data'!D64</f>
        <v>38405.88861111111</v>
      </c>
      <c r="E64" s="15">
        <f>'raw data'!E64</f>
        <v>7682.475012018615</v>
      </c>
      <c r="F64" s="31">
        <f>'raw data'!F64</f>
        <v>2.8880764693004983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jp1-2</v>
      </c>
      <c r="D65" s="81">
        <f>'raw data'!D65</f>
        <v>38405.89556712963</v>
      </c>
      <c r="E65" s="15">
        <f>'raw data'!E65</f>
        <v>6760.135109576205</v>
      </c>
      <c r="F65" s="31">
        <f>'raw data'!F65</f>
        <v>1.844424445878642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jb-3</v>
      </c>
      <c r="D66" s="81">
        <f>'raw data'!D66</f>
        <v>38405.90253472222</v>
      </c>
      <c r="E66" s="15">
        <f>'raw data'!E66</f>
        <v>2150.1950119218045</v>
      </c>
      <c r="F66" s="31">
        <f>'raw data'!F66</f>
        <v>7.623328666569475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ja-3</v>
      </c>
      <c r="D67" s="81">
        <f>'raw data'!D67</f>
        <v>38405.90949074074</v>
      </c>
      <c r="E67" s="15">
        <f>'raw data'!E67</f>
        <v>827.1185483499135</v>
      </c>
      <c r="F67" s="31">
        <f>'raw data'!F67</f>
        <v>16.65621081103023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drift-7</v>
      </c>
      <c r="D68" s="81">
        <f>'raw data'!D68</f>
        <v>38405.91645833333</v>
      </c>
      <c r="E68" s="180">
        <v>17000</v>
      </c>
      <c r="F68" s="179"/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ja3-2</v>
      </c>
      <c r="D69" s="81">
        <f>'raw data'!D69</f>
        <v>38405.923414351855</v>
      </c>
      <c r="E69" s="15">
        <f>'raw data'!E69</f>
        <v>985.4549692473233</v>
      </c>
      <c r="F69" s="31">
        <f>'raw data'!F69</f>
        <v>16.8730774992476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blank-2</v>
      </c>
      <c r="D70" s="81">
        <f>'raw data'!D70</f>
        <v>38405.93038194445</v>
      </c>
      <c r="E70" s="15">
        <f>'raw data'!E70</f>
        <v>-780.1805802249852</v>
      </c>
      <c r="F70" s="31">
        <f>'raw data'!F70</f>
        <v>0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dts1-2</v>
      </c>
      <c r="D71" s="81">
        <f>'raw data'!D71</f>
        <v>38405.93732638889</v>
      </c>
      <c r="E71" s="15">
        <f>'raw data'!E71</f>
        <v>7876.068148331664</v>
      </c>
      <c r="F71" s="31">
        <f>'raw data'!F71</f>
        <v>4.691100563270016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jb3-2</v>
      </c>
      <c r="D72" s="81">
        <f>'raw data'!D72</f>
        <v>38405.94427083333</v>
      </c>
      <c r="E72" s="15">
        <f>'raw data'!E72</f>
        <v>1856.6904692962862</v>
      </c>
      <c r="F72" s="31">
        <f>'raw data'!F72</f>
        <v>5.105588227202813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drift-8</v>
      </c>
      <c r="D73" s="81">
        <f>'raw data'!D73</f>
        <v>38405.95123842593</v>
      </c>
      <c r="E73" s="15">
        <f>'raw data'!E73</f>
        <v>17255.465749531788</v>
      </c>
      <c r="F73" s="31">
        <f>'raw data'!F73</f>
        <v>8.399219385146152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Cr 267.716</v>
      </c>
      <c r="B81" s="15">
        <f>'raw data'!B81</f>
        <v>0</v>
      </c>
      <c r="C81" s="15" t="str">
        <f>'raw data'!C81</f>
        <v>drift-1</v>
      </c>
      <c r="D81" s="81">
        <f>'raw data'!D81</f>
        <v>38405.736608796295</v>
      </c>
      <c r="E81" s="15">
        <f>'raw data'!E81</f>
        <v>26004.439937041974</v>
      </c>
      <c r="F81" s="31">
        <f>'raw data'!F81</f>
        <v>3.627422470968615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blank-1</v>
      </c>
      <c r="D82" s="81">
        <f>'raw data'!D82</f>
        <v>38405.743576388886</v>
      </c>
      <c r="E82" s="15">
        <f>'raw data'!E82</f>
        <v>323.4798505965331</v>
      </c>
      <c r="F82" s="31">
        <f>'raw data'!F82</f>
        <v>8.968970275575256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bir1-1</v>
      </c>
      <c r="D83" s="81">
        <f>'raw data'!D83</f>
        <v>38405.75052083333</v>
      </c>
      <c r="E83" s="178">
        <v>5406.64</v>
      </c>
      <c r="F83" s="178">
        <v>5.051958470265534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drift-2</v>
      </c>
      <c r="D84" s="81">
        <f>'raw data'!D84</f>
        <v>38405.75747685185</v>
      </c>
      <c r="E84" s="15">
        <f>'raw data'!E84</f>
        <v>26482.761836670325</v>
      </c>
      <c r="F84" s="31">
        <f>'raw data'!F84</f>
        <v>1.9422359414716288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jp1-1</v>
      </c>
      <c r="D85" s="81">
        <f>'raw data'!D85</f>
        <v>38405.76445601852</v>
      </c>
      <c r="E85" s="15">
        <f>'raw data'!E85</f>
        <v>38319.66955789765</v>
      </c>
      <c r="F85" s="31">
        <f>'raw data'!F85</f>
        <v>0.7764655560062598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212r4  72-78</v>
      </c>
      <c r="D86" s="81">
        <f>'raw data'!D86</f>
        <v>38405.77140046296</v>
      </c>
      <c r="E86" s="15">
        <f>'raw data'!E86</f>
        <v>5700.764111267865</v>
      </c>
      <c r="F86" s="31">
        <f>'raw data'!F86</f>
        <v>1.5205911774445784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drift-3</v>
      </c>
      <c r="D87" s="81">
        <f>'raw data'!D87</f>
        <v>38405.77836805556</v>
      </c>
      <c r="E87" s="15">
        <f>'raw data'!E87</f>
        <v>26828.08184184751</v>
      </c>
      <c r="F87" s="31">
        <f>'raw data'!F87</f>
        <v>0.6916648723790457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214r3  45-55</v>
      </c>
      <c r="D88" s="81">
        <f>'raw data'!D88</f>
        <v>38405.78532407407</v>
      </c>
      <c r="E88" s="178">
        <v>5945.825000000001</v>
      </c>
      <c r="F88" s="178">
        <v>1.2640530081563106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225r1  76-85</v>
      </c>
      <c r="D89" s="81">
        <f>'raw data'!D89</f>
        <v>38405.792291666665</v>
      </c>
      <c r="E89" s="15">
        <f>'raw data'!E89</f>
        <v>10736.983366106004</v>
      </c>
      <c r="F89" s="31">
        <f>'raw data'!F89</f>
        <v>0.9453548629295433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226r3  45-55</v>
      </c>
      <c r="D90" s="81">
        <f>'raw data'!D90</f>
        <v>38405.79924768519</v>
      </c>
      <c r="E90" s="15">
        <f>'raw data'!E90</f>
        <v>8664.31669590007</v>
      </c>
      <c r="F90" s="31">
        <f>'raw data'!F90</f>
        <v>1.5485515193062918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ja3-1</v>
      </c>
      <c r="D91" s="81">
        <f>'raw data'!D91</f>
        <v>38405.80621527778</v>
      </c>
      <c r="E91" s="15">
        <f>'raw data'!E91</f>
        <v>1188.2163869313845</v>
      </c>
      <c r="F91" s="31">
        <f>'raw data'!F91</f>
        <v>2.1931469178756213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drift-4</v>
      </c>
      <c r="D92" s="81">
        <f>'raw data'!D92</f>
        <v>38405.81317129629</v>
      </c>
      <c r="E92" s="15">
        <f>'raw data'!E92</f>
        <v>28680.57587435331</v>
      </c>
      <c r="F92" s="31">
        <f>'raw data'!F92</f>
        <v>2.05471373912497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dts1-1</v>
      </c>
      <c r="D93" s="81">
        <f>'raw data'!D93</f>
        <v>38405.82015046296</v>
      </c>
      <c r="E93" s="15">
        <f>'raw data'!E93</f>
        <v>53505.91105258661</v>
      </c>
      <c r="F93" s="31">
        <f>'raw data'!F93</f>
        <v>1.7881422368355055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230r1  53-60</v>
      </c>
      <c r="D94" s="81">
        <f>'raw data'!D94</f>
        <v>38405.82708333333</v>
      </c>
      <c r="E94" s="15">
        <f>'raw data'!E94</f>
        <v>7046.716222800493</v>
      </c>
      <c r="F94" s="31">
        <f>'raw data'!F94</f>
        <v>2.443354250034406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232r3  110-117</v>
      </c>
      <c r="D95" s="81">
        <f>'raw data'!D95</f>
        <v>38405.83405092593</v>
      </c>
      <c r="E95" s="15">
        <f>'raw data'!E95</f>
        <v>11308.971901944156</v>
      </c>
      <c r="F95" s="31">
        <f>'raw data'!F95</f>
        <v>1.2042967275341052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234r2  63-68</v>
      </c>
      <c r="D96" s="81">
        <f>'raw data'!D96</f>
        <v>38405.84101851852</v>
      </c>
      <c r="E96" s="15">
        <f>'raw data'!E96</f>
        <v>17630.682693540417</v>
      </c>
      <c r="F96" s="31">
        <f>'raw data'!F96</f>
        <v>1.2064898328646019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drift-5</v>
      </c>
      <c r="D97" s="81">
        <f>'raw data'!D97</f>
        <v>38405.847962962966</v>
      </c>
      <c r="E97" s="15">
        <f>'raw data'!E97</f>
        <v>29348.63495595156</v>
      </c>
      <c r="F97" s="31">
        <f>'raw data'!F97</f>
        <v>1.2402794245387836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bir1-2</v>
      </c>
      <c r="D98" s="81">
        <f>'raw data'!D98</f>
        <v>38405.85491898148</v>
      </c>
      <c r="E98" s="15">
        <f>'raw data'!E98</f>
        <v>5938.386500731951</v>
      </c>
      <c r="F98" s="31">
        <f>'raw data'!F98</f>
        <v>2.9750743660567713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236r2  137-147</v>
      </c>
      <c r="D99" s="81">
        <f>'raw data'!D99</f>
        <v>38405.86188657407</v>
      </c>
      <c r="E99" s="15">
        <f>'raw data'!E99</f>
        <v>17666.28206374707</v>
      </c>
      <c r="F99" s="31">
        <f>'raw data'!F99</f>
        <v>2.6965592783324737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240r2  84-91</v>
      </c>
      <c r="D100" s="81">
        <f>'raw data'!D100</f>
        <v>38405.86885416666</v>
      </c>
      <c r="E100" s="178">
        <v>34797.945</v>
      </c>
      <c r="F100" s="178">
        <v>0.5906519137468283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jb3-1</v>
      </c>
      <c r="D101" s="81">
        <f>'raw data'!D101</f>
        <v>38405.87582175926</v>
      </c>
      <c r="E101" s="15">
        <f>'raw data'!E101</f>
        <v>1146.7288567769883</v>
      </c>
      <c r="F101" s="31">
        <f>'raw data'!F101</f>
        <v>3.3920080084399498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drift-6</v>
      </c>
      <c r="D102" s="81">
        <f>'raw data'!D102</f>
        <v>38405.88277777778</v>
      </c>
      <c r="E102" s="15">
        <f>'raw data'!E102</f>
        <v>30170.70104764512</v>
      </c>
      <c r="F102" s="31">
        <f>'raw data'!F102</f>
        <v>0.2599124792174315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242r2  83-91</v>
      </c>
      <c r="D103" s="81">
        <f>'raw data'!D103</f>
        <v>38405.88972222222</v>
      </c>
      <c r="E103" s="15">
        <f>'raw data'!E103</f>
        <v>29525.459498921246</v>
      </c>
      <c r="F103" s="31">
        <f>'raw data'!F103</f>
        <v>0.2883660001735162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jp1-2</v>
      </c>
      <c r="D104" s="81">
        <f>'raw data'!D104</f>
        <v>38405.896678240744</v>
      </c>
      <c r="E104" s="15">
        <f>'raw data'!E104</f>
        <v>43259.05064732774</v>
      </c>
      <c r="F104" s="31">
        <f>'raw data'!F104</f>
        <v>0.9500027127473422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jb-3</v>
      </c>
      <c r="D105" s="81">
        <f>'raw data'!D105</f>
        <v>38405.903645833336</v>
      </c>
      <c r="E105" s="15">
        <f>'raw data'!E105</f>
        <v>1218.0423690511902</v>
      </c>
      <c r="F105" s="31">
        <f>'raw data'!F105</f>
        <v>4.170521692488424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ja-3</v>
      </c>
      <c r="D106" s="81">
        <f>'raw data'!D106</f>
        <v>38405.91061342593</v>
      </c>
      <c r="E106" s="15">
        <f>'raw data'!E106</f>
        <v>1333.854988273511</v>
      </c>
      <c r="F106" s="31">
        <f>'raw data'!F106</f>
        <v>3.3390143808711845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drift-7</v>
      </c>
      <c r="D107" s="81">
        <f>'raw data'!D107</f>
        <v>38405.91758101852</v>
      </c>
      <c r="E107" s="15">
        <f>'raw data'!E107</f>
        <v>30877.92454677329</v>
      </c>
      <c r="F107" s="31">
        <f>'raw data'!F107</f>
        <v>1.0101627348212585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ja3-2</v>
      </c>
      <c r="D108" s="81">
        <f>'raw data'!D108</f>
        <v>38405.92453703703</v>
      </c>
      <c r="E108" s="15">
        <f>'raw data'!E108</f>
        <v>1332.7823205267712</v>
      </c>
      <c r="F108" s="31">
        <f>'raw data'!F108</f>
        <v>0.4492357800620168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blank-2</v>
      </c>
      <c r="D109" s="81">
        <f>'raw data'!D109</f>
        <v>38405.93150462963</v>
      </c>
      <c r="E109" s="15">
        <f>'raw data'!E109</f>
        <v>366.30058727958885</v>
      </c>
      <c r="F109" s="31">
        <f>'raw data'!F109</f>
        <v>6.510993411181944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dts1-2</v>
      </c>
      <c r="D110" s="81">
        <f>'raw data'!D110</f>
        <v>38405.93844907408</v>
      </c>
      <c r="E110" s="15">
        <f>'raw data'!E110</f>
        <v>56668.01975792457</v>
      </c>
      <c r="F110" s="31">
        <f>'raw data'!F110</f>
        <v>1.3269187143382921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jb3-2</v>
      </c>
      <c r="D111" s="81">
        <f>'raw data'!D111</f>
        <v>38405.945393518516</v>
      </c>
      <c r="E111" s="15">
        <f>'raw data'!E111</f>
        <v>1228.763911856793</v>
      </c>
      <c r="F111" s="31">
        <f>'raw data'!F111</f>
        <v>3.5271204508965854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drift-8</v>
      </c>
      <c r="D112" s="81">
        <f>'raw data'!D112</f>
        <v>38405.952361111114</v>
      </c>
      <c r="E112" s="15">
        <f>'raw data'!E112</f>
        <v>31759.106831466997</v>
      </c>
      <c r="F112" s="31">
        <f>'raw data'!F112</f>
        <v>2.470196889532389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Cu 324.754</v>
      </c>
      <c r="B120" s="15">
        <f>'raw data'!B120</f>
        <v>0</v>
      </c>
      <c r="C120" s="15" t="str">
        <f>'raw data'!C120</f>
        <v>drift-1</v>
      </c>
      <c r="D120" s="81">
        <f>'raw data'!D120</f>
        <v>38405.73778935185</v>
      </c>
      <c r="E120" s="178">
        <v>11955.295</v>
      </c>
      <c r="F120" s="178">
        <v>1.0290796576633396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blank-1</v>
      </c>
      <c r="D121" s="81">
        <f>'raw data'!D121</f>
        <v>38405.74475694444</v>
      </c>
      <c r="E121" s="15">
        <f>'raw data'!E121</f>
        <v>3037.9641319211014</v>
      </c>
      <c r="F121" s="31">
        <f>'raw data'!F121</f>
        <v>5.826929063799929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bir1-1</v>
      </c>
      <c r="D122" s="81">
        <f>'raw data'!D122</f>
        <v>38405.75171296296</v>
      </c>
      <c r="E122" s="15">
        <f>'raw data'!E122</f>
        <v>11362.745939935987</v>
      </c>
      <c r="F122" s="31">
        <f>'raw data'!F122</f>
        <v>1.2511101518232441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drift-2</v>
      </c>
      <c r="D123" s="81">
        <f>'raw data'!D123</f>
        <v>38405.75866898148</v>
      </c>
      <c r="E123" s="15">
        <f>'raw data'!E123</f>
        <v>12231.100986027486</v>
      </c>
      <c r="F123" s="31">
        <f>'raw data'!F123</f>
        <v>0.3406292550221399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jp1-1</v>
      </c>
      <c r="D124" s="81">
        <f>'raw data'!D124</f>
        <v>38405.76563657408</v>
      </c>
      <c r="E124" s="15">
        <f>'raw data'!E124</f>
        <v>2671.1268420933893</v>
      </c>
      <c r="F124" s="31">
        <f>'raw data'!F124</f>
        <v>5.52554483665833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212r4  72-78</v>
      </c>
      <c r="D125" s="81">
        <f>'raw data'!D125</f>
        <v>38405.77258101852</v>
      </c>
      <c r="E125" s="15">
        <f>'raw data'!E125</f>
        <v>10274.095191967015</v>
      </c>
      <c r="F125" s="31">
        <f>'raw data'!F125</f>
        <v>2.1717125024126647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drift-3</v>
      </c>
      <c r="D126" s="81">
        <f>'raw data'!D126</f>
        <v>38405.77954861111</v>
      </c>
      <c r="E126" s="15">
        <f>'raw data'!E126</f>
        <v>11903.880444789364</v>
      </c>
      <c r="F126" s="31">
        <f>'raw data'!F126</f>
        <v>1.2455218325192294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214r3  45-55</v>
      </c>
      <c r="D127" s="81">
        <f>'raw data'!D127</f>
        <v>38405.78650462963</v>
      </c>
      <c r="E127" s="15">
        <f>'raw data'!E127</f>
        <v>9801.283369969226</v>
      </c>
      <c r="F127" s="31">
        <f>'raw data'!F127</f>
        <v>1.8541298354478801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225r1  76-85</v>
      </c>
      <c r="D128" s="81">
        <f>'raw data'!D128</f>
        <v>38405.79347222222</v>
      </c>
      <c r="E128" s="15">
        <f>'raw data'!E128</f>
        <v>7893.100146803347</v>
      </c>
      <c r="F128" s="31">
        <f>'raw data'!F128</f>
        <v>1.985553862076296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226r3  45-55</v>
      </c>
      <c r="D129" s="81">
        <f>'raw data'!D129</f>
        <v>38405.80042824074</v>
      </c>
      <c r="E129" s="15">
        <f>'raw data'!E129</f>
        <v>7164.3597669377605</v>
      </c>
      <c r="F129" s="31">
        <f>'raw data'!F129</f>
        <v>4.948570924998922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ja3-1</v>
      </c>
      <c r="D130" s="81">
        <f>'raw data'!D130</f>
        <v>38405.80739583333</v>
      </c>
      <c r="E130" s="178">
        <v>5611.665</v>
      </c>
      <c r="F130" s="178">
        <v>0.7047548681487606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drift-4</v>
      </c>
      <c r="D131" s="81">
        <f>'raw data'!D131</f>
        <v>38405.814351851855</v>
      </c>
      <c r="E131" s="15">
        <f>'raw data'!E131</f>
        <v>12176.95523906084</v>
      </c>
      <c r="F131" s="31">
        <f>'raw data'!F131</f>
        <v>0.6106129007156321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dts1-1</v>
      </c>
      <c r="D132" s="81">
        <f>'raw data'!D132</f>
        <v>38405.82131944445</v>
      </c>
      <c r="E132" s="15">
        <f>'raw data'!E132</f>
        <v>3019.5411847015475</v>
      </c>
      <c r="F132" s="31">
        <f>'raw data'!F132</f>
        <v>3.582590309590362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230r1  53-60</v>
      </c>
      <c r="D133" s="81">
        <f>'raw data'!D133</f>
        <v>38405.82826388889</v>
      </c>
      <c r="E133" s="15">
        <f>'raw data'!E133</f>
        <v>8568.4335589668</v>
      </c>
      <c r="F133" s="31">
        <f>'raw data'!F133</f>
        <v>5.556700189506215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232r3  110-117</v>
      </c>
      <c r="D134" s="81">
        <f>'raw data'!D134</f>
        <v>38405.835231481484</v>
      </c>
      <c r="E134" s="15">
        <f>'raw data'!E134</f>
        <v>8710.17649188058</v>
      </c>
      <c r="F134" s="31">
        <f>'raw data'!F134</f>
        <v>1.2648790577387807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234r2  63-68</v>
      </c>
      <c r="D135" s="81">
        <f>'raw data'!D135</f>
        <v>38405.8421875</v>
      </c>
      <c r="E135" s="15">
        <f>'raw data'!E135</f>
        <v>28560.579382258602</v>
      </c>
      <c r="F135" s="31">
        <f>'raw data'!F135</f>
        <v>0.9101442322742014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drift-5</v>
      </c>
      <c r="D136" s="81">
        <f>'raw data'!D136</f>
        <v>38405.84914351852</v>
      </c>
      <c r="E136" s="15">
        <f>'raw data'!E136</f>
        <v>12612.399294285718</v>
      </c>
      <c r="F136" s="31">
        <f>'raw data'!F136</f>
        <v>0.8036999516630071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bir1-2</v>
      </c>
      <c r="D137" s="81">
        <f>'raw data'!D137</f>
        <v>38405.85611111111</v>
      </c>
      <c r="E137" s="15">
        <f>'raw data'!E137</f>
        <v>11495.798869142644</v>
      </c>
      <c r="F137" s="31">
        <f>'raw data'!F137</f>
        <v>0.5317861924595969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236r2  137-147</v>
      </c>
      <c r="D138" s="81">
        <f>'raw data'!D138</f>
        <v>38405.86306712963</v>
      </c>
      <c r="E138" s="15">
        <f>'raw data'!E138</f>
        <v>8951.97831560608</v>
      </c>
      <c r="F138" s="31">
        <f>'raw data'!F138</f>
        <v>3.53006568235722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240r2  84-91</v>
      </c>
      <c r="D139" s="81">
        <f>'raw data'!D139</f>
        <v>38405.870034722226</v>
      </c>
      <c r="E139" s="15">
        <f>'raw data'!E139</f>
        <v>6646.2342984978495</v>
      </c>
      <c r="F139" s="31">
        <f>'raw data'!F139</f>
        <v>1.410551419314138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jb3-1</v>
      </c>
      <c r="D140" s="81">
        <f>'raw data'!D140</f>
        <v>38405.87700231482</v>
      </c>
      <c r="E140" s="15">
        <f>'raw data'!E140</f>
        <v>18194.30878998661</v>
      </c>
      <c r="F140" s="31">
        <f>'raw data'!F140</f>
        <v>0.7127743868518212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drift-6</v>
      </c>
      <c r="D141" s="81">
        <f>'raw data'!D141</f>
        <v>38405.88395833333</v>
      </c>
      <c r="E141" s="15">
        <f>'raw data'!E141</f>
        <v>12834.360035393462</v>
      </c>
      <c r="F141" s="31">
        <f>'raw data'!F141</f>
        <v>1.0611300744784018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242r2  83-91</v>
      </c>
      <c r="D142" s="81">
        <f>'raw data'!D142</f>
        <v>38405.890914351854</v>
      </c>
      <c r="E142" s="15">
        <f>'raw data'!E142</f>
        <v>7123.913626498872</v>
      </c>
      <c r="F142" s="31">
        <f>'raw data'!F142</f>
        <v>1.4946423762370173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jp1-2</v>
      </c>
      <c r="D143" s="81">
        <f>'raw data'!D143</f>
        <v>38405.89787037037</v>
      </c>
      <c r="E143" s="15">
        <f>'raw data'!E143</f>
        <v>2897.748737387569</v>
      </c>
      <c r="F143" s="31">
        <f>'raw data'!F143</f>
        <v>2.32931368139812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jb-3</v>
      </c>
      <c r="D144" s="81">
        <f>'raw data'!D144</f>
        <v>38405.90482638889</v>
      </c>
      <c r="E144" s="15">
        <f>'raw data'!E144</f>
        <v>18457.62355636316</v>
      </c>
      <c r="F144" s="31">
        <f>'raw data'!F144</f>
        <v>1.5948722250726033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ja-3</v>
      </c>
      <c r="D145" s="81">
        <f>'raw data'!D145</f>
        <v>38405.91179398148</v>
      </c>
      <c r="E145" s="15">
        <f>'raw data'!E145</f>
        <v>5631.541654772795</v>
      </c>
      <c r="F145" s="31">
        <f>'raw data'!F145</f>
        <v>4.513438751057656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drift-7</v>
      </c>
      <c r="D146" s="81">
        <f>'raw data'!D146</f>
        <v>38405.918761574074</v>
      </c>
      <c r="E146" s="15">
        <f>'raw data'!E146</f>
        <v>12935.144309695543</v>
      </c>
      <c r="F146" s="31">
        <f>'raw data'!F146</f>
        <v>3.474492136499677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ja3-2</v>
      </c>
      <c r="D147" s="81">
        <f>'raw data'!D147</f>
        <v>38405.925717592596</v>
      </c>
      <c r="E147" s="15">
        <f>'raw data'!E147</f>
        <v>5948.151292299918</v>
      </c>
      <c r="F147" s="31">
        <f>'raw data'!F147</f>
        <v>4.211245541098373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blank-2</v>
      </c>
      <c r="D148" s="81">
        <f>'raw data'!D148</f>
        <v>38405.93267361111</v>
      </c>
      <c r="E148" s="15">
        <f>'raw data'!E148</f>
        <v>3128.7066157139716</v>
      </c>
      <c r="F148" s="31">
        <f>'raw data'!F148</f>
        <v>4.0294851747170695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dts1-2</v>
      </c>
      <c r="D149" s="81">
        <f>'raw data'!D149</f>
        <v>38405.93962962963</v>
      </c>
      <c r="E149" s="15">
        <f>'raw data'!E149</f>
        <v>3076.739970446132</v>
      </c>
      <c r="F149" s="31">
        <f>'raw data'!F149</f>
        <v>6.075542546915098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jb3-2</v>
      </c>
      <c r="D150" s="81">
        <f>'raw data'!D150</f>
        <v>38405.94658564815</v>
      </c>
      <c r="E150" s="15">
        <f>'raw data'!E150</f>
        <v>18619.951677878376</v>
      </c>
      <c r="F150" s="31">
        <f>'raw data'!F150</f>
        <v>1.7730362339116428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drift-8</v>
      </c>
      <c r="D151" s="81">
        <f>'raw data'!D151</f>
        <v>38405.95354166667</v>
      </c>
      <c r="E151" s="15">
        <f>'raw data'!E151</f>
        <v>13138.604938587408</v>
      </c>
      <c r="F151" s="31">
        <f>'raw data'!F151</f>
        <v>2.5417207691089145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Ni 231.604</v>
      </c>
      <c r="B159" s="15">
        <f>'raw data'!B159</f>
        <v>0</v>
      </c>
      <c r="C159" s="15" t="str">
        <f>'raw data'!C159</f>
        <v>drift-1</v>
      </c>
      <c r="D159" s="81">
        <f>'raw data'!D159</f>
        <v>38405.73594907407</v>
      </c>
      <c r="E159" s="178">
        <v>17607.025</v>
      </c>
      <c r="F159" s="178">
        <v>0.1797985212837594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blank-1</v>
      </c>
      <c r="D160" s="81">
        <f>'raw data'!D160</f>
        <v>38405.74292824074</v>
      </c>
      <c r="E160" s="178">
        <v>736.06</v>
      </c>
      <c r="F160" s="178">
        <v>32.10925339561882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bir1-1</v>
      </c>
      <c r="D161" s="81">
        <f>'raw data'!D161</f>
        <v>38405.749872685185</v>
      </c>
      <c r="E161" s="178">
        <v>4414.13</v>
      </c>
      <c r="F161" s="178">
        <v>2.856217172706562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drift-2</v>
      </c>
      <c r="D162" s="81">
        <f>'raw data'!D162</f>
        <v>38405.75682870371</v>
      </c>
      <c r="E162" s="15">
        <f>'raw data'!E162</f>
        <v>17746.070712166744</v>
      </c>
      <c r="F162" s="31">
        <f>'raw data'!F162</f>
        <v>0.25177213503481616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jp1-1</v>
      </c>
      <c r="D163" s="81">
        <f>'raw data'!D163</f>
        <v>38405.7637962963</v>
      </c>
      <c r="E163" s="15">
        <f>'raw data'!E163</f>
        <v>64772.360811119666</v>
      </c>
      <c r="F163" s="31">
        <f>'raw data'!F163</f>
        <v>3.1036795771425663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212r4  72-78</v>
      </c>
      <c r="D164" s="81">
        <f>'raw data'!D164</f>
        <v>38405.77075231481</v>
      </c>
      <c r="E164" s="15">
        <f>'raw data'!E164</f>
        <v>4636.4125140411525</v>
      </c>
      <c r="F164" s="31">
        <f>'raw data'!F164</f>
        <v>1.8809603161296709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drift-3</v>
      </c>
      <c r="D165" s="81">
        <f>'raw data'!D165</f>
        <v>38405.777719907404</v>
      </c>
      <c r="E165" s="178">
        <v>18121.44</v>
      </c>
      <c r="F165" s="178">
        <v>2.3196097944979175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214r3  45-55</v>
      </c>
      <c r="D166" s="81">
        <f>'raw data'!D166</f>
        <v>38405.7846875</v>
      </c>
      <c r="E166" s="15">
        <f>'raw data'!E166</f>
        <v>4626.117385061967</v>
      </c>
      <c r="F166" s="31">
        <f>'raw data'!F166</f>
        <v>0.9359531965993391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225r1  76-85</v>
      </c>
      <c r="D167" s="81">
        <f>'raw data'!D167</f>
        <v>38405.79164351852</v>
      </c>
      <c r="E167" s="15">
        <f>'raw data'!E167</f>
        <v>7304.486258327462</v>
      </c>
      <c r="F167" s="31">
        <f>'raw data'!F167</f>
        <v>5.449449673932549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226r3  45-55</v>
      </c>
      <c r="D168" s="81">
        <f>'raw data'!D168</f>
        <v>38405.79859953704</v>
      </c>
      <c r="E168" s="15">
        <f>'raw data'!E168</f>
        <v>3411.043710399635</v>
      </c>
      <c r="F168" s="31">
        <f>'raw data'!F168</f>
        <v>0.4808524067849632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ja3-1</v>
      </c>
      <c r="D169" s="81">
        <f>'raw data'!D169</f>
        <v>38405.80556712963</v>
      </c>
      <c r="E169" s="15">
        <f>'raw data'!E169</f>
        <v>1368.1663477993848</v>
      </c>
      <c r="F169" s="31">
        <f>'raw data'!F169</f>
        <v>4.983825170041392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drift-4</v>
      </c>
      <c r="D170" s="81">
        <f>'raw data'!D170</f>
        <v>38405.812523148146</v>
      </c>
      <c r="E170" s="178">
        <v>18822.71</v>
      </c>
      <c r="F170" s="178">
        <v>0.9365374090668027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dts1-1</v>
      </c>
      <c r="D171" s="81">
        <f>'raw data'!D171</f>
        <v>38405.819502314815</v>
      </c>
      <c r="E171" s="178">
        <v>63641.76</v>
      </c>
      <c r="F171" s="178">
        <v>3.341242691150715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230r1  53-60</v>
      </c>
      <c r="D172" s="81">
        <f>'raw data'!D172</f>
        <v>38405.82644675926</v>
      </c>
      <c r="E172" s="178">
        <v>3788.4750000000004</v>
      </c>
      <c r="F172" s="178">
        <v>1.1678491028396853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232r3  110-117</v>
      </c>
      <c r="D173" s="81">
        <f>'raw data'!D173</f>
        <v>38405.833402777775</v>
      </c>
      <c r="E173" s="15">
        <f>'raw data'!E173</f>
        <v>33901.434764529404</v>
      </c>
      <c r="F173" s="31">
        <f>'raw data'!F173</f>
        <v>1.1919576545405388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234r2  63-68</v>
      </c>
      <c r="D174" s="81">
        <f>'raw data'!D174</f>
        <v>38405.8403587963</v>
      </c>
      <c r="E174" s="15">
        <f>'raw data'!E174</f>
        <v>57151.42783297863</v>
      </c>
      <c r="F174" s="31">
        <f>'raw data'!F174</f>
        <v>1.2642517349925395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drift-5</v>
      </c>
      <c r="D175" s="81">
        <f>'raw data'!D175</f>
        <v>38405.84731481481</v>
      </c>
      <c r="E175" s="178">
        <v>19676.955</v>
      </c>
      <c r="F175" s="178">
        <v>0.7416786213544563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bir1-2</v>
      </c>
      <c r="D176" s="81">
        <f>'raw data'!D176</f>
        <v>38405.85427083333</v>
      </c>
      <c r="E176" s="178">
        <v>5168.215</v>
      </c>
      <c r="F176" s="178">
        <v>4.306084736080619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236r2  137-147</v>
      </c>
      <c r="D177" s="81">
        <f>'raw data'!D177</f>
        <v>38405.861238425925</v>
      </c>
      <c r="E177" s="15">
        <f>'raw data'!E177</f>
        <v>7028.302212879019</v>
      </c>
      <c r="F177" s="31">
        <f>'raw data'!F177</f>
        <v>1.0426679827663285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240r2  84-91</v>
      </c>
      <c r="D178" s="81">
        <f>'raw data'!D178</f>
        <v>38405.86820601852</v>
      </c>
      <c r="E178" s="15">
        <f>'raw data'!E178</f>
        <v>45449.37225109466</v>
      </c>
      <c r="F178" s="31">
        <f>'raw data'!F178</f>
        <v>1.316658789259152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jb3-1</v>
      </c>
      <c r="D179" s="81">
        <f>'raw data'!D179</f>
        <v>38405.87517361111</v>
      </c>
      <c r="E179" s="178">
        <v>1663.775</v>
      </c>
      <c r="F179" s="178">
        <v>1.8644813445710409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drift-6</v>
      </c>
      <c r="D180" s="81">
        <f>'raw data'!D180</f>
        <v>38405.88211805555</v>
      </c>
      <c r="E180" s="15">
        <f>'raw data'!E180</f>
        <v>19831.06718346917</v>
      </c>
      <c r="F180" s="31">
        <f>'raw data'!F180</f>
        <v>2.4397492591262613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242r2  83-91</v>
      </c>
      <c r="D181" s="81">
        <f>'raw data'!D181</f>
        <v>38405.889085648145</v>
      </c>
      <c r="E181" s="15">
        <f>'raw data'!E181</f>
        <v>45852.67245833963</v>
      </c>
      <c r="F181" s="31">
        <f>'raw data'!F181</f>
        <v>1.5954055812698422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jp1-2</v>
      </c>
      <c r="D182" s="81">
        <f>'raw data'!D182</f>
        <v>38405.89603009259</v>
      </c>
      <c r="E182" s="15">
        <f>'raw data'!E182</f>
        <v>71708.25319938059</v>
      </c>
      <c r="F182" s="31">
        <f>'raw data'!F182</f>
        <v>1.4947348984418811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jb-3</v>
      </c>
      <c r="D183" s="81">
        <f>'raw data'!D183</f>
        <v>38405.90299768518</v>
      </c>
      <c r="E183" s="178">
        <v>1700.735</v>
      </c>
      <c r="F183" s="178">
        <v>1.4747199021989568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ja-3</v>
      </c>
      <c r="D184" s="81">
        <f>'raw data'!D184</f>
        <v>38405.90996527778</v>
      </c>
      <c r="E184" s="178">
        <v>1655.225</v>
      </c>
      <c r="F184" s="178">
        <v>5.258365098174394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drift-7</v>
      </c>
      <c r="D185" s="81">
        <f>'raw data'!D185</f>
        <v>38405.91693287037</v>
      </c>
      <c r="E185" s="15">
        <f>'raw data'!E185</f>
        <v>20965.48774829666</v>
      </c>
      <c r="F185" s="31">
        <f>'raw data'!F185</f>
        <v>2.5298370214390147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ja3-2</v>
      </c>
      <c r="D186" s="81">
        <f>'raw data'!D186</f>
        <v>38405.92388888889</v>
      </c>
      <c r="E186" s="178">
        <v>1570.84</v>
      </c>
      <c r="F186" s="178">
        <v>5.904110248047263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blank-2</v>
      </c>
      <c r="D187" s="81">
        <f>'raw data'!D187</f>
        <v>38405.93085648148</v>
      </c>
      <c r="E187" s="178">
        <v>1277.82</v>
      </c>
      <c r="F187" s="178">
        <v>15.068255037258337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dts1-2</v>
      </c>
      <c r="D188" s="81">
        <f>'raw data'!D188</f>
        <v>38405.93780092592</v>
      </c>
      <c r="E188" s="178">
        <v>67335.455</v>
      </c>
      <c r="F188" s="178">
        <v>1.754770206024121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jb3-2</v>
      </c>
      <c r="D189" s="81">
        <f>'raw data'!D189</f>
        <v>38405.94474537037</v>
      </c>
      <c r="E189" s="178">
        <v>2356.485</v>
      </c>
      <c r="F189" s="178">
        <v>8.887127029623441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drift-8</v>
      </c>
      <c r="D190" s="81">
        <f>'raw data'!D190</f>
        <v>38405.95170138889</v>
      </c>
      <c r="E190" s="15">
        <f>'raw data'!E190</f>
        <v>21430.251457078626</v>
      </c>
      <c r="F190" s="31">
        <f>'raw data'!F190</f>
        <v>1.2970047410522676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Sc 361.384</v>
      </c>
      <c r="B198" s="15">
        <f>'raw data'!B198</f>
        <v>0</v>
      </c>
      <c r="C198" s="15" t="str">
        <f>'raw data'!C198</f>
        <v>drift-1</v>
      </c>
      <c r="D198" s="81">
        <f>'raw data'!D198</f>
        <v>38405.738657407404</v>
      </c>
      <c r="E198" s="15">
        <f>'raw data'!E198</f>
        <v>14606.74707066796</v>
      </c>
      <c r="F198" s="31">
        <f>'raw data'!F198</f>
        <v>1.68386651975558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blank-1</v>
      </c>
      <c r="D199" s="81">
        <f>'raw data'!D199</f>
        <v>38405.745625</v>
      </c>
      <c r="E199" s="178">
        <v>184</v>
      </c>
      <c r="F199" s="178">
        <v>52.81011623405184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bir1-1</v>
      </c>
      <c r="D200" s="81">
        <f>'raw data'!D200</f>
        <v>38405.75258101852</v>
      </c>
      <c r="E200" s="15">
        <f>'raw data'!E200</f>
        <v>20370.98280677705</v>
      </c>
      <c r="F200" s="31">
        <f>'raw data'!F200</f>
        <v>3.617956129775286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drift-2</v>
      </c>
      <c r="D201" s="81">
        <f>'raw data'!D201</f>
        <v>38405.75952546296</v>
      </c>
      <c r="E201" s="15">
        <f>'raw data'!E201</f>
        <v>14827.507565891277</v>
      </c>
      <c r="F201" s="31">
        <f>'raw data'!F201</f>
        <v>0.6331159779844738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jp1-1</v>
      </c>
      <c r="D202" s="81">
        <f>'raw data'!D202</f>
        <v>38405.766493055555</v>
      </c>
      <c r="E202" s="178">
        <v>3237.4</v>
      </c>
      <c r="F202" s="178">
        <v>0.21099189183523287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212r4  72-78</v>
      </c>
      <c r="D203" s="81">
        <f>'raw data'!D203</f>
        <v>38405.77344907408</v>
      </c>
      <c r="E203" s="15">
        <f>'raw data'!E203</f>
        <v>18838.923743699528</v>
      </c>
      <c r="F203" s="31">
        <f>'raw data'!F203</f>
        <v>0.7838127705959235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drift-3</v>
      </c>
      <c r="D204" s="81">
        <f>'raw data'!D204</f>
        <v>38405.78042824074</v>
      </c>
      <c r="E204" s="178">
        <v>15017.875</v>
      </c>
      <c r="F204" s="178">
        <v>3.549829889648106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214r3  45-55</v>
      </c>
      <c r="D205" s="81">
        <f>'raw data'!D205</f>
        <v>38405.78737268518</v>
      </c>
      <c r="E205" s="15">
        <f>'raw data'!E205</f>
        <v>17467.254760449185</v>
      </c>
      <c r="F205" s="31">
        <f>'raw data'!F205</f>
        <v>0.8387425499071821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225r1  76-85</v>
      </c>
      <c r="D206" s="81">
        <f>'raw data'!D206</f>
        <v>38405.794340277775</v>
      </c>
      <c r="E206" s="181">
        <v>15646.41</v>
      </c>
      <c r="F206" s="181">
        <v>1.7511348326812044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226r3  45-55</v>
      </c>
      <c r="D207" s="81">
        <f>'raw data'!D207</f>
        <v>38405.8012962963</v>
      </c>
      <c r="E207" s="15">
        <f>'raw data'!E207</f>
        <v>19455.09835853272</v>
      </c>
      <c r="F207" s="31">
        <f>'raw data'!F207</f>
        <v>0.9227789717170154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ja3-1</v>
      </c>
      <c r="D208" s="81">
        <f>'raw data'!D208</f>
        <v>38405.80826388889</v>
      </c>
      <c r="E208" s="178">
        <v>10133.78</v>
      </c>
      <c r="F208" s="178">
        <v>0.04828582158979581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drift-4</v>
      </c>
      <c r="D209" s="81">
        <f>'raw data'!D209</f>
        <v>38405.81523148148</v>
      </c>
      <c r="E209" s="15">
        <f>'raw data'!E209</f>
        <v>15412.107878595469</v>
      </c>
      <c r="F209" s="31">
        <f>'raw data'!F209</f>
        <v>0.5991583278932733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dts1-1</v>
      </c>
      <c r="D210" s="81">
        <f>'raw data'!D210</f>
        <v>38405.8221875</v>
      </c>
      <c r="E210" s="15">
        <f>'raw data'!E210</f>
        <v>1628.7331566238481</v>
      </c>
      <c r="F210" s="31">
        <f>'raw data'!F210</f>
        <v>3.686685051368184</v>
      </c>
    </row>
    <row r="211" spans="1:9" ht="11.25">
      <c r="A211" s="16">
        <f>'raw data'!A211</f>
        <v>0</v>
      </c>
      <c r="B211" s="15">
        <f>'raw data'!B211</f>
        <v>0</v>
      </c>
      <c r="C211" s="15" t="str">
        <f>'raw data'!C211</f>
        <v>230r1  53-60</v>
      </c>
      <c r="D211" s="81">
        <f>'raw data'!D211</f>
        <v>38405.82914351852</v>
      </c>
      <c r="E211" s="15">
        <f>'raw data'!E211</f>
        <v>17900.2293129238</v>
      </c>
      <c r="F211" s="31">
        <f>'raw data'!F211</f>
        <v>3.6764641066709602</v>
      </c>
      <c r="I211" s="88"/>
    </row>
    <row r="212" spans="1:9" ht="11.25">
      <c r="A212" s="16">
        <f>'raw data'!A212</f>
        <v>0</v>
      </c>
      <c r="B212" s="15">
        <f>'raw data'!B212</f>
        <v>0</v>
      </c>
      <c r="C212" s="15" t="str">
        <f>'raw data'!C212</f>
        <v>232r3  110-117</v>
      </c>
      <c r="D212" s="81">
        <f>'raw data'!D212</f>
        <v>38405.83609953704</v>
      </c>
      <c r="E212" s="15">
        <f>'raw data'!E212</f>
        <v>6006.347047085828</v>
      </c>
      <c r="F212" s="31">
        <f>'raw data'!F212</f>
        <v>4.059809141829935</v>
      </c>
      <c r="I212" s="88"/>
    </row>
    <row r="213" spans="1:9" ht="11.25">
      <c r="A213" s="16">
        <f>'raw data'!A213</f>
        <v>0</v>
      </c>
      <c r="B213" s="15">
        <f>'raw data'!B213</f>
        <v>0</v>
      </c>
      <c r="C213" s="15" t="str">
        <f>'raw data'!C213</f>
        <v>234r2  63-68</v>
      </c>
      <c r="D213" s="81">
        <f>'raw data'!D213</f>
        <v>38405.84306712963</v>
      </c>
      <c r="E213" s="15">
        <f>'raw data'!E213</f>
        <v>6709.308439955163</v>
      </c>
      <c r="F213" s="31">
        <f>'raw data'!F213</f>
        <v>0.8243854854433565</v>
      </c>
      <c r="I213" s="88"/>
    </row>
    <row r="214" spans="1:9" ht="11.25">
      <c r="A214" s="16">
        <f>'raw data'!A214</f>
        <v>0</v>
      </c>
      <c r="B214" s="15">
        <f>'raw data'!B214</f>
        <v>0</v>
      </c>
      <c r="C214" s="15" t="str">
        <f>'raw data'!C214</f>
        <v>drift-5</v>
      </c>
      <c r="D214" s="81">
        <f>'raw data'!D214</f>
        <v>38405.850011574075</v>
      </c>
      <c r="E214" s="15">
        <f>'raw data'!E214</f>
        <v>15308.385556817848</v>
      </c>
      <c r="F214" s="31">
        <f>'raw data'!F214</f>
        <v>0.4664120457357977</v>
      </c>
      <c r="I214" s="88"/>
    </row>
    <row r="215" spans="1:9" ht="11.25">
      <c r="A215" s="16">
        <f>'raw data'!A215</f>
        <v>0</v>
      </c>
      <c r="B215" s="15">
        <f>'raw data'!B215</f>
        <v>0</v>
      </c>
      <c r="C215" s="15" t="str">
        <f>'raw data'!C215</f>
        <v>bir1-2</v>
      </c>
      <c r="D215" s="81">
        <f>'raw data'!D215</f>
        <v>38405.85697916667</v>
      </c>
      <c r="E215" s="15">
        <f>'raw data'!E215</f>
        <v>21716.302477590354</v>
      </c>
      <c r="F215" s="31">
        <f>'raw data'!F215</f>
        <v>2.0177297053367913</v>
      </c>
      <c r="I215" s="88"/>
    </row>
    <row r="216" spans="1:9" ht="11.25">
      <c r="A216" s="16">
        <f>'raw data'!A216</f>
        <v>0</v>
      </c>
      <c r="B216" s="15">
        <f>'raw data'!B216</f>
        <v>0</v>
      </c>
      <c r="C216" s="15" t="str">
        <f>'raw data'!C216</f>
        <v>236r2  137-147</v>
      </c>
      <c r="D216" s="81">
        <f>'raw data'!D216</f>
        <v>38405.86393518518</v>
      </c>
      <c r="E216" s="15">
        <f>'raw data'!E216</f>
        <v>14444.521228744044</v>
      </c>
      <c r="F216" s="31">
        <f>'raw data'!F216</f>
        <v>4.526665076324157</v>
      </c>
      <c r="I216" s="88"/>
    </row>
    <row r="217" spans="1:9" ht="11.25">
      <c r="A217" s="16">
        <f>'raw data'!A217</f>
        <v>0</v>
      </c>
      <c r="B217" s="15">
        <f>'raw data'!B217</f>
        <v>0</v>
      </c>
      <c r="C217" s="15" t="str">
        <f>'raw data'!C217</f>
        <v>240r2  84-91</v>
      </c>
      <c r="D217" s="81">
        <f>'raw data'!D217</f>
        <v>38405.87091435185</v>
      </c>
      <c r="E217" s="15">
        <f>'raw data'!E217</f>
        <v>9716.165517026651</v>
      </c>
      <c r="F217" s="31">
        <f>'raw data'!F217</f>
        <v>1.1312885137524882</v>
      </c>
      <c r="I217" s="88"/>
    </row>
    <row r="218" spans="1:9" ht="11.25">
      <c r="A218" s="16">
        <f>'raw data'!A218</f>
        <v>0</v>
      </c>
      <c r="B218" s="15">
        <f>'raw data'!B218</f>
        <v>0</v>
      </c>
      <c r="C218" s="15" t="str">
        <f>'raw data'!C218</f>
        <v>jb3-1</v>
      </c>
      <c r="D218" s="81">
        <f>'raw data'!D218</f>
        <v>38405.877858796295</v>
      </c>
      <c r="E218" s="15">
        <f>'raw data'!E218</f>
        <v>16690.113207600934</v>
      </c>
      <c r="F218" s="31">
        <f>'raw data'!F218</f>
        <v>2.423622248899606</v>
      </c>
      <c r="I218" s="88"/>
    </row>
    <row r="219" spans="1:9" ht="11.25">
      <c r="A219" s="16">
        <f>'raw data'!A219</f>
        <v>0</v>
      </c>
      <c r="B219" s="15">
        <f>'raw data'!B219</f>
        <v>0</v>
      </c>
      <c r="C219" s="15" t="str">
        <f>'raw data'!C219</f>
        <v>drift-6</v>
      </c>
      <c r="D219" s="81">
        <f>'raw data'!D219</f>
        <v>38405.88482638889</v>
      </c>
      <c r="E219" s="15">
        <f>'raw data'!E219</f>
        <v>15670.32419273453</v>
      </c>
      <c r="F219" s="31">
        <f>'raw data'!F219</f>
        <v>1.802595287922229</v>
      </c>
      <c r="I219" s="88"/>
    </row>
    <row r="220" spans="1:9" ht="11.25">
      <c r="A220" s="16">
        <f>'raw data'!A220</f>
        <v>0</v>
      </c>
      <c r="B220" s="15">
        <f>'raw data'!B220</f>
        <v>0</v>
      </c>
      <c r="C220" s="15" t="str">
        <f>'raw data'!C220</f>
        <v>242r2  83-91</v>
      </c>
      <c r="D220" s="81">
        <f>'raw data'!D220</f>
        <v>38405.89179398148</v>
      </c>
      <c r="E220" s="15">
        <f>'raw data'!E220</f>
        <v>5463.41351700571</v>
      </c>
      <c r="F220" s="31">
        <f>'raw data'!F220</f>
        <v>2.8245131764192615</v>
      </c>
      <c r="I220" s="88"/>
    </row>
    <row r="221" spans="1:9" ht="11.25">
      <c r="A221" s="16">
        <f>'raw data'!A221</f>
        <v>0</v>
      </c>
      <c r="B221" s="15">
        <f>'raw data'!B221</f>
        <v>0</v>
      </c>
      <c r="C221" s="15" t="str">
        <f>'raw data'!C221</f>
        <v>jp1-2</v>
      </c>
      <c r="D221" s="81">
        <f>'raw data'!D221</f>
        <v>38405.89873842592</v>
      </c>
      <c r="E221" s="15">
        <f>'raw data'!E221</f>
        <v>3681.364729525473</v>
      </c>
      <c r="F221" s="31">
        <f>'raw data'!F221</f>
        <v>1.7858542902841266</v>
      </c>
      <c r="I221" s="88"/>
    </row>
    <row r="222" spans="1:9" ht="11.25">
      <c r="A222" s="16">
        <f>'raw data'!A222</f>
        <v>0</v>
      </c>
      <c r="B222" s="15">
        <f>'raw data'!B222</f>
        <v>0</v>
      </c>
      <c r="C222" s="15" t="str">
        <f>'raw data'!C222</f>
        <v>jb-3</v>
      </c>
      <c r="D222" s="81">
        <f>'raw data'!D222</f>
        <v>38405.905694444446</v>
      </c>
      <c r="E222" s="15">
        <f>'raw data'!E222</f>
        <v>16462.462695096434</v>
      </c>
      <c r="F222" s="31">
        <f>'raw data'!F222</f>
        <v>1.8556958971552777</v>
      </c>
      <c r="I222" s="88"/>
    </row>
    <row r="223" spans="1:9" ht="11.25">
      <c r="A223" s="16">
        <f>'raw data'!A223</f>
        <v>0</v>
      </c>
      <c r="B223" s="15">
        <f>'raw data'!B223</f>
        <v>0</v>
      </c>
      <c r="C223" s="15" t="str">
        <f>'raw data'!C223</f>
        <v>ja-3</v>
      </c>
      <c r="D223" s="81">
        <f>'raw data'!D223</f>
        <v>38405.91266203704</v>
      </c>
      <c r="E223" s="15">
        <f>'raw data'!E223</f>
        <v>10310.302780126784</v>
      </c>
      <c r="F223" s="31">
        <f>'raw data'!F223</f>
        <v>2.856109415055913</v>
      </c>
      <c r="I223" s="88"/>
    </row>
    <row r="224" spans="1:9" ht="11.25">
      <c r="A224" s="16">
        <f>'raw data'!A224</f>
        <v>0</v>
      </c>
      <c r="B224" s="15">
        <f>'raw data'!B224</f>
        <v>0</v>
      </c>
      <c r="C224" s="15" t="str">
        <f>'raw data'!C224</f>
        <v>drift-7</v>
      </c>
      <c r="D224" s="81">
        <f>'raw data'!D224</f>
        <v>38405.91962962963</v>
      </c>
      <c r="E224" s="15">
        <f>'raw data'!E224</f>
        <v>15848.7731152765</v>
      </c>
      <c r="F224" s="31">
        <f>'raw data'!F224</f>
        <v>2.4566383469972766</v>
      </c>
      <c r="I224" s="88"/>
    </row>
    <row r="225" spans="1:9" ht="11.25">
      <c r="A225" s="16">
        <f>'raw data'!A225</f>
        <v>0</v>
      </c>
      <c r="B225" s="15">
        <f>'raw data'!B225</f>
        <v>0</v>
      </c>
      <c r="C225" s="15" t="str">
        <f>'raw data'!C225</f>
        <v>ja3-2</v>
      </c>
      <c r="D225" s="81">
        <f>'raw data'!D225</f>
        <v>38405.92659722222</v>
      </c>
      <c r="E225" s="15">
        <f>'raw data'!E225</f>
        <v>10441.363285741969</v>
      </c>
      <c r="F225" s="31">
        <f>'raw data'!F225</f>
        <v>1.1536916863834794</v>
      </c>
      <c r="I225" s="88"/>
    </row>
    <row r="226" spans="1:9" ht="11.25">
      <c r="A226" s="16">
        <f>'raw data'!A226</f>
        <v>0</v>
      </c>
      <c r="B226" s="15">
        <f>'raw data'!B226</f>
        <v>0</v>
      </c>
      <c r="C226" s="15" t="str">
        <f>'raw data'!C226</f>
        <v>blank-2</v>
      </c>
      <c r="D226" s="81">
        <f>'raw data'!D226</f>
        <v>38405.933541666665</v>
      </c>
      <c r="E226" s="15">
        <f>'raw data'!E226</f>
        <v>-82.38554491564065</v>
      </c>
      <c r="F226" s="31">
        <f>'raw data'!F226</f>
        <v>0</v>
      </c>
      <c r="I226" s="88"/>
    </row>
    <row r="227" spans="1:9" ht="11.25">
      <c r="A227" s="16">
        <f>'raw data'!A227</f>
        <v>0</v>
      </c>
      <c r="B227" s="15">
        <f>'raw data'!B227</f>
        <v>0</v>
      </c>
      <c r="C227" s="15" t="str">
        <f>'raw data'!C227</f>
        <v>dts1-2</v>
      </c>
      <c r="D227" s="81">
        <f>'raw data'!D227</f>
        <v>38405.94049768519</v>
      </c>
      <c r="E227" s="178">
        <v>1745.27</v>
      </c>
      <c r="F227" s="178">
        <v>8.210893459193471</v>
      </c>
      <c r="I227" s="88"/>
    </row>
    <row r="228" spans="1:9" ht="11.25">
      <c r="A228" s="16">
        <f>'raw data'!A228</f>
        <v>0</v>
      </c>
      <c r="B228" s="15">
        <f>'raw data'!B228</f>
        <v>0</v>
      </c>
      <c r="C228" s="15" t="str">
        <f>'raw data'!C228</f>
        <v>jb3-2</v>
      </c>
      <c r="D228" s="81">
        <f>'raw data'!D228</f>
        <v>38405.9474537037</v>
      </c>
      <c r="E228" s="15">
        <f>'raw data'!E228</f>
        <v>17175.108751178792</v>
      </c>
      <c r="F228" s="31">
        <f>'raw data'!F228</f>
        <v>2.42316657397894</v>
      </c>
      <c r="I228" s="88"/>
    </row>
    <row r="229" spans="1:9" ht="11.25">
      <c r="A229" s="16">
        <f>'raw data'!A229</f>
        <v>0</v>
      </c>
      <c r="B229" s="15">
        <f>'raw data'!B229</f>
        <v>0</v>
      </c>
      <c r="C229" s="15" t="str">
        <f>'raw data'!C229</f>
        <v>drift-8</v>
      </c>
      <c r="D229" s="81">
        <f>'raw data'!D229</f>
        <v>38405.954409722224</v>
      </c>
      <c r="E229" s="15">
        <f>'raw data'!E229</f>
        <v>16201.148256952123</v>
      </c>
      <c r="F229" s="31">
        <f>'raw data'!F229</f>
        <v>0.8815354228663774</v>
      </c>
      <c r="I229" s="88"/>
    </row>
    <row r="230" spans="1:9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  <c r="I230" s="88"/>
    </row>
    <row r="231" spans="1:9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  <c r="I231" s="88"/>
    </row>
    <row r="232" spans="1:9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  <c r="I232" s="88"/>
    </row>
    <row r="233" spans="1:9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  <c r="I233" s="88"/>
    </row>
    <row r="234" spans="1:9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  <c r="I234" s="88"/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Sr 407.771</v>
      </c>
      <c r="B237" s="15">
        <f>'raw data'!B237</f>
        <v>0</v>
      </c>
      <c r="C237" s="15" t="str">
        <f>'raw data'!C237</f>
        <v>drift-1</v>
      </c>
      <c r="D237" s="81">
        <f>'raw data'!D237</f>
        <v>38405.73957175926</v>
      </c>
      <c r="E237" s="15">
        <f>'raw data'!E237</f>
        <v>3698028.9372711824</v>
      </c>
      <c r="F237" s="31">
        <f>'raw data'!F237</f>
        <v>1.6134538284829363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blank-1</v>
      </c>
      <c r="D238" s="81">
        <f>'raw data'!D238</f>
        <v>38405.74652777778</v>
      </c>
      <c r="E238" s="15">
        <f>'raw data'!E238</f>
        <v>8794.094796542351</v>
      </c>
      <c r="F238" s="31">
        <f>'raw data'!F238</f>
        <v>2.768382550953049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bir1-1</v>
      </c>
      <c r="D239" s="81">
        <f>'raw data'!D239</f>
        <v>38405.75349537037</v>
      </c>
      <c r="E239" s="178">
        <v>1002871.175</v>
      </c>
      <c r="F239" s="178">
        <v>0.1498603213719109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drift-2</v>
      </c>
      <c r="D240" s="81">
        <f>'raw data'!D240</f>
        <v>38405.76043981482</v>
      </c>
      <c r="E240" s="15">
        <f>'raw data'!E240</f>
        <v>3709779.121859968</v>
      </c>
      <c r="F240" s="31">
        <f>'raw data'!F240</f>
        <v>1.4609083179709685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jp1-1</v>
      </c>
      <c r="D241" s="81">
        <f>'raw data'!D241</f>
        <v>38405.76740740741</v>
      </c>
      <c r="E241" s="15">
        <f>'raw data'!E241</f>
        <v>12378.127855762497</v>
      </c>
      <c r="F241" s="31">
        <f>'raw data'!F241</f>
        <v>4.450826071185888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212r4  72-78</v>
      </c>
      <c r="D242" s="81">
        <f>'raw data'!D242</f>
        <v>38405.774363425924</v>
      </c>
      <c r="E242" s="15">
        <f>'raw data'!E242</f>
        <v>776383.4826538658</v>
      </c>
      <c r="F242" s="31">
        <f>'raw data'!F242</f>
        <v>2.9120615552014253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drift-3</v>
      </c>
      <c r="D243" s="81">
        <f>'raw data'!D243</f>
        <v>38405.78134259259</v>
      </c>
      <c r="E243" s="178">
        <v>3724690.54</v>
      </c>
      <c r="F243" s="178">
        <v>2.1807230795946193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214r3  45-55</v>
      </c>
      <c r="D244" s="81">
        <f>'raw data'!D244</f>
        <v>38405.78828703704</v>
      </c>
      <c r="E244" s="15">
        <f>'raw data'!E244</f>
        <v>734226.2181335746</v>
      </c>
      <c r="F244" s="31">
        <f>'raw data'!F244</f>
        <v>0.8210313588925316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225r1  76-85</v>
      </c>
      <c r="D245" s="81">
        <f>'raw data'!D245</f>
        <v>38405.79525462963</v>
      </c>
      <c r="E245" s="15">
        <f>'raw data'!E245</f>
        <v>822594.8392381509</v>
      </c>
      <c r="F245" s="31">
        <f>'raw data'!F245</f>
        <v>2.978900106115976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226r3  45-55</v>
      </c>
      <c r="D246" s="81">
        <f>'raw data'!D246</f>
        <v>38405.80221064815</v>
      </c>
      <c r="E246" s="15">
        <f>'raw data'!E246</f>
        <v>833923.6472359683</v>
      </c>
      <c r="F246" s="31">
        <f>'raw data'!F246</f>
        <v>3.802422329569657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ja3-1</v>
      </c>
      <c r="D247" s="81">
        <f>'raw data'!D247</f>
        <v>38405.80917824074</v>
      </c>
      <c r="E247" s="15">
        <f>'raw data'!E247</f>
        <v>2717563.0829520957</v>
      </c>
      <c r="F247" s="31">
        <f>'raw data'!F247</f>
        <v>4.2414731223588795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drift-4</v>
      </c>
      <c r="D248" s="81">
        <f>'raw data'!D248</f>
        <v>38405.816145833334</v>
      </c>
      <c r="E248" s="15">
        <f>'raw data'!E248</f>
        <v>3828011.1423042105</v>
      </c>
      <c r="F248" s="31">
        <f>'raw data'!F248</f>
        <v>1.7143462691968983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dts1-1</v>
      </c>
      <c r="D249" s="81">
        <f>'raw data'!D249</f>
        <v>38405.82309027778</v>
      </c>
      <c r="E249" s="15">
        <f>'raw data'!E249</f>
        <v>7005.9628667666475</v>
      </c>
      <c r="F249" s="31">
        <f>'raw data'!F249</f>
        <v>0.9833588021806606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230r1  53-60</v>
      </c>
      <c r="D250" s="81">
        <f>'raw data'!D250</f>
        <v>38405.830046296294</v>
      </c>
      <c r="E250" s="15">
        <f>'raw data'!E250</f>
        <v>732241.3602068679</v>
      </c>
      <c r="F250" s="31">
        <f>'raw data'!F250</f>
        <v>2.1652598678452755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232r3  110-117</v>
      </c>
      <c r="D251" s="81">
        <f>'raw data'!D251</f>
        <v>38405.837013888886</v>
      </c>
      <c r="E251" s="15">
        <f>'raw data'!E251</f>
        <v>352090.3040101243</v>
      </c>
      <c r="F251" s="31">
        <f>'raw data'!F251</f>
        <v>3.3444373907402007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234r2  63-68</v>
      </c>
      <c r="D252" s="81">
        <f>'raw data'!D252</f>
        <v>38405.843981481485</v>
      </c>
      <c r="E252" s="15">
        <f>'raw data'!E252</f>
        <v>193286.3492219988</v>
      </c>
      <c r="F252" s="31">
        <f>'raw data'!F252</f>
        <v>2.188501548625896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drift-5</v>
      </c>
      <c r="D253" s="81">
        <f>'raw data'!D253</f>
        <v>38405.85092592592</v>
      </c>
      <c r="E253" s="15">
        <f>'raw data'!E253</f>
        <v>3781966.9817782785</v>
      </c>
      <c r="F253" s="31">
        <f>'raw data'!F253</f>
        <v>1.2901081967736823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bir1-2</v>
      </c>
      <c r="D254" s="81">
        <f>'raw data'!D254</f>
        <v>38405.85789351852</v>
      </c>
      <c r="E254" s="15">
        <f>'raw data'!E254</f>
        <v>1013599.6820114583</v>
      </c>
      <c r="F254" s="31">
        <f>'raw data'!F254</f>
        <v>1.019750736971527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236r2  137-147</v>
      </c>
      <c r="D255" s="81">
        <f>'raw data'!D255</f>
        <v>38405.864849537036</v>
      </c>
      <c r="E255" s="15">
        <f>'raw data'!E255</f>
        <v>918990.8063017208</v>
      </c>
      <c r="F255" s="31">
        <f>'raw data'!F255</f>
        <v>0.6752803145201274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240r2  84-91</v>
      </c>
      <c r="D256" s="81">
        <f>'raw data'!D256</f>
        <v>38405.871828703705</v>
      </c>
      <c r="E256" s="15">
        <f>'raw data'!E256</f>
        <v>155460.17450973124</v>
      </c>
      <c r="F256" s="31">
        <f>'raw data'!F256</f>
        <v>4.78971104715234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jb3-1</v>
      </c>
      <c r="D257" s="81">
        <f>'raw data'!D257</f>
        <v>38405.87878472222</v>
      </c>
      <c r="E257" s="15">
        <f>'raw data'!E257</f>
        <v>4009746.6338619734</v>
      </c>
      <c r="F257" s="31">
        <f>'raw data'!F257</f>
        <v>1.8043986994313723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drift-6</v>
      </c>
      <c r="D258" s="81">
        <f>'raw data'!D258</f>
        <v>38405.88574074074</v>
      </c>
      <c r="E258" s="15">
        <f>'raw data'!E258</f>
        <v>3885669.2147409697</v>
      </c>
      <c r="F258" s="31">
        <f>'raw data'!F258</f>
        <v>1.965507481016195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242r2  83-91</v>
      </c>
      <c r="D259" s="81">
        <f>'raw data'!D259</f>
        <v>38405.892696759256</v>
      </c>
      <c r="E259" s="15">
        <f>'raw data'!E259</f>
        <v>155517.29417901768</v>
      </c>
      <c r="F259" s="31">
        <f>'raw data'!F259</f>
        <v>4.881160324019909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jp1-2</v>
      </c>
      <c r="D260" s="81">
        <f>'raw data'!D260</f>
        <v>38405.8996412037</v>
      </c>
      <c r="E260" s="15">
        <f>'raw data'!E260</f>
        <v>11306.73147213859</v>
      </c>
      <c r="F260" s="31">
        <f>'raw data'!F260</f>
        <v>3.019386283214844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jb-3</v>
      </c>
      <c r="D261" s="81">
        <f>'raw data'!D261</f>
        <v>38405.90660879629</v>
      </c>
      <c r="E261" s="15">
        <f>'raw data'!E261</f>
        <v>4069427.480907872</v>
      </c>
      <c r="F261" s="31">
        <f>'raw data'!F261</f>
        <v>3.632720840218761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ja-3</v>
      </c>
      <c r="D262" s="81">
        <f>'raw data'!D262</f>
        <v>38405.91357638889</v>
      </c>
      <c r="E262" s="15">
        <f>'raw data'!E262</f>
        <v>2905737.1621139813</v>
      </c>
      <c r="F262" s="31">
        <f>'raw data'!F262</f>
        <v>2.809721890488309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drift-7</v>
      </c>
      <c r="D263" s="81">
        <f>'raw data'!D263</f>
        <v>38405.92054398148</v>
      </c>
      <c r="E263" s="15">
        <f>'raw data'!E263</f>
        <v>3954182.425090614</v>
      </c>
      <c r="F263" s="31">
        <f>'raw data'!F263</f>
        <v>0.3843387495448887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ja3-2</v>
      </c>
      <c r="D264" s="81">
        <f>'raw data'!D264</f>
        <v>38405.927511574075</v>
      </c>
      <c r="E264" s="15">
        <f>'raw data'!E264</f>
        <v>2839990.633556438</v>
      </c>
      <c r="F264" s="31">
        <f>'raw data'!F264</f>
        <v>0.8200267112312067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blank-2</v>
      </c>
      <c r="D265" s="81">
        <f>'raw data'!D265</f>
        <v>38405.93445601852</v>
      </c>
      <c r="E265" s="15">
        <f>'raw data'!E265</f>
        <v>4274.202778196935</v>
      </c>
      <c r="F265" s="31">
        <f>'raw data'!F265</f>
        <v>6.018250619708548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dts1-2</v>
      </c>
      <c r="D266" s="81">
        <f>'raw data'!D266</f>
        <v>38405.941400462965</v>
      </c>
      <c r="E266" s="15">
        <f>'raw data'!E266</f>
        <v>7309.471776847319</v>
      </c>
      <c r="F266" s="31">
        <f>'raw data'!F266</f>
        <v>3.3228777366516566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jb3-2</v>
      </c>
      <c r="D267" s="81">
        <f>'raw data'!D267</f>
        <v>38405.94836805556</v>
      </c>
      <c r="E267" s="15">
        <f>'raw data'!E267</f>
        <v>4148137.4805748574</v>
      </c>
      <c r="F267" s="31">
        <f>'raw data'!F267</f>
        <v>1.089911665814098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drift-8</v>
      </c>
      <c r="D268" s="81">
        <f>'raw data'!D268</f>
        <v>38405.95532407407</v>
      </c>
      <c r="E268" s="15">
        <f>'raw data'!E268</f>
        <v>4031770.55106405</v>
      </c>
      <c r="F268" s="31">
        <f>'raw data'!F268</f>
        <v>1.601104174121733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V 292.402</v>
      </c>
      <c r="B276" s="15">
        <f>'raw data'!B276</f>
        <v>0</v>
      </c>
      <c r="C276" s="15" t="str">
        <f>'raw data'!C276</f>
        <v>drift-1</v>
      </c>
      <c r="D276" s="81">
        <f>'raw data'!D276</f>
        <v>38405.737280092595</v>
      </c>
      <c r="E276" s="178">
        <v>17698.6</v>
      </c>
      <c r="F276" s="178">
        <v>0.6154313255002043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blank-1</v>
      </c>
      <c r="D277" s="81">
        <f>'raw data'!D277</f>
        <v>38405.74424768519</v>
      </c>
      <c r="E277" s="178">
        <v>255.775</v>
      </c>
      <c r="F277" s="178">
        <v>22.843606032428664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bir1-1</v>
      </c>
      <c r="D278" s="81">
        <f>'raw data'!D278</f>
        <v>38405.7512037037</v>
      </c>
      <c r="E278" s="15">
        <f>'raw data'!E278</f>
        <v>17952.54719620943</v>
      </c>
      <c r="F278" s="31">
        <f>'raw data'!F278</f>
        <v>1.794411611699761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drift-2</v>
      </c>
      <c r="D279" s="81">
        <f>'raw data'!D279</f>
        <v>38405.75815972222</v>
      </c>
      <c r="E279" s="15">
        <f>'raw data'!E279</f>
        <v>17846.849707329824</v>
      </c>
      <c r="F279" s="31">
        <f>'raw data'!F279</f>
        <v>2.782772940453565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jp1-1</v>
      </c>
      <c r="D280" s="81">
        <f>'raw data'!D280</f>
        <v>38405.765127314815</v>
      </c>
      <c r="E280" s="15">
        <f>'raw data'!E280</f>
        <v>1534.8061295886707</v>
      </c>
      <c r="F280" s="31">
        <f>'raw data'!F280</f>
        <v>1.7730659857977245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212r4  72-78</v>
      </c>
      <c r="D281" s="81">
        <f>'raw data'!D281</f>
        <v>38405.77207175926</v>
      </c>
      <c r="E281" s="15">
        <f>'raw data'!E281</f>
        <v>9959.379418979592</v>
      </c>
      <c r="F281" s="31">
        <f>'raw data'!F281</f>
        <v>4.1549013010140925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drift-3</v>
      </c>
      <c r="D282" s="81">
        <f>'raw data'!D282</f>
        <v>38405.77903935185</v>
      </c>
      <c r="E282" s="15">
        <f>'raw data'!E282</f>
        <v>18216.906826993836</v>
      </c>
      <c r="F282" s="31">
        <f>'raw data'!F282</f>
        <v>1.7799978657759012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214r3  45-55</v>
      </c>
      <c r="D283" s="81">
        <f>'raw data'!D283</f>
        <v>38405.785995370374</v>
      </c>
      <c r="E283" s="15">
        <f>'raw data'!E283</f>
        <v>8542.218693383007</v>
      </c>
      <c r="F283" s="31">
        <f>'raw data'!F283</f>
        <v>3.522777001314334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225r1  76-85</v>
      </c>
      <c r="D284" s="81">
        <f>'raw data'!D284</f>
        <v>38405.792962962965</v>
      </c>
      <c r="E284" s="15">
        <f>'raw data'!E284</f>
        <v>7490.288653970142</v>
      </c>
      <c r="F284" s="31">
        <f>'raw data'!F284</f>
        <v>3.5779245271195284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226r3  45-55</v>
      </c>
      <c r="D285" s="81">
        <f>'raw data'!D285</f>
        <v>38405.79991898148</v>
      </c>
      <c r="E285" s="15">
        <f>'raw data'!E285</f>
        <v>10313.232180783012</v>
      </c>
      <c r="F285" s="31">
        <f>'raw data'!F285</f>
        <v>1.277458946476574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ja3-1</v>
      </c>
      <c r="D286" s="81">
        <f>'raw data'!D286</f>
        <v>38405.80688657407</v>
      </c>
      <c r="E286" s="15">
        <f>'raw data'!E286</f>
        <v>10143.08301269216</v>
      </c>
      <c r="F286" s="31">
        <f>'raw data'!F286</f>
        <v>2.7302510845751073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drift-4</v>
      </c>
      <c r="D287" s="81">
        <f>'raw data'!D287</f>
        <v>38405.81385416666</v>
      </c>
      <c r="E287" s="15">
        <f>'raw data'!E287</f>
        <v>18923.77864030079</v>
      </c>
      <c r="F287" s="31">
        <f>'raw data'!F287</f>
        <v>2.568861568965494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dts1-1</v>
      </c>
      <c r="D288" s="81">
        <f>'raw data'!D288</f>
        <v>38405.82082175926</v>
      </c>
      <c r="E288" s="15">
        <f>'raw data'!E288</f>
        <v>717.1808059440006</v>
      </c>
      <c r="F288" s="31">
        <f>'raw data'!F288</f>
        <v>11.122213034103321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230r1  53-60</v>
      </c>
      <c r="D289" s="81">
        <f>'raw data'!D289</f>
        <v>38405.82776620371</v>
      </c>
      <c r="E289" s="15">
        <f>'raw data'!E289</f>
        <v>9686.809582940134</v>
      </c>
      <c r="F289" s="31">
        <f>'raw data'!F289</f>
        <v>2.8916345231983236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232r3  110-117</v>
      </c>
      <c r="D290" s="81">
        <f>'raw data'!D290</f>
        <v>38405.83472222222</v>
      </c>
      <c r="E290" s="15">
        <f>'raw data'!E290</f>
        <v>2554.0117919768054</v>
      </c>
      <c r="F290" s="31">
        <f>'raw data'!F290</f>
        <v>7.3166265937431305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234r2  63-68</v>
      </c>
      <c r="D291" s="81">
        <f>'raw data'!D291</f>
        <v>38405.84168981481</v>
      </c>
      <c r="E291" s="15">
        <f>'raw data'!E291</f>
        <v>2558.5886904619915</v>
      </c>
      <c r="F291" s="31">
        <f>'raw data'!F291</f>
        <v>6.4681164431381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drift-5</v>
      </c>
      <c r="D292" s="81">
        <f>'raw data'!D292</f>
        <v>38405.84863425926</v>
      </c>
      <c r="E292" s="15">
        <f>'raw data'!E292</f>
        <v>19893.567738962654</v>
      </c>
      <c r="F292" s="31">
        <f>'raw data'!F292</f>
        <v>3.2776957721457047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bir1-2</v>
      </c>
      <c r="D293" s="81">
        <f>'raw data'!D293</f>
        <v>38405.85560185185</v>
      </c>
      <c r="E293" s="15">
        <f>'raw data'!E293</f>
        <v>19777.78754276449</v>
      </c>
      <c r="F293" s="31">
        <f>'raw data'!F293</f>
        <v>0.534128751517088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236r2  137-147</v>
      </c>
      <c r="D294" s="81">
        <f>'raw data'!D294</f>
        <v>38405.86255787037</v>
      </c>
      <c r="E294" s="15">
        <f>'raw data'!E294</f>
        <v>7247.540086977341</v>
      </c>
      <c r="F294" s="31">
        <f>'raw data'!F294</f>
        <v>1.4073594623143222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240r2  84-91</v>
      </c>
      <c r="D295" s="81">
        <f>'raw data'!D295</f>
        <v>38405.869525462964</v>
      </c>
      <c r="E295" s="15">
        <f>'raw data'!E295</f>
        <v>4036.49256249382</v>
      </c>
      <c r="F295" s="31">
        <f>'raw data'!F295</f>
        <v>3.228143373650299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jb3-1</v>
      </c>
      <c r="D296" s="81">
        <f>'raw data'!D296</f>
        <v>38405.876493055555</v>
      </c>
      <c r="E296" s="15">
        <f>'raw data'!E296</f>
        <v>23584.744568530583</v>
      </c>
      <c r="F296" s="31">
        <f>'raw data'!F296</f>
        <v>2.3081647108222514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drift-6</v>
      </c>
      <c r="D297" s="81">
        <f>'raw data'!D297</f>
        <v>38405.88344907408</v>
      </c>
      <c r="E297" s="15">
        <f>'raw data'!E297</f>
        <v>19866.160189338374</v>
      </c>
      <c r="F297" s="31">
        <f>'raw data'!F297</f>
        <v>2.298248683954125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242r2  83-91</v>
      </c>
      <c r="D298" s="81">
        <f>'raw data'!D298</f>
        <v>38405.89040509259</v>
      </c>
      <c r="E298" s="15">
        <f>'raw data'!E298</f>
        <v>2754.018888139822</v>
      </c>
      <c r="F298" s="31">
        <f>'raw data'!F298</f>
        <v>3.708106654523362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jp1-2</v>
      </c>
      <c r="D299" s="81">
        <f>'raw data'!D299</f>
        <v>38405.897361111114</v>
      </c>
      <c r="E299" s="178">
        <v>1785.665</v>
      </c>
      <c r="F299" s="178">
        <v>1.4481380879400032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jb-3</v>
      </c>
      <c r="D300" s="81">
        <f>'raw data'!D300</f>
        <v>38405.90431712963</v>
      </c>
      <c r="E300" s="15">
        <f>'raw data'!E300</f>
        <v>24230.15939399645</v>
      </c>
      <c r="F300" s="31">
        <f>'raw data'!F300</f>
        <v>0.549221837561528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ja-3</v>
      </c>
      <c r="D301" s="81">
        <f>'raw data'!D301</f>
        <v>38405.91128472222</v>
      </c>
      <c r="E301" s="15">
        <f>'raw data'!E301</f>
        <v>10272.654665582544</v>
      </c>
      <c r="F301" s="31">
        <f>'raw data'!F301</f>
        <v>5.4794525317285085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drift-7</v>
      </c>
      <c r="D302" s="81">
        <f>'raw data'!D302</f>
        <v>38405.91825231481</v>
      </c>
      <c r="E302" s="15">
        <f>'raw data'!E302</f>
        <v>20321.442657413547</v>
      </c>
      <c r="F302" s="31">
        <f>'raw data'!F302</f>
        <v>1.5695970405462325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ja3-2</v>
      </c>
      <c r="D303" s="81">
        <f>'raw data'!D303</f>
        <v>38405.925208333334</v>
      </c>
      <c r="E303" s="15">
        <f>'raw data'!E303</f>
        <v>10778.197714830188</v>
      </c>
      <c r="F303" s="31">
        <f>'raw data'!F303</f>
        <v>3.717447539673669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blank-2</v>
      </c>
      <c r="D304" s="81">
        <f>'raw data'!D304</f>
        <v>38405.932175925926</v>
      </c>
      <c r="E304" s="178">
        <v>142.985</v>
      </c>
      <c r="F304" s="178">
        <v>1.6072294568355276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dts1-2</v>
      </c>
      <c r="D305" s="81">
        <f>'raw data'!D305</f>
        <v>38405.93912037037</v>
      </c>
      <c r="E305" s="15">
        <f>'raw data'!E305</f>
        <v>720.0079671701236</v>
      </c>
      <c r="F305" s="31">
        <f>'raw data'!F305</f>
        <v>12.821769153343343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jb3-2</v>
      </c>
      <c r="D306" s="81">
        <f>'raw data'!D306</f>
        <v>38405.946076388886</v>
      </c>
      <c r="E306" s="15">
        <f>'raw data'!E306</f>
        <v>24691.502022210712</v>
      </c>
      <c r="F306" s="31">
        <f>'raw data'!F306</f>
        <v>0.8753610027192535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drift-8</v>
      </c>
      <c r="D307" s="81">
        <f>'raw data'!D307</f>
        <v>38405.953043981484</v>
      </c>
      <c r="E307" s="15">
        <f>'raw data'!E307</f>
        <v>20238.253010317338</v>
      </c>
      <c r="F307" s="31">
        <f>'raw data'!F307</f>
        <v>2.056821939816129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Y 371.029</v>
      </c>
      <c r="B315" s="15">
        <f>'raw data'!B315</f>
        <v>0</v>
      </c>
      <c r="C315" s="15" t="str">
        <f>'raw data'!C315</f>
        <v>drift-1</v>
      </c>
      <c r="D315" s="81">
        <f>'raw data'!D315</f>
        <v>38405.7391087963</v>
      </c>
      <c r="E315" s="15">
        <f>'raw data'!E315</f>
        <v>9227.838348004309</v>
      </c>
      <c r="F315" s="31">
        <f>'raw data'!F315</f>
        <v>2.039941327313593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blank-1</v>
      </c>
      <c r="D316" s="81">
        <f>'raw data'!D316</f>
        <v>38405.74606481481</v>
      </c>
      <c r="E316" s="178">
        <v>-116.33</v>
      </c>
      <c r="F316" s="178">
        <v>-2.905501946249367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bir1-1</v>
      </c>
      <c r="D317" s="81">
        <f>'raw data'!D317</f>
        <v>38405.753020833334</v>
      </c>
      <c r="E317" s="15">
        <f>'raw data'!E317</f>
        <v>5359.2010413563285</v>
      </c>
      <c r="F317" s="31">
        <f>'raw data'!F317</f>
        <v>2.4995857317554626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drift-2</v>
      </c>
      <c r="D318" s="81">
        <f>'raw data'!D318</f>
        <v>38405.75997685185</v>
      </c>
      <c r="E318" s="15">
        <f>'raw data'!E318</f>
        <v>8942.380658865604</v>
      </c>
      <c r="F318" s="31">
        <f>'raw data'!F318</f>
        <v>2.6371264454459147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jp1-1</v>
      </c>
      <c r="D319" s="81">
        <f>'raw data'!D319</f>
        <v>38405.76694444445</v>
      </c>
      <c r="E319" s="15">
        <f>'raw data'!E319</f>
        <v>-170.87991008912283</v>
      </c>
      <c r="F319" s="31">
        <f>'raw data'!F319</f>
        <v>0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212r4  72-78</v>
      </c>
      <c r="D320" s="81">
        <f>'raw data'!D320</f>
        <v>38405.773888888885</v>
      </c>
      <c r="E320" s="178">
        <v>3563.98</v>
      </c>
      <c r="F320" s="178">
        <v>1.5225499129693658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drift-3</v>
      </c>
      <c r="D321" s="81">
        <f>'raw data'!D321</f>
        <v>38405.78086805555</v>
      </c>
      <c r="E321" s="178">
        <v>8984.713333333333</v>
      </c>
      <c r="F321" s="178">
        <v>4.508207468402118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214r3  45-55</v>
      </c>
      <c r="D322" s="81">
        <f>'raw data'!D322</f>
        <v>38405.787824074076</v>
      </c>
      <c r="E322" s="15">
        <f>'raw data'!E322</f>
        <v>2628.7032169032004</v>
      </c>
      <c r="F322" s="31">
        <f>'raw data'!F322</f>
        <v>2.239436792695089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225r1  76-85</v>
      </c>
      <c r="D323" s="81">
        <f>'raw data'!D323</f>
        <v>38405.79478009259</v>
      </c>
      <c r="E323" s="15">
        <f>'raw data'!E323</f>
        <v>2563.861193077236</v>
      </c>
      <c r="F323" s="31">
        <f>'raw data'!F323</f>
        <v>1.3350891751724014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226r3  45-55</v>
      </c>
      <c r="D324" s="81">
        <f>'raw data'!D324</f>
        <v>38405.80174768518</v>
      </c>
      <c r="E324" s="15">
        <f>'raw data'!E324</f>
        <v>3429.0800394587654</v>
      </c>
      <c r="F324" s="31">
        <f>'raw data'!F324</f>
        <v>2.1779502146799485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ja3-1</v>
      </c>
      <c r="D325" s="81">
        <f>'raw data'!D325</f>
        <v>38405.80871527778</v>
      </c>
      <c r="E325" s="15">
        <f>'raw data'!E325</f>
        <v>7209.909135556602</v>
      </c>
      <c r="F325" s="31">
        <f>'raw data'!F325</f>
        <v>0.8348774929279189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drift-4</v>
      </c>
      <c r="D326" s="81">
        <f>'raw data'!D326</f>
        <v>38405.815671296295</v>
      </c>
      <c r="E326" s="15">
        <f>'raw data'!E326</f>
        <v>9561.550082664075</v>
      </c>
      <c r="F326" s="31">
        <f>'raw data'!F326</f>
        <v>1.179254697640859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dts1-1</v>
      </c>
      <c r="D327" s="81">
        <f>'raw data'!D327</f>
        <v>38405.82262731482</v>
      </c>
      <c r="E327" s="15">
        <f>'raw data'!E327</f>
        <v>-208.9068441146314</v>
      </c>
      <c r="F327" s="31">
        <f>'raw data'!F327</f>
        <v>0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230r1  53-60</v>
      </c>
      <c r="D328" s="81">
        <f>'raw data'!D328</f>
        <v>38405.82958333333</v>
      </c>
      <c r="E328" s="15">
        <f>'raw data'!E328</f>
        <v>2947.915954379652</v>
      </c>
      <c r="F328" s="31">
        <f>'raw data'!F328</f>
        <v>2.2281769652330006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232r3  110-117</v>
      </c>
      <c r="D329" s="81">
        <f>'raw data'!D329</f>
        <v>38405.836550925924</v>
      </c>
      <c r="E329" s="178">
        <v>602.395</v>
      </c>
      <c r="F329" s="178">
        <v>7.854068298905652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234r2  63-68</v>
      </c>
      <c r="D330" s="81">
        <f>'raw data'!D330</f>
        <v>38405.843506944446</v>
      </c>
      <c r="E330" s="178">
        <v>238.1</v>
      </c>
      <c r="F330" s="178">
        <v>13.874854606062764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drift-5</v>
      </c>
      <c r="D331" s="81">
        <f>'raw data'!D331</f>
        <v>38405.85046296296</v>
      </c>
      <c r="E331" s="15">
        <f>'raw data'!E331</f>
        <v>9673.981737185608</v>
      </c>
      <c r="F331" s="31">
        <f>'raw data'!F331</f>
        <v>1.1678989052636022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bir1-2</v>
      </c>
      <c r="D332" s="81">
        <f>'raw data'!D332</f>
        <v>38405.85741898148</v>
      </c>
      <c r="E332" s="15">
        <f>'raw data'!E332</f>
        <v>5458.606262394078</v>
      </c>
      <c r="F332" s="31">
        <f>'raw data'!F332</f>
        <v>3.0187911668943697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236r2  137-147</v>
      </c>
      <c r="D333" s="81">
        <f>'raw data'!D333</f>
        <v>38405.864386574074</v>
      </c>
      <c r="E333" s="178">
        <v>2024.845</v>
      </c>
      <c r="F333" s="178">
        <v>1.4670533239660248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240r2  84-91</v>
      </c>
      <c r="D334" s="81">
        <f>'raw data'!D334</f>
        <v>38405.871354166666</v>
      </c>
      <c r="E334" s="178">
        <v>1101.59</v>
      </c>
      <c r="F334" s="178">
        <v>2.217110560388334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jb3-1</v>
      </c>
      <c r="D335" s="81">
        <f>'raw data'!D335</f>
        <v>38405.87831018519</v>
      </c>
      <c r="E335" s="15">
        <f>'raw data'!E335</f>
        <v>9700.815586525236</v>
      </c>
      <c r="F335" s="31">
        <f>'raw data'!F335</f>
        <v>1.1808682567231856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drift-6</v>
      </c>
      <c r="D336" s="81">
        <f>'raw data'!D336</f>
        <v>38405.88527777778</v>
      </c>
      <c r="E336" s="178">
        <v>9868.28</v>
      </c>
      <c r="F336" s="178">
        <v>1.127696664325499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242r2  83-91</v>
      </c>
      <c r="D337" s="81">
        <f>'raw data'!D337</f>
        <v>38405.892233796294</v>
      </c>
      <c r="E337" s="178">
        <v>349.265</v>
      </c>
      <c r="F337" s="178">
        <v>8.10430030231989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jp1-2</v>
      </c>
      <c r="D338" s="81">
        <f>'raw data'!D338</f>
        <v>38405.89917824074</v>
      </c>
      <c r="E338" s="15">
        <f>'raw data'!E338</f>
        <v>-43.14628143418498</v>
      </c>
      <c r="F338" s="31">
        <f>'raw data'!F338</f>
        <v>0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jb-3</v>
      </c>
      <c r="D339" s="81">
        <f>'raw data'!D339</f>
        <v>38405.90614583333</v>
      </c>
      <c r="E339" s="15">
        <f>'raw data'!E339</f>
        <v>9953.094603598453</v>
      </c>
      <c r="F339" s="31">
        <f>'raw data'!F339</f>
        <v>1.0883716308753801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ja-3</v>
      </c>
      <c r="D340" s="81">
        <f>'raw data'!D340</f>
        <v>38405.91311342592</v>
      </c>
      <c r="E340" s="15">
        <f>'raw data'!E340</f>
        <v>7552.223120712913</v>
      </c>
      <c r="F340" s="31">
        <f>'raw data'!F340</f>
        <v>3.297550424981293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drift-7</v>
      </c>
      <c r="D341" s="81">
        <f>'raw data'!D341</f>
        <v>38405.92008101852</v>
      </c>
      <c r="E341" s="15">
        <f>'raw data'!E341</f>
        <v>9901.692559559866</v>
      </c>
      <c r="F341" s="31">
        <f>'raw data'!F341</f>
        <v>3.571768465168684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ja3-2</v>
      </c>
      <c r="D342" s="81">
        <f>'raw data'!D342</f>
        <v>38405.927037037036</v>
      </c>
      <c r="E342" s="15">
        <f>'raw data'!E342</f>
        <v>7544.842272801896</v>
      </c>
      <c r="F342" s="31">
        <f>'raw data'!F342</f>
        <v>4.921595990485367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blank-2</v>
      </c>
      <c r="D343" s="81">
        <f>'raw data'!D343</f>
        <v>38405.93399305556</v>
      </c>
      <c r="E343" s="178">
        <v>197</v>
      </c>
      <c r="F343" s="178">
        <v>5.419955530922379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dts1-2</v>
      </c>
      <c r="D344" s="81">
        <f>'raw data'!D344</f>
        <v>38405.9409375</v>
      </c>
      <c r="E344" s="15">
        <f>'raw data'!E344</f>
        <v>-55.72419081383644</v>
      </c>
      <c r="F344" s="31">
        <f>'raw data'!F344</f>
        <v>0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jb3-2</v>
      </c>
      <c r="D345" s="81">
        <f>'raw data'!D345</f>
        <v>38405.947905092595</v>
      </c>
      <c r="E345" s="15">
        <f>'raw data'!E345</f>
        <v>9701.215532334065</v>
      </c>
      <c r="F345" s="31">
        <f>'raw data'!F345</f>
        <v>2.608657809145509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drift-8</v>
      </c>
      <c r="D346" s="81">
        <f>'raw data'!D346</f>
        <v>38405.95486111111</v>
      </c>
      <c r="E346" s="15">
        <f>'raw data'!E346</f>
        <v>10097.487868145245</v>
      </c>
      <c r="F346" s="31">
        <f>'raw data'!F346</f>
        <v>0.19583911135672757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88">
        <v>1.367748959924569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Zr 343.823</v>
      </c>
      <c r="B354" s="15">
        <f>'raw data'!B354</f>
        <v>0</v>
      </c>
      <c r="C354" s="15" t="str">
        <f>'raw data'!C354</f>
        <v>drift-1</v>
      </c>
      <c r="D354" s="81">
        <f>'raw data'!D354</f>
        <v>38405.738229166665</v>
      </c>
      <c r="E354" s="15">
        <f>'raw data'!E354</f>
        <v>14799.55332298492</v>
      </c>
      <c r="F354" s="31">
        <f>'raw data'!F354</f>
        <v>4.959099660873423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blank-1</v>
      </c>
      <c r="D355" s="81">
        <f>'raw data'!D355</f>
        <v>38405.74519675926</v>
      </c>
      <c r="E355" s="15">
        <f>'raw data'!E355</f>
        <v>734.7890024833692</v>
      </c>
      <c r="F355" s="31">
        <f>'raw data'!F355</f>
        <v>8.76952234551574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bir1-1</v>
      </c>
      <c r="D356" s="81">
        <f>'raw data'!D356</f>
        <v>38405.75215277778</v>
      </c>
      <c r="E356" s="15">
        <f>'raw data'!E356</f>
        <v>1681.374307431449</v>
      </c>
      <c r="F356" s="31">
        <f>'raw data'!F356</f>
        <v>3.645318207423583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drift-2</v>
      </c>
      <c r="D357" s="81">
        <f>'raw data'!D357</f>
        <v>38405.759097222224</v>
      </c>
      <c r="E357" s="15">
        <f>'raw data'!E357</f>
        <v>14994.87993436837</v>
      </c>
      <c r="F357" s="31">
        <f>'raw data'!F357</f>
        <v>2.2834692791957347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jp1-1</v>
      </c>
      <c r="D358" s="81">
        <f>'raw data'!D358</f>
        <v>38405.766064814816</v>
      </c>
      <c r="E358" s="15">
        <f>'raw data'!E358</f>
        <v>1150.0927877487643</v>
      </c>
      <c r="F358" s="31">
        <f>'raw data'!F358</f>
        <v>6.657247608781386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212r4  72-78</v>
      </c>
      <c r="D359" s="81">
        <f>'raw data'!D359</f>
        <v>38405.77302083333</v>
      </c>
      <c r="E359" s="15">
        <f>'raw data'!E359</f>
        <v>1206.6483093632878</v>
      </c>
      <c r="F359" s="31">
        <f>'raw data'!F359</f>
        <v>4.398143119962283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drift-3</v>
      </c>
      <c r="D360" s="81">
        <f>'raw data'!D360</f>
        <v>38405.77998842593</v>
      </c>
      <c r="E360" s="15">
        <f>'raw data'!E360</f>
        <v>15544.992096891341</v>
      </c>
      <c r="F360" s="31">
        <f>'raw data'!F360</f>
        <v>1.6946948575994856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214r3  45-55</v>
      </c>
      <c r="D361" s="81">
        <f>'raw data'!D361</f>
        <v>38405.786944444444</v>
      </c>
      <c r="E361" s="15">
        <f>'raw data'!E361</f>
        <v>1289.5195307011659</v>
      </c>
      <c r="F361" s="31">
        <f>'raw data'!F361</f>
        <v>8.802678744699687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225r1  76-85</v>
      </c>
      <c r="D362" s="81">
        <f>'raw data'!D362</f>
        <v>38405.793912037036</v>
      </c>
      <c r="E362" s="15">
        <f>'raw data'!E362</f>
        <v>1013.1052302677522</v>
      </c>
      <c r="F362" s="31">
        <f>'raw data'!F362</f>
        <v>13.425809298209208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226r3  45-55</v>
      </c>
      <c r="D363" s="81">
        <f>'raw data'!D363</f>
        <v>38405.80086805556</v>
      </c>
      <c r="E363" s="15">
        <f>'raw data'!E363</f>
        <v>1158.4626927311072</v>
      </c>
      <c r="F363" s="31">
        <f>'raw data'!F363</f>
        <v>1.6744514624951032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ja3-1</v>
      </c>
      <c r="D364" s="81">
        <f>'raw data'!D364</f>
        <v>38405.80783564815</v>
      </c>
      <c r="E364" s="15">
        <f>'raw data'!E364</f>
        <v>10671.111906703609</v>
      </c>
      <c r="F364" s="31">
        <f>'raw data'!F364</f>
        <v>1.474381691887605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drift-4</v>
      </c>
      <c r="D365" s="81">
        <f>'raw data'!D365</f>
        <v>38405.814791666664</v>
      </c>
      <c r="E365" s="15">
        <f>'raw data'!E365</f>
        <v>16030.494471316377</v>
      </c>
      <c r="F365" s="31">
        <f>'raw data'!F365</f>
        <v>1.741808134283017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dts1-1</v>
      </c>
      <c r="D366" s="81">
        <f>'raw data'!D366</f>
        <v>38405.82175925926</v>
      </c>
      <c r="E366" s="15">
        <f>'raw data'!E366</f>
        <v>650.9115559857603</v>
      </c>
      <c r="F366" s="31">
        <f>'raw data'!F366</f>
        <v>16.914323563828706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230r1  53-60</v>
      </c>
      <c r="D367" s="81">
        <f>'raw data'!D367</f>
        <v>38405.8287037037</v>
      </c>
      <c r="E367" s="15">
        <f>'raw data'!E367</f>
        <v>1224.491644866331</v>
      </c>
      <c r="F367" s="31">
        <f>'raw data'!F367</f>
        <v>3.3133113860323435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232r3  110-117</v>
      </c>
      <c r="D368" s="81">
        <f>'raw data'!D368</f>
        <v>38405.83565972222</v>
      </c>
      <c r="E368" s="15">
        <f>'raw data'!E368</f>
        <v>890.4750774801423</v>
      </c>
      <c r="F368" s="31">
        <f>'raw data'!F368</f>
        <v>10.034529909643256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234r2  63-68</v>
      </c>
      <c r="D369" s="81">
        <f>'raw data'!D369</f>
        <v>38405.842627314814</v>
      </c>
      <c r="E369" s="15">
        <f>'raw data'!E369</f>
        <v>618.4430116739925</v>
      </c>
      <c r="F369" s="31">
        <f>'raw data'!F369</f>
        <v>29.433379865397466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drift-5</v>
      </c>
      <c r="D370" s="81">
        <f>'raw data'!D370</f>
        <v>38405.849583333336</v>
      </c>
      <c r="E370" s="15">
        <f>'raw data'!E370</f>
        <v>16043.422216517327</v>
      </c>
      <c r="F370" s="31">
        <f>'raw data'!F370</f>
        <v>1.5200289267776088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bir1-2</v>
      </c>
      <c r="D371" s="81">
        <f>'raw data'!D371</f>
        <v>38405.85653935185</v>
      </c>
      <c r="E371" s="15">
        <f>'raw data'!E371</f>
        <v>2004.7341676135804</v>
      </c>
      <c r="F371" s="31">
        <f>'raw data'!F371</f>
        <v>3.4067004158149414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236r2  137-147</v>
      </c>
      <c r="D372" s="81">
        <f>'raw data'!D372</f>
        <v>38405.86350694444</v>
      </c>
      <c r="E372" s="15">
        <f>'raw data'!E372</f>
        <v>986.0503390308481</v>
      </c>
      <c r="F372" s="31">
        <f>'raw data'!F372</f>
        <v>5.806082122396176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240r2  84-91</v>
      </c>
      <c r="D373" s="81">
        <f>'raw data'!D373</f>
        <v>38405.870474537034</v>
      </c>
      <c r="E373" s="15">
        <f>'raw data'!E373</f>
        <v>740.1826249035994</v>
      </c>
      <c r="F373" s="31">
        <f>'raw data'!F373</f>
        <v>23.49083133132525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jb3-1</v>
      </c>
      <c r="D374" s="81">
        <f>'raw data'!D374</f>
        <v>38405.877430555556</v>
      </c>
      <c r="E374" s="15">
        <f>'raw data'!E374</f>
        <v>9219.261263054357</v>
      </c>
      <c r="F374" s="31">
        <f>'raw data'!F374</f>
        <v>1.193739205891396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drift-6</v>
      </c>
      <c r="D375" s="81">
        <f>'raw data'!D375</f>
        <v>38405.88439814815</v>
      </c>
      <c r="E375" s="15">
        <f>'raw data'!E375</f>
        <v>16810.65536149472</v>
      </c>
      <c r="F375" s="31">
        <f>'raw data'!F375</f>
        <v>0.3113233884735388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242r2  83-91</v>
      </c>
      <c r="D376" s="81">
        <f>'raw data'!D376</f>
        <v>38405.89135416667</v>
      </c>
      <c r="E376" s="15">
        <f>'raw data'!E376</f>
        <v>866.3958765357132</v>
      </c>
      <c r="F376" s="31">
        <f>'raw data'!F376</f>
        <v>13.782395876783752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jp1-2</v>
      </c>
      <c r="D377" s="81">
        <f>'raw data'!D377</f>
        <v>38405.898310185185</v>
      </c>
      <c r="E377" s="15">
        <f>'raw data'!E377</f>
        <v>1077.3590439648913</v>
      </c>
      <c r="F377" s="31">
        <f>'raw data'!F377</f>
        <v>14.106163711868874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jb-3</v>
      </c>
      <c r="D378" s="81">
        <f>'raw data'!D378</f>
        <v>38405.90526620371</v>
      </c>
      <c r="E378" s="15">
        <f>'raw data'!E378</f>
        <v>9607.111249392094</v>
      </c>
      <c r="F378" s="31">
        <f>'raw data'!F378</f>
        <v>2.467078076948372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ja-3</v>
      </c>
      <c r="D379" s="81">
        <f>'raw data'!D379</f>
        <v>38405.9122337963</v>
      </c>
      <c r="E379" s="15">
        <f>'raw data'!E379</f>
        <v>11330.925062019833</v>
      </c>
      <c r="F379" s="31">
        <f>'raw data'!F379</f>
        <v>2.1040322215308342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drift-7</v>
      </c>
      <c r="D380" s="81">
        <f>'raw data'!D380</f>
        <v>38405.91920138889</v>
      </c>
      <c r="E380" s="15">
        <f>'raw data'!E380</f>
        <v>17051.535832219513</v>
      </c>
      <c r="F380" s="31">
        <f>'raw data'!F380</f>
        <v>0.8365462968487641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ja3-2</v>
      </c>
      <c r="D381" s="81">
        <f>'raw data'!D381</f>
        <v>38405.926157407404</v>
      </c>
      <c r="E381" s="15">
        <f>'raw data'!E381</f>
        <v>11800.211574694682</v>
      </c>
      <c r="F381" s="31">
        <f>'raw data'!F381</f>
        <v>0.6784644700143474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blank-2</v>
      </c>
      <c r="D382" s="81">
        <f>'raw data'!D382</f>
        <v>38405.93311342593</v>
      </c>
      <c r="E382" s="15">
        <f>'raw data'!E382</f>
        <v>748.7292034798744</v>
      </c>
      <c r="F382" s="31">
        <f>'raw data'!F382</f>
        <v>18.309630092414114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dts1-2</v>
      </c>
      <c r="D383" s="81">
        <f>'raw data'!D383</f>
        <v>38405.94006944444</v>
      </c>
      <c r="E383" s="15">
        <f>'raw data'!E383</f>
        <v>591.2140452140451</v>
      </c>
      <c r="F383" s="31">
        <f>'raw data'!F383</f>
        <v>15.945305603452189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jb3-2</v>
      </c>
      <c r="D384" s="81">
        <f>'raw data'!D384</f>
        <v>38405.94701388889</v>
      </c>
      <c r="E384" s="15">
        <f>'raw data'!E384</f>
        <v>9712.848220228705</v>
      </c>
      <c r="F384" s="31">
        <f>'raw data'!F384</f>
        <v>3.190320091196517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drift-8</v>
      </c>
      <c r="D385" s="81">
        <f>'raw data'!D385</f>
        <v>38405.95398148148</v>
      </c>
      <c r="E385" s="15">
        <f>'raw data'!E385</f>
        <v>17609.615098078215</v>
      </c>
      <c r="F385" s="31">
        <f>'raw data'!F385</f>
        <v>1.0301830062494615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8" s="110" customFormat="1" ht="15">
      <c r="A432" s="16"/>
      <c r="B432" s="15"/>
      <c r="C432" s="15"/>
      <c r="D432" s="81"/>
      <c r="E432" s="15"/>
      <c r="F432" s="31"/>
      <c r="H432" s="111"/>
    </row>
    <row r="433" spans="1:6" ht="11.25">
      <c r="A433" s="16"/>
      <c r="B433" s="15"/>
      <c r="C433" s="15"/>
      <c r="D433" s="81"/>
      <c r="E433" s="15"/>
      <c r="F433" s="31"/>
    </row>
    <row r="434" spans="1:8" s="110" customFormat="1" ht="15">
      <c r="A434" s="16"/>
      <c r="B434" s="15"/>
      <c r="C434" s="15"/>
      <c r="D434" s="81"/>
      <c r="E434" s="15"/>
      <c r="F434" s="31"/>
      <c r="H434" s="11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workbookViewId="0" topLeftCell="A1">
      <pane xSplit="2" topLeftCell="C1" activePane="topRight" state="frozen"/>
      <selection pane="topLeft" activeCell="A1" sqref="A1"/>
      <selection pane="topRight" activeCell="L5" sqref="L5"/>
    </sheetView>
  </sheetViews>
  <sheetFormatPr defaultColWidth="11.421875" defaultRowHeight="12.75"/>
  <cols>
    <col min="1" max="1" width="3.140625" style="23" customWidth="1"/>
    <col min="2" max="2" width="18.00390625" style="1" bestFit="1" customWidth="1"/>
    <col min="3" max="3" width="14.28125" style="1" customWidth="1"/>
    <col min="4" max="4" width="11.421875" style="1" customWidth="1"/>
    <col min="5" max="5" width="11.7109375" style="1" customWidth="1"/>
    <col min="6" max="6" width="10.421875" style="1" customWidth="1"/>
    <col min="7" max="7" width="8.140625" style="1" customWidth="1"/>
    <col min="8" max="8" width="7.7109375" style="1" customWidth="1"/>
    <col min="9" max="9" width="10.57421875" style="1" customWidth="1"/>
    <col min="10" max="11" width="9.140625" style="1" customWidth="1"/>
    <col min="12" max="12" width="7.7109375" style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457</v>
      </c>
      <c r="C1" s="174" t="s">
        <v>495</v>
      </c>
      <c r="D1" s="174" t="s">
        <v>477</v>
      </c>
      <c r="E1" s="174" t="s">
        <v>472</v>
      </c>
      <c r="F1" s="174" t="s">
        <v>474</v>
      </c>
      <c r="G1" s="174" t="s">
        <v>476</v>
      </c>
      <c r="H1" s="174" t="s">
        <v>473</v>
      </c>
      <c r="I1" s="174" t="s">
        <v>470</v>
      </c>
      <c r="J1" s="174" t="s">
        <v>475</v>
      </c>
      <c r="K1" s="174" t="s">
        <v>471</v>
      </c>
      <c r="L1" s="174" t="s">
        <v>494</v>
      </c>
      <c r="O1" s="18" t="s">
        <v>477</v>
      </c>
      <c r="P1" s="18" t="s">
        <v>470</v>
      </c>
      <c r="Q1" s="18" t="s">
        <v>471</v>
      </c>
      <c r="R1" s="18" t="s">
        <v>495</v>
      </c>
      <c r="S1" s="18" t="s">
        <v>494</v>
      </c>
      <c r="T1" s="18" t="s">
        <v>376</v>
      </c>
      <c r="U1" s="18" t="s">
        <v>473</v>
      </c>
      <c r="V1" s="18" t="s">
        <v>525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Y 371.029</v>
      </c>
      <c r="D2" s="20" t="str">
        <f>'recalc raw'!A3</f>
        <v>Ba 455.403</v>
      </c>
      <c r="E2" s="20" t="str">
        <f>'recalc raw'!A81</f>
        <v>Cr 267.716</v>
      </c>
      <c r="F2" s="20" t="str">
        <f>'recalc raw'!A159</f>
        <v>Ni 231.604</v>
      </c>
      <c r="G2" s="20" t="str">
        <f>'recalc raw'!A198</f>
        <v>Sc 361.384</v>
      </c>
      <c r="H2" s="20" t="str">
        <f>'recalc raw'!A42</f>
        <v>Co 228.616</v>
      </c>
      <c r="I2" s="20" t="str">
        <f>'recalc raw'!A237</f>
        <v>Sr 407.771</v>
      </c>
      <c r="J2" s="20" t="str">
        <f>'recalc raw'!A120</f>
        <v>Cu 324.754</v>
      </c>
      <c r="K2" s="20" t="str">
        <f>'recalc raw'!$A$276</f>
        <v>V 292.402</v>
      </c>
      <c r="L2" s="20" t="str">
        <f>'recalc raw'!A354</f>
        <v>Zr 343.823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V 292.402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drift-1</v>
      </c>
      <c r="C4" s="7">
        <f>'recalc raw'!E315</f>
        <v>9227.838348004309</v>
      </c>
      <c r="D4" s="7">
        <f>'recalc raw'!E3</f>
        <v>310245.6238796582</v>
      </c>
      <c r="E4" s="7">
        <f>'recalc raw'!E81</f>
        <v>26004.439937041974</v>
      </c>
      <c r="F4" s="7">
        <f>'recalc raw'!E159</f>
        <v>17607.025</v>
      </c>
      <c r="G4" s="7">
        <f>'recalc raw'!E198</f>
        <v>14606.74707066796</v>
      </c>
      <c r="H4" s="7">
        <f>'recalc raw'!E42</f>
        <v>14228.30155410663</v>
      </c>
      <c r="I4" s="7">
        <f>'recalc raw'!E237</f>
        <v>3698028.9372711824</v>
      </c>
      <c r="J4" s="7">
        <f>'recalc raw'!E120</f>
        <v>11955.295</v>
      </c>
      <c r="K4" s="7">
        <f>'recalc raw'!E276</f>
        <v>17698.6</v>
      </c>
      <c r="L4" s="7">
        <f>'recalc raw'!E354</f>
        <v>14799.55332298492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17698.6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blank-1</v>
      </c>
      <c r="C5" s="7">
        <f>'recalc raw'!E316</f>
        <v>-116.33</v>
      </c>
      <c r="D5" s="7">
        <f>'recalc raw'!E4</f>
        <v>3019.843792310519</v>
      </c>
      <c r="E5" s="7">
        <f>'recalc raw'!E82</f>
        <v>323.4798505965331</v>
      </c>
      <c r="F5" s="7">
        <f>'recalc raw'!E160</f>
        <v>736.06</v>
      </c>
      <c r="G5" s="7">
        <f>'recalc raw'!E199</f>
        <v>184</v>
      </c>
      <c r="H5" s="7">
        <f>'recalc raw'!E43</f>
        <v>432.346444182561</v>
      </c>
      <c r="I5" s="7">
        <f>'recalc raw'!E238</f>
        <v>8794.094796542351</v>
      </c>
      <c r="J5" s="7">
        <f>'recalc raw'!E121</f>
        <v>3037.9641319211014</v>
      </c>
      <c r="K5" s="7">
        <f>'recalc raw'!E277</f>
        <v>255.775</v>
      </c>
      <c r="L5" s="7">
        <f>'recalc raw'!E355</f>
        <v>734.7890024833692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255.775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bir1-1</v>
      </c>
      <c r="C6" s="7">
        <f>'recalc raw'!E317</f>
        <v>5359.2010413563285</v>
      </c>
      <c r="D6" s="7">
        <f>'recalc raw'!E5</f>
        <v>16405.456408854137</v>
      </c>
      <c r="E6" s="7">
        <f>'recalc raw'!E83</f>
        <v>5406.64</v>
      </c>
      <c r="F6" s="7">
        <f>'recalc raw'!E161</f>
        <v>4414.13</v>
      </c>
      <c r="G6" s="7">
        <f>'recalc raw'!E200</f>
        <v>20370.98280677705</v>
      </c>
      <c r="H6" s="7">
        <f>'recalc raw'!E44</f>
        <v>2515.7965741851062</v>
      </c>
      <c r="I6" s="7">
        <f>'recalc raw'!E239</f>
        <v>1002871.175</v>
      </c>
      <c r="J6" s="7">
        <f>'recalc raw'!E122</f>
        <v>11362.745939935987</v>
      </c>
      <c r="K6" s="7">
        <f>'recalc raw'!E278</f>
        <v>17952.54719620943</v>
      </c>
      <c r="L6" s="7">
        <f>'recalc raw'!E356</f>
        <v>1681.374307431449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17952.54719620943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drift-2</v>
      </c>
      <c r="C7" s="7">
        <f>'recalc raw'!E318</f>
        <v>8942.380658865604</v>
      </c>
      <c r="D7" s="7">
        <f>'recalc raw'!E6</f>
        <v>311310.69836741826</v>
      </c>
      <c r="E7" s="7">
        <f>'recalc raw'!E84</f>
        <v>26482.761836670325</v>
      </c>
      <c r="F7" s="7">
        <f>'recalc raw'!E162</f>
        <v>17746.070712166744</v>
      </c>
      <c r="G7" s="7">
        <f>'recalc raw'!E201</f>
        <v>14827.507565891277</v>
      </c>
      <c r="H7" s="7">
        <f>'recalc raw'!E45</f>
        <v>14400</v>
      </c>
      <c r="I7" s="7">
        <f>'recalc raw'!E240</f>
        <v>3709779.121859968</v>
      </c>
      <c r="J7" s="7">
        <f>'recalc raw'!E123</f>
        <v>12231.100986027486</v>
      </c>
      <c r="K7" s="7">
        <f>'recalc raw'!E279</f>
        <v>17846.849707329824</v>
      </c>
      <c r="L7" s="7">
        <f>'recalc raw'!E357</f>
        <v>14994.87993436837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17846.849707329824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jp1-1</v>
      </c>
      <c r="C8" s="7">
        <f>'recalc raw'!E319</f>
        <v>-170.87991008912283</v>
      </c>
      <c r="D8" s="7">
        <f>'recalc raw'!E7</f>
        <v>24901.81247375825</v>
      </c>
      <c r="E8" s="7">
        <f>'recalc raw'!E85</f>
        <v>38319.66955789765</v>
      </c>
      <c r="F8" s="7">
        <f>'recalc raw'!E163</f>
        <v>64772.360811119666</v>
      </c>
      <c r="G8" s="7">
        <f>'recalc raw'!E202</f>
        <v>3237.4</v>
      </c>
      <c r="H8" s="7">
        <f>'recalc raw'!E46</f>
        <v>5957.4603096105475</v>
      </c>
      <c r="I8" s="7">
        <f>'recalc raw'!E241</f>
        <v>12378.127855762497</v>
      </c>
      <c r="J8" s="7">
        <f>'recalc raw'!E124</f>
        <v>2671.1268420933893</v>
      </c>
      <c r="K8" s="7">
        <f>'recalc raw'!E280</f>
        <v>1534.8061295886707</v>
      </c>
      <c r="L8" s="7">
        <f>'recalc raw'!E358</f>
        <v>1150.0927877487643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1534.8061295886707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212r4  72-78</v>
      </c>
      <c r="C9" s="7">
        <f>'recalc raw'!E320</f>
        <v>3563.98</v>
      </c>
      <c r="D9" s="7">
        <f>'recalc raw'!E8</f>
        <v>7023.4998211759</v>
      </c>
      <c r="E9" s="7">
        <f>'recalc raw'!E86</f>
        <v>5700.764111267865</v>
      </c>
      <c r="F9" s="7">
        <f>'recalc raw'!E164</f>
        <v>4636.4125140411525</v>
      </c>
      <c r="G9" s="7">
        <f>'recalc raw'!E203</f>
        <v>18838.923743699528</v>
      </c>
      <c r="H9" s="7">
        <f>'recalc raw'!E47</f>
        <v>1927.6100288484843</v>
      </c>
      <c r="I9" s="7">
        <f>'recalc raw'!E242</f>
        <v>776383.4826538658</v>
      </c>
      <c r="J9" s="7">
        <f>'recalc raw'!E125</f>
        <v>10274.095191967015</v>
      </c>
      <c r="K9" s="7">
        <f>'recalc raw'!E281</f>
        <v>9959.379418979592</v>
      </c>
      <c r="L9" s="7">
        <f>'recalc raw'!E359</f>
        <v>1206.6483093632878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9959.379418979592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drift-3</v>
      </c>
      <c r="C10" s="7">
        <f>'recalc raw'!E321</f>
        <v>8984.713333333333</v>
      </c>
      <c r="D10" s="7">
        <f>'recalc raw'!E9</f>
        <v>313813.3077804728</v>
      </c>
      <c r="E10" s="7">
        <f>'recalc raw'!E87</f>
        <v>26828.08184184751</v>
      </c>
      <c r="F10" s="7">
        <f>'recalc raw'!E165</f>
        <v>18121.44</v>
      </c>
      <c r="G10" s="7">
        <f>'recalc raw'!E204</f>
        <v>15017.875</v>
      </c>
      <c r="H10" s="7">
        <f>'recalc raw'!E48</f>
        <v>14601.29697904043</v>
      </c>
      <c r="I10" s="7">
        <f>'recalc raw'!E243</f>
        <v>3724690.54</v>
      </c>
      <c r="J10" s="7">
        <f>'recalc raw'!E126</f>
        <v>11903.880444789364</v>
      </c>
      <c r="K10" s="7">
        <f>'recalc raw'!E282</f>
        <v>18216.906826993836</v>
      </c>
      <c r="L10" s="7">
        <f>'recalc raw'!E360</f>
        <v>15544.992096891341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18216.906826993836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214r3  45-55</v>
      </c>
      <c r="C11" s="7">
        <f>'recalc raw'!E322</f>
        <v>2628.7032169032004</v>
      </c>
      <c r="D11" s="7">
        <f>'recalc raw'!E10</f>
        <v>5519.444026125031</v>
      </c>
      <c r="E11" s="7">
        <f>'recalc raw'!E88</f>
        <v>5945.825000000001</v>
      </c>
      <c r="F11" s="7">
        <f>'recalc raw'!E166</f>
        <v>4626.117385061967</v>
      </c>
      <c r="G11" s="7">
        <f>'recalc raw'!E205</f>
        <v>17467.254760449185</v>
      </c>
      <c r="H11" s="7">
        <f>'recalc raw'!E49</f>
        <v>1563.318668610064</v>
      </c>
      <c r="I11" s="7">
        <f>'recalc raw'!E242</f>
        <v>776383.4826538658</v>
      </c>
      <c r="J11" s="7">
        <f>'recalc raw'!E127</f>
        <v>9801.283369969226</v>
      </c>
      <c r="K11" s="7">
        <f>'recalc raw'!E283</f>
        <v>8542.218693383007</v>
      </c>
      <c r="L11" s="7">
        <f>'recalc raw'!E361</f>
        <v>1289.5195307011659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8542.218693383007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225r1  76-85</v>
      </c>
      <c r="C12" s="7">
        <f>'recalc raw'!E323</f>
        <v>2563.861193077236</v>
      </c>
      <c r="D12" s="7">
        <f>'recalc raw'!E11</f>
        <v>7982.216769989147</v>
      </c>
      <c r="E12" s="7">
        <f>'recalc raw'!E89</f>
        <v>10736.983366106004</v>
      </c>
      <c r="F12" s="7">
        <f>'recalc raw'!E167</f>
        <v>7304.486258327462</v>
      </c>
      <c r="G12" s="7">
        <f>'recalc raw'!E206</f>
        <v>15646.41</v>
      </c>
      <c r="H12" s="7">
        <f>'recalc raw'!E50</f>
        <v>1592.7651049454425</v>
      </c>
      <c r="I12" s="7">
        <f>'recalc raw'!E245</f>
        <v>822594.8392381509</v>
      </c>
      <c r="J12" s="7">
        <f>'recalc raw'!E128</f>
        <v>7893.100146803347</v>
      </c>
      <c r="K12" s="7">
        <f>'recalc raw'!E284</f>
        <v>7490.288653970142</v>
      </c>
      <c r="L12" s="7">
        <f>'recalc raw'!E362</f>
        <v>1013.1052302677522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7490.288653970142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226r3  45-55</v>
      </c>
      <c r="C13" s="7">
        <f>'recalc raw'!E324</f>
        <v>3429.0800394587654</v>
      </c>
      <c r="D13" s="7">
        <f>'recalc raw'!E12</f>
        <v>7360.352585493595</v>
      </c>
      <c r="E13" s="7">
        <f>'recalc raw'!E90</f>
        <v>8664.31669590007</v>
      </c>
      <c r="F13" s="7">
        <f>'recalc raw'!E168</f>
        <v>3411.043710399635</v>
      </c>
      <c r="G13" s="7">
        <f>'recalc raw'!E207</f>
        <v>19455.09835853272</v>
      </c>
      <c r="H13" s="7">
        <f>'recalc raw'!E51</f>
        <v>860.955</v>
      </c>
      <c r="I13" s="7">
        <f>'recalc raw'!E246</f>
        <v>833923.6472359683</v>
      </c>
      <c r="J13" s="7">
        <f>'recalc raw'!E129</f>
        <v>7164.3597669377605</v>
      </c>
      <c r="K13" s="7">
        <f>'recalc raw'!E285</f>
        <v>10313.232180783012</v>
      </c>
      <c r="L13" s="7">
        <f>'recalc raw'!E363</f>
        <v>1158.4626927311072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10313.232180783012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ja3-1</v>
      </c>
      <c r="C14" s="7">
        <f>'recalc raw'!E325</f>
        <v>7209.909135556602</v>
      </c>
      <c r="D14" s="7">
        <f>'recalc raw'!E13</f>
        <v>762840.8914727746</v>
      </c>
      <c r="E14" s="7">
        <f>'recalc raw'!E91</f>
        <v>1188.2163869313845</v>
      </c>
      <c r="F14" s="7">
        <f>'recalc raw'!E169</f>
        <v>1368.1663477993848</v>
      </c>
      <c r="G14" s="7">
        <f>'recalc raw'!E208</f>
        <v>10133.78</v>
      </c>
      <c r="H14" s="7">
        <f>'recalc raw'!E52</f>
        <v>874.64</v>
      </c>
      <c r="I14" s="7">
        <f>'recalc raw'!E247</f>
        <v>2717563.0829520957</v>
      </c>
      <c r="J14" s="7">
        <f>'recalc raw'!E130</f>
        <v>5611.665</v>
      </c>
      <c r="K14" s="7">
        <f>'recalc raw'!E286</f>
        <v>10143.08301269216</v>
      </c>
      <c r="L14" s="7">
        <f>'recalc raw'!E364</f>
        <v>10671.111906703609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10143.08301269216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drift-4</v>
      </c>
      <c r="C15" s="7">
        <f>'recalc raw'!E326</f>
        <v>9561.550082664075</v>
      </c>
      <c r="D15" s="7">
        <f>'recalc raw'!E14</f>
        <v>328376.2771612951</v>
      </c>
      <c r="E15" s="7">
        <f>'recalc raw'!E92</f>
        <v>28680.57587435331</v>
      </c>
      <c r="F15" s="7">
        <f>'recalc raw'!E170</f>
        <v>18822.71</v>
      </c>
      <c r="G15" s="7">
        <f>'recalc raw'!E209</f>
        <v>15412.107878595469</v>
      </c>
      <c r="H15" s="7">
        <f>'recalc raw'!E53</f>
        <v>15667.892336546685</v>
      </c>
      <c r="I15" s="7">
        <f>'recalc raw'!E248</f>
        <v>3828011.1423042105</v>
      </c>
      <c r="J15" s="7">
        <f>'recalc raw'!E131</f>
        <v>12176.95523906084</v>
      </c>
      <c r="K15" s="7">
        <f>'recalc raw'!E287</f>
        <v>18923.77864030079</v>
      </c>
      <c r="L15" s="7">
        <f>'recalc raw'!E365</f>
        <v>16030.494471316377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18923.77864030079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dts1-1</v>
      </c>
      <c r="C16" s="7">
        <f>'recalc raw'!E327</f>
        <v>-208.9068441146314</v>
      </c>
      <c r="D16" s="7">
        <f>'recalc raw'!E15</f>
        <v>3603.7378688805784</v>
      </c>
      <c r="E16" s="7">
        <f>'recalc raw'!E93</f>
        <v>53505.91105258661</v>
      </c>
      <c r="F16" s="7">
        <f>'recalc raw'!E171</f>
        <v>63641.76</v>
      </c>
      <c r="G16" s="7">
        <f>'recalc raw'!E210</f>
        <v>1628.7331566238481</v>
      </c>
      <c r="H16" s="7">
        <f>'recalc raw'!E54</f>
        <v>7424.344488760435</v>
      </c>
      <c r="I16" s="7">
        <f>'recalc raw'!E249</f>
        <v>7005.9628667666475</v>
      </c>
      <c r="J16" s="7">
        <f>'recalc raw'!E132</f>
        <v>3019.5411847015475</v>
      </c>
      <c r="K16" s="7">
        <f>'recalc raw'!E288</f>
        <v>717.1808059440006</v>
      </c>
      <c r="L16" s="7">
        <f>'recalc raw'!E366</f>
        <v>650.9115559857603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717.1808059440006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230r1  53-60</v>
      </c>
      <c r="C17" s="7">
        <f>'recalc raw'!E328</f>
        <v>2947.915954379652</v>
      </c>
      <c r="D17" s="7">
        <f>'recalc raw'!E16</f>
        <v>6634.939646086489</v>
      </c>
      <c r="E17" s="7">
        <f>'recalc raw'!E94</f>
        <v>7046.716222800493</v>
      </c>
      <c r="F17" s="7">
        <f>'recalc raw'!E172</f>
        <v>3788.4750000000004</v>
      </c>
      <c r="G17" s="7">
        <f>'recalc raw'!E211</f>
        <v>17900.2293129238</v>
      </c>
      <c r="H17" s="7">
        <f>'recalc raw'!E55</f>
        <v>1031.35</v>
      </c>
      <c r="I17" s="7">
        <f>'recalc raw'!E250</f>
        <v>732241.3602068679</v>
      </c>
      <c r="J17" s="7">
        <f>'recalc raw'!E133</f>
        <v>8568.4335589668</v>
      </c>
      <c r="K17" s="7">
        <f>'recalc raw'!E289</f>
        <v>9686.809582940134</v>
      </c>
      <c r="L17" s="7">
        <f>'recalc raw'!E367</f>
        <v>1224.491644866331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9686.809582940134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232r3  110-117</v>
      </c>
      <c r="C18" s="7">
        <f>'recalc raw'!E329</f>
        <v>602.395</v>
      </c>
      <c r="D18" s="7">
        <f>'recalc raw'!E17</f>
        <v>3995.3869348990825</v>
      </c>
      <c r="E18" s="7">
        <f>'recalc raw'!E95</f>
        <v>11308.971901944156</v>
      </c>
      <c r="F18" s="7">
        <f>'recalc raw'!E173</f>
        <v>33901.434764529404</v>
      </c>
      <c r="G18" s="7">
        <f>'recalc raw'!E212</f>
        <v>6006.347047085828</v>
      </c>
      <c r="H18" s="7">
        <f>'recalc raw'!E56</f>
        <v>6117.064440413251</v>
      </c>
      <c r="I18" s="7">
        <f>'recalc raw'!E251</f>
        <v>352090.3040101243</v>
      </c>
      <c r="J18" s="7">
        <f>'recalc raw'!E134</f>
        <v>8710.17649188058</v>
      </c>
      <c r="K18" s="7">
        <f>'recalc raw'!E290</f>
        <v>2554.0117919768054</v>
      </c>
      <c r="L18" s="7">
        <f>'recalc raw'!E368</f>
        <v>890.4750774801423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2554.0117919768054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234r2  63-68</v>
      </c>
      <c r="C19" s="7">
        <f>'recalc raw'!E330</f>
        <v>238.1</v>
      </c>
      <c r="D19" s="7">
        <f>'recalc raw'!E18</f>
        <v>4178.89</v>
      </c>
      <c r="E19" s="7">
        <f>'recalc raw'!E96</f>
        <v>17630.682693540417</v>
      </c>
      <c r="F19" s="7">
        <f>'recalc raw'!E174</f>
        <v>57151.42783297863</v>
      </c>
      <c r="G19" s="7">
        <f>'recalc raw'!E213</f>
        <v>6709.308439955163</v>
      </c>
      <c r="H19" s="7">
        <f>'recalc raw'!E57</f>
        <v>8097.848998215502</v>
      </c>
      <c r="I19" s="7">
        <f>'recalc raw'!E252</f>
        <v>193286.3492219988</v>
      </c>
      <c r="J19" s="7">
        <f>'recalc raw'!E135</f>
        <v>28560.579382258602</v>
      </c>
      <c r="K19" s="7">
        <f>'recalc raw'!E291</f>
        <v>2558.5886904619915</v>
      </c>
      <c r="L19" s="7">
        <f>'recalc raw'!E369</f>
        <v>618.4430116739925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2558.5886904619915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drift-5</v>
      </c>
      <c r="C20" s="7">
        <f>'recalc raw'!E331</f>
        <v>9673.981737185608</v>
      </c>
      <c r="D20" s="7">
        <f>'recalc raw'!E19</f>
        <v>326499.36607450456</v>
      </c>
      <c r="E20" s="7">
        <f>'recalc raw'!E97</f>
        <v>29348.63495595156</v>
      </c>
      <c r="F20" s="7">
        <f>'recalc raw'!E175</f>
        <v>19676.955</v>
      </c>
      <c r="G20" s="7">
        <f>'recalc raw'!E214</f>
        <v>15308.385556817848</v>
      </c>
      <c r="H20" s="7">
        <f>'recalc raw'!E58</f>
        <v>16603.372190046346</v>
      </c>
      <c r="I20" s="7">
        <f>'recalc raw'!E253</f>
        <v>3781966.9817782785</v>
      </c>
      <c r="J20" s="7">
        <f>'recalc raw'!E136</f>
        <v>12612.399294285718</v>
      </c>
      <c r="K20" s="7">
        <f>'recalc raw'!E292</f>
        <v>19893.567738962654</v>
      </c>
      <c r="L20" s="7">
        <f>'recalc raw'!E370</f>
        <v>16043.422216517327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19893.567738962654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bir1-2</v>
      </c>
      <c r="C21" s="7">
        <f>'recalc raw'!E332</f>
        <v>5458.606262394078</v>
      </c>
      <c r="D21" s="7">
        <f>'recalc raw'!E20</f>
        <v>18510.76783956472</v>
      </c>
      <c r="E21" s="7">
        <f>'recalc raw'!E98</f>
        <v>5938.386500731951</v>
      </c>
      <c r="F21" s="7">
        <f>'recalc raw'!E176</f>
        <v>5168.215</v>
      </c>
      <c r="G21" s="7">
        <f>'recalc raw'!E215</f>
        <v>21716.302477590354</v>
      </c>
      <c r="H21" s="7">
        <f>'recalc raw'!E59</f>
        <v>2798.8497739189243</v>
      </c>
      <c r="I21" s="7">
        <f>'recalc raw'!E254</f>
        <v>1013599.6820114583</v>
      </c>
      <c r="J21" s="7">
        <f>'recalc raw'!E137</f>
        <v>11495.798869142644</v>
      </c>
      <c r="K21" s="7">
        <f>'recalc raw'!E293</f>
        <v>19777.78754276449</v>
      </c>
      <c r="L21" s="7">
        <f>'recalc raw'!E371</f>
        <v>2004.7341676135804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19777.78754276449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236r2  137-147</v>
      </c>
      <c r="C22" s="7">
        <f>'recalc raw'!E333</f>
        <v>2024.845</v>
      </c>
      <c r="D22" s="7">
        <f>'recalc raw'!E21</f>
        <v>7334.771856809599</v>
      </c>
      <c r="E22" s="7">
        <f>'recalc raw'!E99</f>
        <v>17666.28206374707</v>
      </c>
      <c r="F22" s="7">
        <f>'recalc raw'!E177</f>
        <v>7028.302212879019</v>
      </c>
      <c r="G22" s="7">
        <f>'recalc raw'!E216</f>
        <v>14444.521228744044</v>
      </c>
      <c r="H22" s="7">
        <f>'recalc raw'!E60</f>
        <v>1855.665</v>
      </c>
      <c r="I22" s="7">
        <f>'recalc raw'!E255</f>
        <v>918990.8063017208</v>
      </c>
      <c r="J22" s="7">
        <f>'recalc raw'!E138</f>
        <v>8951.97831560608</v>
      </c>
      <c r="K22" s="7">
        <f>'recalc raw'!E294</f>
        <v>7247.540086977341</v>
      </c>
      <c r="L22" s="7">
        <f>'recalc raw'!E372</f>
        <v>986.0503390308481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7247.540086977341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240r2  84-91</v>
      </c>
      <c r="C23" s="7">
        <f>'recalc raw'!E334</f>
        <v>1101.59</v>
      </c>
      <c r="D23" s="7">
        <f>'recalc raw'!E22</f>
        <v>3706.5315378354508</v>
      </c>
      <c r="E23" s="7">
        <f>'recalc raw'!E100</f>
        <v>34797.945</v>
      </c>
      <c r="F23" s="7">
        <f>'recalc raw'!E178</f>
        <v>45449.37225109466</v>
      </c>
      <c r="G23" s="7">
        <f>'recalc raw'!E217</f>
        <v>9716.165517026651</v>
      </c>
      <c r="H23" s="7">
        <f>'recalc raw'!E61</f>
        <v>7327.072357534384</v>
      </c>
      <c r="I23" s="7">
        <f>'recalc raw'!E256</f>
        <v>155460.17450973124</v>
      </c>
      <c r="J23" s="7">
        <f>'recalc raw'!E139</f>
        <v>6646.2342984978495</v>
      </c>
      <c r="K23" s="7">
        <f>'recalc raw'!E295</f>
        <v>4036.49256249382</v>
      </c>
      <c r="L23" s="7">
        <f>'recalc raw'!E373</f>
        <v>740.1826249035994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4036.49256249382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jb3-1</v>
      </c>
      <c r="C24" s="7">
        <f>'recalc raw'!E335</f>
        <v>9700.815586525236</v>
      </c>
      <c r="D24" s="7">
        <f>'recalc raw'!E23</f>
        <v>597740.2849765996</v>
      </c>
      <c r="E24" s="7">
        <f>'recalc raw'!E101</f>
        <v>1146.7288567769883</v>
      </c>
      <c r="F24" s="7">
        <f>'recalc raw'!E179</f>
        <v>1663.775</v>
      </c>
      <c r="G24" s="7">
        <f>'recalc raw'!E218</f>
        <v>16690.113207600934</v>
      </c>
      <c r="H24" s="7">
        <f>'recalc raw'!E62</f>
        <v>2018.0784441693393</v>
      </c>
      <c r="I24" s="7">
        <f>'recalc raw'!E257</f>
        <v>4009746.6338619734</v>
      </c>
      <c r="J24" s="7">
        <f>'recalc raw'!E140</f>
        <v>18194.30878998661</v>
      </c>
      <c r="K24" s="7">
        <f>'recalc raw'!E296</f>
        <v>23584.744568530583</v>
      </c>
      <c r="L24" s="7">
        <f>'recalc raw'!E374</f>
        <v>9219.261263054357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23584.744568530583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drift-6</v>
      </c>
      <c r="C25" s="7">
        <f>'recalc raw'!E336</f>
        <v>9868.28</v>
      </c>
      <c r="D25" s="7">
        <f>'recalc raw'!E24</f>
        <v>330553.84735230764</v>
      </c>
      <c r="E25" s="7">
        <f>'recalc raw'!E102</f>
        <v>30170.70104764512</v>
      </c>
      <c r="F25" s="7">
        <f>'recalc raw'!E180</f>
        <v>19831.06718346917</v>
      </c>
      <c r="G25" s="7">
        <f>'recalc raw'!E219</f>
        <v>15670.32419273453</v>
      </c>
      <c r="H25" s="7">
        <f>'recalc raw'!E63</f>
        <v>16679.70160160313</v>
      </c>
      <c r="I25" s="7">
        <f>'recalc raw'!E258</f>
        <v>3885669.2147409697</v>
      </c>
      <c r="J25" s="7">
        <f>'recalc raw'!E141</f>
        <v>12834.360035393462</v>
      </c>
      <c r="K25" s="7">
        <f>'recalc raw'!E297</f>
        <v>19866.160189338374</v>
      </c>
      <c r="L25" s="7">
        <f>'recalc raw'!E375</f>
        <v>16810.65536149472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19866.160189338374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242r2  83-91</v>
      </c>
      <c r="C26" s="7">
        <f>'recalc raw'!E337</f>
        <v>349.265</v>
      </c>
      <c r="D26" s="7">
        <f>'recalc raw'!E25</f>
        <v>4264.506712989579</v>
      </c>
      <c r="E26" s="7">
        <f>'recalc raw'!E103</f>
        <v>29525.459498921246</v>
      </c>
      <c r="F26" s="7">
        <f>'recalc raw'!E181</f>
        <v>45852.67245833963</v>
      </c>
      <c r="G26" s="7">
        <f>'recalc raw'!E220</f>
        <v>5463.41351700571</v>
      </c>
      <c r="H26" s="7">
        <f>'recalc raw'!E64</f>
        <v>7682.475012018615</v>
      </c>
      <c r="I26" s="7">
        <f>'recalc raw'!E259</f>
        <v>155517.29417901768</v>
      </c>
      <c r="J26" s="7">
        <f>'recalc raw'!E142</f>
        <v>7123.913626498872</v>
      </c>
      <c r="K26" s="7">
        <f>'recalc raw'!E298</f>
        <v>2754.018888139822</v>
      </c>
      <c r="L26" s="7">
        <f>'recalc raw'!E376</f>
        <v>866.3958765357132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2754.018888139822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jp1-2</v>
      </c>
      <c r="C27" s="7">
        <f>'recalc raw'!E338</f>
        <v>-43.14628143418498</v>
      </c>
      <c r="D27" s="7">
        <f>'recalc raw'!E26</f>
        <v>26845.540355700683</v>
      </c>
      <c r="E27" s="7">
        <f>'recalc raw'!E104</f>
        <v>43259.05064732774</v>
      </c>
      <c r="F27" s="7">
        <f>'recalc raw'!E182</f>
        <v>71708.25319938059</v>
      </c>
      <c r="G27" s="7">
        <f>'recalc raw'!E221</f>
        <v>3681.364729525473</v>
      </c>
      <c r="H27" s="7">
        <f>'recalc raw'!E65</f>
        <v>6760.135109576205</v>
      </c>
      <c r="I27" s="7">
        <f>'recalc raw'!E260</f>
        <v>11306.73147213859</v>
      </c>
      <c r="J27" s="7">
        <f>'recalc raw'!E143</f>
        <v>2897.748737387569</v>
      </c>
      <c r="K27" s="7">
        <f>'recalc raw'!E299</f>
        <v>1785.665</v>
      </c>
      <c r="L27" s="7">
        <f>'recalc raw'!E377</f>
        <v>1077.3590439648913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1785.665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jb-3</v>
      </c>
      <c r="C28" s="7">
        <f>'recalc raw'!E339</f>
        <v>9953.094603598453</v>
      </c>
      <c r="D28" s="7">
        <f>'recalc raw'!E27</f>
        <v>600505.5959110751</v>
      </c>
      <c r="E28" s="7">
        <f>'recalc raw'!E105</f>
        <v>1218.0423690511902</v>
      </c>
      <c r="F28" s="7">
        <f>'recalc raw'!E183</f>
        <v>1700.735</v>
      </c>
      <c r="G28" s="7">
        <f>'recalc raw'!E222</f>
        <v>16462.462695096434</v>
      </c>
      <c r="H28" s="7">
        <f>'recalc raw'!E66</f>
        <v>2150.1950119218045</v>
      </c>
      <c r="I28" s="7">
        <f>'recalc raw'!E261</f>
        <v>4069427.480907872</v>
      </c>
      <c r="J28" s="7">
        <f>'recalc raw'!E144</f>
        <v>18457.62355636316</v>
      </c>
      <c r="K28" s="7">
        <f>'recalc raw'!E300</f>
        <v>24230.15939399645</v>
      </c>
      <c r="L28" s="7">
        <f>'recalc raw'!E378</f>
        <v>9607.111249392094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24230.15939399645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ja-3</v>
      </c>
      <c r="C29" s="7">
        <f>'recalc raw'!E340</f>
        <v>7552.223120712913</v>
      </c>
      <c r="D29" s="7">
        <f>'recalc raw'!E28</f>
        <v>820334.5137905248</v>
      </c>
      <c r="E29" s="7">
        <f>'recalc raw'!E106</f>
        <v>1333.854988273511</v>
      </c>
      <c r="F29" s="7">
        <f>'recalc raw'!E184</f>
        <v>1655.225</v>
      </c>
      <c r="G29" s="7">
        <f>'recalc raw'!E223</f>
        <v>10310.302780126784</v>
      </c>
      <c r="H29" s="7">
        <f>'recalc raw'!E67</f>
        <v>827.1185483499135</v>
      </c>
      <c r="I29" s="7">
        <f>'recalc raw'!E262</f>
        <v>2905737.1621139813</v>
      </c>
      <c r="J29" s="7">
        <f>'recalc raw'!E145</f>
        <v>5631.541654772795</v>
      </c>
      <c r="K29" s="7">
        <f>'recalc raw'!E301</f>
        <v>10272.654665582544</v>
      </c>
      <c r="L29" s="7">
        <f>'recalc raw'!E379</f>
        <v>11330.925062019833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10272.654665582544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drift-7</v>
      </c>
      <c r="C30" s="7">
        <f>'recalc raw'!E341</f>
        <v>9901.692559559866</v>
      </c>
      <c r="D30" s="7">
        <f>'recalc raw'!E29</f>
        <v>339927.3523953847</v>
      </c>
      <c r="E30" s="7">
        <f>'recalc raw'!E107</f>
        <v>30877.92454677329</v>
      </c>
      <c r="F30" s="7">
        <f>'recalc raw'!E185</f>
        <v>20965.48774829666</v>
      </c>
      <c r="G30" s="7">
        <f>'recalc raw'!E224</f>
        <v>15848.7731152765</v>
      </c>
      <c r="H30" s="7">
        <f>'recalc raw'!E68</f>
        <v>17000</v>
      </c>
      <c r="I30" s="7">
        <f>'recalc raw'!E263</f>
        <v>3954182.425090614</v>
      </c>
      <c r="J30" s="7">
        <f>'recalc raw'!E146</f>
        <v>12935.144309695543</v>
      </c>
      <c r="K30" s="7">
        <f>'recalc raw'!E302</f>
        <v>20321.442657413547</v>
      </c>
      <c r="L30" s="7">
        <f>'recalc raw'!E380</f>
        <v>17051.535832219513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20321.442657413547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ja3-2</v>
      </c>
      <c r="C31" s="7">
        <f>'recalc raw'!E342</f>
        <v>7544.842272801896</v>
      </c>
      <c r="D31" s="7">
        <f>'recalc raw'!E30</f>
        <v>807285.7093416108</v>
      </c>
      <c r="E31" s="7">
        <f>'recalc raw'!E108</f>
        <v>1332.7823205267712</v>
      </c>
      <c r="F31" s="7">
        <f>'recalc raw'!E186</f>
        <v>1570.84</v>
      </c>
      <c r="G31" s="7">
        <f>'recalc raw'!E225</f>
        <v>10441.363285741969</v>
      </c>
      <c r="H31" s="7">
        <f>'recalc raw'!E69</f>
        <v>985.4549692473233</v>
      </c>
      <c r="I31" s="7">
        <f>'recalc raw'!E264</f>
        <v>2839990.633556438</v>
      </c>
      <c r="J31" s="7">
        <f>'recalc raw'!E147</f>
        <v>5948.151292299918</v>
      </c>
      <c r="K31" s="7">
        <f>'recalc raw'!E303</f>
        <v>10778.197714830188</v>
      </c>
      <c r="L31" s="7">
        <f>'recalc raw'!E381</f>
        <v>11800.211574694682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10778.197714830188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blank-2</v>
      </c>
      <c r="C32" s="7">
        <f>'recalc raw'!E343</f>
        <v>197</v>
      </c>
      <c r="D32" s="7">
        <f>'recalc raw'!E31</f>
        <v>3820.835025048706</v>
      </c>
      <c r="E32" s="7">
        <f>'recalc raw'!E109</f>
        <v>366.30058727958885</v>
      </c>
      <c r="F32" s="7">
        <f>'recalc raw'!E187</f>
        <v>1277.82</v>
      </c>
      <c r="G32" s="7">
        <f>'recalc raw'!E226</f>
        <v>-82.38554491564065</v>
      </c>
      <c r="H32" s="7">
        <f>'recalc raw'!E70</f>
        <v>-780.1805802249852</v>
      </c>
      <c r="I32" s="7">
        <f>'recalc raw'!E265</f>
        <v>4274.202778196935</v>
      </c>
      <c r="J32" s="7">
        <f>'recalc raw'!E148</f>
        <v>3128.7066157139716</v>
      </c>
      <c r="K32" s="7">
        <f>'recalc raw'!E304</f>
        <v>142.985</v>
      </c>
      <c r="L32" s="7">
        <f>'recalc raw'!E382</f>
        <v>748.7292034798744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142.985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dts1-2</v>
      </c>
      <c r="C33" s="7">
        <f>'recalc raw'!E344</f>
        <v>-55.72419081383644</v>
      </c>
      <c r="D33" s="7">
        <f>'recalc raw'!E32</f>
        <v>4296.932183864332</v>
      </c>
      <c r="E33" s="7">
        <f>'recalc raw'!E110</f>
        <v>56668.01975792457</v>
      </c>
      <c r="F33" s="7">
        <f>'recalc raw'!E188</f>
        <v>67335.455</v>
      </c>
      <c r="G33" s="7">
        <f>'recalc raw'!E227</f>
        <v>1745.27</v>
      </c>
      <c r="H33" s="7">
        <f>'recalc raw'!E71</f>
        <v>7876.068148331664</v>
      </c>
      <c r="I33" s="7">
        <f>'recalc raw'!E266</f>
        <v>7309.471776847319</v>
      </c>
      <c r="J33" s="7">
        <f>'recalc raw'!E149</f>
        <v>3076.739970446132</v>
      </c>
      <c r="K33" s="7">
        <f>'recalc raw'!E305</f>
        <v>720.0079671701236</v>
      </c>
      <c r="L33" s="7">
        <f>'recalc raw'!E383</f>
        <v>591.2140452140451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720.0079671701236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jb3-2</v>
      </c>
      <c r="C34" s="7">
        <f>'recalc raw'!E345</f>
        <v>9701.215532334065</v>
      </c>
      <c r="D34" s="7">
        <f>'recalc raw'!E33</f>
        <v>618292.9178828797</v>
      </c>
      <c r="E34" s="7">
        <f>'recalc raw'!E111</f>
        <v>1228.763911856793</v>
      </c>
      <c r="F34" s="7">
        <f>'recalc raw'!E189</f>
        <v>2356.485</v>
      </c>
      <c r="G34" s="7">
        <f>'recalc raw'!E228</f>
        <v>17175.108751178792</v>
      </c>
      <c r="H34" s="7">
        <f>'recalc raw'!E72</f>
        <v>1856.6904692962862</v>
      </c>
      <c r="I34" s="7">
        <f>'recalc raw'!E267</f>
        <v>4148137.4805748574</v>
      </c>
      <c r="J34" s="7">
        <f>'recalc raw'!E150</f>
        <v>18619.951677878376</v>
      </c>
      <c r="K34" s="7">
        <f>'recalc raw'!E306</f>
        <v>24691.502022210712</v>
      </c>
      <c r="L34" s="7">
        <f>'recalc raw'!E384</f>
        <v>9712.848220228705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24691.502022210712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drift-8</v>
      </c>
      <c r="C35" s="7">
        <f>'recalc raw'!E346</f>
        <v>10097.487868145245</v>
      </c>
      <c r="D35" s="7">
        <f>'recalc raw'!E34</f>
        <v>336783.5042253343</v>
      </c>
      <c r="E35" s="7">
        <f>'recalc raw'!E112</f>
        <v>31759.106831466997</v>
      </c>
      <c r="F35" s="7">
        <f>'recalc raw'!E190</f>
        <v>21430.251457078626</v>
      </c>
      <c r="G35" s="7">
        <f>'recalc raw'!E229</f>
        <v>16201.148256952123</v>
      </c>
      <c r="H35" s="7">
        <f>'recalc raw'!E73</f>
        <v>17255.465749531788</v>
      </c>
      <c r="I35" s="7">
        <f>'recalc raw'!E268</f>
        <v>4031770.55106405</v>
      </c>
      <c r="J35" s="7">
        <f>'recalc raw'!E151</f>
        <v>13138.604938587408</v>
      </c>
      <c r="K35" s="7">
        <f>'recalc raw'!E307</f>
        <v>20238.253010317338</v>
      </c>
      <c r="L35" s="7">
        <f>'recalc raw'!E385</f>
        <v>17609.615098078215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20238.253010317338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479</v>
      </c>
    </row>
    <row r="38" spans="1:22" s="20" customFormat="1" ht="11.25">
      <c r="A38" s="24"/>
      <c r="B38" s="20" t="s">
        <v>455</v>
      </c>
      <c r="C38" s="20" t="str">
        <f aca="true" t="shared" si="2" ref="C38:U38">C2</f>
        <v>Y 371.029</v>
      </c>
      <c r="D38" s="20" t="str">
        <f t="shared" si="2"/>
        <v>Ba 455.403</v>
      </c>
      <c r="E38" s="20" t="str">
        <f t="shared" si="2"/>
        <v>Cr 267.716</v>
      </c>
      <c r="F38" s="20" t="str">
        <f t="shared" si="2"/>
        <v>Ni 231.604</v>
      </c>
      <c r="G38" s="20" t="str">
        <f t="shared" si="2"/>
        <v>Sc 361.384</v>
      </c>
      <c r="H38" s="20" t="str">
        <f t="shared" si="2"/>
        <v>Co 228.616</v>
      </c>
      <c r="I38" s="20" t="str">
        <f t="shared" si="2"/>
        <v>Sr 407.771</v>
      </c>
      <c r="J38" s="20" t="str">
        <f t="shared" si="2"/>
        <v>Cu 324.754</v>
      </c>
      <c r="K38" s="20" t="str">
        <f t="shared" si="2"/>
        <v>V 292.402</v>
      </c>
      <c r="L38" s="20" t="str">
        <f t="shared" si="2"/>
        <v>Zr 343.823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V 292.402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drift-1</v>
      </c>
      <c r="C40" s="7">
        <f>C4-blanks!C$9</f>
        <v>9187.50334800431</v>
      </c>
      <c r="D40" s="7">
        <f>D4-blanks!D$9</f>
        <v>306825.28447097854</v>
      </c>
      <c r="E40" s="7">
        <f>E4-blanks!E$9</f>
        <v>25659.549718103914</v>
      </c>
      <c r="F40" s="7">
        <f>F4-blanks!F$9</f>
        <v>16600.085000000003</v>
      </c>
      <c r="G40" s="7">
        <f>G4-blanks!G$9</f>
        <v>14555.93984312578</v>
      </c>
      <c r="H40" s="7">
        <f>H4-blanks!H$9</f>
        <v>14402.218622127843</v>
      </c>
      <c r="I40" s="7">
        <f>I4-blanks!I$9</f>
        <v>3691494.788483813</v>
      </c>
      <c r="J40" s="7">
        <f>J4-blanks!J$9</f>
        <v>8871.959626182463</v>
      </c>
      <c r="K40" s="7">
        <f>K4-blanks!K$9</f>
        <v>17499.219999999998</v>
      </c>
      <c r="L40" s="7">
        <f>L4-blanks!L$9</f>
        <v>14057.7942200033</v>
      </c>
      <c r="M40" s="7">
        <f>M4-blanks!M$9</f>
        <v>0</v>
      </c>
      <c r="N40" s="109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17210.708516414936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blank-1</v>
      </c>
      <c r="C41" s="7">
        <f>C5-blanks!C$9</f>
        <v>-156.665</v>
      </c>
      <c r="D41" s="7">
        <f>D5-blanks!D$9</f>
        <v>-400.49561636909357</v>
      </c>
      <c r="E41" s="7">
        <f>E5-blanks!E$9</f>
        <v>-21.410368341527885</v>
      </c>
      <c r="F41" s="7">
        <f>F5-blanks!F$9</f>
        <v>-270.88</v>
      </c>
      <c r="G41" s="7">
        <f>G5-blanks!G$9</f>
        <v>133.19277245782033</v>
      </c>
      <c r="H41" s="7">
        <f>H5-blanks!H$9</f>
        <v>606.2635122037731</v>
      </c>
      <c r="I41" s="7">
        <f>I5-blanks!I$9</f>
        <v>2259.9460091727087</v>
      </c>
      <c r="J41" s="7">
        <f>J5-blanks!J$9</f>
        <v>-45.371241896435095</v>
      </c>
      <c r="K41" s="7">
        <f>K5-blanks!K$9</f>
        <v>56.39500000000001</v>
      </c>
      <c r="L41" s="7">
        <f>L5-blanks!L$9</f>
        <v>-6.970100498252577</v>
      </c>
      <c r="M41" s="7">
        <f>M5-blanks!M$9</f>
        <v>0</v>
      </c>
      <c r="N41" s="109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-232.1164835850618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bir1-1</v>
      </c>
      <c r="C42" s="7">
        <f>C6-blanks!C$9</f>
        <v>5318.866041356328</v>
      </c>
      <c r="D42" s="7">
        <f>D6-blanks!D$9</f>
        <v>12985.117000174525</v>
      </c>
      <c r="E42" s="7">
        <f>E6-blanks!E$9</f>
        <v>5061.74978106194</v>
      </c>
      <c r="F42" s="7">
        <f>F6-blanks!F$9</f>
        <v>3407.19</v>
      </c>
      <c r="G42" s="7">
        <f>G6-blanks!G$9</f>
        <v>20320.17557923487</v>
      </c>
      <c r="H42" s="7">
        <f>H6-blanks!H$9</f>
        <v>2689.713642206318</v>
      </c>
      <c r="I42" s="7">
        <f>I6-blanks!I$9</f>
        <v>996337.0262126304</v>
      </c>
      <c r="J42" s="7">
        <f>J6-blanks!J$9</f>
        <v>8279.410566118451</v>
      </c>
      <c r="K42" s="7">
        <f>K6-blanks!K$9</f>
        <v>17753.16719620943</v>
      </c>
      <c r="L42" s="7">
        <f>L6-blanks!L$9</f>
        <v>939.6152044498273</v>
      </c>
      <c r="M42" s="7">
        <f>M6-blanks!M$9</f>
        <v>0</v>
      </c>
      <c r="N42" s="109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17464.655712624368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drift-2</v>
      </c>
      <c r="C43" s="7">
        <f>C7-blanks!C$9</f>
        <v>8902.045658865605</v>
      </c>
      <c r="D43" s="7">
        <f>D7-blanks!D$9</f>
        <v>307890.3589587386</v>
      </c>
      <c r="E43" s="7">
        <f>E7-blanks!E$9</f>
        <v>26137.871617732264</v>
      </c>
      <c r="F43" s="7">
        <f>F7-blanks!F$9</f>
        <v>16739.130712166745</v>
      </c>
      <c r="G43" s="7">
        <f>G7-blanks!G$9</f>
        <v>14776.700338349097</v>
      </c>
      <c r="H43" s="7">
        <f>H7-blanks!H$9</f>
        <v>14573.917068021212</v>
      </c>
      <c r="I43" s="7">
        <f>I7-blanks!I$9</f>
        <v>3703244.9730725987</v>
      </c>
      <c r="J43" s="7">
        <f>J7-blanks!J$9</f>
        <v>9147.76561220995</v>
      </c>
      <c r="K43" s="7">
        <f>K7-blanks!K$9</f>
        <v>17647.469707329823</v>
      </c>
      <c r="L43" s="7">
        <f>L7-blanks!L$9</f>
        <v>14253.120831386748</v>
      </c>
      <c r="M43" s="7">
        <f>M7-blanks!M$9</f>
        <v>0</v>
      </c>
      <c r="N43" s="109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17358.95822374476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jp1-1</v>
      </c>
      <c r="C44" s="7">
        <f>C8-blanks!C$9</f>
        <v>-211.21491008912284</v>
      </c>
      <c r="D44" s="7">
        <f>D8-blanks!D$9</f>
        <v>21481.473065078637</v>
      </c>
      <c r="E44" s="7">
        <f>E8-blanks!E$9</f>
        <v>37974.77933895959</v>
      </c>
      <c r="F44" s="7">
        <f>F8-blanks!F$9</f>
        <v>63765.420811119664</v>
      </c>
      <c r="G44" s="7">
        <f>G8-blanks!G$9</f>
        <v>3186.5927724578205</v>
      </c>
      <c r="H44" s="7">
        <f>H8-blanks!H$9</f>
        <v>6131.377377631759</v>
      </c>
      <c r="I44" s="7">
        <f>I8-blanks!I$9</f>
        <v>5843.979068392855</v>
      </c>
      <c r="J44" s="7">
        <f>J8-blanks!J$9</f>
        <v>-412.2085317241472</v>
      </c>
      <c r="K44" s="7">
        <f>K8-blanks!K$9</f>
        <v>1335.4261295886708</v>
      </c>
      <c r="L44" s="7">
        <f>L8-blanks!L$9</f>
        <v>408.3336847671425</v>
      </c>
      <c r="M44" s="7">
        <f>M8-blanks!M$9</f>
        <v>0</v>
      </c>
      <c r="N44" s="109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1046.914646003609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212r4  72-78</v>
      </c>
      <c r="C45" s="7">
        <f>C9-blanks!C$9</f>
        <v>3523.645</v>
      </c>
      <c r="D45" s="7">
        <f>D9-blanks!D$9</f>
        <v>3603.160412496288</v>
      </c>
      <c r="E45" s="7">
        <f>E9-blanks!E$9</f>
        <v>5355.873892329804</v>
      </c>
      <c r="F45" s="7">
        <f>F9-blanks!F$9</f>
        <v>3629.4725140411524</v>
      </c>
      <c r="G45" s="7">
        <f>G9-blanks!G$9</f>
        <v>18788.116516157348</v>
      </c>
      <c r="H45" s="7">
        <f>H9-blanks!H$9</f>
        <v>2101.5270968696964</v>
      </c>
      <c r="I45" s="7">
        <f>I9-blanks!I$9</f>
        <v>769849.3338664962</v>
      </c>
      <c r="J45" s="7">
        <f>J9-blanks!J$9</f>
        <v>7190.759818149479</v>
      </c>
      <c r="K45" s="7">
        <f>K9-blanks!K$9</f>
        <v>9759.999418979593</v>
      </c>
      <c r="L45" s="7">
        <f>L9-blanks!L$9</f>
        <v>464.889206381666</v>
      </c>
      <c r="M45" s="7">
        <f>M9-blanks!M$9</f>
        <v>0</v>
      </c>
      <c r="N45" s="109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9471.48793539453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drift-3</v>
      </c>
      <c r="C46" s="7">
        <f>C10-blanks!C$9</f>
        <v>8944.378333333334</v>
      </c>
      <c r="D46" s="7">
        <f>D10-blanks!D$9</f>
        <v>310392.96837179316</v>
      </c>
      <c r="E46" s="7">
        <f>E10-blanks!E$9</f>
        <v>26483.19162290945</v>
      </c>
      <c r="F46" s="7">
        <f>F10-blanks!F$9</f>
        <v>17114.5</v>
      </c>
      <c r="G46" s="7">
        <f>G10-blanks!G$9</f>
        <v>14967.06777245782</v>
      </c>
      <c r="H46" s="7">
        <f>H10-blanks!H$9</f>
        <v>14775.214047061641</v>
      </c>
      <c r="I46" s="7">
        <f>I10-blanks!I$9</f>
        <v>3718156.3912126306</v>
      </c>
      <c r="J46" s="7">
        <f>J10-blanks!J$9</f>
        <v>8820.545070971828</v>
      </c>
      <c r="K46" s="7">
        <f>K10-blanks!K$9</f>
        <v>18017.526826993835</v>
      </c>
      <c r="L46" s="7">
        <f>L10-blanks!L$9</f>
        <v>14803.23299390972</v>
      </c>
      <c r="M46" s="7">
        <f>M10-blanks!M$9</f>
        <v>0</v>
      </c>
      <c r="N46" s="109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17729.015343408773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214r3  45-55</v>
      </c>
      <c r="C47" s="7">
        <f>C11-blanks!C$9</f>
        <v>2588.3682169032004</v>
      </c>
      <c r="D47" s="7">
        <f>D11-blanks!D$9</f>
        <v>2099.1046174454186</v>
      </c>
      <c r="E47" s="7">
        <f>E11-blanks!E$9</f>
        <v>5600.93478106194</v>
      </c>
      <c r="F47" s="7">
        <f>F11-blanks!F$9</f>
        <v>3619.177385061967</v>
      </c>
      <c r="G47" s="7">
        <f>G11-blanks!G$9</f>
        <v>17416.447532907005</v>
      </c>
      <c r="H47" s="7">
        <f>H11-blanks!H$9</f>
        <v>1737.235736631276</v>
      </c>
      <c r="I47" s="7">
        <f>I11-blanks!I$9</f>
        <v>769849.3338664962</v>
      </c>
      <c r="J47" s="7">
        <f>J11-blanks!J$9</f>
        <v>6717.947996151689</v>
      </c>
      <c r="K47" s="7">
        <f>K11-blanks!K$9</f>
        <v>8342.838693383008</v>
      </c>
      <c r="L47" s="7">
        <f>L11-blanks!L$9</f>
        <v>547.760427719544</v>
      </c>
      <c r="M47" s="7">
        <f>M11-blanks!M$9</f>
        <v>0</v>
      </c>
      <c r="N47" s="109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8054.327209797945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225r1  76-85</v>
      </c>
      <c r="C48" s="7">
        <f>C12-blanks!C$9</f>
        <v>2523.526193077236</v>
      </c>
      <c r="D48" s="7">
        <f>D12-blanks!D$9</f>
        <v>4561.8773613095345</v>
      </c>
      <c r="E48" s="7">
        <f>E12-blanks!E$9</f>
        <v>10392.093147167943</v>
      </c>
      <c r="F48" s="7">
        <f>F12-blanks!F$9</f>
        <v>6297.546258327462</v>
      </c>
      <c r="G48" s="7">
        <f>G12-blanks!G$9</f>
        <v>15595.60277245782</v>
      </c>
      <c r="H48" s="7">
        <f>H12-blanks!H$9</f>
        <v>1766.6821729666547</v>
      </c>
      <c r="I48" s="7">
        <f>I12-blanks!I$9</f>
        <v>816060.6904507813</v>
      </c>
      <c r="J48" s="7">
        <f>J12-blanks!J$9</f>
        <v>4809.764772985811</v>
      </c>
      <c r="K48" s="7">
        <f>K12-blanks!K$9</f>
        <v>7290.908653970142</v>
      </c>
      <c r="L48" s="7">
        <f>L12-blanks!L$9</f>
        <v>271.34612728613035</v>
      </c>
      <c r="M48" s="7">
        <f>M12-blanks!M$9</f>
        <v>0</v>
      </c>
      <c r="N48" s="109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7002.39717038508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226r3  45-55</v>
      </c>
      <c r="C49" s="7">
        <f>C13-blanks!C$9</f>
        <v>3388.7450394587654</v>
      </c>
      <c r="D49" s="7">
        <f>D13-blanks!D$9</f>
        <v>3940.0131768139827</v>
      </c>
      <c r="E49" s="7">
        <f>E13-blanks!E$9</f>
        <v>8319.42647696201</v>
      </c>
      <c r="F49" s="7">
        <f>F13-blanks!F$9</f>
        <v>2404.103710399635</v>
      </c>
      <c r="G49" s="7">
        <f>G13-blanks!G$9</f>
        <v>19404.29113099054</v>
      </c>
      <c r="H49" s="7">
        <f>H13-blanks!H$9</f>
        <v>1034.872068021212</v>
      </c>
      <c r="I49" s="7">
        <f>I13-blanks!I$9</f>
        <v>827389.4984485987</v>
      </c>
      <c r="J49" s="7">
        <f>J13-blanks!J$9</f>
        <v>4081.024393120224</v>
      </c>
      <c r="K49" s="7">
        <f>K13-blanks!K$9</f>
        <v>10113.852180783013</v>
      </c>
      <c r="L49" s="7">
        <f>L13-blanks!L$9</f>
        <v>416.70358974948533</v>
      </c>
      <c r="M49" s="7">
        <f>M13-blanks!M$9</f>
        <v>0</v>
      </c>
      <c r="N49" s="109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9825.340697197951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ja3-1</v>
      </c>
      <c r="C50" s="7">
        <f>C14-blanks!C$9</f>
        <v>7169.574135556602</v>
      </c>
      <c r="D50" s="7">
        <f>D14-blanks!D$9</f>
        <v>759420.5520640949</v>
      </c>
      <c r="E50" s="7">
        <f>E14-blanks!E$9</f>
        <v>843.3261679933235</v>
      </c>
      <c r="F50" s="7">
        <f>F14-blanks!F$9</f>
        <v>361.2263477993848</v>
      </c>
      <c r="G50" s="7">
        <f>G14-blanks!G$9</f>
        <v>10082.97277245782</v>
      </c>
      <c r="H50" s="7">
        <f>H14-blanks!H$9</f>
        <v>1048.557068021212</v>
      </c>
      <c r="I50" s="7">
        <f>I14-blanks!I$9</f>
        <v>2711028.934164726</v>
      </c>
      <c r="J50" s="7">
        <f>J14-blanks!J$9</f>
        <v>2528.3296261824635</v>
      </c>
      <c r="K50" s="7">
        <f>K14-blanks!K$9</f>
        <v>9943.70301269216</v>
      </c>
      <c r="L50" s="7">
        <f>L14-blanks!L$9</f>
        <v>9929.352803721988</v>
      </c>
      <c r="M50" s="7">
        <f>M14-blanks!M$9</f>
        <v>0</v>
      </c>
      <c r="N50" s="109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9655.191529107098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drift-4</v>
      </c>
      <c r="C51" s="7">
        <f>C15-blanks!C$9</f>
        <v>9521.215082664075</v>
      </c>
      <c r="D51" s="7">
        <f>D15-blanks!D$9</f>
        <v>324955.9377526155</v>
      </c>
      <c r="E51" s="7">
        <f>E15-blanks!E$9</f>
        <v>28335.68565541525</v>
      </c>
      <c r="F51" s="7">
        <f>F15-blanks!F$9</f>
        <v>17815.77</v>
      </c>
      <c r="G51" s="7">
        <f>G15-blanks!G$9</f>
        <v>15361.300651053289</v>
      </c>
      <c r="H51" s="7">
        <f>H15-blanks!H$9</f>
        <v>15841.809404567897</v>
      </c>
      <c r="I51" s="7">
        <f>I15-blanks!I$9</f>
        <v>3821476.993516841</v>
      </c>
      <c r="J51" s="7">
        <f>J15-blanks!J$9</f>
        <v>9093.619865243305</v>
      </c>
      <c r="K51" s="7">
        <f>K15-blanks!K$9</f>
        <v>18724.398640300788</v>
      </c>
      <c r="L51" s="7">
        <f>L15-blanks!L$9</f>
        <v>15288.735368334756</v>
      </c>
      <c r="M51" s="7">
        <f>M15-blanks!M$9</f>
        <v>0</v>
      </c>
      <c r="N51" s="109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18435.887156715726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dts1-1</v>
      </c>
      <c r="C52" s="7">
        <f>C16-blanks!C$9</f>
        <v>-249.24184411463142</v>
      </c>
      <c r="D52" s="7">
        <f>D16-blanks!D$9</f>
        <v>183.39846020096593</v>
      </c>
      <c r="E52" s="7">
        <f>E16-blanks!E$9</f>
        <v>53161.02083364855</v>
      </c>
      <c r="F52" s="7">
        <f>F16-blanks!F$9</f>
        <v>62634.82</v>
      </c>
      <c r="G52" s="7">
        <f>G16-blanks!G$9</f>
        <v>1577.9259290816685</v>
      </c>
      <c r="H52" s="7">
        <f>H16-blanks!H$9</f>
        <v>7598.2615567816465</v>
      </c>
      <c r="I52" s="7">
        <f>I16-blanks!I$9</f>
        <v>471.8140793970051</v>
      </c>
      <c r="J52" s="7">
        <f>J16-blanks!J$9</f>
        <v>-63.79418911598896</v>
      </c>
      <c r="K52" s="7">
        <f>K16-blanks!K$9</f>
        <v>517.8008059440006</v>
      </c>
      <c r="L52" s="7">
        <f>L16-blanks!L$9</f>
        <v>-90.84754699586153</v>
      </c>
      <c r="M52" s="7">
        <f>M16-blanks!M$9</f>
        <v>0</v>
      </c>
      <c r="N52" s="109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229.28932235893876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230r1  53-60</v>
      </c>
      <c r="C53" s="7">
        <f>C17-blanks!C$9</f>
        <v>2907.5809543796518</v>
      </c>
      <c r="D53" s="7">
        <f>D17-blanks!D$9</f>
        <v>3214.6002374068767</v>
      </c>
      <c r="E53" s="7">
        <f>E17-blanks!E$9</f>
        <v>6701.826003862432</v>
      </c>
      <c r="F53" s="7">
        <f>F17-blanks!F$9</f>
        <v>2781.5350000000003</v>
      </c>
      <c r="G53" s="7">
        <f>G17-blanks!G$9</f>
        <v>17849.42208538162</v>
      </c>
      <c r="H53" s="7">
        <f>H17-blanks!H$9</f>
        <v>1205.267068021212</v>
      </c>
      <c r="I53" s="7">
        <f>I17-blanks!I$9</f>
        <v>725707.2114194983</v>
      </c>
      <c r="J53" s="7">
        <f>J17-blanks!J$9</f>
        <v>5485.098185149264</v>
      </c>
      <c r="K53" s="7">
        <f>K17-blanks!K$9</f>
        <v>9487.429582940134</v>
      </c>
      <c r="L53" s="7">
        <f>L17-blanks!L$9</f>
        <v>482.7325418847091</v>
      </c>
      <c r="M53" s="7">
        <f>M17-blanks!M$9</f>
        <v>0</v>
      </c>
      <c r="N53" s="109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9198.918099355073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232r3  110-117</v>
      </c>
      <c r="C54" s="7">
        <f>C18-blanks!C$9</f>
        <v>562.06</v>
      </c>
      <c r="D54" s="7">
        <f>D18-blanks!D$9</f>
        <v>575.04752621947</v>
      </c>
      <c r="E54" s="7">
        <f>E18-blanks!E$9</f>
        <v>10964.081683006096</v>
      </c>
      <c r="F54" s="7">
        <f>F18-blanks!F$9</f>
        <v>32894.4947645294</v>
      </c>
      <c r="G54" s="7">
        <f>G18-blanks!G$9</f>
        <v>5955.539819543648</v>
      </c>
      <c r="H54" s="7">
        <f>H18-blanks!H$9</f>
        <v>6290.981508434463</v>
      </c>
      <c r="I54" s="7">
        <f>I18-blanks!I$9</f>
        <v>345556.15522275463</v>
      </c>
      <c r="J54" s="7">
        <f>J18-blanks!J$9</f>
        <v>5626.841118063044</v>
      </c>
      <c r="K54" s="7">
        <f>K18-blanks!K$9</f>
        <v>2354.6317919768053</v>
      </c>
      <c r="L54" s="7">
        <f>L18-blanks!L$9</f>
        <v>148.7159744985205</v>
      </c>
      <c r="M54" s="7">
        <f>M18-blanks!M$9</f>
        <v>0</v>
      </c>
      <c r="N54" s="109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2066.1203083917435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234r2  63-68</v>
      </c>
      <c r="C55" s="7">
        <f>C19-blanks!C$9</f>
        <v>197.765</v>
      </c>
      <c r="D55" s="7">
        <f>D19-blanks!D$9</f>
        <v>758.5505913203879</v>
      </c>
      <c r="E55" s="7">
        <f>E19-blanks!E$9</f>
        <v>17285.792474602356</v>
      </c>
      <c r="F55" s="7">
        <f>F19-blanks!F$9</f>
        <v>56144.48783297863</v>
      </c>
      <c r="G55" s="7">
        <f>G19-blanks!G$9</f>
        <v>6658.501212412983</v>
      </c>
      <c r="H55" s="7">
        <f>H19-blanks!H$9</f>
        <v>8271.766066236714</v>
      </c>
      <c r="I55" s="7">
        <f>I19-blanks!I$9</f>
        <v>186752.20043462917</v>
      </c>
      <c r="J55" s="7">
        <f>J19-blanks!J$9</f>
        <v>25477.244008441066</v>
      </c>
      <c r="K55" s="7">
        <f>K19-blanks!K$9</f>
        <v>2359.2086904619914</v>
      </c>
      <c r="L55" s="7">
        <f>L19-blanks!L$9</f>
        <v>-123.31609130762934</v>
      </c>
      <c r="M55" s="7">
        <f>M19-blanks!M$9</f>
        <v>0</v>
      </c>
      <c r="N55" s="109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2070.6972068769296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drift-5</v>
      </c>
      <c r="C56" s="7">
        <f>C20-blanks!C$9</f>
        <v>9633.646737185609</v>
      </c>
      <c r="D56" s="7">
        <f>D20-blanks!D$9</f>
        <v>323079.02666582493</v>
      </c>
      <c r="E56" s="7">
        <f>E20-blanks!E$9</f>
        <v>29003.744737013498</v>
      </c>
      <c r="F56" s="7">
        <f>F20-blanks!F$9</f>
        <v>18670.015000000003</v>
      </c>
      <c r="G56" s="7">
        <f>G20-blanks!G$9</f>
        <v>15257.578329275668</v>
      </c>
      <c r="H56" s="7">
        <f>H20-blanks!H$9</f>
        <v>16777.289258067558</v>
      </c>
      <c r="I56" s="7">
        <f>I20-blanks!I$9</f>
        <v>3775432.832990909</v>
      </c>
      <c r="J56" s="7">
        <f>J20-blanks!J$9</f>
        <v>9529.063920468183</v>
      </c>
      <c r="K56" s="7">
        <f>K20-blanks!K$9</f>
        <v>19694.187738962653</v>
      </c>
      <c r="L56" s="7">
        <f>L20-blanks!L$9</f>
        <v>15301.663113535706</v>
      </c>
      <c r="M56" s="7">
        <f>M20-blanks!M$9</f>
        <v>0</v>
      </c>
      <c r="N56" s="109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19405.67625537759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bir1-2</v>
      </c>
      <c r="C57" s="7">
        <f>C21-blanks!C$9</f>
        <v>5418.271262394078</v>
      </c>
      <c r="D57" s="7">
        <f>D21-blanks!D$9</f>
        <v>15090.428430885107</v>
      </c>
      <c r="E57" s="7">
        <f>E21-blanks!E$9</f>
        <v>5593.49628179389</v>
      </c>
      <c r="F57" s="7">
        <f>F21-blanks!F$9</f>
        <v>4161.275000000001</v>
      </c>
      <c r="G57" s="7">
        <f>G21-blanks!G$9</f>
        <v>21665.495250048174</v>
      </c>
      <c r="H57" s="7">
        <f>H21-blanks!H$9</f>
        <v>2972.766841940136</v>
      </c>
      <c r="I57" s="7">
        <f>I21-blanks!I$9</f>
        <v>1007065.5332240887</v>
      </c>
      <c r="J57" s="7">
        <f>J21-blanks!J$9</f>
        <v>8412.463495325108</v>
      </c>
      <c r="K57" s="7">
        <f>K21-blanks!K$9</f>
        <v>19578.40754276449</v>
      </c>
      <c r="L57" s="7">
        <f>L21-blanks!L$9</f>
        <v>1262.9750646319585</v>
      </c>
      <c r="M57" s="7">
        <f>M21-blanks!M$9</f>
        <v>0</v>
      </c>
      <c r="N57" s="109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19289.896059179428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236r2  137-147</v>
      </c>
      <c r="C58" s="7">
        <f>C22-blanks!C$9</f>
        <v>1984.51</v>
      </c>
      <c r="D58" s="7">
        <f>D22-blanks!D$9</f>
        <v>3914.4324481299864</v>
      </c>
      <c r="E58" s="7">
        <f>E22-blanks!E$9</f>
        <v>17321.391844809008</v>
      </c>
      <c r="F58" s="7">
        <f>F22-blanks!F$9</f>
        <v>6021.362212879019</v>
      </c>
      <c r="G58" s="7">
        <f>G22-blanks!G$9</f>
        <v>14393.714001201864</v>
      </c>
      <c r="H58" s="7">
        <f>H22-blanks!H$9</f>
        <v>2029.582068021212</v>
      </c>
      <c r="I58" s="7">
        <f>I22-blanks!I$9</f>
        <v>912456.6575143512</v>
      </c>
      <c r="J58" s="7">
        <f>J22-blanks!J$9</f>
        <v>5868.642941788544</v>
      </c>
      <c r="K58" s="7">
        <f>K22-blanks!K$9</f>
        <v>7048.160086977341</v>
      </c>
      <c r="L58" s="7">
        <f>L22-blanks!L$9</f>
        <v>244.2912360492263</v>
      </c>
      <c r="M58" s="7">
        <f>M22-blanks!M$9</f>
        <v>0</v>
      </c>
      <c r="N58" s="109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6759.648603392279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240r2  84-91</v>
      </c>
      <c r="C59" s="7">
        <f>C23-blanks!C$9</f>
        <v>1061.2549999999999</v>
      </c>
      <c r="D59" s="7">
        <f>D23-blanks!D$9</f>
        <v>286.1921291558383</v>
      </c>
      <c r="E59" s="7">
        <f>E23-blanks!E$9</f>
        <v>34453.05478106194</v>
      </c>
      <c r="F59" s="7">
        <f>F23-blanks!F$9</f>
        <v>44442.43225109466</v>
      </c>
      <c r="G59" s="7">
        <f>G23-blanks!G$9</f>
        <v>9665.358289484471</v>
      </c>
      <c r="H59" s="7">
        <f>H23-blanks!H$9</f>
        <v>7500.9894255555955</v>
      </c>
      <c r="I59" s="7">
        <f>I23-blanks!I$9</f>
        <v>148926.0257223616</v>
      </c>
      <c r="J59" s="7">
        <f>J23-blanks!J$9</f>
        <v>3562.898924680313</v>
      </c>
      <c r="K59" s="7">
        <f>K23-blanks!K$9</f>
        <v>3837.11256249382</v>
      </c>
      <c r="L59" s="7">
        <f>L23-blanks!L$9</f>
        <v>-1.5764780780224328</v>
      </c>
      <c r="M59" s="7">
        <f>M23-blanks!M$9</f>
        <v>0</v>
      </c>
      <c r="N59" s="109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3548.601078908758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jb3-1</v>
      </c>
      <c r="C60" s="7">
        <f>C24-blanks!C$9</f>
        <v>9660.480586525237</v>
      </c>
      <c r="D60" s="7">
        <f>D24-blanks!D$9</f>
        <v>594319.94556792</v>
      </c>
      <c r="E60" s="7">
        <f>E24-blanks!E$9</f>
        <v>801.8386378389273</v>
      </c>
      <c r="F60" s="7">
        <f>F24-blanks!F$9</f>
        <v>656.8350000000002</v>
      </c>
      <c r="G60" s="7">
        <f>G24-blanks!G$9</f>
        <v>16639.305980058754</v>
      </c>
      <c r="H60" s="7">
        <f>H24-blanks!H$9</f>
        <v>2191.9955121905514</v>
      </c>
      <c r="I60" s="7">
        <f>I24-blanks!I$9</f>
        <v>4003212.485074604</v>
      </c>
      <c r="J60" s="7">
        <f>J24-blanks!J$9</f>
        <v>15110.973416169076</v>
      </c>
      <c r="K60" s="7">
        <f>K24-blanks!K$9</f>
        <v>23385.364568530582</v>
      </c>
      <c r="L60" s="7">
        <f>L24-blanks!L$9</f>
        <v>8477.502160072736</v>
      </c>
      <c r="M60" s="7">
        <f>M24-blanks!M$9</f>
        <v>0</v>
      </c>
      <c r="N60" s="109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23096.85308494552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drift-6</v>
      </c>
      <c r="C61" s="7">
        <f>C25-blanks!C$9</f>
        <v>9827.945000000002</v>
      </c>
      <c r="D61" s="7">
        <f>D25-blanks!D$9</f>
        <v>327133.507943628</v>
      </c>
      <c r="E61" s="7">
        <f>E25-blanks!E$9</f>
        <v>29825.81082870706</v>
      </c>
      <c r="F61" s="7">
        <f>F25-blanks!F$9</f>
        <v>18824.127183469172</v>
      </c>
      <c r="G61" s="7">
        <f>G25-blanks!G$9</f>
        <v>15619.51696519235</v>
      </c>
      <c r="H61" s="7">
        <f>H25-blanks!H$9</f>
        <v>16853.618669624342</v>
      </c>
      <c r="I61" s="7">
        <f>I25-blanks!I$9</f>
        <v>3879135.0659536</v>
      </c>
      <c r="J61" s="7">
        <f>J25-blanks!J$9</f>
        <v>9751.024661575924</v>
      </c>
      <c r="K61" s="7">
        <f>K25-blanks!K$9</f>
        <v>19666.780189338373</v>
      </c>
      <c r="L61" s="7">
        <f>L25-blanks!L$9</f>
        <v>16068.896258513098</v>
      </c>
      <c r="M61" s="7">
        <f>M25-blanks!M$9</f>
        <v>0</v>
      </c>
      <c r="N61" s="109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19378.26870575331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242r2  83-91</v>
      </c>
      <c r="C62" s="7">
        <f>C26-blanks!C$9</f>
        <v>308.93</v>
      </c>
      <c r="D62" s="7">
        <f>D26-blanks!D$9</f>
        <v>844.1673043099663</v>
      </c>
      <c r="E62" s="7">
        <f>E26-blanks!E$9</f>
        <v>29180.569279983185</v>
      </c>
      <c r="F62" s="7">
        <f>F26-blanks!F$9</f>
        <v>44845.732458339626</v>
      </c>
      <c r="G62" s="7">
        <f>G26-blanks!G$9</f>
        <v>5412.60628946353</v>
      </c>
      <c r="H62" s="7">
        <f>H26-blanks!H$9</f>
        <v>7856.392080039827</v>
      </c>
      <c r="I62" s="7">
        <f>I26-blanks!I$9</f>
        <v>148983.14539164805</v>
      </c>
      <c r="J62" s="7">
        <f>J26-blanks!J$9</f>
        <v>4040.5782526813355</v>
      </c>
      <c r="K62" s="7">
        <f>K26-blanks!K$9</f>
        <v>2554.638888139822</v>
      </c>
      <c r="L62" s="7">
        <f>L26-blanks!L$9</f>
        <v>124.6367735540914</v>
      </c>
      <c r="M62" s="7">
        <f>M26-blanks!M$9</f>
        <v>0</v>
      </c>
      <c r="N62" s="109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2266.1274045547602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jp1-2</v>
      </c>
      <c r="C63" s="7">
        <f>C27-blanks!C$9</f>
        <v>-83.48128143418498</v>
      </c>
      <c r="D63" s="7">
        <f>D27-blanks!D$9</f>
        <v>23425.20094702107</v>
      </c>
      <c r="E63" s="7">
        <f>E27-blanks!E$9</f>
        <v>42914.16042838968</v>
      </c>
      <c r="F63" s="7">
        <f>F27-blanks!F$9</f>
        <v>70701.31319938059</v>
      </c>
      <c r="G63" s="7">
        <f>G27-blanks!G$9</f>
        <v>3630.5575019832936</v>
      </c>
      <c r="H63" s="7">
        <f>H27-blanks!H$9</f>
        <v>6934.052177597417</v>
      </c>
      <c r="I63" s="7">
        <f>I27-blanks!I$9</f>
        <v>4772.582684768948</v>
      </c>
      <c r="J63" s="7">
        <f>J27-blanks!J$9</f>
        <v>-185.5866364299677</v>
      </c>
      <c r="K63" s="7">
        <f>K27-blanks!K$9</f>
        <v>1586.2849999999999</v>
      </c>
      <c r="L63" s="7">
        <f>L27-blanks!L$9</f>
        <v>335.59994098326945</v>
      </c>
      <c r="M63" s="7">
        <f>M27-blanks!M$9</f>
        <v>0</v>
      </c>
      <c r="N63" s="109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1297.773516414938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jb-3</v>
      </c>
      <c r="C64" s="7">
        <f>C28-blanks!C$9</f>
        <v>9912.759603598453</v>
      </c>
      <c r="D64" s="7">
        <f>D28-blanks!D$9</f>
        <v>597085.2565023955</v>
      </c>
      <c r="E64" s="7">
        <f>E28-blanks!E$9</f>
        <v>873.1521501131292</v>
      </c>
      <c r="F64" s="7">
        <f>F28-blanks!F$9</f>
        <v>693.795</v>
      </c>
      <c r="G64" s="7">
        <f>G28-blanks!G$9</f>
        <v>16411.655467554254</v>
      </c>
      <c r="H64" s="7">
        <f>H28-blanks!H$9</f>
        <v>2324.1120799430164</v>
      </c>
      <c r="I64" s="7">
        <f>I28-blanks!I$9</f>
        <v>4062893.3321205024</v>
      </c>
      <c r="J64" s="7">
        <f>J28-blanks!J$9</f>
        <v>15374.288182545624</v>
      </c>
      <c r="K64" s="7">
        <f>K28-blanks!K$9</f>
        <v>24030.77939399645</v>
      </c>
      <c r="L64" s="7">
        <f>L28-blanks!L$9</f>
        <v>8865.352146410472</v>
      </c>
      <c r="M64" s="7">
        <f>M28-blanks!M$9</f>
        <v>0</v>
      </c>
      <c r="N64" s="109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23742.26791041139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ja-3</v>
      </c>
      <c r="C65" s="7">
        <f>C29-blanks!C$9</f>
        <v>7511.888120712913</v>
      </c>
      <c r="D65" s="7">
        <f>D29-blanks!D$9</f>
        <v>816914.1743818452</v>
      </c>
      <c r="E65" s="7">
        <f>E29-blanks!E$9</f>
        <v>988.96476933545</v>
      </c>
      <c r="F65" s="7">
        <f>F29-blanks!F$9</f>
        <v>648.285</v>
      </c>
      <c r="G65" s="7">
        <f>G29-blanks!G$9</f>
        <v>10259.495552584604</v>
      </c>
      <c r="H65" s="7">
        <f>H29-blanks!H$9</f>
        <v>1001.0356163711256</v>
      </c>
      <c r="I65" s="7">
        <f>I29-blanks!I$9</f>
        <v>2899203.013326612</v>
      </c>
      <c r="J65" s="7">
        <f>J29-blanks!J$9</f>
        <v>2548.206280955258</v>
      </c>
      <c r="K65" s="7">
        <f>K29-blanks!K$9</f>
        <v>10073.274665582545</v>
      </c>
      <c r="L65" s="7">
        <f>L29-blanks!L$9</f>
        <v>10589.165959038211</v>
      </c>
      <c r="M65" s="7">
        <f>M29-blanks!M$9</f>
        <v>0</v>
      </c>
      <c r="N65" s="109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9784.763181997483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drift-7</v>
      </c>
      <c r="C66" s="7">
        <f>C30-blanks!C$9</f>
        <v>9861.357559559867</v>
      </c>
      <c r="D66" s="7">
        <f>D30-blanks!D$9</f>
        <v>336507.01298670506</v>
      </c>
      <c r="E66" s="7">
        <f>E30-blanks!E$9</f>
        <v>30533.03432783523</v>
      </c>
      <c r="F66" s="7">
        <f>F30-blanks!F$9</f>
        <v>19958.54774829666</v>
      </c>
      <c r="G66" s="7">
        <f>G30-blanks!G$9</f>
        <v>15797.96588773432</v>
      </c>
      <c r="H66" s="7">
        <f>H30-blanks!H$9</f>
        <v>17173.917068021212</v>
      </c>
      <c r="I66" s="7">
        <f>I30-blanks!I$9</f>
        <v>3947648.2763032443</v>
      </c>
      <c r="J66" s="7">
        <f>J30-blanks!J$9</f>
        <v>9851.808935878005</v>
      </c>
      <c r="K66" s="7">
        <f>K30-blanks!K$9</f>
        <v>20122.062657413546</v>
      </c>
      <c r="L66" s="7">
        <f>L30-blanks!L$9</f>
        <v>16309.776729237892</v>
      </c>
      <c r="M66" s="7">
        <f>M30-blanks!M$9</f>
        <v>0</v>
      </c>
      <c r="N66" s="109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19833.551173828484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ja3-2</v>
      </c>
      <c r="C67" s="7">
        <f>C31-blanks!C$9</f>
        <v>7504.507272801896</v>
      </c>
      <c r="D67" s="7">
        <f>D31-blanks!D$9</f>
        <v>803865.3699329311</v>
      </c>
      <c r="E67" s="7">
        <f>E31-blanks!E$9</f>
        <v>987.8921015887101</v>
      </c>
      <c r="F67" s="7">
        <f>F31-blanks!F$9</f>
        <v>563.9</v>
      </c>
      <c r="G67" s="7">
        <f>G31-blanks!G$9</f>
        <v>10390.556058199789</v>
      </c>
      <c r="H67" s="7">
        <f>H31-blanks!H$9</f>
        <v>1159.3720372685355</v>
      </c>
      <c r="I67" s="7">
        <f>I31-blanks!I$9</f>
        <v>2833456.4847690687</v>
      </c>
      <c r="J67" s="7">
        <f>J31-blanks!J$9</f>
        <v>2864.8159184823817</v>
      </c>
      <c r="K67" s="7">
        <f>K31-blanks!K$9</f>
        <v>10578.81771483019</v>
      </c>
      <c r="L67" s="7">
        <f>L31-blanks!L$9</f>
        <v>11058.45247171306</v>
      </c>
      <c r="M67" s="7">
        <f>M31-blanks!M$9</f>
        <v>0</v>
      </c>
      <c r="N67" s="109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10290.306231245127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blank-2</v>
      </c>
      <c r="C68" s="7">
        <f>C32-blanks!C$9</f>
        <v>156.665</v>
      </c>
      <c r="D68" s="7">
        <f>D32-blanks!D$9</f>
        <v>400.49561636909357</v>
      </c>
      <c r="E68" s="7">
        <f>E32-blanks!E$9</f>
        <v>21.410368341527885</v>
      </c>
      <c r="F68" s="7">
        <f>F32-blanks!F$9</f>
        <v>270.88</v>
      </c>
      <c r="G68" s="7">
        <f>G32-blanks!G$9</f>
        <v>-133.19277245782033</v>
      </c>
      <c r="H68" s="7">
        <f>H32-blanks!H$9</f>
        <v>-606.2635122037731</v>
      </c>
      <c r="I68" s="7">
        <f>I32-blanks!I$9</f>
        <v>-2259.946009172708</v>
      </c>
      <c r="J68" s="7">
        <f>J32-blanks!J$9</f>
        <v>45.371241896435095</v>
      </c>
      <c r="K68" s="7">
        <f>K32-blanks!K$9</f>
        <v>-56.39499999999998</v>
      </c>
      <c r="L68" s="7">
        <f>L32-blanks!L$9</f>
        <v>6.970100498252577</v>
      </c>
      <c r="M68" s="7">
        <f>M32-blanks!M$9</f>
        <v>0</v>
      </c>
      <c r="N68" s="109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-344.9064835850618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dts1-2</v>
      </c>
      <c r="C69" s="7">
        <f>C33-blanks!C$9</f>
        <v>-96.05919081383644</v>
      </c>
      <c r="D69" s="7">
        <f>D33-blanks!D$9</f>
        <v>876.5927751847194</v>
      </c>
      <c r="E69" s="7">
        <f>E33-blanks!E$9</f>
        <v>56323.12953898651</v>
      </c>
      <c r="F69" s="7">
        <f>F33-blanks!F$9</f>
        <v>66328.515</v>
      </c>
      <c r="G69" s="7">
        <f>G33-blanks!G$9</f>
        <v>1694.4627724578204</v>
      </c>
      <c r="H69" s="7">
        <f>H33-blanks!H$9</f>
        <v>8049.985216352876</v>
      </c>
      <c r="I69" s="7">
        <f>I33-blanks!I$9</f>
        <v>775.3229894776769</v>
      </c>
      <c r="J69" s="7">
        <f>J33-blanks!J$9</f>
        <v>-6.5954033714047</v>
      </c>
      <c r="K69" s="7">
        <f>K33-blanks!K$9</f>
        <v>520.6279671701236</v>
      </c>
      <c r="L69" s="7">
        <f>L33-blanks!L$9</f>
        <v>-150.54505776757674</v>
      </c>
      <c r="M69" s="7">
        <f>M33-blanks!M$9</f>
        <v>0</v>
      </c>
      <c r="N69" s="109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232.11648358506181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jb3-2</v>
      </c>
      <c r="C70" s="7">
        <f>C34-blanks!C$9</f>
        <v>9660.880532334066</v>
      </c>
      <c r="D70" s="7">
        <f>D34-blanks!D$9</f>
        <v>614872.5784742001</v>
      </c>
      <c r="E70" s="7">
        <f>E34-blanks!E$9</f>
        <v>883.8736929187319</v>
      </c>
      <c r="F70" s="7">
        <f>F34-blanks!F$9</f>
        <v>1349.545</v>
      </c>
      <c r="G70" s="7">
        <f>G34-blanks!G$9</f>
        <v>17124.30152363661</v>
      </c>
      <c r="H70" s="7">
        <f>H34-blanks!H$9</f>
        <v>2030.6075373174983</v>
      </c>
      <c r="I70" s="7">
        <f>I34-blanks!I$9</f>
        <v>4141603.331787488</v>
      </c>
      <c r="J70" s="7">
        <f>J34-blanks!J$9</f>
        <v>15536.61630406084</v>
      </c>
      <c r="K70" s="7">
        <f>K34-blanks!K$9</f>
        <v>24492.12202221071</v>
      </c>
      <c r="L70" s="7">
        <f>L34-blanks!L$9</f>
        <v>8971.089117247084</v>
      </c>
      <c r="M70" s="7">
        <f>M34-blanks!M$9</f>
        <v>0</v>
      </c>
      <c r="N70" s="109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24203.61053862565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drift-8</v>
      </c>
      <c r="C71" s="7">
        <f>C35-blanks!C$9</f>
        <v>10057.152868145246</v>
      </c>
      <c r="D71" s="7">
        <f>D35-blanks!D$9</f>
        <v>333363.1648166547</v>
      </c>
      <c r="E71" s="7">
        <f>E35-blanks!E$9</f>
        <v>31414.216612528937</v>
      </c>
      <c r="F71" s="7">
        <f>F35-blanks!F$9</f>
        <v>20423.311457078627</v>
      </c>
      <c r="G71" s="7">
        <f>G35-blanks!G$9</f>
        <v>16150.341029409943</v>
      </c>
      <c r="H71" s="7">
        <f>H35-blanks!H$9</f>
        <v>17429.382817553</v>
      </c>
      <c r="I71" s="7">
        <f>I35-blanks!I$9</f>
        <v>4025236.4022766803</v>
      </c>
      <c r="J71" s="7">
        <f>J35-blanks!J$9</f>
        <v>10055.269564769871</v>
      </c>
      <c r="K71" s="7">
        <f>K35-blanks!K$9</f>
        <v>20038.873010317337</v>
      </c>
      <c r="L71" s="7">
        <f>L35-blanks!L$9</f>
        <v>16867.855995096594</v>
      </c>
      <c r="M71" s="7">
        <f>M35-blanks!M$9</f>
        <v>0</v>
      </c>
      <c r="N71" s="109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19750.361526732275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480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455</v>
      </c>
      <c r="C74" s="20" t="str">
        <f aca="true" t="shared" si="5" ref="C74:I74">C2</f>
        <v>Y 371.029</v>
      </c>
      <c r="D74" s="20" t="str">
        <f t="shared" si="5"/>
        <v>Ba 455.403</v>
      </c>
      <c r="E74" s="20" t="str">
        <f t="shared" si="5"/>
        <v>Cr 267.716</v>
      </c>
      <c r="F74" s="20" t="str">
        <f t="shared" si="5"/>
        <v>Ni 231.604</v>
      </c>
      <c r="G74" s="20" t="str">
        <f t="shared" si="5"/>
        <v>Sc 361.384</v>
      </c>
      <c r="H74" s="20" t="str">
        <f t="shared" si="5"/>
        <v>Co 228.616</v>
      </c>
      <c r="I74" s="20" t="str">
        <f t="shared" si="5"/>
        <v>Sr 407.771</v>
      </c>
      <c r="J74" s="20" t="str">
        <f aca="true" t="shared" si="6" ref="J74:U74">J2</f>
        <v>Cu 324.754</v>
      </c>
      <c r="K74" s="20" t="s">
        <v>385</v>
      </c>
      <c r="L74" s="20" t="str">
        <f t="shared" si="6"/>
        <v>Zr 343.823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V 292.402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drift-1</v>
      </c>
      <c r="C76" s="7">
        <f>C40/Drift!C25</f>
        <v>9187.50334800431</v>
      </c>
      <c r="D76" s="7">
        <f>D40/Drift!D25</f>
        <v>306825.28447097854</v>
      </c>
      <c r="E76" s="7">
        <f>E40/Drift!E25</f>
        <v>25659.549718103914</v>
      </c>
      <c r="F76" s="7">
        <f>F40/Drift!F25</f>
        <v>16600.085000000003</v>
      </c>
      <c r="G76" s="7">
        <f>G40/Drift!G25</f>
        <v>14555.93984312578</v>
      </c>
      <c r="H76" s="7">
        <f>H40/Drift!H25</f>
        <v>14402.218622127843</v>
      </c>
      <c r="I76" s="7">
        <f>I40/Drift!I25</f>
        <v>3691494.788483813</v>
      </c>
      <c r="J76" s="7">
        <f>J40/Drift!J25</f>
        <v>8871.959626182463</v>
      </c>
      <c r="K76" s="7">
        <f>K40/Drift!K25</f>
        <v>17499.219999999998</v>
      </c>
      <c r="L76" s="7">
        <f>L40/Drift!L25</f>
        <v>14057.7942200033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17210.708516414936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blank-1</v>
      </c>
      <c r="C77" s="7">
        <f>C41/Drift!C26</f>
        <v>-158.3045183866311</v>
      </c>
      <c r="D77" s="7">
        <f>D41/Drift!D26</f>
        <v>-400.03274201317515</v>
      </c>
      <c r="E77" s="7">
        <f>E41/Drift!E26</f>
        <v>-21.278152378038552</v>
      </c>
      <c r="F77" s="7">
        <f>F41/Drift!F26</f>
        <v>-270.12579034999277</v>
      </c>
      <c r="G77" s="7">
        <f>G41/Drift!G26</f>
        <v>132.52280996663302</v>
      </c>
      <c r="H77" s="7">
        <f>H41/Drift!H26</f>
        <v>603.8638245139664</v>
      </c>
      <c r="I77" s="7">
        <f>I41/Drift!I26</f>
        <v>2257.5507159242566</v>
      </c>
      <c r="J77" s="7">
        <f>J41/Drift!J26</f>
        <v>-44.90590622960886</v>
      </c>
      <c r="K77" s="7">
        <f>K41/Drift!K26</f>
        <v>56.23619293803939</v>
      </c>
      <c r="L77" s="7">
        <f>L41/Drift!L26</f>
        <v>-6.937967206142945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-231.45192291729134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bir1-1</v>
      </c>
      <c r="C78" s="7">
        <f>C42/Drift!C27</f>
        <v>5431.368561330172</v>
      </c>
      <c r="D78" s="7">
        <f>D42/Drift!D27</f>
        <v>12955.136452027944</v>
      </c>
      <c r="E78" s="7">
        <f>E42/Drift!E27</f>
        <v>4999.617576794397</v>
      </c>
      <c r="F78" s="7">
        <f>F42/Drift!F27</f>
        <v>3388.2694407617582</v>
      </c>
      <c r="G78" s="7">
        <f>G42/Drift!G27</f>
        <v>20116.776844589065</v>
      </c>
      <c r="H78" s="7">
        <f>H42/Drift!H27</f>
        <v>2668.5049582660495</v>
      </c>
      <c r="I78" s="7">
        <f>I42/Drift!I27</f>
        <v>994227.2478608708</v>
      </c>
      <c r="J78" s="7">
        <f>J42/Drift!J27</f>
        <v>8111.304427242982</v>
      </c>
      <c r="K78" s="7">
        <f>K42/Drift!K27</f>
        <v>17653.46291565279</v>
      </c>
      <c r="L78" s="7">
        <f>L42/Drift!L27</f>
        <v>930.991405034048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17364.936912066394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drift-2</v>
      </c>
      <c r="C79" s="7">
        <f>C43/Drift!C28</f>
        <v>9187.50334800431</v>
      </c>
      <c r="D79" s="7">
        <f>D43/Drift!D28</f>
        <v>306825.28447097854</v>
      </c>
      <c r="E79" s="7">
        <f>E43/Drift!E28</f>
        <v>25659.549718103917</v>
      </c>
      <c r="F79" s="7">
        <f>F43/Drift!F28</f>
        <v>16600.085000000003</v>
      </c>
      <c r="G79" s="7">
        <f>G43/Drift!G28</f>
        <v>14555.939843125781</v>
      </c>
      <c r="H79" s="7">
        <f>H43/Drift!H28</f>
        <v>14402.218622127843</v>
      </c>
      <c r="I79" s="7">
        <f>I43/Drift!I28</f>
        <v>3691494.788483813</v>
      </c>
      <c r="J79" s="7">
        <f>J43/Drift!J28</f>
        <v>8871.959626182463</v>
      </c>
      <c r="K79" s="7">
        <f>K43/Drift!K28</f>
        <v>17499.219999999998</v>
      </c>
      <c r="L79" s="7">
        <f>L43/Drift!L28</f>
        <v>14057.7942200033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17210.708516414936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jp1-1</v>
      </c>
      <c r="C80" s="7">
        <f>C44/Drift!C29</f>
        <v>-217.642846739273</v>
      </c>
      <c r="D80" s="7">
        <f>D44/Drift!D29</f>
        <v>21349.318756146913</v>
      </c>
      <c r="E80" s="7">
        <f>E44/Drift!E29</f>
        <v>37116.38839076256</v>
      </c>
      <c r="F80" s="7">
        <f>F44/Drift!F29</f>
        <v>62766.572275865874</v>
      </c>
      <c r="G80" s="7">
        <f>G44/Drift!G29</f>
        <v>3125.5636552931246</v>
      </c>
      <c r="H80" s="7">
        <f>H44/Drift!H29</f>
        <v>6031.373579490556</v>
      </c>
      <c r="I80" s="7">
        <f>I44/Drift!I29</f>
        <v>5817.628072148972</v>
      </c>
      <c r="J80" s="7">
        <f>J44/Drift!J29</f>
        <v>-404.604716167519</v>
      </c>
      <c r="K80" s="7">
        <f>K44/Drift!K29</f>
        <v>1315.016014987635</v>
      </c>
      <c r="L80" s="7">
        <f>L44/Drift!L29</f>
        <v>397.62229574860834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1030.649965517758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212r4  72-78</v>
      </c>
      <c r="C81" s="7">
        <f>C45/Drift!C30</f>
        <v>3625.143417652624</v>
      </c>
      <c r="D81" s="7">
        <f>D45/Drift!D30</f>
        <v>3571.3436113581233</v>
      </c>
      <c r="E81" s="7">
        <f>E45/Drift!E30</f>
        <v>5211.956524760387</v>
      </c>
      <c r="F81" s="7">
        <f>F45/Drift!F30</f>
        <v>3546.307353029792</v>
      </c>
      <c r="G81" s="7">
        <f>G45/Drift!G30</f>
        <v>18349.826504396937</v>
      </c>
      <c r="H81" s="7">
        <f>H45/Drift!H30</f>
        <v>2057.8199570931833</v>
      </c>
      <c r="I81" s="7">
        <f>I45/Drift!I30</f>
        <v>765352.1440247408</v>
      </c>
      <c r="J81" s="7">
        <f>J45/Drift!J30</f>
        <v>7144.328750768583</v>
      </c>
      <c r="K81" s="7">
        <f>K45/Drift!K30</f>
        <v>9544.57985607652</v>
      </c>
      <c r="L81" s="7">
        <f>L45/Drift!L30</f>
        <v>447.01630400806323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9259.010487071735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drift-3</v>
      </c>
      <c r="C82" s="7">
        <f>C46/Drift!C31</f>
        <v>9187.50334800431</v>
      </c>
      <c r="D82" s="7">
        <f>D46/Drift!D31</f>
        <v>306825.28447097854</v>
      </c>
      <c r="E82" s="7">
        <f>E46/Drift!E31</f>
        <v>25659.549718103914</v>
      </c>
      <c r="F82" s="7">
        <f>F46/Drift!F31</f>
        <v>16600.085000000003</v>
      </c>
      <c r="G82" s="7">
        <f>G46/Drift!G31</f>
        <v>14555.93984312578</v>
      </c>
      <c r="H82" s="7">
        <f>H46/Drift!H31</f>
        <v>14402.218622127843</v>
      </c>
      <c r="I82" s="7">
        <f>I46/Drift!I31</f>
        <v>3691494.788483813</v>
      </c>
      <c r="J82" s="7">
        <f>J46/Drift!J31</f>
        <v>8871.959626182463</v>
      </c>
      <c r="K82" s="7">
        <f>K46/Drift!K31</f>
        <v>17499.219999999998</v>
      </c>
      <c r="L82" s="7">
        <f>L46/Drift!L31</f>
        <v>14057.7942200033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17210.708516414936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214r3  45-55</v>
      </c>
      <c r="C83" s="7">
        <f>C47/Drift!C32</f>
        <v>2624.868565876551</v>
      </c>
      <c r="D83" s="7">
        <f>D47/Drift!D32</f>
        <v>2055.6876384860084</v>
      </c>
      <c r="E83" s="7">
        <f>E47/Drift!E32</f>
        <v>5351.870159533623</v>
      </c>
      <c r="F83" s="7">
        <f>F47/Drift!F32</f>
        <v>3481.8608380105793</v>
      </c>
      <c r="G83" s="7">
        <f>G47/Drift!G32</f>
        <v>16849.27593653811</v>
      </c>
      <c r="H83" s="7">
        <f>H47/Drift!H32</f>
        <v>1669.2793537047523</v>
      </c>
      <c r="I83" s="7">
        <f>I47/Drift!I32</f>
        <v>760104.635944102</v>
      </c>
      <c r="J83" s="7">
        <f>J47/Drift!J32</f>
        <v>6715.525488256333</v>
      </c>
      <c r="K83" s="7">
        <f>K47/Drift!K32</f>
        <v>8039.75792341396</v>
      </c>
      <c r="L83" s="7">
        <f>L47/Drift!L32</f>
        <v>516.787318275046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7757.00363470953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225r1  76-85</v>
      </c>
      <c r="C84" s="7">
        <f>C48/Drift!C33</f>
        <v>2526.9340294903186</v>
      </c>
      <c r="D84" s="7">
        <f>D48/Drift!D33</f>
        <v>4426.372401450929</v>
      </c>
      <c r="E84" s="7">
        <f>E48/Drift!E33</f>
        <v>9794.834603675652</v>
      </c>
      <c r="F84" s="7">
        <f>F48/Drift!F33</f>
        <v>6009.758844587357</v>
      </c>
      <c r="G84" s="7">
        <f>G48/Drift!G33</f>
        <v>15009.07398903243</v>
      </c>
      <c r="H84" s="7">
        <f>H48/Drift!H33</f>
        <v>1673.7528146413504</v>
      </c>
      <c r="I84" s="7">
        <f>I48/Drift!I33</f>
        <v>801302.3274882572</v>
      </c>
      <c r="J84" s="7">
        <f>J48/Drift!J33</f>
        <v>4778.624201780762</v>
      </c>
      <c r="K84" s="7">
        <f>K48/Drift!K33</f>
        <v>6971.764669389171</v>
      </c>
      <c r="L84" s="7">
        <f>L48/Drift!L33</f>
        <v>254.34537895669635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6690.9724197910555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226r3  45-55</v>
      </c>
      <c r="C85" s="7">
        <f>C49/Drift!C34</f>
        <v>3351.183696890329</v>
      </c>
      <c r="D85" s="7">
        <f>D49/Drift!D34</f>
        <v>3788.0889378233483</v>
      </c>
      <c r="E85" s="7">
        <f>E49/Drift!E34</f>
        <v>7736.008357246511</v>
      </c>
      <c r="F85" s="7">
        <f>F49/Drift!F34</f>
        <v>2275.8899149296617</v>
      </c>
      <c r="G85" s="7">
        <f>G49/Drift!G34</f>
        <v>18577.676015928977</v>
      </c>
      <c r="H85" s="7">
        <f>H49/Drift!H34</f>
        <v>966.8691652318055</v>
      </c>
      <c r="I85" s="7">
        <f>I49/Drift!I34</f>
        <v>807985.1406568035</v>
      </c>
      <c r="J85" s="7">
        <f>J49/Drift!J34</f>
        <v>4029.9546057841585</v>
      </c>
      <c r="K85" s="7">
        <f>K49/Drift!K34</f>
        <v>9597.000549026676</v>
      </c>
      <c r="L85" s="7">
        <f>L49/Drift!L34</f>
        <v>388.0830738462711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9315.252866772053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ja3-1</v>
      </c>
      <c r="C86" s="7">
        <f>C50/Drift!C35</f>
        <v>7003.141901234786</v>
      </c>
      <c r="D86" s="7">
        <f>D50/Drift!D35</f>
        <v>723534.366881886</v>
      </c>
      <c r="E86" s="7">
        <f>E50/Drift!E35</f>
        <v>773.7967156490861</v>
      </c>
      <c r="F86" s="7">
        <f>F50/Drift!F35</f>
        <v>339.24826170332744</v>
      </c>
      <c r="G86" s="7">
        <f>G50/Drift!G35</f>
        <v>9603.637242571704</v>
      </c>
      <c r="H86" s="7">
        <f>H50/Drift!H35</f>
        <v>966.2832307908286</v>
      </c>
      <c r="I86" s="7">
        <f>I50/Drift!I35</f>
        <v>2633054.958543986</v>
      </c>
      <c r="J86" s="7">
        <f>J50/Drift!J35</f>
        <v>2481.604844501945</v>
      </c>
      <c r="K86" s="7">
        <f>K50/Drift!K35</f>
        <v>9363.763617482988</v>
      </c>
      <c r="L86" s="7">
        <f>L50/Drift!L35</f>
        <v>9188.267058255986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9083.198276350193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drift-4</v>
      </c>
      <c r="C87" s="7">
        <f>C51/Drift!C36</f>
        <v>9187.50334800431</v>
      </c>
      <c r="D87" s="7">
        <f>D51/Drift!D36</f>
        <v>306825.28447097854</v>
      </c>
      <c r="E87" s="7">
        <f>E51/Drift!E36</f>
        <v>25659.549718103914</v>
      </c>
      <c r="F87" s="7">
        <f>F51/Drift!F36</f>
        <v>16600.085000000003</v>
      </c>
      <c r="G87" s="7">
        <f>G51/Drift!G36</f>
        <v>14555.939843125778</v>
      </c>
      <c r="H87" s="7">
        <f>H51/Drift!H36</f>
        <v>14402.218622127843</v>
      </c>
      <c r="I87" s="7">
        <f>I51/Drift!I36</f>
        <v>3691494.788483813</v>
      </c>
      <c r="J87" s="7">
        <f>J51/Drift!J36</f>
        <v>8871.959626182464</v>
      </c>
      <c r="K87" s="7">
        <f>K51/Drift!K36</f>
        <v>17499.219999999998</v>
      </c>
      <c r="L87" s="7">
        <f>L51/Drift!L36</f>
        <v>14057.7942200033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17210.708516414936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dts1-1</v>
      </c>
      <c r="C88" s="7">
        <f>C52/Drift!C37</f>
        <v>-239.9394300004351</v>
      </c>
      <c r="D88" s="7">
        <f>D52/Drift!D37</f>
        <v>173.36616061274924</v>
      </c>
      <c r="E88" s="7">
        <f>E52/Drift!E37</f>
        <v>47914.34908081124</v>
      </c>
      <c r="F88" s="7">
        <f>F52/Drift!F37</f>
        <v>57806.49136781626</v>
      </c>
      <c r="G88" s="7">
        <f>G52/Drift!G37</f>
        <v>1497.2204802155413</v>
      </c>
      <c r="H88" s="7">
        <f>H52/Drift!H37</f>
        <v>6827.155162930158</v>
      </c>
      <c r="I88" s="7">
        <f>I52/Drift!I37</f>
        <v>456.86692055324727</v>
      </c>
      <c r="J88" s="7">
        <f>J52/Drift!J37</f>
        <v>-61.648777907951846</v>
      </c>
      <c r="K88" s="7">
        <f>K52/Drift!K37</f>
        <v>478.958636736433</v>
      </c>
      <c r="L88" s="7">
        <f>L52/Drift!L37</f>
        <v>-83.51901892326136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211.82310953391368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230r1  53-60</v>
      </c>
      <c r="C89" s="7">
        <f>C53/Drift!C38</f>
        <v>2792.482278888111</v>
      </c>
      <c r="D89" s="7">
        <f>D53/Drift!D38</f>
        <v>3042.272960079214</v>
      </c>
      <c r="E89" s="7">
        <f>E53/Drift!E38</f>
        <v>6012.179943527911</v>
      </c>
      <c r="F89" s="7">
        <f>F53/Drift!F38</f>
        <v>2542.9601434778792</v>
      </c>
      <c r="G89" s="7">
        <f>G53/Drift!G38</f>
        <v>16959.419529318635</v>
      </c>
      <c r="H89" s="7">
        <f>H53/Drift!H38</f>
        <v>1070.4562389549174</v>
      </c>
      <c r="I89" s="7">
        <f>I53/Drift!I38</f>
        <v>704418.2477712582</v>
      </c>
      <c r="J89" s="7">
        <f>J53/Drift!J38</f>
        <v>5250.823586812488</v>
      </c>
      <c r="K89" s="7">
        <f>K53/Drift!K38</f>
        <v>8686.683102639645</v>
      </c>
      <c r="L89" s="7">
        <f>L53/Drift!L38</f>
        <v>443.7162442451518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8410.622433130167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232r3  110-117</v>
      </c>
      <c r="C90" s="7">
        <f>C54/Drift!C39</f>
        <v>538.544546533278</v>
      </c>
      <c r="D90" s="7">
        <f>D54/Drift!D39</f>
        <v>544.8514178296875</v>
      </c>
      <c r="E90" s="7">
        <f>E54/Drift!E39</f>
        <v>9790.099436066515</v>
      </c>
      <c r="F90" s="7">
        <f>F54/Drift!F39</f>
        <v>29792.77416051038</v>
      </c>
      <c r="G90" s="7">
        <f>G54/Drift!G39</f>
        <v>5666.259117944768</v>
      </c>
      <c r="H90" s="7">
        <f>H54/Drift!H39</f>
        <v>5523.596506384871</v>
      </c>
      <c r="I90" s="7">
        <f>I54/Drift!I39</f>
        <v>336233.266723168</v>
      </c>
      <c r="J90" s="7">
        <f>J54/Drift!J39</f>
        <v>5336.367073863106</v>
      </c>
      <c r="K90" s="7">
        <f>K54/Drift!K39</f>
        <v>2134.2400818989768</v>
      </c>
      <c r="L90" s="7">
        <f>L54/Drift!L39</f>
        <v>136.67307279441147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1869.7992421790084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234r2  63-68</v>
      </c>
      <c r="C91" s="7">
        <f>C55/Drift!C40</f>
        <v>189.047578316413</v>
      </c>
      <c r="D91" s="7">
        <f>D55/Drift!D40</f>
        <v>719.5527238942751</v>
      </c>
      <c r="E91" s="7">
        <f>E55/Drift!E40</f>
        <v>15363.47798042025</v>
      </c>
      <c r="F91" s="7">
        <f>F55/Drift!F40</f>
        <v>50380.82637395173</v>
      </c>
      <c r="G91" s="7">
        <f>G55/Drift!G40</f>
        <v>6343.676881448341</v>
      </c>
      <c r="H91" s="7">
        <f>H55/Drift!H40</f>
        <v>7180.855654511924</v>
      </c>
      <c r="I91" s="7">
        <f>I55/Drift!I40</f>
        <v>182155.89100555275</v>
      </c>
      <c r="J91" s="7">
        <f>J55/Drift!J40</f>
        <v>23939.173489634002</v>
      </c>
      <c r="K91" s="7">
        <f>K55/Drift!K40</f>
        <v>2117.1192376349104</v>
      </c>
      <c r="L91" s="7">
        <f>L55/Drift!L40</f>
        <v>-113.3108991904738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1855.0222965578507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drift-5</v>
      </c>
      <c r="C92" s="7">
        <f>C56/Drift!C41</f>
        <v>9187.503348004311</v>
      </c>
      <c r="D92" s="7">
        <f>D56/Drift!D41</f>
        <v>306825.28447097854</v>
      </c>
      <c r="E92" s="7">
        <f>E56/Drift!E41</f>
        <v>25659.549718103914</v>
      </c>
      <c r="F92" s="7">
        <f>F56/Drift!F41</f>
        <v>16600.085000000003</v>
      </c>
      <c r="G92" s="7">
        <f>G56/Drift!G41</f>
        <v>14555.93984312578</v>
      </c>
      <c r="H92" s="7">
        <f>H56/Drift!H41</f>
        <v>14402.218622127843</v>
      </c>
      <c r="I92" s="7">
        <f>I56/Drift!I41</f>
        <v>3691494.788483813</v>
      </c>
      <c r="J92" s="7">
        <f>J56/Drift!J41</f>
        <v>8871.959626182463</v>
      </c>
      <c r="K92" s="7">
        <f>K56/Drift!K41</f>
        <v>17499.219999999998</v>
      </c>
      <c r="L92" s="7">
        <f>L56/Drift!L41</f>
        <v>14057.794220003298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17210.708516414936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bir1-2</v>
      </c>
      <c r="C93" s="7">
        <f>C57/Drift!C42</f>
        <v>5146.585937270759</v>
      </c>
      <c r="D93" s="7">
        <f>D57/Drift!D42</f>
        <v>14295.366013036124</v>
      </c>
      <c r="E93" s="7">
        <f>E57/Drift!E42</f>
        <v>4920.660267968115</v>
      </c>
      <c r="F93" s="7">
        <f>F57/Drift!F42</f>
        <v>3693.819538414606</v>
      </c>
      <c r="G93" s="7">
        <f>G57/Drift!G42</f>
        <v>20571.581461418602</v>
      </c>
      <c r="H93" s="7">
        <f>H57/Drift!H42</f>
        <v>2549.6083003642484</v>
      </c>
      <c r="I93" s="7">
        <f>I57/Drift!I42</f>
        <v>979295.96300365</v>
      </c>
      <c r="J93" s="7">
        <f>J57/Drift!J42</f>
        <v>7796.038959363299</v>
      </c>
      <c r="K93" s="7">
        <f>K57/Drift!K42</f>
        <v>17401.187099597384</v>
      </c>
      <c r="L93" s="7">
        <f>L57/Drift!L42</f>
        <v>1148.7879322352612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17112.858027587325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236r2  137-147</v>
      </c>
      <c r="C94" s="7">
        <f>C58/Drift!C43</f>
        <v>1877.459071124513</v>
      </c>
      <c r="D94" s="7">
        <f>D58/Drift!D43</f>
        <v>3698.9338446522365</v>
      </c>
      <c r="E94" s="7">
        <f>E58/Drift!E43</f>
        <v>15152.408992610995</v>
      </c>
      <c r="F94" s="7">
        <f>F58/Drift!F43</f>
        <v>5336.159487477534</v>
      </c>
      <c r="G94" s="7">
        <f>G58/Drift!G43</f>
        <v>13602.728392277315</v>
      </c>
      <c r="H94" s="7">
        <f>H58/Drift!H43</f>
        <v>1739.1001853084458</v>
      </c>
      <c r="I94" s="7">
        <f>I58/Drift!I43</f>
        <v>882474.490537197</v>
      </c>
      <c r="J94" s="7">
        <f>J58/Drift!J43</f>
        <v>5413.514755668443</v>
      </c>
      <c r="K94" s="7">
        <f>K58/Drift!K43</f>
        <v>6266.112678044659</v>
      </c>
      <c r="L94" s="7">
        <f>L58/Drift!L43</f>
        <v>220.0200867003294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5998.456402709961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240r2  84-91</v>
      </c>
      <c r="C95" s="7">
        <f>C59/Drift!C44</f>
        <v>1000.0059660887746</v>
      </c>
      <c r="D95" s="7">
        <f>D59/Drift!D44</f>
        <v>269.7628910987761</v>
      </c>
      <c r="E95" s="7">
        <f>E59/Drift!E44</f>
        <v>29970.856015169305</v>
      </c>
      <c r="F95" s="7">
        <f>F59/Drift!F44</f>
        <v>39320.39166152893</v>
      </c>
      <c r="G95" s="7">
        <f>G59/Drift!G44</f>
        <v>9091.484579924747</v>
      </c>
      <c r="H95" s="7">
        <f>H59/Drift!H44</f>
        <v>6421.585420033849</v>
      </c>
      <c r="I95" s="7">
        <f>I59/Drift!I44</f>
        <v>143254.08780309712</v>
      </c>
      <c r="J95" s="7">
        <f>J59/Drift!J44</f>
        <v>3271.48717247815</v>
      </c>
      <c r="K95" s="7">
        <f>K59/Drift!K44</f>
        <v>3412.3057802934704</v>
      </c>
      <c r="L95" s="7">
        <f>L59/Drift!L44</f>
        <v>-1.4060271662460362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3149.8895714102737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jb3-1</v>
      </c>
      <c r="C96" s="7">
        <f>C60/Drift!C45</f>
        <v>9066.801910688046</v>
      </c>
      <c r="D96" s="7">
        <f>D60/Drift!D45</f>
        <v>558810.1462609175</v>
      </c>
      <c r="E96" s="7">
        <f>E60/Drift!E45</f>
        <v>693.6564036460844</v>
      </c>
      <c r="F96" s="7">
        <f>F60/Drift!F45</f>
        <v>580.1809196355363</v>
      </c>
      <c r="G96" s="7">
        <f>G60/Drift!G45</f>
        <v>15578.486109511163</v>
      </c>
      <c r="H96" s="7">
        <f>H60/Drift!H45</f>
        <v>1874.8626414976784</v>
      </c>
      <c r="I96" s="7">
        <f>I60/Drift!I45</f>
        <v>3830048.3708152687</v>
      </c>
      <c r="J96" s="7">
        <f>J60/Drift!J45</f>
        <v>13811.58150121821</v>
      </c>
      <c r="K96" s="7">
        <f>K60/Drift!K45</f>
        <v>20802.165283326223</v>
      </c>
      <c r="L96" s="7">
        <f>L60/Drift!L45</f>
        <v>7488.005908730839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20507.54893498038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drift-6</v>
      </c>
      <c r="C97" s="7">
        <f>C61/Drift!C46</f>
        <v>9187.50334800431</v>
      </c>
      <c r="D97" s="7">
        <f>D61/Drift!D46</f>
        <v>306825.28447097854</v>
      </c>
      <c r="E97" s="7">
        <f>E61/Drift!E46</f>
        <v>25659.549718103914</v>
      </c>
      <c r="F97" s="7">
        <f>F61/Drift!F46</f>
        <v>16600.085000000003</v>
      </c>
      <c r="G97" s="7">
        <f>G61/Drift!G46</f>
        <v>14555.939843125778</v>
      </c>
      <c r="H97" s="7">
        <f>H61/Drift!H46</f>
        <v>14402.218622127844</v>
      </c>
      <c r="I97" s="7">
        <f>I61/Drift!I46</f>
        <v>3691494.788483813</v>
      </c>
      <c r="J97" s="7">
        <f>J61/Drift!J46</f>
        <v>8871.959626182463</v>
      </c>
      <c r="K97" s="7">
        <f>K61/Drift!K46</f>
        <v>17499.219999999998</v>
      </c>
      <c r="L97" s="7">
        <f>L61/Drift!L46</f>
        <v>14057.7942200033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17210.708516414936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242r2  83-91</v>
      </c>
      <c r="C98" s="7">
        <f>C62/Drift!C47</f>
        <v>288.6022277774272</v>
      </c>
      <c r="D98" s="7">
        <f>D62/Drift!D47</f>
        <v>787.250488706198</v>
      </c>
      <c r="E98" s="7">
        <f>E62/Drift!E47</f>
        <v>24985.947329390503</v>
      </c>
      <c r="F98" s="7">
        <f>F62/Drift!F47</f>
        <v>39076.29674415325</v>
      </c>
      <c r="G98" s="7">
        <f>G62/Drift!G47</f>
        <v>5032.5474970467185</v>
      </c>
      <c r="H98" s="7">
        <f>H62/Drift!H47</f>
        <v>6688.239011385639</v>
      </c>
      <c r="I98" s="7">
        <f>I62/Drift!I47</f>
        <v>141277.53223609878</v>
      </c>
      <c r="J98" s="7">
        <f>J62/Drift!J47</f>
        <v>3668.7320836194845</v>
      </c>
      <c r="K98" s="7">
        <f>K62/Drift!K47</f>
        <v>2262.6053976184467</v>
      </c>
      <c r="L98" s="7">
        <f>L62/Drift!L47</f>
        <v>108.71193455799084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2003.236261219636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jp1-2</v>
      </c>
      <c r="C99" s="7">
        <f>C63/Drift!C48</f>
        <v>-77.93520891177496</v>
      </c>
      <c r="D99" s="7">
        <f>D63/Drift!D48</f>
        <v>21722.0162419685</v>
      </c>
      <c r="E99" s="7">
        <f>E63/Drift!E48</f>
        <v>36572.75222016427</v>
      </c>
      <c r="F99" s="7">
        <f>F63/Drift!F48</f>
        <v>60880.49467002778</v>
      </c>
      <c r="G99" s="7">
        <f>G63/Drift!G48</f>
        <v>3367.951377453998</v>
      </c>
      <c r="H99" s="7">
        <f>H63/Drift!H48</f>
        <v>5880.772346655959</v>
      </c>
      <c r="I99" s="7">
        <f>I63/Drift!I48</f>
        <v>4509.8635952937675</v>
      </c>
      <c r="J99" s="7">
        <f>J63/Drift!J48</f>
        <v>-168.1605806201562</v>
      </c>
      <c r="K99" s="7">
        <f>K63/Drift!K48</f>
        <v>1398.5036823347466</v>
      </c>
      <c r="L99" s="7">
        <f>L63/Drift!L48</f>
        <v>291.84796794886796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1141.8796453932423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jb-3</v>
      </c>
      <c r="C100" s="7">
        <f>C64/Drift!C49</f>
        <v>9247.926591692622</v>
      </c>
      <c r="D100" s="7">
        <f>D64/Drift!D49</f>
        <v>550553.4588556135</v>
      </c>
      <c r="E100" s="7">
        <f>E64/Drift!E49</f>
        <v>740.6473939376995</v>
      </c>
      <c r="F100" s="7">
        <f>F64/Drift!F49</f>
        <v>590.473527750912</v>
      </c>
      <c r="G100" s="7">
        <f>G64/Drift!G49</f>
        <v>15190.014213542732</v>
      </c>
      <c r="H100" s="7">
        <f>H64/Drift!H49</f>
        <v>1963.67285648693</v>
      </c>
      <c r="I100" s="7">
        <f>I64/Drift!I49</f>
        <v>3825821.4074152927</v>
      </c>
      <c r="J100" s="7">
        <f>J64/Drift!J49</f>
        <v>13902.067003324852</v>
      </c>
      <c r="K100" s="7">
        <f>K64/Drift!K49</f>
        <v>21089.315787783587</v>
      </c>
      <c r="L100" s="7">
        <f>L64/Drift!L49</f>
        <v>7686.673216219638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20793.452807102312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ja-3</v>
      </c>
      <c r="C101" s="7">
        <f>C65/Drift!C50</f>
        <v>7003.325520647813</v>
      </c>
      <c r="D101" s="7">
        <f>D65/Drift!D50</f>
        <v>749030.846607233</v>
      </c>
      <c r="E101" s="7">
        <f>E65/Drift!E50</f>
        <v>834.9806962656759</v>
      </c>
      <c r="F101" s="7">
        <f>F65/Drift!F50</f>
        <v>545.3967948731652</v>
      </c>
      <c r="G101" s="7">
        <f>G65/Drift!G50</f>
        <v>9474.304288685475</v>
      </c>
      <c r="H101" s="7">
        <f>H65/Drift!H50</f>
        <v>842.6215057372053</v>
      </c>
      <c r="I101" s="7">
        <f>I65/Drift!I50</f>
        <v>2720523.822525457</v>
      </c>
      <c r="J101" s="7">
        <f>J65/Drift!J50</f>
        <v>2299.469413433485</v>
      </c>
      <c r="K101" s="7">
        <f>K65/Drift!K50</f>
        <v>8800.079639136218</v>
      </c>
      <c r="L101" s="7">
        <f>L65/Drift!L50</f>
        <v>9154.099854867844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8529.96086640894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drift-7</v>
      </c>
      <c r="C102" s="7">
        <f>C66/Drift!C51</f>
        <v>9187.50334800431</v>
      </c>
      <c r="D102" s="7">
        <f>D66/Drift!D51</f>
        <v>306825.28447097854</v>
      </c>
      <c r="E102" s="7">
        <f>E66/Drift!E51</f>
        <v>25659.549718103914</v>
      </c>
      <c r="F102" s="7">
        <f>F66/Drift!F51</f>
        <v>16600.085000000003</v>
      </c>
      <c r="G102" s="7">
        <f>G66/Drift!G51</f>
        <v>14555.93984312578</v>
      </c>
      <c r="H102" s="7">
        <f>H66/Drift!H51</f>
        <v>14402.218622127843</v>
      </c>
      <c r="I102" s="7">
        <f>I66/Drift!I51</f>
        <v>3691494.7884838125</v>
      </c>
      <c r="J102" s="7">
        <f>J66/Drift!J51</f>
        <v>8871.959626182463</v>
      </c>
      <c r="K102" s="7">
        <f>K66/Drift!K51</f>
        <v>17499.219999999998</v>
      </c>
      <c r="L102" s="7">
        <f>L66/Drift!L51</f>
        <v>14057.7942200033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17210.708516414936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ja3-2</v>
      </c>
      <c r="C103" s="7">
        <f>C67/Drift!C52</f>
        <v>6964.049284642019</v>
      </c>
      <c r="D103" s="7">
        <f>D67/Drift!D52</f>
        <v>734332.2340382872</v>
      </c>
      <c r="E103" s="7">
        <f>E67/Drift!E52</f>
        <v>825.4467087315516</v>
      </c>
      <c r="F103" s="7">
        <f>F67/Drift!F52</f>
        <v>466.83727914245657</v>
      </c>
      <c r="G103" s="7">
        <f>G67/Drift!G52</f>
        <v>9531.138548502402</v>
      </c>
      <c r="H103" s="7">
        <f>H67/Drift!H52</f>
        <v>969.3770473206815</v>
      </c>
      <c r="I103" s="7">
        <f>I67/Drift!I52</f>
        <v>2639225.837850316</v>
      </c>
      <c r="J103" s="7">
        <f>J67/Drift!J52</f>
        <v>2569.27252337993</v>
      </c>
      <c r="K103" s="7">
        <f>K67/Drift!K52</f>
        <v>9207.517922959005</v>
      </c>
      <c r="L103" s="7">
        <f>L67/Drift!L52</f>
        <v>9466.764067595152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8936.985236112527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blank-2</v>
      </c>
      <c r="C104" s="7">
        <f>C68/Drift!C53</f>
        <v>144.8095750727284</v>
      </c>
      <c r="D104" s="7">
        <f>D68/Drift!D53</f>
        <v>366.5395207299867</v>
      </c>
      <c r="E104" s="7">
        <f>E68/Drift!E53</f>
        <v>17.787644109026704</v>
      </c>
      <c r="F104" s="7">
        <f>F68/Drift!F53</f>
        <v>223.21931367685463</v>
      </c>
      <c r="G104" s="7">
        <f>G68/Drift!G53</f>
        <v>-121.63600022721613</v>
      </c>
      <c r="H104" s="7">
        <f>H68/Drift!H53</f>
        <v>-505.41140322388384</v>
      </c>
      <c r="I104" s="7">
        <f>I68/Drift!I53</f>
        <v>-2096.818924939934</v>
      </c>
      <c r="J104" s="7">
        <f>J68/Drift!J53</f>
        <v>40.52390995517166</v>
      </c>
      <c r="K104" s="7">
        <f>K68/Drift!K53</f>
        <v>-49.12534150494345</v>
      </c>
      <c r="L104" s="7">
        <f>L68/Drift!L53</f>
        <v>5.926582501845293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-299.79810179256333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dts1-2</v>
      </c>
      <c r="C105" s="7">
        <f>C69/Drift!C54</f>
        <v>-88.44160263065449</v>
      </c>
      <c r="D105" s="7">
        <f>D69/Drift!D54</f>
        <v>803.7782011934213</v>
      </c>
      <c r="E105" s="7">
        <f>E69/Drift!E54</f>
        <v>46527.527775189774</v>
      </c>
      <c r="F105" s="7">
        <f>F69/Drift!F54</f>
        <v>54407.12057474074</v>
      </c>
      <c r="G105" s="7">
        <f>G69/Drift!G54</f>
        <v>1540.626887325703</v>
      </c>
      <c r="H105" s="7">
        <f>H69/Drift!H54</f>
        <v>6691.079360247895</v>
      </c>
      <c r="I105" s="7">
        <f>I69/Drift!I54</f>
        <v>716.5640052194565</v>
      </c>
      <c r="J105" s="7">
        <f>J69/Drift!J54</f>
        <v>-5.866736040364559</v>
      </c>
      <c r="K105" s="7">
        <f>K69/Drift!K54</f>
        <v>453.8917778585575</v>
      </c>
      <c r="L105" s="7">
        <f>L69/Drift!L54</f>
        <v>-127.14804529202397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201.92895082839482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jb3-2</v>
      </c>
      <c r="C106" s="7">
        <f>C70/Drift!C55</f>
        <v>8859.994720553264</v>
      </c>
      <c r="D106" s="7">
        <f>D70/Drift!D55</f>
        <v>564859.310492176</v>
      </c>
      <c r="E106" s="7">
        <f>E70/Drift!E55</f>
        <v>726.0328886505694</v>
      </c>
      <c r="F106" s="7">
        <f>F70/Drift!F55</f>
        <v>1101.9265338609607</v>
      </c>
      <c r="G106" s="7">
        <f>G70/Drift!G55</f>
        <v>15501.391791258739</v>
      </c>
      <c r="H106" s="7">
        <f>H70/Drift!H55</f>
        <v>1682.8614465227524</v>
      </c>
      <c r="I106" s="7">
        <f>I70/Drift!I55</f>
        <v>3812912.566997233</v>
      </c>
      <c r="J106" s="7">
        <f>J70/Drift!J55</f>
        <v>13763.958930552437</v>
      </c>
      <c r="K106" s="7">
        <f>K70/Drift!K55</f>
        <v>21370.337201647948</v>
      </c>
      <c r="L106" s="7">
        <f>L70/Drift!L55</f>
        <v>7526.373677590621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21073.571987956944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drift-8</v>
      </c>
      <c r="C107" s="7">
        <f>C71/Drift!C56</f>
        <v>9187.50334800431</v>
      </c>
      <c r="D107" s="7">
        <f>D71/Drift!D56</f>
        <v>306825.2844709786</v>
      </c>
      <c r="E107" s="7">
        <f>E71/Drift!E56</f>
        <v>25659.549718103914</v>
      </c>
      <c r="F107" s="7">
        <f>F71/Drift!F56</f>
        <v>16600.085000000003</v>
      </c>
      <c r="G107" s="7">
        <f>G71/Drift!G56</f>
        <v>14555.939843125781</v>
      </c>
      <c r="H107" s="7">
        <f>H71/Drift!H56</f>
        <v>14402.218622127843</v>
      </c>
      <c r="I107" s="7">
        <f>I71/Drift!I56</f>
        <v>3691494.7884838134</v>
      </c>
      <c r="J107" s="7">
        <f>J71/Drift!J56</f>
        <v>8871.959626182463</v>
      </c>
      <c r="K107" s="7">
        <f>K71/Drift!K56</f>
        <v>17499.219999999998</v>
      </c>
      <c r="L107" s="7">
        <f>L71/Drift!L56</f>
        <v>14057.794220003298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17210.708516414936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510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Y 371.029</v>
      </c>
      <c r="D110" s="20" t="str">
        <f>'blk, drift &amp; conc calc'!D2</f>
        <v>Ba 455.403</v>
      </c>
      <c r="E110" s="20" t="str">
        <f>'blk, drift &amp; conc calc'!E2</f>
        <v>Cr 267.716</v>
      </c>
      <c r="F110" s="20" t="str">
        <f>'blk, drift &amp; conc calc'!F2</f>
        <v>Ni 231.604</v>
      </c>
      <c r="G110" s="20" t="str">
        <f>'blk, drift &amp; conc calc'!G2</f>
        <v>Sc 361.384</v>
      </c>
      <c r="H110" s="20" t="str">
        <f>'blk, drift &amp; conc calc'!H2</f>
        <v>Co 228.616</v>
      </c>
      <c r="I110" s="20" t="str">
        <f>'blk, drift &amp; conc calc'!I2</f>
        <v>Sr 407.771</v>
      </c>
      <c r="J110" s="20" t="str">
        <f>'blk, drift &amp; conc calc'!J2</f>
        <v>Cu 324.754</v>
      </c>
      <c r="K110" s="20" t="str">
        <f>'blk, drift &amp; conc calc'!K2</f>
        <v>V 292.402</v>
      </c>
      <c r="L110" s="20" t="str">
        <f>'blk, drift &amp; conc calc'!L2</f>
        <v>Zr 343.823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V 292.402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drift-1</v>
      </c>
      <c r="C111" s="7">
        <f>C76*regressions!B$38+regressions!B$39</f>
        <v>27.806435716830343</v>
      </c>
      <c r="D111" s="7">
        <f>D76*regressions!C$38+regressions!C$39</f>
        <v>138.13080708614226</v>
      </c>
      <c r="E111" s="7">
        <f>E76*regressions!D$38+regressions!D$39</f>
        <v>1953.9264601146397</v>
      </c>
      <c r="F111" s="7">
        <f>F76*regressions!E$38+regressions!E$39</f>
        <v>669.670290381244</v>
      </c>
      <c r="G111" s="7">
        <f>G76*regressions!F$38+regressions!F$39</f>
        <v>31.877626131113143</v>
      </c>
      <c r="H111" s="7">
        <f>H76*regressions!G$38+regressions!G$39</f>
        <v>279.6450017947978</v>
      </c>
      <c r="I111" s="7">
        <f>I76*regressions!H$38+regressions!H$39</f>
        <v>402.4904666830457</v>
      </c>
      <c r="J111" s="7">
        <f>J76*regressions!I$38+regressions!I$39</f>
        <v>139.431824198447</v>
      </c>
      <c r="K111" s="7">
        <f>K76*regressions!J$38+regressions!J$39</f>
        <v>313.43830651532585</v>
      </c>
      <c r="L111" s="7">
        <f>L76*regressions!K$38+regressions!K$39</f>
        <v>177.33810658895354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27.993579517172563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blank-1</v>
      </c>
      <c r="C112" s="7">
        <f>C77*regressions!B$38+regressions!B$39</f>
        <v>-0.4807749616269034</v>
      </c>
      <c r="D112" s="7">
        <f>D77*regressions!C$38+regressions!C$39</f>
        <v>3.474192055726206</v>
      </c>
      <c r="E112" s="7">
        <f>E77*regressions!D$38+regressions!D$39</f>
        <v>-2.9068189033278107</v>
      </c>
      <c r="F112" s="7">
        <f>F77*regressions!E$38+regressions!E$39</f>
        <v>1.5437420464777603</v>
      </c>
      <c r="G112" s="7">
        <f>G77*regressions!F$38+regressions!F$39</f>
        <v>0.6487196563232642</v>
      </c>
      <c r="H112" s="7">
        <f>H77*regressions!G$38+regressions!G$39</f>
        <v>12.873272517159009</v>
      </c>
      <c r="I112" s="7">
        <f>I77*regressions!H$38+regressions!H$39</f>
        <v>1.6321711601789375</v>
      </c>
      <c r="J112" s="7">
        <f>J77*regressions!I$38+regressions!I$39</f>
        <v>-0.7057417624400192</v>
      </c>
      <c r="K112" s="7">
        <f>K77*regressions!J$38+regressions!J$39</f>
        <v>3.062415930549822</v>
      </c>
      <c r="L112" s="7">
        <f>L77*regressions!K$38+regressions!K$39</f>
        <v>1.6173305245909295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-3.8000995340196484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bir1-1</v>
      </c>
      <c r="C113" s="7">
        <f>C78*regressions!B$38+regressions!B$39</f>
        <v>16.437640470201323</v>
      </c>
      <c r="D113" s="7">
        <f>D78*regressions!C$38+regressions!C$39</f>
        <v>9.327752215227342</v>
      </c>
      <c r="E113" s="7">
        <f>E78*regressions!D$38+regressions!D$39</f>
        <v>379.676480314098</v>
      </c>
      <c r="F113" s="7">
        <f>F78*regressions!E$38+regressions!E$39</f>
        <v>146.43054924661197</v>
      </c>
      <c r="G113" s="7">
        <f>G78*regressions!F$38+regressions!F$39</f>
        <v>43.9176897471765</v>
      </c>
      <c r="H113" s="7">
        <f>H78*regressions!G$38+regressions!G$39</f>
        <v>52.79019693803523</v>
      </c>
      <c r="I113" s="7">
        <f>I78*regressions!H$38+regressions!H$39</f>
        <v>109.41577421424618</v>
      </c>
      <c r="J113" s="7">
        <f>J78*regressions!I$38+regressions!I$39</f>
        <v>127.47735794263053</v>
      </c>
      <c r="K113" s="7">
        <f>K78*regressions!J$38+regressions!J$39</f>
        <v>316.1828646047936</v>
      </c>
      <c r="L113" s="7">
        <f>L78*regressions!K$38+regressions!K$39</f>
        <v>13.335554162968446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28.27470800059514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drift-2</v>
      </c>
      <c r="C114" s="7">
        <f>C79*regressions!B$38+regressions!B$39</f>
        <v>27.806435716830343</v>
      </c>
      <c r="D114" s="7">
        <f>D79*regressions!C$38+regressions!C$39</f>
        <v>138.13080708614226</v>
      </c>
      <c r="E114" s="7">
        <f>E79*regressions!D$38+regressions!D$39</f>
        <v>1953.92646011464</v>
      </c>
      <c r="F114" s="7">
        <f>F79*regressions!E$38+regressions!E$39</f>
        <v>669.670290381244</v>
      </c>
      <c r="G114" s="7">
        <f>G79*regressions!F$38+regressions!F$39</f>
        <v>31.877626131113146</v>
      </c>
      <c r="H114" s="7">
        <f>H79*regressions!G$38+regressions!G$39</f>
        <v>279.6450017947978</v>
      </c>
      <c r="I114" s="7">
        <f>I79*regressions!H$38+regressions!H$39</f>
        <v>402.4904666830457</v>
      </c>
      <c r="J114" s="7">
        <f>J79*regressions!I$38+regressions!I$39</f>
        <v>139.431824198447</v>
      </c>
      <c r="K114" s="7">
        <f>K79*regressions!J$38+regressions!J$39</f>
        <v>313.43830651532585</v>
      </c>
      <c r="L114" s="7">
        <f>L79*regressions!K$38+regressions!K$39</f>
        <v>177.33810658895354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27.993579517172563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jp1-1</v>
      </c>
      <c r="C115" s="7">
        <f>C80*regressions!B$38+regressions!B$39</f>
        <v>-0.660375892805349</v>
      </c>
      <c r="D115" s="7">
        <f>D80*regressions!C$38+regressions!C$39</f>
        <v>13.006915720614</v>
      </c>
      <c r="E115" s="7">
        <f>E80*regressions!D$38+regressions!D$39</f>
        <v>2826.917132380601</v>
      </c>
      <c r="F115" s="7">
        <f>F80*regressions!E$38+regressions!E$39</f>
        <v>2498.0443501771647</v>
      </c>
      <c r="G115" s="7">
        <f>G80*regressions!F$38+regressions!F$39</f>
        <v>7.129111398380142</v>
      </c>
      <c r="H115" s="7">
        <f>H80*regressions!G$38+regressions!G$39</f>
        <v>117.80651885292812</v>
      </c>
      <c r="I115" s="7">
        <f>I80*regressions!H$38+regressions!H$39</f>
        <v>2.018995440909994</v>
      </c>
      <c r="J115" s="7">
        <f>J80*regressions!I$38+regressions!I$39</f>
        <v>-6.3587725859396</v>
      </c>
      <c r="K115" s="7">
        <f>K80*regressions!J$38+regressions!J$39</f>
        <v>25.46081477333339</v>
      </c>
      <c r="L115" s="7">
        <f>L80*regressions!K$38+regressions!K$39</f>
        <v>6.671791741837631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-1.499532324448458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212r4  72-78</v>
      </c>
      <c r="C116" s="7">
        <f>C81*regressions!B$38+regressions!B$39</f>
        <v>10.970689736528255</v>
      </c>
      <c r="D116" s="7">
        <f>D81*regressions!C$38+regressions!C$39</f>
        <v>5.214843189584657</v>
      </c>
      <c r="E116" s="7">
        <f>E81*regressions!D$38+regressions!D$39</f>
        <v>395.85632941814936</v>
      </c>
      <c r="F116" s="7">
        <f>F81*regressions!E$38+regressions!E$39</f>
        <v>152.68947073501877</v>
      </c>
      <c r="G116" s="7">
        <f>G81*regressions!F$38+regressions!F$39</f>
        <v>40.09197169488691</v>
      </c>
      <c r="H116" s="7">
        <f>H81*regressions!G$38+regressions!G$39</f>
        <v>40.98346372988677</v>
      </c>
      <c r="I116" s="7">
        <f>I81*regressions!H$38+regressions!H$39</f>
        <v>84.54708778981882</v>
      </c>
      <c r="J116" s="7">
        <f>J81*regressions!I$38+regressions!I$39</f>
        <v>112.28035658021923</v>
      </c>
      <c r="K116" s="7">
        <f>K81*regressions!J$38+regressions!J$39</f>
        <v>171.8955208164656</v>
      </c>
      <c r="L116" s="7">
        <f>L81*regressions!K$38+regressions!K$39</f>
        <v>7.288906475964897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13.499174656245007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drift-3</v>
      </c>
      <c r="C117" s="7">
        <f>C82*regressions!B$38+regressions!B$39</f>
        <v>27.806435716830343</v>
      </c>
      <c r="D117" s="7">
        <f>D82*regressions!C$38+regressions!C$39</f>
        <v>138.13080708614226</v>
      </c>
      <c r="E117" s="7">
        <f>E82*regressions!D$38+regressions!D$39</f>
        <v>1953.9264601146397</v>
      </c>
      <c r="F117" s="7">
        <f>F82*regressions!E$38+regressions!E$39</f>
        <v>669.670290381244</v>
      </c>
      <c r="G117" s="7">
        <f>G82*regressions!F$38+regressions!F$39</f>
        <v>31.877626131113143</v>
      </c>
      <c r="H117" s="7">
        <f>H82*regressions!G$38+regressions!G$39</f>
        <v>279.6450017947978</v>
      </c>
      <c r="I117" s="7">
        <f>I82*regressions!H$38+regressions!H$39</f>
        <v>402.4904666830457</v>
      </c>
      <c r="J117" s="7">
        <f>J82*regressions!I$38+regressions!I$39</f>
        <v>139.431824198447</v>
      </c>
      <c r="K117" s="7">
        <f>K82*regressions!J$38+regressions!J$39</f>
        <v>313.43830651532585</v>
      </c>
      <c r="L117" s="7">
        <f>L82*regressions!K$38+regressions!K$39</f>
        <v>177.33810658895354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27.993579517172563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214r3  45-55</v>
      </c>
      <c r="C118" s="7">
        <f>C83*regressions!B$38+regressions!B$39</f>
        <v>7.943130656236676</v>
      </c>
      <c r="D118" s="7">
        <f>D83*regressions!C$38+regressions!C$39</f>
        <v>4.550532368103437</v>
      </c>
      <c r="E118" s="7">
        <f>E83*regressions!D$38+regressions!D$39</f>
        <v>406.5174988357962</v>
      </c>
      <c r="F118" s="7">
        <f>F83*regressions!E$38+regressions!E$39</f>
        <v>150.13713584323298</v>
      </c>
      <c r="G118" s="7">
        <f>G83*regressions!F$38+regressions!F$39</f>
        <v>36.84304994239063</v>
      </c>
      <c r="H118" s="7">
        <f>H83*regressions!G$38+regressions!G$39</f>
        <v>33.47157914793406</v>
      </c>
      <c r="I118" s="7">
        <f>I83*regressions!H$38+regressions!H$39</f>
        <v>83.97691379194926</v>
      </c>
      <c r="J118" s="7">
        <f>J83*regressions!I$38+regressions!I$39</f>
        <v>105.54127934886182</v>
      </c>
      <c r="K118" s="7">
        <f>K83*regressions!J$38+regressions!J$39</f>
        <v>145.11911302478077</v>
      </c>
      <c r="L118" s="7">
        <f>L83*regressions!K$38+regressions!K$39</f>
        <v>8.160605745499616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10.761307179174395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225r1  76-85</v>
      </c>
      <c r="C119" s="7">
        <f>C84*regressions!B$38+regressions!B$39</f>
        <v>7.646709533198523</v>
      </c>
      <c r="D119" s="7">
        <f>D84*regressions!C$38+regressions!C$39</f>
        <v>5.589601636160299</v>
      </c>
      <c r="E119" s="7">
        <f>E84*regressions!D$38+regressions!D$39</f>
        <v>745.0634649408805</v>
      </c>
      <c r="F119" s="7">
        <f>F84*regressions!E$38+regressions!E$39</f>
        <v>250.25181672455224</v>
      </c>
      <c r="G119" s="7">
        <f>G84*regressions!F$38+regressions!F$39</f>
        <v>32.85873094355252</v>
      </c>
      <c r="H119" s="7">
        <f>H84*regressions!G$38+regressions!G$39</f>
        <v>33.55806720592475</v>
      </c>
      <c r="I119" s="7">
        <f>I84*regressions!H$38+regressions!H$39</f>
        <v>88.45329612995761</v>
      </c>
      <c r="J119" s="7">
        <f>J84*regressions!I$38+regressions!I$39</f>
        <v>75.10091543325021</v>
      </c>
      <c r="K119" s="7">
        <f>K84*regressions!J$38+regressions!J$39</f>
        <v>126.11552046154775</v>
      </c>
      <c r="L119" s="7">
        <f>L84*regressions!K$38+regressions!K$39</f>
        <v>4.881730567855253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8.818138818605865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226r3  45-55</v>
      </c>
      <c r="C120" s="7">
        <f>C85*regressions!B$38+regressions!B$39</f>
        <v>10.141488403759256</v>
      </c>
      <c r="D120" s="7">
        <f>D85*regressions!C$38+regressions!C$39</f>
        <v>5.309842495794944</v>
      </c>
      <c r="E120" s="7">
        <f>E85*regressions!D$38+regressions!D$39</f>
        <v>588.1845771165923</v>
      </c>
      <c r="F120" s="7">
        <f>F85*regressions!E$38+regressions!E$39</f>
        <v>102.37595489278269</v>
      </c>
      <c r="G120" s="7">
        <f>G85*regressions!F$38+regressions!F$39</f>
        <v>40.585300777004015</v>
      </c>
      <c r="H120" s="7">
        <f>H85*regressions!G$38+regressions!G$39</f>
        <v>19.891468809449066</v>
      </c>
      <c r="I120" s="7">
        <f>I85*regressions!H$38+regressions!H$39</f>
        <v>89.17942484529662</v>
      </c>
      <c r="J120" s="7">
        <f>J85*regressions!I$38+regressions!I$39</f>
        <v>63.33481505744877</v>
      </c>
      <c r="K120" s="7">
        <f>K85*regressions!J$38+regressions!J$39</f>
        <v>172.8282809129858</v>
      </c>
      <c r="L120" s="7">
        <f>L85*regressions!K$38+regressions!K$39</f>
        <v>6.5526114081194216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13.601693617441747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ja3-1</v>
      </c>
      <c r="C121" s="7">
        <f>C86*regressions!B$38+regressions!B$39</f>
        <v>21.194969557240825</v>
      </c>
      <c r="D121" s="7">
        <f>D86*regressions!C$38+regressions!C$39</f>
        <v>320.774070339678</v>
      </c>
      <c r="E121" s="7">
        <f>E86*regressions!D$38+regressions!D$39</f>
        <v>57.676467932786856</v>
      </c>
      <c r="F121" s="7">
        <f>F86*regressions!E$38+regressions!E$39</f>
        <v>25.67734577572365</v>
      </c>
      <c r="G121" s="7">
        <f>G86*regressions!F$38+regressions!F$39</f>
        <v>21.155132675365923</v>
      </c>
      <c r="H121" s="7">
        <f>H86*regressions!G$38+regressions!G$39</f>
        <v>19.88014059341495</v>
      </c>
      <c r="I121" s="7">
        <f>I86*regressions!H$38+regressions!H$39</f>
        <v>287.48447525488314</v>
      </c>
      <c r="J121" s="7">
        <f>J86*regressions!I$38+regressions!I$39</f>
        <v>39.00093158533648</v>
      </c>
      <c r="K121" s="7">
        <f>K86*regressions!J$38+regressions!J$39</f>
        <v>168.67812397046634</v>
      </c>
      <c r="L121" s="7">
        <f>L86*regressions!K$38+regressions!K$39</f>
        <v>116.49961492489689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13.178703059827605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drift-4</v>
      </c>
      <c r="C122" s="7">
        <f>C87*regressions!B$38+regressions!B$39</f>
        <v>27.806435716830343</v>
      </c>
      <c r="D122" s="7">
        <f>D87*regressions!C$38+regressions!C$39</f>
        <v>138.13080708614226</v>
      </c>
      <c r="E122" s="7">
        <f>E87*regressions!D$38+regressions!D$39</f>
        <v>1953.9264601146397</v>
      </c>
      <c r="F122" s="7">
        <f>F87*regressions!E$38+regressions!E$39</f>
        <v>669.670290381244</v>
      </c>
      <c r="G122" s="7">
        <f>G87*regressions!F$38+regressions!F$39</f>
        <v>31.87762613111314</v>
      </c>
      <c r="H122" s="7">
        <f>H87*regressions!G$38+regressions!G$39</f>
        <v>279.6450017947978</v>
      </c>
      <c r="I122" s="7">
        <f>I87*regressions!H$38+regressions!H$39</f>
        <v>402.4904666830457</v>
      </c>
      <c r="J122" s="7">
        <f>J87*regressions!I$38+regressions!I$39</f>
        <v>139.43182419844703</v>
      </c>
      <c r="K122" s="7">
        <f>K87*regressions!J$38+regressions!J$39</f>
        <v>313.43830651532585</v>
      </c>
      <c r="L122" s="7">
        <f>L87*regressions!K$38+regressions!K$39</f>
        <v>177.33810658895354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27.993579517172563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dts1-1</v>
      </c>
      <c r="C123" s="7">
        <f>C88*regressions!B$38+regressions!B$39</f>
        <v>-0.7278615673596468</v>
      </c>
      <c r="D123" s="7">
        <f>D88*regressions!C$38+regressions!C$39</f>
        <v>3.7255123440090654</v>
      </c>
      <c r="E123" s="7">
        <f>E88*regressions!D$38+regressions!D$39</f>
        <v>3649.702477556412</v>
      </c>
      <c r="F123" s="7">
        <f>F88*regressions!E$38+regressions!E$39</f>
        <v>2301.605682175933</v>
      </c>
      <c r="G123" s="7">
        <f>G88*regressions!F$38+regressions!F$39</f>
        <v>3.603499082903584</v>
      </c>
      <c r="H123" s="7">
        <f>H88*regressions!G$38+regressions!G$39</f>
        <v>133.1918334252271</v>
      </c>
      <c r="I123" s="7">
        <f>I88*regressions!H$38+regressions!H$39</f>
        <v>1.4365158009630594</v>
      </c>
      <c r="J123" s="7">
        <f>J88*regressions!I$38+regressions!I$39</f>
        <v>-0.9688729351228225</v>
      </c>
      <c r="K123" s="7">
        <f>K88*regressions!J$38+regressions!J$39</f>
        <v>10.584228506617261</v>
      </c>
      <c r="L123" s="7">
        <f>L88*regressions!K$38+regressions!K$39</f>
        <v>0.6605485780569664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-2.992095034681378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230r1  53-60</v>
      </c>
      <c r="C124" s="7">
        <f>C89*regressions!B$38+regressions!B$39</f>
        <v>8.450451636973616</v>
      </c>
      <c r="D124" s="7">
        <f>D89*regressions!C$38+regressions!C$39</f>
        <v>4.98295193902159</v>
      </c>
      <c r="E124" s="7">
        <f>E89*regressions!D$38+regressions!D$39</f>
        <v>456.83192663764953</v>
      </c>
      <c r="F124" s="7">
        <f>F89*regressions!E$38+regressions!E$39</f>
        <v>112.95298396375115</v>
      </c>
      <c r="G124" s="7">
        <f>G89*regressions!F$38+regressions!F$39</f>
        <v>37.081527686591784</v>
      </c>
      <c r="H124" s="7">
        <f>H89*regressions!G$38+regressions!G$39</f>
        <v>21.894178784170364</v>
      </c>
      <c r="I124" s="7">
        <f>I89*regressions!H$38+regressions!H$39</f>
        <v>77.92624553503428</v>
      </c>
      <c r="J124" s="7">
        <f>J89*regressions!I$38+regressions!I$39</f>
        <v>82.5220066480993</v>
      </c>
      <c r="K124" s="7">
        <f>K89*regressions!J$38+regressions!J$39</f>
        <v>156.63033042111843</v>
      </c>
      <c r="L124" s="7">
        <f>L89*regressions!K$38+regressions!K$39</f>
        <v>7.247676464978628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11.952727609636119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232r3  110-117</v>
      </c>
      <c r="C125" s="7">
        <f>C90*regressions!B$38+regressions!B$39</f>
        <v>1.6283970427926058</v>
      </c>
      <c r="D125" s="7">
        <f>D90*regressions!C$38+regressions!C$39</f>
        <v>3.888334040229682</v>
      </c>
      <c r="E125" s="7">
        <f>E90*regressions!D$38+regressions!D$39</f>
        <v>744.7026536147807</v>
      </c>
      <c r="F125" s="7">
        <f>F90*regressions!E$38+regressions!E$39</f>
        <v>1192.1525510716224</v>
      </c>
      <c r="G125" s="7">
        <f>G90*regressions!F$38+regressions!F$39</f>
        <v>12.630106121174531</v>
      </c>
      <c r="H125" s="7">
        <f>H90*regressions!G$38+regressions!G$39</f>
        <v>107.98936529608767</v>
      </c>
      <c r="I125" s="7">
        <f>I90*regressions!H$38+regressions!H$39</f>
        <v>37.92068491964992</v>
      </c>
      <c r="J125" s="7">
        <f>J90*regressions!I$38+regressions!I$39</f>
        <v>83.8664091195177</v>
      </c>
      <c r="K125" s="7">
        <f>K90*regressions!J$38+regressions!J$39</f>
        <v>40.03787350184905</v>
      </c>
      <c r="L125" s="7">
        <f>L90*regressions!K$38+regressions!K$39</f>
        <v>3.411566139205541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0.030074221197405215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234r2  63-68</v>
      </c>
      <c r="C126" s="7">
        <f>C91*regressions!B$38+regressions!B$39</f>
        <v>0.5705650701297317</v>
      </c>
      <c r="D126" s="7">
        <f>D91*regressions!C$38+regressions!C$39</f>
        <v>3.964905485348383</v>
      </c>
      <c r="E126" s="7">
        <f>E91*regressions!D$38+regressions!D$39</f>
        <v>1169.3841579323216</v>
      </c>
      <c r="F126" s="7">
        <f>F91*regressions!E$38+regressions!E$39</f>
        <v>2007.5202090839816</v>
      </c>
      <c r="G126" s="7">
        <f>G91*regressions!F$38+regressions!F$39</f>
        <v>14.096819309330948</v>
      </c>
      <c r="H126" s="7">
        <f>H91*regressions!G$38+regressions!G$39</f>
        <v>140.03013358271656</v>
      </c>
      <c r="I126" s="7">
        <f>I91*regressions!H$38+regressions!H$39</f>
        <v>21.179231272671014</v>
      </c>
      <c r="J126" s="7">
        <f>J91*regressions!I$38+regressions!I$39</f>
        <v>376.22833850733343</v>
      </c>
      <c r="K126" s="7">
        <f>K91*regressions!J$38+regressions!J$39</f>
        <v>39.73322967801706</v>
      </c>
      <c r="L126" s="7">
        <f>L91*regressions!K$38+regressions!K$39</f>
        <v>0.2883372731213536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0.0031387123726740462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drift-5</v>
      </c>
      <c r="C127" s="7">
        <f>C92*regressions!B$38+regressions!B$39</f>
        <v>27.806435716830343</v>
      </c>
      <c r="D127" s="7">
        <f>D92*regressions!C$38+regressions!C$39</f>
        <v>138.13080708614226</v>
      </c>
      <c r="E127" s="7">
        <f>E92*regressions!D$38+regressions!D$39</f>
        <v>1953.9264601146397</v>
      </c>
      <c r="F127" s="7">
        <f>F92*regressions!E$38+regressions!E$39</f>
        <v>669.670290381244</v>
      </c>
      <c r="G127" s="7">
        <f>G92*regressions!F$38+regressions!F$39</f>
        <v>31.877626131113143</v>
      </c>
      <c r="H127" s="7">
        <f>H92*regressions!G$38+regressions!G$39</f>
        <v>279.6450017947978</v>
      </c>
      <c r="I127" s="7">
        <f>I92*regressions!H$38+regressions!H$39</f>
        <v>402.4904666830457</v>
      </c>
      <c r="J127" s="7">
        <f>J92*regressions!I$38+regressions!I$39</f>
        <v>139.431824198447</v>
      </c>
      <c r="K127" s="7">
        <f>K92*regressions!J$38+regressions!J$39</f>
        <v>313.43830651532585</v>
      </c>
      <c r="L127" s="7">
        <f>L92*regressions!K$38+regressions!K$39</f>
        <v>177.3381065889535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27.993579517172563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bir1-2</v>
      </c>
      <c r="C128" s="7">
        <f>C93*regressions!B$38+regressions!B$39</f>
        <v>15.575681161867784</v>
      </c>
      <c r="D128" s="7">
        <f>D93*regressions!C$38+regressions!C$39</f>
        <v>9.915173778288</v>
      </c>
      <c r="E128" s="7">
        <f>E93*regressions!D$38+regressions!D$39</f>
        <v>373.66007421098476</v>
      </c>
      <c r="F128" s="7">
        <f>F93*regressions!E$38+regressions!E$39</f>
        <v>158.5315321344442</v>
      </c>
      <c r="G128" s="7">
        <f>G93*regressions!F$38+regressions!F$39</f>
        <v>44.90241138495621</v>
      </c>
      <c r="H128" s="7">
        <f>H93*regressions!G$38+regressions!G$39</f>
        <v>50.49149774534015</v>
      </c>
      <c r="I128" s="7">
        <f>I93*regressions!H$38+regressions!H$39</f>
        <v>107.79339836469164</v>
      </c>
      <c r="J128" s="7">
        <f>J93*regressions!I$38+regressions!I$39</f>
        <v>122.52264205736947</v>
      </c>
      <c r="K128" s="7">
        <f>K93*regressions!J$38+regressions!J$39</f>
        <v>311.69393473205605</v>
      </c>
      <c r="L128" s="7">
        <f>L93*regressions!K$38+regressions!K$39</f>
        <v>16.05664222028137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27.81521703463445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236r2  137-147</v>
      </c>
      <c r="C129" s="7">
        <f>C94*regressions!B$38+regressions!B$39</f>
        <v>5.680926024664829</v>
      </c>
      <c r="D129" s="7">
        <f>D94*regressions!C$38+regressions!C$39</f>
        <v>5.270765888541186</v>
      </c>
      <c r="E129" s="7">
        <f>E94*regressions!D$38+regressions!D$39</f>
        <v>1153.3010775270934</v>
      </c>
      <c r="F129" s="7">
        <f>F94*regressions!E$38+regressions!E$39</f>
        <v>223.57463888610232</v>
      </c>
      <c r="G129" s="7">
        <f>G94*regressions!F$38+regressions!F$39</f>
        <v>29.8137773787121</v>
      </c>
      <c r="H129" s="7">
        <f>H94*regressions!G$38+regressions!G$39</f>
        <v>34.82146645404544</v>
      </c>
      <c r="I129" s="7">
        <f>I94*regressions!H$38+regressions!H$39</f>
        <v>97.27315043224941</v>
      </c>
      <c r="J129" s="7">
        <f>J94*regressions!I$38+regressions!I$39</f>
        <v>85.07886301471515</v>
      </c>
      <c r="K129" s="7">
        <f>K94*regressions!J$38+regressions!J$39</f>
        <v>113.55933353395326</v>
      </c>
      <c r="L129" s="7">
        <f>L94*regressions!K$38+regressions!K$39</f>
        <v>4.452880098920615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7.5558162948870535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240r2  84-91</v>
      </c>
      <c r="C130" s="7">
        <f>C95*regressions!B$38+regressions!B$39</f>
        <v>3.0251148633984255</v>
      </c>
      <c r="D130" s="7">
        <f>D95*regressions!C$38+regressions!C$39</f>
        <v>3.767762955205436</v>
      </c>
      <c r="E130" s="7">
        <f>E95*regressions!D$38+regressions!D$39</f>
        <v>2282.440310239945</v>
      </c>
      <c r="F130" s="7">
        <f>F95*regressions!E$38+regressions!E$39</f>
        <v>1569.4835917987884</v>
      </c>
      <c r="G130" s="7">
        <f>G95*regressions!F$38+regressions!F$39</f>
        <v>20.04624373692321</v>
      </c>
      <c r="H130" s="7">
        <f>H95*regressions!G$38+regressions!G$39</f>
        <v>125.35071444821358</v>
      </c>
      <c r="I130" s="7">
        <f>I95*regressions!H$38+regressions!H$39</f>
        <v>16.952311310771975</v>
      </c>
      <c r="J130" s="7">
        <f>J95*regressions!I$38+regressions!I$39</f>
        <v>51.414731752642744</v>
      </c>
      <c r="K130" s="7">
        <f>K95*regressions!J$38+regressions!J$39</f>
        <v>62.77944018291452</v>
      </c>
      <c r="L130" s="7">
        <f>L95*regressions!K$38+regressions!K$39</f>
        <v>1.6864450149355248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2.3634308730682196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jb3-1</v>
      </c>
      <c r="C131" s="7">
        <f>C96*regressions!B$38+regressions!B$39</f>
        <v>27.441105395966787</v>
      </c>
      <c r="D131" s="7">
        <f>D96*regressions!C$38+regressions!C$39</f>
        <v>248.5755739281164</v>
      </c>
      <c r="E131" s="7">
        <f>E96*regressions!D$38+regressions!D$39</f>
        <v>51.56991909762995</v>
      </c>
      <c r="F131" s="7">
        <f>F96*regressions!E$38+regressions!E$39</f>
        <v>35.21922448286149</v>
      </c>
      <c r="G131" s="7">
        <f>G96*regressions!F$38+regressions!F$39</f>
        <v>34.091595376104216</v>
      </c>
      <c r="H131" s="7">
        <f>H96*regressions!G$38+regressions!G$39</f>
        <v>37.446242069674945</v>
      </c>
      <c r="I131" s="7">
        <f>I96*regressions!H$38+regressions!H$39</f>
        <v>417.5451647879522</v>
      </c>
      <c r="J131" s="7">
        <f>J96*regressions!I$38+regressions!I$39</f>
        <v>217.06298100107858</v>
      </c>
      <c r="K131" s="7">
        <f>K96*regressions!J$38+regressions!J$39</f>
        <v>372.2100507997021</v>
      </c>
      <c r="L131" s="7">
        <f>L96*regressions!K$38+regressions!K$39</f>
        <v>95.25703421096418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34.00308083528341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drift-6</v>
      </c>
      <c r="C132" s="7">
        <f>C97*regressions!B$38+regressions!B$39</f>
        <v>27.806435716830343</v>
      </c>
      <c r="D132" s="7">
        <f>D97*regressions!C$38+regressions!C$39</f>
        <v>138.13080708614226</v>
      </c>
      <c r="E132" s="7">
        <f>E97*regressions!D$38+regressions!D$39</f>
        <v>1953.9264601146397</v>
      </c>
      <c r="F132" s="7">
        <f>F97*regressions!E$38+regressions!E$39</f>
        <v>669.670290381244</v>
      </c>
      <c r="G132" s="7">
        <f>G97*regressions!F$38+regressions!F$39</f>
        <v>31.87762613111314</v>
      </c>
      <c r="H132" s="7">
        <f>H97*regressions!G$38+regressions!G$39</f>
        <v>279.64500179479785</v>
      </c>
      <c r="I132" s="7">
        <f>I97*regressions!H$38+regressions!H$39</f>
        <v>402.4904666830457</v>
      </c>
      <c r="J132" s="7">
        <f>J97*regressions!I$38+regressions!I$39</f>
        <v>139.431824198447</v>
      </c>
      <c r="K132" s="7">
        <f>K97*regressions!J$38+regressions!J$39</f>
        <v>313.43830651532585</v>
      </c>
      <c r="L132" s="7">
        <f>L97*regressions!K$38+regressions!K$39</f>
        <v>177.33810658895354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27.993579517172563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242r2  83-91</v>
      </c>
      <c r="C133" s="7">
        <f>C98*regressions!B$38+regressions!B$39</f>
        <v>0.8718898334442986</v>
      </c>
      <c r="D133" s="7">
        <f>D98*regressions!C$38+regressions!C$39</f>
        <v>3.9945773624495104</v>
      </c>
      <c r="E133" s="7">
        <f>E98*regressions!D$38+regressions!D$39</f>
        <v>1902.5991595420799</v>
      </c>
      <c r="F133" s="7">
        <f>F98*regressions!E$38+regressions!E$39</f>
        <v>1559.8164752085468</v>
      </c>
      <c r="G133" s="7">
        <f>G98*regressions!F$38+regressions!F$39</f>
        <v>11.258023424299331</v>
      </c>
      <c r="H133" s="7">
        <f>H98*regressions!G$38+regressions!G$39</f>
        <v>130.50608555776867</v>
      </c>
      <c r="I133" s="7">
        <f>I98*regressions!H$38+regressions!H$39</f>
        <v>16.73754640287124</v>
      </c>
      <c r="J133" s="7">
        <f>J98*regressions!I$38+regressions!I$39</f>
        <v>57.65783755426591</v>
      </c>
      <c r="K133" s="7">
        <f>K98*regressions!J$38+regressions!J$39</f>
        <v>42.32197234797056</v>
      </c>
      <c r="L133" s="7">
        <f>L98*regressions!K$38+regressions!K$39</f>
        <v>3.0622276061181504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0.27330405340091835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jp1-2</v>
      </c>
      <c r="C134" s="7">
        <f>C99*regressions!B$38+regressions!B$39</f>
        <v>-0.23751898828585183</v>
      </c>
      <c r="D134" s="7">
        <f>D99*regressions!C$38+regressions!C$39</f>
        <v>13.170268735679125</v>
      </c>
      <c r="E134" s="7">
        <f>E99*regressions!D$38+regressions!D$39</f>
        <v>2785.4930258187023</v>
      </c>
      <c r="F134" s="7">
        <f>F99*regressions!E$38+regressions!E$39</f>
        <v>2423.3482757569845</v>
      </c>
      <c r="G134" s="7">
        <f>G99*regressions!F$38+regressions!F$39</f>
        <v>7.653917932684539</v>
      </c>
      <c r="H134" s="7">
        <f>H99*regressions!G$38+regressions!G$39</f>
        <v>114.89485641897059</v>
      </c>
      <c r="I134" s="7">
        <f>I99*regressions!H$38+regressions!H$39</f>
        <v>1.8768987945434117</v>
      </c>
      <c r="J134" s="7">
        <f>J99*regressions!I$38+regressions!I$39</f>
        <v>-2.642813707688993</v>
      </c>
      <c r="K134" s="7">
        <f>K99*regressions!J$38+regressions!J$39</f>
        <v>26.946372484807867</v>
      </c>
      <c r="L134" s="7">
        <f>L99*regressions!K$38+regressions!K$39</f>
        <v>5.35027728132344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-1.2967821688568724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jb-3</v>
      </c>
      <c r="C135" s="7">
        <f>C100*regressions!B$38+regressions!B$39</f>
        <v>27.989320390742122</v>
      </c>
      <c r="D135" s="7">
        <f>D100*regressions!C$38+regressions!C$39</f>
        <v>244.95667432879816</v>
      </c>
      <c r="E135" s="7">
        <f>E100*regressions!D$38+regressions!D$39</f>
        <v>55.15054874401046</v>
      </c>
      <c r="F135" s="7">
        <f>F100*regressions!E$38+regressions!E$39</f>
        <v>35.626852153846016</v>
      </c>
      <c r="G135" s="7">
        <f>G100*regressions!F$38+regressions!F$39</f>
        <v>33.2504942362431</v>
      </c>
      <c r="H135" s="7">
        <f>H100*regressions!G$38+regressions!G$39</f>
        <v>39.16326232156023</v>
      </c>
      <c r="I135" s="7">
        <f>I100*regressions!H$38+regressions!H$39</f>
        <v>417.08587924068354</v>
      </c>
      <c r="J135" s="7">
        <f>J100*regressions!I$38+regressions!I$39</f>
        <v>218.48505224056078</v>
      </c>
      <c r="K135" s="7">
        <f>K100*regressions!J$38+regressions!J$39</f>
        <v>377.3195317542587</v>
      </c>
      <c r="L135" s="7">
        <f>L100*regressions!K$38+regressions!K$39</f>
        <v>97.73912722104626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34.524228200104105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ja-3</v>
      </c>
      <c r="C136" s="7">
        <f>C101*regressions!B$38+regressions!B$39</f>
        <v>21.195525323108818</v>
      </c>
      <c r="D136" s="7">
        <f>D101*regressions!C$38+regressions!C$39</f>
        <v>331.94915736099495</v>
      </c>
      <c r="E136" s="7">
        <f>E101*regressions!D$38+regressions!D$39</f>
        <v>62.33857812709837</v>
      </c>
      <c r="F136" s="7">
        <f>F101*regressions!E$38+regressions!E$39</f>
        <v>33.841636644562364</v>
      </c>
      <c r="G136" s="7">
        <f>G101*regressions!F$38+regressions!F$39</f>
        <v>20.875107025983674</v>
      </c>
      <c r="H136" s="7">
        <f>H101*regressions!G$38+regressions!G$39</f>
        <v>17.489315547829385</v>
      </c>
      <c r="I136" s="7">
        <f>I101*regressions!H$38+regressions!H$39</f>
        <v>296.98850480548697</v>
      </c>
      <c r="J136" s="7">
        <f>J101*regressions!I$38+regressions!I$39</f>
        <v>36.13848895991018</v>
      </c>
      <c r="K136" s="7">
        <f>K101*regressions!J$38+regressions!J$39</f>
        <v>158.64807872574644</v>
      </c>
      <c r="L136" s="7">
        <f>L101*regressions!K$38+regressions!K$39</f>
        <v>116.07273957345768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12.170258451605752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drift-7</v>
      </c>
      <c r="C137" s="7">
        <f>C102*regressions!B$38+regressions!B$39</f>
        <v>27.806435716830343</v>
      </c>
      <c r="D137" s="7">
        <f>D102*regressions!C$38+regressions!C$39</f>
        <v>138.13080708614226</v>
      </c>
      <c r="E137" s="7">
        <f>E102*regressions!D$38+regressions!D$39</f>
        <v>1953.9264601146397</v>
      </c>
      <c r="F137" s="7">
        <f>F102*regressions!E$38+regressions!E$39</f>
        <v>669.670290381244</v>
      </c>
      <c r="G137" s="7">
        <f>G102*regressions!F$38+regressions!F$39</f>
        <v>31.877626131113143</v>
      </c>
      <c r="H137" s="7">
        <f>H102*regressions!G$38+regressions!G$39</f>
        <v>279.6450017947978</v>
      </c>
      <c r="I137" s="7">
        <f>I102*regressions!H$38+regressions!H$39</f>
        <v>402.4904666830456</v>
      </c>
      <c r="J137" s="7">
        <f>J102*regressions!I$38+regressions!I$39</f>
        <v>139.431824198447</v>
      </c>
      <c r="K137" s="7">
        <f>K102*regressions!J$38+regressions!J$39</f>
        <v>313.43830651532585</v>
      </c>
      <c r="L137" s="7">
        <f>L102*regressions!K$38+regressions!K$39</f>
        <v>177.33810658895354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27.993579517172563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ja3-2</v>
      </c>
      <c r="C138" s="7">
        <f>C103*regressions!B$38+regressions!B$39</f>
        <v>21.076646872103197</v>
      </c>
      <c r="D138" s="7">
        <f>D103*regressions!C$38+regressions!C$39</f>
        <v>325.5067670263286</v>
      </c>
      <c r="E138" s="7">
        <f>E103*regressions!D$38+regressions!D$39</f>
        <v>61.61210528196237</v>
      </c>
      <c r="F138" s="7">
        <f>F103*regressions!E$38+regressions!E$39</f>
        <v>30.730371543237556</v>
      </c>
      <c r="G138" s="7">
        <f>G103*regressions!F$38+regressions!F$39</f>
        <v>20.998161901281694</v>
      </c>
      <c r="H138" s="7">
        <f>H103*regressions!G$38+regressions!G$39</f>
        <v>19.939955172605167</v>
      </c>
      <c r="I138" s="7">
        <f>I103*regressions!H$38+regressions!H$39</f>
        <v>288.1549792103591</v>
      </c>
      <c r="J138" s="7">
        <f>J103*regressions!I$38+regressions!I$39</f>
        <v>40.3787178810639</v>
      </c>
      <c r="K138" s="7">
        <f>K103*regressions!J$38+regressions!J$39</f>
        <v>165.89792895771373</v>
      </c>
      <c r="L138" s="7">
        <f>L103*regressions!K$38+regressions!K$39</f>
        <v>119.97907759516278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12.912185016344147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blank-2</v>
      </c>
      <c r="C139" s="7">
        <f>C104*regressions!B$38+regressions!B$39</f>
        <v>0.43666870336955976</v>
      </c>
      <c r="D139" s="7">
        <f>D104*regressions!C$38+regressions!C$39</f>
        <v>3.8101800758985087</v>
      </c>
      <c r="E139" s="7">
        <f>E104*regressions!D$38+regressions!D$39</f>
        <v>0.06992511064146512</v>
      </c>
      <c r="F139" s="7">
        <f>F104*regressions!E$38+regressions!E$39</f>
        <v>21.082144120259755</v>
      </c>
      <c r="G139" s="7">
        <f>G104*regressions!F$38+regressions!F$39</f>
        <v>0.09842691396960773</v>
      </c>
      <c r="H139" s="7">
        <f>H104*regressions!G$38+regressions!G$39</f>
        <v>-8.572999526783963</v>
      </c>
      <c r="I139" s="7">
        <f>I104*regressions!H$38+regressions!H$39</f>
        <v>1.1590421419514696</v>
      </c>
      <c r="J139" s="7">
        <f>J104*regressions!I$38+regressions!I$39</f>
        <v>0.6368742562836194</v>
      </c>
      <c r="K139" s="7">
        <f>K104*regressions!J$38+regressions!J$39</f>
        <v>1.1876403504177255</v>
      </c>
      <c r="L139" s="7">
        <f>L104*regressions!K$38+regressions!K$39</f>
        <v>1.7780565610569519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-3.924681375993518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dts1-2</v>
      </c>
      <c r="C140" s="7">
        <f>C105*regressions!B$38+regressions!B$39</f>
        <v>-0.269318975707542</v>
      </c>
      <c r="D140" s="7">
        <f>D105*regressions!C$38+regressions!C$39</f>
        <v>4.001821445840537</v>
      </c>
      <c r="E140" s="7">
        <f>E105*regressions!D$38+regressions!D$39</f>
        <v>3544.029167623499</v>
      </c>
      <c r="F140" s="7">
        <f>F105*regressions!E$38+regressions!E$39</f>
        <v>2166.977259169699</v>
      </c>
      <c r="G140" s="7">
        <f>G105*regressions!F$38+regressions!F$39</f>
        <v>3.6974806009400893</v>
      </c>
      <c r="H140" s="7">
        <f>H105*regressions!G$38+regressions!G$39</f>
        <v>130.56099969708816</v>
      </c>
      <c r="I140" s="7">
        <f>I105*regressions!H$38+regressions!H$39</f>
        <v>1.4647334849997031</v>
      </c>
      <c r="J140" s="7">
        <f>J105*regressions!I$38+regressions!I$39</f>
        <v>-0.09220169417641101</v>
      </c>
      <c r="K140" s="7">
        <f>K105*regressions!J$38+regressions!J$39</f>
        <v>10.13819537751273</v>
      </c>
      <c r="L140" s="7">
        <f>L105*regressions!K$38+regressions!K$39</f>
        <v>0.11545989308196947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-3.010130169001979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jb3-2</v>
      </c>
      <c r="C141" s="7">
        <f>C106*regressions!B$38+regressions!B$39</f>
        <v>26.815156452783405</v>
      </c>
      <c r="D141" s="7">
        <f>D106*regressions!C$38+regressions!C$39</f>
        <v>251.22691785554284</v>
      </c>
      <c r="E141" s="7">
        <f>E106*regressions!D$38+regressions!D$39</f>
        <v>54.036949507783675</v>
      </c>
      <c r="F141" s="7">
        <f>F106*regressions!E$38+regressions!E$39</f>
        <v>55.88239820803125</v>
      </c>
      <c r="G141" s="7">
        <f>G106*regressions!F$38+regressions!F$39</f>
        <v>33.924674371954666</v>
      </c>
      <c r="H141" s="7">
        <f>H106*regressions!G$38+regressions!G$39</f>
        <v>33.734169756844466</v>
      </c>
      <c r="I141" s="7">
        <f>I106*regressions!H$38+regressions!H$39</f>
        <v>415.68325440696833</v>
      </c>
      <c r="J141" s="7">
        <f>J106*regressions!I$38+regressions!I$39</f>
        <v>216.3145441076833</v>
      </c>
      <c r="K141" s="7">
        <f>K106*regressions!J$38+regressions!J$39</f>
        <v>382.3199532742416</v>
      </c>
      <c r="L141" s="7">
        <f>L106*regressions!K$38+regressions!K$39</f>
        <v>95.73639023638711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35.03483119353214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drift-8</v>
      </c>
      <c r="C142" s="7">
        <f>C107*regressions!B$38+regressions!B$39</f>
        <v>27.806435716830343</v>
      </c>
      <c r="D142" s="7">
        <f>D107*regressions!C$38+regressions!C$39</f>
        <v>138.13080708614228</v>
      </c>
      <c r="E142" s="7">
        <f>E107*regressions!D$38+regressions!D$39</f>
        <v>1953.9264601146397</v>
      </c>
      <c r="F142" s="7">
        <f>F107*regressions!E$38+regressions!E$39</f>
        <v>669.670290381244</v>
      </c>
      <c r="G142" s="7">
        <f>G107*regressions!F$38+regressions!F$39</f>
        <v>31.877626131113146</v>
      </c>
      <c r="H142" s="7">
        <f>H107*regressions!G$38+regressions!G$39</f>
        <v>279.6450017947978</v>
      </c>
      <c r="I142" s="7">
        <f>I107*regressions!H$38+regressions!H$39</f>
        <v>402.4904666830457</v>
      </c>
      <c r="J142" s="7">
        <f>J107*regressions!I$38+regressions!I$39</f>
        <v>139.431824198447</v>
      </c>
      <c r="K142" s="7">
        <f>K107*regressions!J$38+regressions!J$39</f>
        <v>313.43830651532585</v>
      </c>
      <c r="L142" s="7">
        <f>L107*regressions!K$38+regressions!K$39</f>
        <v>177.3381065889535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27.993579517172563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512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517</v>
      </c>
      <c r="D145" s="20" t="s">
        <v>521</v>
      </c>
      <c r="E145" s="20" t="s">
        <v>518</v>
      </c>
      <c r="F145" s="20" t="s">
        <v>487</v>
      </c>
      <c r="G145" s="20" t="s">
        <v>486</v>
      </c>
      <c r="H145" s="20" t="s">
        <v>488</v>
      </c>
      <c r="I145" s="20" t="s">
        <v>522</v>
      </c>
      <c r="J145" s="20" t="s">
        <v>526</v>
      </c>
      <c r="K145" s="20" t="s">
        <v>363</v>
      </c>
      <c r="L145" s="20" t="s">
        <v>527</v>
      </c>
      <c r="N145" s="73" t="s">
        <v>449</v>
      </c>
    </row>
    <row r="146" spans="1:14" s="116" customFormat="1" ht="11.25">
      <c r="A146" s="115">
        <v>1</v>
      </c>
      <c r="B146" s="116" t="str">
        <f>'recalc raw'!C3</f>
        <v>drift-1</v>
      </c>
      <c r="C146" s="117">
        <f aca="true" t="shared" si="11" ref="C146:C177">C111*2.139</f>
        <v>59.4779659983001</v>
      </c>
      <c r="D146" s="117">
        <f aca="true" t="shared" si="12" ref="D146:D177">D111*1.889</f>
        <v>260.92909458572274</v>
      </c>
      <c r="E146" s="117">
        <f aca="true" t="shared" si="13" ref="E146:E177">E111*1.43</f>
        <v>2794.1148379639344</v>
      </c>
      <c r="F146" s="117">
        <f aca="true" t="shared" si="14" ref="F146:F177">F111*1.658</f>
        <v>1110.3133414521023</v>
      </c>
      <c r="G146" s="117">
        <f aca="true" t="shared" si="15" ref="G146:G177">G111*1.291</f>
        <v>41.15401533526706</v>
      </c>
      <c r="H146" s="117">
        <f aca="true" t="shared" si="16" ref="H146:H177">H111*1.399</f>
        <v>391.22335751092214</v>
      </c>
      <c r="I146" s="117">
        <f aca="true" t="shared" si="17" ref="I146:I177">I111*1.348</f>
        <v>542.5571490887456</v>
      </c>
      <c r="J146" s="117">
        <f aca="true" t="shared" si="18" ref="J146:J177">J111*1.205</f>
        <v>168.01534815912865</v>
      </c>
      <c r="K146" s="117">
        <f aca="true" t="shared" si="19" ref="K146:K177">K111*2.291</f>
        <v>718.0871602266114</v>
      </c>
      <c r="L146" s="117">
        <f aca="true" t="shared" si="20" ref="L146:L177">L111*1.668</f>
        <v>295.7999617903745</v>
      </c>
      <c r="N146" s="118">
        <f>SUM(C146:J146,L146)</f>
        <v>5663.585071884498</v>
      </c>
    </row>
    <row r="147" spans="1:14" s="116" customFormat="1" ht="11.25">
      <c r="A147" s="115">
        <f>A146+1</f>
        <v>2</v>
      </c>
      <c r="B147" s="116" t="str">
        <f>'recalc raw'!C4</f>
        <v>blank-1</v>
      </c>
      <c r="C147" s="117">
        <f t="shared" si="11"/>
        <v>-1.0283776429199463</v>
      </c>
      <c r="D147" s="117">
        <f t="shared" si="12"/>
        <v>6.5627487932668025</v>
      </c>
      <c r="E147" s="117">
        <f t="shared" si="13"/>
        <v>-4.156751031758769</v>
      </c>
      <c r="F147" s="117">
        <f t="shared" si="14"/>
        <v>2.5595243130601264</v>
      </c>
      <c r="G147" s="117">
        <f t="shared" si="15"/>
        <v>0.837497076313334</v>
      </c>
      <c r="H147" s="117">
        <f t="shared" si="16"/>
        <v>18.009708251505455</v>
      </c>
      <c r="I147" s="117">
        <f t="shared" si="17"/>
        <v>2.2001667239212077</v>
      </c>
      <c r="J147" s="117">
        <f t="shared" si="18"/>
        <v>-0.8504188237402232</v>
      </c>
      <c r="K147" s="117">
        <f t="shared" si="19"/>
        <v>7.015994896889643</v>
      </c>
      <c r="L147" s="117">
        <f t="shared" si="20"/>
        <v>2.6977073150176705</v>
      </c>
      <c r="N147" s="117">
        <f aca="true" t="shared" si="21" ref="N147:N177">SUM(C147:J147,L147)</f>
        <v>26.831804974665655</v>
      </c>
    </row>
    <row r="148" spans="1:14" ht="11.25">
      <c r="A148" s="25">
        <f aca="true" t="shared" si="22" ref="A148:A166">A147+1</f>
        <v>3</v>
      </c>
      <c r="B148" s="1" t="str">
        <f>'recalc raw'!C5</f>
        <v>bir1-1</v>
      </c>
      <c r="C148" s="7">
        <f t="shared" si="11"/>
        <v>35.160112965760625</v>
      </c>
      <c r="D148" s="7">
        <f t="shared" si="12"/>
        <v>17.62012393456445</v>
      </c>
      <c r="E148" s="7">
        <f t="shared" si="13"/>
        <v>542.9373668491601</v>
      </c>
      <c r="F148" s="7">
        <f t="shared" si="14"/>
        <v>242.78185065088263</v>
      </c>
      <c r="G148" s="7">
        <f t="shared" si="15"/>
        <v>56.69773746360486</v>
      </c>
      <c r="H148" s="7">
        <f t="shared" si="16"/>
        <v>73.85348551631128</v>
      </c>
      <c r="I148" s="7">
        <f t="shared" si="17"/>
        <v>147.49246364080386</v>
      </c>
      <c r="J148" s="7">
        <f t="shared" si="18"/>
        <v>153.6102163208698</v>
      </c>
      <c r="K148" s="7">
        <f t="shared" si="19"/>
        <v>724.3749428095822</v>
      </c>
      <c r="L148" s="7">
        <f t="shared" si="20"/>
        <v>22.243704343831368</v>
      </c>
      <c r="N148" s="7">
        <f t="shared" si="21"/>
        <v>1292.3970616857887</v>
      </c>
    </row>
    <row r="149" spans="1:14" s="116" customFormat="1" ht="11.25">
      <c r="A149" s="115">
        <f t="shared" si="22"/>
        <v>4</v>
      </c>
      <c r="B149" s="116" t="str">
        <f>'recalc raw'!C6</f>
        <v>drift-2</v>
      </c>
      <c r="C149" s="117">
        <f t="shared" si="11"/>
        <v>59.4779659983001</v>
      </c>
      <c r="D149" s="117">
        <f t="shared" si="12"/>
        <v>260.92909458572274</v>
      </c>
      <c r="E149" s="117">
        <f t="shared" si="13"/>
        <v>2794.114837963935</v>
      </c>
      <c r="F149" s="117">
        <f t="shared" si="14"/>
        <v>1110.3133414521023</v>
      </c>
      <c r="G149" s="117">
        <f t="shared" si="15"/>
        <v>41.15401533526707</v>
      </c>
      <c r="H149" s="117">
        <f t="shared" si="16"/>
        <v>391.22335751092214</v>
      </c>
      <c r="I149" s="117">
        <f t="shared" si="17"/>
        <v>542.5571490887456</v>
      </c>
      <c r="J149" s="117">
        <f t="shared" si="18"/>
        <v>168.01534815912865</v>
      </c>
      <c r="K149" s="117">
        <f t="shared" si="19"/>
        <v>718.0871602266114</v>
      </c>
      <c r="L149" s="117">
        <f t="shared" si="20"/>
        <v>295.7999617903745</v>
      </c>
      <c r="N149" s="118">
        <f t="shared" si="21"/>
        <v>5663.585071884499</v>
      </c>
    </row>
    <row r="150" spans="1:14" ht="11.25">
      <c r="A150" s="25">
        <f t="shared" si="22"/>
        <v>5</v>
      </c>
      <c r="B150" s="1" t="str">
        <f>'recalc raw'!C7</f>
        <v>jp1-1</v>
      </c>
      <c r="C150" s="7">
        <f t="shared" si="11"/>
        <v>-1.4125440347106415</v>
      </c>
      <c r="D150" s="7">
        <f t="shared" si="12"/>
        <v>24.570063796239847</v>
      </c>
      <c r="E150" s="7">
        <f t="shared" si="13"/>
        <v>4042.491499304259</v>
      </c>
      <c r="F150" s="7">
        <f t="shared" si="14"/>
        <v>4141.757532593739</v>
      </c>
      <c r="G150" s="7">
        <f t="shared" si="15"/>
        <v>9.203682815308763</v>
      </c>
      <c r="H150" s="7">
        <f t="shared" si="16"/>
        <v>164.81131987524645</v>
      </c>
      <c r="I150" s="7">
        <f t="shared" si="17"/>
        <v>2.7216058543466723</v>
      </c>
      <c r="J150" s="7">
        <f t="shared" si="18"/>
        <v>-7.6623209660572185</v>
      </c>
      <c r="K150" s="7">
        <f t="shared" si="19"/>
        <v>58.33072664570679</v>
      </c>
      <c r="L150" s="7">
        <f t="shared" si="20"/>
        <v>11.128548625385168</v>
      </c>
      <c r="N150" s="7">
        <f t="shared" si="21"/>
        <v>8387.609387863758</v>
      </c>
    </row>
    <row r="151" spans="1:14" s="122" customFormat="1" ht="11.25">
      <c r="A151" s="121">
        <f t="shared" si="22"/>
        <v>6</v>
      </c>
      <c r="B151" s="122" t="str">
        <f>'recalc raw'!C8</f>
        <v>212r4  72-78</v>
      </c>
      <c r="C151" s="109">
        <f t="shared" si="11"/>
        <v>23.466305346433938</v>
      </c>
      <c r="D151" s="109">
        <f t="shared" si="12"/>
        <v>9.850838785125418</v>
      </c>
      <c r="E151" s="109">
        <f t="shared" si="13"/>
        <v>566.0745510679535</v>
      </c>
      <c r="F151" s="109">
        <f t="shared" si="14"/>
        <v>253.15914247866112</v>
      </c>
      <c r="G151" s="109">
        <f t="shared" si="15"/>
        <v>51.758735458099</v>
      </c>
      <c r="H151" s="109">
        <f t="shared" si="16"/>
        <v>57.335865758111595</v>
      </c>
      <c r="I151" s="109">
        <f t="shared" si="17"/>
        <v>113.96947434067577</v>
      </c>
      <c r="J151" s="109">
        <f t="shared" si="18"/>
        <v>135.29782967916418</v>
      </c>
      <c r="K151" s="109">
        <f t="shared" si="19"/>
        <v>393.81263819052265</v>
      </c>
      <c r="L151" s="109">
        <f t="shared" si="20"/>
        <v>12.157896001909448</v>
      </c>
      <c r="N151" s="112">
        <f t="shared" si="21"/>
        <v>1223.070638916134</v>
      </c>
    </row>
    <row r="152" spans="1:14" s="116" customFormat="1" ht="11.25">
      <c r="A152" s="115">
        <f t="shared" si="22"/>
        <v>7</v>
      </c>
      <c r="B152" s="116" t="str">
        <f>'recalc raw'!C9</f>
        <v>drift-3</v>
      </c>
      <c r="C152" s="117">
        <f t="shared" si="11"/>
        <v>59.4779659983001</v>
      </c>
      <c r="D152" s="117">
        <f t="shared" si="12"/>
        <v>260.92909458572274</v>
      </c>
      <c r="E152" s="117">
        <f t="shared" si="13"/>
        <v>2794.1148379639344</v>
      </c>
      <c r="F152" s="117">
        <f t="shared" si="14"/>
        <v>1110.3133414521023</v>
      </c>
      <c r="G152" s="117">
        <f t="shared" si="15"/>
        <v>41.15401533526706</v>
      </c>
      <c r="H152" s="117">
        <f t="shared" si="16"/>
        <v>391.22335751092214</v>
      </c>
      <c r="I152" s="117">
        <f t="shared" si="17"/>
        <v>542.5571490887456</v>
      </c>
      <c r="J152" s="117">
        <f t="shared" si="18"/>
        <v>168.01534815912865</v>
      </c>
      <c r="K152" s="117">
        <f t="shared" si="19"/>
        <v>718.0871602266114</v>
      </c>
      <c r="L152" s="117">
        <f t="shared" si="20"/>
        <v>295.7999617903745</v>
      </c>
      <c r="N152" s="118">
        <f t="shared" si="21"/>
        <v>5663.585071884498</v>
      </c>
    </row>
    <row r="153" spans="1:14" ht="11.25">
      <c r="A153" s="25">
        <f t="shared" si="22"/>
        <v>8</v>
      </c>
      <c r="B153" s="1" t="str">
        <f>'recalc raw'!C10</f>
        <v>214r3  45-55</v>
      </c>
      <c r="C153" s="7">
        <f t="shared" si="11"/>
        <v>16.990356473690248</v>
      </c>
      <c r="D153" s="7">
        <f t="shared" si="12"/>
        <v>8.595955643347393</v>
      </c>
      <c r="E153" s="7">
        <f t="shared" si="13"/>
        <v>581.3200233351885</v>
      </c>
      <c r="F153" s="7">
        <f t="shared" si="14"/>
        <v>248.92737122808026</v>
      </c>
      <c r="G153" s="7">
        <f t="shared" si="15"/>
        <v>47.5643774756263</v>
      </c>
      <c r="H153" s="7">
        <f t="shared" si="16"/>
        <v>46.82673922795975</v>
      </c>
      <c r="I153" s="7">
        <f t="shared" si="17"/>
        <v>113.2008797915476</v>
      </c>
      <c r="J153" s="7">
        <f t="shared" si="18"/>
        <v>127.1772416153785</v>
      </c>
      <c r="K153" s="7">
        <f t="shared" si="19"/>
        <v>332.46788793977277</v>
      </c>
      <c r="L153" s="7">
        <f t="shared" si="20"/>
        <v>13.611890383493359</v>
      </c>
      <c r="N153" s="7">
        <f t="shared" si="21"/>
        <v>1204.214835174312</v>
      </c>
    </row>
    <row r="154" spans="1:14" ht="11.25">
      <c r="A154" s="25">
        <f t="shared" si="22"/>
        <v>9</v>
      </c>
      <c r="B154" s="1" t="str">
        <f>'recalc raw'!C11</f>
        <v>225r1  76-85</v>
      </c>
      <c r="C154" s="7">
        <f t="shared" si="11"/>
        <v>16.35631169151164</v>
      </c>
      <c r="D154" s="7">
        <f t="shared" si="12"/>
        <v>10.558757490706805</v>
      </c>
      <c r="E154" s="7">
        <f t="shared" si="13"/>
        <v>1065.4407548654592</v>
      </c>
      <c r="F154" s="7">
        <f t="shared" si="14"/>
        <v>414.9175121293076</v>
      </c>
      <c r="G154" s="7">
        <f t="shared" si="15"/>
        <v>42.42062164812631</v>
      </c>
      <c r="H154" s="7">
        <f t="shared" si="16"/>
        <v>46.94773602108873</v>
      </c>
      <c r="I154" s="7">
        <f t="shared" si="17"/>
        <v>119.23504318318287</v>
      </c>
      <c r="J154" s="7">
        <f t="shared" si="18"/>
        <v>90.49660309706651</v>
      </c>
      <c r="K154" s="7">
        <f t="shared" si="19"/>
        <v>288.93065737740585</v>
      </c>
      <c r="L154" s="7">
        <f t="shared" si="20"/>
        <v>8.142726587182562</v>
      </c>
      <c r="N154" s="114">
        <f t="shared" si="21"/>
        <v>1814.5160667136324</v>
      </c>
    </row>
    <row r="155" spans="1:14" ht="11.25">
      <c r="A155" s="25">
        <f t="shared" si="22"/>
        <v>10</v>
      </c>
      <c r="B155" s="1" t="str">
        <f>'recalc raw'!C12</f>
        <v>226r3  45-55</v>
      </c>
      <c r="C155" s="7">
        <f t="shared" si="11"/>
        <v>21.692643695641046</v>
      </c>
      <c r="D155" s="7">
        <f t="shared" si="12"/>
        <v>10.03029247455665</v>
      </c>
      <c r="E155" s="7">
        <f t="shared" si="13"/>
        <v>841.103945276727</v>
      </c>
      <c r="F155" s="7">
        <f t="shared" si="14"/>
        <v>169.73933321223367</v>
      </c>
      <c r="G155" s="7">
        <f t="shared" si="15"/>
        <v>52.39562330311218</v>
      </c>
      <c r="H155" s="7">
        <f t="shared" si="16"/>
        <v>27.828164864419243</v>
      </c>
      <c r="I155" s="7">
        <f t="shared" si="17"/>
        <v>120.21386469145986</v>
      </c>
      <c r="J155" s="7">
        <f t="shared" si="18"/>
        <v>76.31845214422577</v>
      </c>
      <c r="K155" s="7">
        <f t="shared" si="19"/>
        <v>395.94959157165044</v>
      </c>
      <c r="L155" s="7">
        <f t="shared" si="20"/>
        <v>10.929755828743195</v>
      </c>
      <c r="N155" s="7">
        <f t="shared" si="21"/>
        <v>1330.2520754911188</v>
      </c>
    </row>
    <row r="156" spans="1:14" ht="11.25">
      <c r="A156" s="25">
        <f t="shared" si="22"/>
        <v>11</v>
      </c>
      <c r="B156" s="1" t="str">
        <f>'recalc raw'!C13</f>
        <v>ja3-1</v>
      </c>
      <c r="C156" s="7">
        <f t="shared" si="11"/>
        <v>45.33603988293812</v>
      </c>
      <c r="D156" s="7">
        <f t="shared" si="12"/>
        <v>605.9422188716518</v>
      </c>
      <c r="E156" s="7">
        <f t="shared" si="13"/>
        <v>82.4773491438852</v>
      </c>
      <c r="F156" s="7">
        <f t="shared" si="14"/>
        <v>42.573039296149815</v>
      </c>
      <c r="G156" s="7">
        <f t="shared" si="15"/>
        <v>27.311276283897406</v>
      </c>
      <c r="H156" s="7">
        <f t="shared" si="16"/>
        <v>27.812316690187515</v>
      </c>
      <c r="I156" s="7">
        <f t="shared" si="17"/>
        <v>387.5290726435825</v>
      </c>
      <c r="J156" s="7">
        <f t="shared" si="18"/>
        <v>46.99612256033046</v>
      </c>
      <c r="K156" s="7">
        <f t="shared" si="19"/>
        <v>386.4415820163384</v>
      </c>
      <c r="L156" s="7">
        <f t="shared" si="20"/>
        <v>194.321357694728</v>
      </c>
      <c r="N156" s="7">
        <f t="shared" si="21"/>
        <v>1460.2987930673507</v>
      </c>
    </row>
    <row r="157" spans="1:14" s="116" customFormat="1" ht="11.25">
      <c r="A157" s="115">
        <f t="shared" si="22"/>
        <v>12</v>
      </c>
      <c r="B157" s="116" t="str">
        <f>'recalc raw'!C14</f>
        <v>drift-4</v>
      </c>
      <c r="C157" s="117">
        <f t="shared" si="11"/>
        <v>59.4779659983001</v>
      </c>
      <c r="D157" s="117">
        <f t="shared" si="12"/>
        <v>260.92909458572274</v>
      </c>
      <c r="E157" s="117">
        <f t="shared" si="13"/>
        <v>2794.1148379639344</v>
      </c>
      <c r="F157" s="117">
        <f t="shared" si="14"/>
        <v>1110.3133414521023</v>
      </c>
      <c r="G157" s="117">
        <f t="shared" si="15"/>
        <v>41.15401533526706</v>
      </c>
      <c r="H157" s="117">
        <f t="shared" si="16"/>
        <v>391.22335751092214</v>
      </c>
      <c r="I157" s="117">
        <f t="shared" si="17"/>
        <v>542.5571490887456</v>
      </c>
      <c r="J157" s="117">
        <f t="shared" si="18"/>
        <v>168.01534815912868</v>
      </c>
      <c r="K157" s="117">
        <f t="shared" si="19"/>
        <v>718.0871602266114</v>
      </c>
      <c r="L157" s="117">
        <f t="shared" si="20"/>
        <v>295.7999617903745</v>
      </c>
      <c r="N157" s="118">
        <f t="shared" si="21"/>
        <v>5663.585071884498</v>
      </c>
    </row>
    <row r="158" spans="1:14" s="39" customFormat="1" ht="11.25">
      <c r="A158" s="113">
        <f t="shared" si="22"/>
        <v>13</v>
      </c>
      <c r="B158" s="39" t="str">
        <f>'recalc raw'!C15</f>
        <v>dts1-1</v>
      </c>
      <c r="C158" s="35">
        <f t="shared" si="11"/>
        <v>-1.5568958925822844</v>
      </c>
      <c r="D158" s="35">
        <f t="shared" si="12"/>
        <v>7.037492817833124</v>
      </c>
      <c r="E158" s="35">
        <f t="shared" si="13"/>
        <v>5219.074542905669</v>
      </c>
      <c r="F158" s="35">
        <f t="shared" si="14"/>
        <v>3816.0622210476968</v>
      </c>
      <c r="G158" s="35">
        <f t="shared" si="15"/>
        <v>4.6521173160285265</v>
      </c>
      <c r="H158" s="35">
        <f t="shared" si="16"/>
        <v>186.3353749618927</v>
      </c>
      <c r="I158" s="35">
        <f t="shared" si="17"/>
        <v>1.9364232996982043</v>
      </c>
      <c r="J158" s="35">
        <f t="shared" si="18"/>
        <v>-1.167491886823001</v>
      </c>
      <c r="K158" s="35">
        <f t="shared" si="19"/>
        <v>24.248467508660145</v>
      </c>
      <c r="L158" s="35">
        <f t="shared" si="20"/>
        <v>1.1017950281990199</v>
      </c>
      <c r="N158" s="7">
        <f t="shared" si="21"/>
        <v>9233.47557959761</v>
      </c>
    </row>
    <row r="159" spans="1:14" s="122" customFormat="1" ht="11.25">
      <c r="A159" s="121">
        <f t="shared" si="22"/>
        <v>14</v>
      </c>
      <c r="B159" s="122" t="str">
        <f>'recalc raw'!C16</f>
        <v>230r1  53-60</v>
      </c>
      <c r="C159" s="109">
        <f t="shared" si="11"/>
        <v>18.075516051486563</v>
      </c>
      <c r="D159" s="109">
        <f t="shared" si="12"/>
        <v>9.412796212811784</v>
      </c>
      <c r="E159" s="109">
        <f t="shared" si="13"/>
        <v>653.2696550918388</v>
      </c>
      <c r="F159" s="109">
        <f t="shared" si="14"/>
        <v>187.2760474118994</v>
      </c>
      <c r="G159" s="109">
        <f t="shared" si="15"/>
        <v>47.87225224338999</v>
      </c>
      <c r="H159" s="109">
        <f t="shared" si="16"/>
        <v>30.62995611905434</v>
      </c>
      <c r="I159" s="109">
        <f t="shared" si="17"/>
        <v>105.04457898122622</v>
      </c>
      <c r="J159" s="109">
        <f t="shared" si="18"/>
        <v>99.43901801095967</v>
      </c>
      <c r="K159" s="109">
        <f t="shared" si="19"/>
        <v>358.8400869947823</v>
      </c>
      <c r="L159" s="109">
        <f t="shared" si="20"/>
        <v>12.089124343584352</v>
      </c>
      <c r="N159" s="112">
        <f t="shared" si="21"/>
        <v>1163.1089444662512</v>
      </c>
    </row>
    <row r="160" spans="1:14" ht="11.25">
      <c r="A160" s="25">
        <f t="shared" si="22"/>
        <v>15</v>
      </c>
      <c r="B160" s="1" t="str">
        <f>'recalc raw'!C17</f>
        <v>232r3  110-117</v>
      </c>
      <c r="C160" s="7">
        <f t="shared" si="11"/>
        <v>3.4831412745333834</v>
      </c>
      <c r="D160" s="7">
        <f t="shared" si="12"/>
        <v>7.34506300199387</v>
      </c>
      <c r="E160" s="7">
        <f t="shared" si="13"/>
        <v>1064.9247946691364</v>
      </c>
      <c r="F160" s="7">
        <f t="shared" si="14"/>
        <v>1976.5889296767498</v>
      </c>
      <c r="G160" s="7">
        <f t="shared" si="15"/>
        <v>16.30546700243632</v>
      </c>
      <c r="H160" s="7">
        <f t="shared" si="16"/>
        <v>151.07712204922666</v>
      </c>
      <c r="I160" s="7">
        <f t="shared" si="17"/>
        <v>51.117083271688095</v>
      </c>
      <c r="J160" s="7">
        <f t="shared" si="18"/>
        <v>101.05902298901883</v>
      </c>
      <c r="K160" s="7">
        <f t="shared" si="19"/>
        <v>91.72676819273617</v>
      </c>
      <c r="L160" s="7">
        <f t="shared" si="20"/>
        <v>5.690492320194842</v>
      </c>
      <c r="N160" s="7">
        <f t="shared" si="21"/>
        <v>3377.5911162549783</v>
      </c>
    </row>
    <row r="161" spans="1:14" ht="11.25">
      <c r="A161" s="25">
        <f t="shared" si="22"/>
        <v>16</v>
      </c>
      <c r="B161" s="1" t="str">
        <f>'recalc raw'!C18</f>
        <v>234r2  63-68</v>
      </c>
      <c r="C161" s="7">
        <f t="shared" si="11"/>
        <v>1.220438685007496</v>
      </c>
      <c r="D161" s="7">
        <f t="shared" si="12"/>
        <v>7.489706461823096</v>
      </c>
      <c r="E161" s="7">
        <f t="shared" si="13"/>
        <v>1672.2193458432198</v>
      </c>
      <c r="F161" s="7">
        <f t="shared" si="14"/>
        <v>3328.4685066612415</v>
      </c>
      <c r="G161" s="7">
        <f t="shared" si="15"/>
        <v>18.198993728346252</v>
      </c>
      <c r="H161" s="7">
        <f t="shared" si="16"/>
        <v>195.90215688222048</v>
      </c>
      <c r="I161" s="7">
        <f t="shared" si="17"/>
        <v>28.54960375556053</v>
      </c>
      <c r="J161" s="7">
        <f t="shared" si="18"/>
        <v>453.3551479013368</v>
      </c>
      <c r="K161" s="7">
        <f t="shared" si="19"/>
        <v>91.02882919233708</v>
      </c>
      <c r="L161" s="7">
        <f t="shared" si="20"/>
        <v>0.4809465715664178</v>
      </c>
      <c r="N161" s="35">
        <f t="shared" si="21"/>
        <v>5705.884846490322</v>
      </c>
    </row>
    <row r="162" spans="1:14" s="116" customFormat="1" ht="11.25">
      <c r="A162" s="115">
        <f t="shared" si="22"/>
        <v>17</v>
      </c>
      <c r="B162" s="116" t="str">
        <f>'recalc raw'!C19</f>
        <v>drift-5</v>
      </c>
      <c r="C162" s="117">
        <f t="shared" si="11"/>
        <v>59.4779659983001</v>
      </c>
      <c r="D162" s="117">
        <f t="shared" si="12"/>
        <v>260.92909458572274</v>
      </c>
      <c r="E162" s="117">
        <f t="shared" si="13"/>
        <v>2794.1148379639344</v>
      </c>
      <c r="F162" s="117">
        <f t="shared" si="14"/>
        <v>1110.3133414521023</v>
      </c>
      <c r="G162" s="117">
        <f t="shared" si="15"/>
        <v>41.15401533526706</v>
      </c>
      <c r="H162" s="117">
        <f t="shared" si="16"/>
        <v>391.22335751092214</v>
      </c>
      <c r="I162" s="117">
        <f t="shared" si="17"/>
        <v>542.5571490887456</v>
      </c>
      <c r="J162" s="117">
        <f t="shared" si="18"/>
        <v>168.01534815912865</v>
      </c>
      <c r="K162" s="117">
        <f t="shared" si="19"/>
        <v>718.0871602266114</v>
      </c>
      <c r="L162" s="117">
        <f t="shared" si="20"/>
        <v>295.7999617903744</v>
      </c>
      <c r="N162" s="118">
        <f t="shared" si="21"/>
        <v>5663.585071884498</v>
      </c>
    </row>
    <row r="163" spans="1:14" ht="11.25">
      <c r="A163" s="25">
        <f t="shared" si="22"/>
        <v>18</v>
      </c>
      <c r="B163" s="1" t="str">
        <f>'recalc raw'!C20</f>
        <v>bir1-2</v>
      </c>
      <c r="C163" s="7">
        <f t="shared" si="11"/>
        <v>33.31638200523519</v>
      </c>
      <c r="D163" s="7">
        <f t="shared" si="12"/>
        <v>18.729763267186033</v>
      </c>
      <c r="E163" s="7">
        <f t="shared" si="13"/>
        <v>534.3339061217082</v>
      </c>
      <c r="F163" s="7">
        <f t="shared" si="14"/>
        <v>262.8452802789085</v>
      </c>
      <c r="G163" s="7">
        <f t="shared" si="15"/>
        <v>57.96901309797846</v>
      </c>
      <c r="H163" s="7">
        <f t="shared" si="16"/>
        <v>70.63760534573086</v>
      </c>
      <c r="I163" s="7">
        <f t="shared" si="17"/>
        <v>145.30550099560435</v>
      </c>
      <c r="J163" s="7">
        <f t="shared" si="18"/>
        <v>147.6397836791302</v>
      </c>
      <c r="K163" s="7">
        <f t="shared" si="19"/>
        <v>714.0908044711404</v>
      </c>
      <c r="L163" s="7">
        <f t="shared" si="20"/>
        <v>26.78247922342932</v>
      </c>
      <c r="N163" s="35">
        <f t="shared" si="21"/>
        <v>1297.5597140149114</v>
      </c>
    </row>
    <row r="164" spans="1:14" ht="11.25">
      <c r="A164" s="25">
        <f t="shared" si="22"/>
        <v>19</v>
      </c>
      <c r="B164" s="1" t="str">
        <f>'recalc raw'!C21</f>
        <v>236r2  137-147</v>
      </c>
      <c r="C164" s="7">
        <f t="shared" si="11"/>
        <v>12.151500766758067</v>
      </c>
      <c r="D164" s="7">
        <f t="shared" si="12"/>
        <v>9.956476763454301</v>
      </c>
      <c r="E164" s="7">
        <f t="shared" si="13"/>
        <v>1649.2205408637435</v>
      </c>
      <c r="F164" s="7">
        <f t="shared" si="14"/>
        <v>370.68675127315765</v>
      </c>
      <c r="G164" s="7">
        <f t="shared" si="15"/>
        <v>38.48958659591732</v>
      </c>
      <c r="H164" s="7">
        <f t="shared" si="16"/>
        <v>48.71523156920957</v>
      </c>
      <c r="I164" s="7">
        <f t="shared" si="17"/>
        <v>131.12420678267222</v>
      </c>
      <c r="J164" s="7">
        <f t="shared" si="18"/>
        <v>102.52002993273176</v>
      </c>
      <c r="K164" s="7">
        <f t="shared" si="19"/>
        <v>260.1644331262869</v>
      </c>
      <c r="L164" s="7">
        <f t="shared" si="20"/>
        <v>7.427404004999586</v>
      </c>
      <c r="N164" s="7">
        <f t="shared" si="21"/>
        <v>2370.2917285526437</v>
      </c>
    </row>
    <row r="165" spans="1:14" s="122" customFormat="1" ht="11.25">
      <c r="A165" s="121">
        <f t="shared" si="22"/>
        <v>20</v>
      </c>
      <c r="B165" s="122" t="str">
        <f>'recalc raw'!C22</f>
        <v>240r2  84-91</v>
      </c>
      <c r="C165" s="109">
        <f t="shared" si="11"/>
        <v>6.470720692809231</v>
      </c>
      <c r="D165" s="109">
        <f t="shared" si="12"/>
        <v>7.117304222383068</v>
      </c>
      <c r="E165" s="109">
        <f t="shared" si="13"/>
        <v>3263.8896436431214</v>
      </c>
      <c r="F165" s="109">
        <f t="shared" si="14"/>
        <v>2602.203795202391</v>
      </c>
      <c r="G165" s="109">
        <f t="shared" si="15"/>
        <v>25.87970066436786</v>
      </c>
      <c r="H165" s="109">
        <f t="shared" si="16"/>
        <v>175.3656495130508</v>
      </c>
      <c r="I165" s="109">
        <f t="shared" si="17"/>
        <v>22.851715646920624</v>
      </c>
      <c r="J165" s="109">
        <f t="shared" si="18"/>
        <v>61.95475176193451</v>
      </c>
      <c r="K165" s="109">
        <f t="shared" si="19"/>
        <v>143.82769745905716</v>
      </c>
      <c r="L165" s="109">
        <f t="shared" si="20"/>
        <v>2.812990284912455</v>
      </c>
      <c r="N165" s="112">
        <f t="shared" si="21"/>
        <v>6168.546271631892</v>
      </c>
    </row>
    <row r="166" spans="1:14" ht="11.25">
      <c r="A166" s="25">
        <f t="shared" si="22"/>
        <v>21</v>
      </c>
      <c r="B166" s="1" t="str">
        <f>'recalc raw'!C23</f>
        <v>jb3-1</v>
      </c>
      <c r="C166" s="7">
        <f t="shared" si="11"/>
        <v>58.696524441972954</v>
      </c>
      <c r="D166" s="7">
        <f t="shared" si="12"/>
        <v>469.55925915021186</v>
      </c>
      <c r="E166" s="7">
        <f t="shared" si="13"/>
        <v>73.74498430961083</v>
      </c>
      <c r="F166" s="7">
        <f t="shared" si="14"/>
        <v>58.39347419258435</v>
      </c>
      <c r="G166" s="7">
        <f t="shared" si="15"/>
        <v>44.01224963055054</v>
      </c>
      <c r="H166" s="7">
        <f t="shared" si="16"/>
        <v>52.38729265547525</v>
      </c>
      <c r="I166" s="7">
        <f t="shared" si="17"/>
        <v>562.8508821341596</v>
      </c>
      <c r="J166" s="7">
        <f t="shared" si="18"/>
        <v>261.5608921062997</v>
      </c>
      <c r="K166" s="7">
        <f t="shared" si="19"/>
        <v>852.7332263821176</v>
      </c>
      <c r="L166" s="7">
        <f t="shared" si="20"/>
        <v>158.88873306388825</v>
      </c>
      <c r="N166" s="7">
        <f t="shared" si="21"/>
        <v>1740.0942916847534</v>
      </c>
    </row>
    <row r="167" spans="1:14" s="116" customFormat="1" ht="11.25">
      <c r="A167" s="115">
        <f aca="true" t="shared" si="23" ref="A167:A176">A166+1</f>
        <v>22</v>
      </c>
      <c r="B167" s="116" t="str">
        <f>'recalc raw'!C24</f>
        <v>drift-6</v>
      </c>
      <c r="C167" s="117">
        <f t="shared" si="11"/>
        <v>59.4779659983001</v>
      </c>
      <c r="D167" s="117">
        <f t="shared" si="12"/>
        <v>260.92909458572274</v>
      </c>
      <c r="E167" s="117">
        <f t="shared" si="13"/>
        <v>2794.1148379639344</v>
      </c>
      <c r="F167" s="117">
        <f t="shared" si="14"/>
        <v>1110.3133414521023</v>
      </c>
      <c r="G167" s="117">
        <f t="shared" si="15"/>
        <v>41.15401533526706</v>
      </c>
      <c r="H167" s="117">
        <f t="shared" si="16"/>
        <v>391.2233575109222</v>
      </c>
      <c r="I167" s="117">
        <f t="shared" si="17"/>
        <v>542.5571490887456</v>
      </c>
      <c r="J167" s="117">
        <f t="shared" si="18"/>
        <v>168.01534815912865</v>
      </c>
      <c r="K167" s="117">
        <f t="shared" si="19"/>
        <v>718.0871602266114</v>
      </c>
      <c r="L167" s="117">
        <f t="shared" si="20"/>
        <v>295.7999617903745</v>
      </c>
      <c r="N167" s="118">
        <f t="shared" si="21"/>
        <v>5663.585071884498</v>
      </c>
    </row>
    <row r="168" spans="1:14" ht="11.25">
      <c r="A168" s="25">
        <f t="shared" si="23"/>
        <v>23</v>
      </c>
      <c r="B168" s="1" t="str">
        <f>'recalc raw'!C25</f>
        <v>242r2  83-91</v>
      </c>
      <c r="C168" s="7">
        <f t="shared" si="11"/>
        <v>1.8649723537373546</v>
      </c>
      <c r="D168" s="7">
        <f t="shared" si="12"/>
        <v>7.545756637667125</v>
      </c>
      <c r="E168" s="7">
        <f t="shared" si="13"/>
        <v>2720.716798145174</v>
      </c>
      <c r="F168" s="7">
        <f t="shared" si="14"/>
        <v>2586.1757158957703</v>
      </c>
      <c r="G168" s="7">
        <f t="shared" si="15"/>
        <v>14.534108240770436</v>
      </c>
      <c r="H168" s="7">
        <f t="shared" si="16"/>
        <v>182.57801369531836</v>
      </c>
      <c r="I168" s="7">
        <f t="shared" si="17"/>
        <v>22.56221255107043</v>
      </c>
      <c r="J168" s="7">
        <f t="shared" si="18"/>
        <v>69.47769425289043</v>
      </c>
      <c r="K168" s="7">
        <f t="shared" si="19"/>
        <v>96.95963864920054</v>
      </c>
      <c r="L168" s="7">
        <f t="shared" si="20"/>
        <v>5.107795647005075</v>
      </c>
      <c r="N168" s="7">
        <f t="shared" si="21"/>
        <v>5610.563067419404</v>
      </c>
    </row>
    <row r="169" spans="1:14" ht="11.25">
      <c r="A169" s="25">
        <f t="shared" si="23"/>
        <v>24</v>
      </c>
      <c r="B169" s="1" t="str">
        <f>'recalc raw'!C26</f>
        <v>jp1-2</v>
      </c>
      <c r="C169" s="7">
        <f t="shared" si="11"/>
        <v>-0.508053115943437</v>
      </c>
      <c r="D169" s="7">
        <f t="shared" si="12"/>
        <v>24.878637641697868</v>
      </c>
      <c r="E169" s="7">
        <f t="shared" si="13"/>
        <v>3983.255026920744</v>
      </c>
      <c r="F169" s="7">
        <f t="shared" si="14"/>
        <v>4017.9114412050803</v>
      </c>
      <c r="G169" s="7">
        <f t="shared" si="15"/>
        <v>9.88120805109574</v>
      </c>
      <c r="H169" s="7">
        <f t="shared" si="16"/>
        <v>160.73790413013987</v>
      </c>
      <c r="I169" s="7">
        <f t="shared" si="17"/>
        <v>2.530059575044519</v>
      </c>
      <c r="J169" s="7">
        <f t="shared" si="18"/>
        <v>-3.184590517765237</v>
      </c>
      <c r="K169" s="7">
        <f t="shared" si="19"/>
        <v>61.73413936269482</v>
      </c>
      <c r="L169" s="7">
        <f t="shared" si="20"/>
        <v>8.924262505247498</v>
      </c>
      <c r="N169" s="7">
        <f t="shared" si="21"/>
        <v>8204.425896395343</v>
      </c>
    </row>
    <row r="170" spans="1:14" ht="11.25">
      <c r="A170" s="25">
        <f t="shared" si="23"/>
        <v>25</v>
      </c>
      <c r="B170" s="1" t="str">
        <f>'recalc raw'!C27</f>
        <v>jb-3</v>
      </c>
      <c r="C170" s="7">
        <f t="shared" si="11"/>
        <v>59.8691563157974</v>
      </c>
      <c r="D170" s="7">
        <f t="shared" si="12"/>
        <v>462.7231578070997</v>
      </c>
      <c r="E170" s="7">
        <f t="shared" si="13"/>
        <v>78.86528470393495</v>
      </c>
      <c r="F170" s="7">
        <f t="shared" si="14"/>
        <v>59.06932087107669</v>
      </c>
      <c r="G170" s="7">
        <f t="shared" si="15"/>
        <v>42.926388058989836</v>
      </c>
      <c r="H170" s="7">
        <f t="shared" si="16"/>
        <v>54.78940398786276</v>
      </c>
      <c r="I170" s="7">
        <f t="shared" si="17"/>
        <v>562.2317652164414</v>
      </c>
      <c r="J170" s="7">
        <f t="shared" si="18"/>
        <v>263.2744879498758</v>
      </c>
      <c r="K170" s="7">
        <f t="shared" si="19"/>
        <v>864.4390472490066</v>
      </c>
      <c r="L170" s="7">
        <f t="shared" si="20"/>
        <v>163.02886420470514</v>
      </c>
      <c r="N170" s="7">
        <f t="shared" si="21"/>
        <v>1746.7778291157836</v>
      </c>
    </row>
    <row r="171" spans="1:14" ht="11.25">
      <c r="A171" s="25">
        <f t="shared" si="23"/>
        <v>26</v>
      </c>
      <c r="B171" s="1" t="str">
        <f>'recalc raw'!C28</f>
        <v>ja-3</v>
      </c>
      <c r="C171" s="7">
        <f t="shared" si="11"/>
        <v>45.337228666129754</v>
      </c>
      <c r="D171" s="7">
        <f t="shared" si="12"/>
        <v>627.0519582549194</v>
      </c>
      <c r="E171" s="7">
        <f t="shared" si="13"/>
        <v>89.14416672175066</v>
      </c>
      <c r="F171" s="7">
        <f t="shared" si="14"/>
        <v>56.109433556684394</v>
      </c>
      <c r="G171" s="7">
        <f t="shared" si="15"/>
        <v>26.949763170544923</v>
      </c>
      <c r="H171" s="7">
        <f t="shared" si="16"/>
        <v>24.46755245141331</v>
      </c>
      <c r="I171" s="7">
        <f t="shared" si="17"/>
        <v>400.34050447779646</v>
      </c>
      <c r="J171" s="7">
        <f t="shared" si="18"/>
        <v>43.54687919669177</v>
      </c>
      <c r="K171" s="7">
        <f t="shared" si="19"/>
        <v>363.4627483606851</v>
      </c>
      <c r="L171" s="7">
        <f t="shared" si="20"/>
        <v>193.60932960852742</v>
      </c>
      <c r="N171" s="35">
        <f t="shared" si="21"/>
        <v>1506.556816104458</v>
      </c>
    </row>
    <row r="172" spans="1:14" s="116" customFormat="1" ht="11.25">
      <c r="A172" s="115">
        <f t="shared" si="23"/>
        <v>27</v>
      </c>
      <c r="B172" s="116" t="str">
        <f>'recalc raw'!C29</f>
        <v>drift-7</v>
      </c>
      <c r="C172" s="117">
        <f t="shared" si="11"/>
        <v>59.4779659983001</v>
      </c>
      <c r="D172" s="117">
        <f t="shared" si="12"/>
        <v>260.92909458572274</v>
      </c>
      <c r="E172" s="117">
        <f t="shared" si="13"/>
        <v>2794.1148379639344</v>
      </c>
      <c r="F172" s="117">
        <f t="shared" si="14"/>
        <v>1110.3133414521023</v>
      </c>
      <c r="G172" s="117">
        <f t="shared" si="15"/>
        <v>41.15401533526706</v>
      </c>
      <c r="H172" s="117">
        <f t="shared" si="16"/>
        <v>391.22335751092214</v>
      </c>
      <c r="I172" s="117">
        <f t="shared" si="17"/>
        <v>542.5571490887455</v>
      </c>
      <c r="J172" s="117">
        <f t="shared" si="18"/>
        <v>168.01534815912865</v>
      </c>
      <c r="K172" s="117">
        <f t="shared" si="19"/>
        <v>718.0871602266114</v>
      </c>
      <c r="L172" s="117">
        <f t="shared" si="20"/>
        <v>295.7999617903745</v>
      </c>
      <c r="N172" s="118">
        <f t="shared" si="21"/>
        <v>5663.585071884498</v>
      </c>
    </row>
    <row r="173" spans="1:14" s="39" customFormat="1" ht="11.25">
      <c r="A173" s="113">
        <f t="shared" si="23"/>
        <v>28</v>
      </c>
      <c r="B173" s="39" t="str">
        <f>'recalc raw'!C30</f>
        <v>ja3-2</v>
      </c>
      <c r="C173" s="35">
        <f t="shared" si="11"/>
        <v>45.08294765942873</v>
      </c>
      <c r="D173" s="35">
        <f t="shared" si="12"/>
        <v>614.8822829127347</v>
      </c>
      <c r="E173" s="35">
        <f t="shared" si="13"/>
        <v>88.10531055320618</v>
      </c>
      <c r="F173" s="35">
        <f t="shared" si="14"/>
        <v>50.95095601868787</v>
      </c>
      <c r="G173" s="35">
        <f t="shared" si="15"/>
        <v>27.108627014554667</v>
      </c>
      <c r="H173" s="35">
        <f t="shared" si="16"/>
        <v>27.89599728647463</v>
      </c>
      <c r="I173" s="35">
        <f t="shared" si="17"/>
        <v>388.4329119755641</v>
      </c>
      <c r="J173" s="35">
        <f t="shared" si="18"/>
        <v>48.656355046682</v>
      </c>
      <c r="K173" s="35">
        <f t="shared" si="19"/>
        <v>380.07215524212216</v>
      </c>
      <c r="L173" s="35">
        <f t="shared" si="20"/>
        <v>200.1251014287315</v>
      </c>
      <c r="N173" s="7">
        <f t="shared" si="21"/>
        <v>1491.2404898960644</v>
      </c>
    </row>
    <row r="174" spans="1:14" ht="11.25">
      <c r="A174" s="25">
        <f t="shared" si="23"/>
        <v>29</v>
      </c>
      <c r="B174" s="1" t="str">
        <f>'recalc raw'!C31</f>
        <v>blank-2</v>
      </c>
      <c r="C174" s="7">
        <f t="shared" si="11"/>
        <v>0.9340343565074882</v>
      </c>
      <c r="D174" s="7">
        <f t="shared" si="12"/>
        <v>7.197430163372283</v>
      </c>
      <c r="E174" s="7">
        <f t="shared" si="13"/>
        <v>0.09999290821729512</v>
      </c>
      <c r="F174" s="7">
        <f t="shared" si="14"/>
        <v>34.954194951390676</v>
      </c>
      <c r="G174" s="7">
        <f t="shared" si="15"/>
        <v>0.12706914593476357</v>
      </c>
      <c r="H174" s="7">
        <f t="shared" si="16"/>
        <v>-11.993626337970765</v>
      </c>
      <c r="I174" s="7">
        <f t="shared" si="17"/>
        <v>1.5623888073505812</v>
      </c>
      <c r="J174" s="7">
        <f t="shared" si="18"/>
        <v>0.7674334788217614</v>
      </c>
      <c r="K174" s="7">
        <f t="shared" si="19"/>
        <v>2.720884042807009</v>
      </c>
      <c r="L174" s="7">
        <f t="shared" si="20"/>
        <v>2.965798343842996</v>
      </c>
      <c r="N174" s="35">
        <f t="shared" si="21"/>
        <v>36.61471581746708</v>
      </c>
    </row>
    <row r="175" spans="1:14" s="116" customFormat="1" ht="11.25">
      <c r="A175" s="115">
        <f t="shared" si="23"/>
        <v>30</v>
      </c>
      <c r="B175" s="116" t="str">
        <f>'recalc raw'!C32</f>
        <v>dts1-2</v>
      </c>
      <c r="C175" s="117">
        <f t="shared" si="11"/>
        <v>-0.5760732890384322</v>
      </c>
      <c r="D175" s="117">
        <f t="shared" si="12"/>
        <v>7.5594407111927735</v>
      </c>
      <c r="E175" s="117">
        <f t="shared" si="13"/>
        <v>5067.9617097016035</v>
      </c>
      <c r="F175" s="117">
        <f t="shared" si="14"/>
        <v>3592.848295703361</v>
      </c>
      <c r="G175" s="117">
        <f t="shared" si="15"/>
        <v>4.773447455813655</v>
      </c>
      <c r="H175" s="117">
        <f t="shared" si="16"/>
        <v>182.65483857622635</v>
      </c>
      <c r="I175" s="117">
        <f t="shared" si="17"/>
        <v>1.9744607377796</v>
      </c>
      <c r="J175" s="117">
        <f t="shared" si="18"/>
        <v>-0.11110304148257527</v>
      </c>
      <c r="K175" s="117">
        <f t="shared" si="19"/>
        <v>23.226605609881663</v>
      </c>
      <c r="L175" s="117">
        <f t="shared" si="20"/>
        <v>0.19258710166072507</v>
      </c>
      <c r="N175" s="117">
        <f>SUM(C175:J175,L175)</f>
        <v>8857.277603657118</v>
      </c>
    </row>
    <row r="176" spans="1:14" s="116" customFormat="1" ht="11.25">
      <c r="A176" s="115">
        <f t="shared" si="23"/>
        <v>31</v>
      </c>
      <c r="B176" s="116" t="str">
        <f>'recalc raw'!C33</f>
        <v>jb3-2</v>
      </c>
      <c r="C176" s="117">
        <f t="shared" si="11"/>
        <v>57.3576196525037</v>
      </c>
      <c r="D176" s="117">
        <f t="shared" si="12"/>
        <v>474.5676478291204</v>
      </c>
      <c r="E176" s="117">
        <f t="shared" si="13"/>
        <v>77.27283779613064</v>
      </c>
      <c r="F176" s="117">
        <f t="shared" si="14"/>
        <v>92.6530162289158</v>
      </c>
      <c r="G176" s="117">
        <f t="shared" si="15"/>
        <v>43.79675461419347</v>
      </c>
      <c r="H176" s="117">
        <f t="shared" si="16"/>
        <v>47.19410348982541</v>
      </c>
      <c r="I176" s="117">
        <f t="shared" si="17"/>
        <v>560.3410269405933</v>
      </c>
      <c r="J176" s="117">
        <f t="shared" si="18"/>
        <v>260.6590256497584</v>
      </c>
      <c r="K176" s="117">
        <f t="shared" si="19"/>
        <v>875.8950129512874</v>
      </c>
      <c r="L176" s="117">
        <f t="shared" si="20"/>
        <v>159.68829891429368</v>
      </c>
      <c r="N176" s="117">
        <f t="shared" si="21"/>
        <v>1773.5303311153348</v>
      </c>
    </row>
    <row r="177" spans="1:14" s="116" customFormat="1" ht="11.25">
      <c r="A177" s="115">
        <f>A176+1</f>
        <v>32</v>
      </c>
      <c r="B177" s="116" t="str">
        <f>'recalc raw'!C34</f>
        <v>drift-8</v>
      </c>
      <c r="C177" s="117">
        <f t="shared" si="11"/>
        <v>59.4779659983001</v>
      </c>
      <c r="D177" s="117">
        <f t="shared" si="12"/>
        <v>260.9290945857228</v>
      </c>
      <c r="E177" s="117">
        <f t="shared" si="13"/>
        <v>2794.1148379639344</v>
      </c>
      <c r="F177" s="117">
        <f t="shared" si="14"/>
        <v>1110.3133414521023</v>
      </c>
      <c r="G177" s="117">
        <f t="shared" si="15"/>
        <v>41.15401533526707</v>
      </c>
      <c r="H177" s="117">
        <f t="shared" si="16"/>
        <v>391.22335751092214</v>
      </c>
      <c r="I177" s="117">
        <f t="shared" si="17"/>
        <v>542.5571490887456</v>
      </c>
      <c r="J177" s="117">
        <f t="shared" si="18"/>
        <v>168.01534815912865</v>
      </c>
      <c r="K177" s="117">
        <f t="shared" si="19"/>
        <v>718.0871602266114</v>
      </c>
      <c r="L177" s="117">
        <f t="shared" si="20"/>
        <v>295.7999617903744</v>
      </c>
      <c r="N177" s="118">
        <f t="shared" si="21"/>
        <v>5663.585071884498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pane xSplit="2" ySplit="2" topLeftCell="C1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C16384"/>
    </sheetView>
  </sheetViews>
  <sheetFormatPr defaultColWidth="11.421875" defaultRowHeight="12.75"/>
  <cols>
    <col min="1" max="1" width="4.421875" style="160" customWidth="1"/>
    <col min="2" max="2" width="17.57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60"/>
      <c r="B1" s="23" t="s">
        <v>548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60"/>
      <c r="B2" s="23" t="str">
        <f>'blk, drift &amp; conc calc'!B145</f>
        <v>Sample</v>
      </c>
      <c r="C2" s="23" t="str">
        <f>'blk, drift &amp; conc calc'!C110</f>
        <v>Y 371.029</v>
      </c>
      <c r="D2" s="23" t="str">
        <f>'blk, drift &amp; conc calc'!D110</f>
        <v>Ba 455.403</v>
      </c>
      <c r="E2" s="23" t="str">
        <f>'blk, drift &amp; conc calc'!E110</f>
        <v>Cr 267.716</v>
      </c>
      <c r="F2" s="23" t="str">
        <f>'blk, drift &amp; conc calc'!F110</f>
        <v>Ni 231.604</v>
      </c>
      <c r="G2" s="23" t="str">
        <f>'blk, drift &amp; conc calc'!G110</f>
        <v>Sc 361.384</v>
      </c>
      <c r="H2" s="23" t="str">
        <f>'blk, drift &amp; conc calc'!H110</f>
        <v>Co 228.616</v>
      </c>
      <c r="I2" s="23" t="str">
        <f>'blk, drift &amp; conc calc'!I110</f>
        <v>Sr 407.771</v>
      </c>
      <c r="J2" s="23" t="str">
        <f>'blk, drift &amp; conc calc'!J110</f>
        <v>Cu 324.754</v>
      </c>
      <c r="K2" s="23" t="str">
        <f>'blk, drift &amp; conc calc'!K110</f>
        <v>V 292.402</v>
      </c>
      <c r="L2" s="23" t="str">
        <f>'blk, drift &amp; conc calc'!L110</f>
        <v>Zr 343.823</v>
      </c>
      <c r="M2" s="23"/>
      <c r="N2" s="23" t="s">
        <v>364</v>
      </c>
      <c r="O2" s="23"/>
      <c r="P2" s="23">
        <f>'blk, drift &amp; conc calc'!M1</f>
        <v>0</v>
      </c>
      <c r="Q2" s="23">
        <f>'blk, drift &amp; conc calc'!N1</f>
        <v>0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60">
        <f>'blk, drift &amp; conc calc'!A146</f>
        <v>1</v>
      </c>
      <c r="B3" s="7" t="str">
        <f>'blk, drift &amp; conc calc'!B146</f>
        <v>drift-1</v>
      </c>
      <c r="C3" s="35">
        <f>'blk, drift &amp; conc calc'!C111</f>
        <v>27.806435716830343</v>
      </c>
      <c r="D3" s="7">
        <f>'blk, drift &amp; conc calc'!D111</f>
        <v>138.13080708614226</v>
      </c>
      <c r="E3" s="7">
        <f>'blk, drift &amp; conc calc'!E111</f>
        <v>1953.9264601146397</v>
      </c>
      <c r="F3" s="7">
        <f>'blk, drift &amp; conc calc'!F111</f>
        <v>669.670290381244</v>
      </c>
      <c r="G3" s="7">
        <f>'blk, drift &amp; conc calc'!G111</f>
        <v>31.877626131113143</v>
      </c>
      <c r="H3" s="7">
        <f>'blk, drift &amp; conc calc'!H111</f>
        <v>279.6450017947978</v>
      </c>
      <c r="I3" s="7">
        <f>'blk, drift &amp; conc calc'!I111</f>
        <v>402.4904666830457</v>
      </c>
      <c r="J3" s="7">
        <f>'blk, drift &amp; conc calc'!J111</f>
        <v>139.431824198447</v>
      </c>
      <c r="K3" s="7">
        <f>'blk, drift &amp; conc calc'!K111</f>
        <v>313.43830651532585</v>
      </c>
      <c r="L3" s="7">
        <f>'blk, drift &amp; conc calc'!L111</f>
        <v>177.33810658895354</v>
      </c>
      <c r="M3" s="7"/>
      <c r="N3" s="7">
        <f>SUM(C3:L3)</f>
        <v>4133.755325210539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27.993579517172563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60">
        <f>'blk, drift &amp; conc calc'!A149</f>
        <v>4</v>
      </c>
      <c r="B4" s="7" t="str">
        <f>'blk, drift &amp; conc calc'!B149</f>
        <v>drift-2</v>
      </c>
      <c r="C4" s="35">
        <f>'blk, drift &amp; conc calc'!C114</f>
        <v>27.806435716830343</v>
      </c>
      <c r="D4" s="7">
        <f>'blk, drift &amp; conc calc'!D114</f>
        <v>138.13080708614226</v>
      </c>
      <c r="E4" s="7">
        <f>'blk, drift &amp; conc calc'!E114</f>
        <v>1953.92646011464</v>
      </c>
      <c r="F4" s="7">
        <f>'blk, drift &amp; conc calc'!F114</f>
        <v>669.670290381244</v>
      </c>
      <c r="G4" s="7">
        <f>'blk, drift &amp; conc calc'!G114</f>
        <v>31.877626131113146</v>
      </c>
      <c r="H4" s="7">
        <f>'blk, drift &amp; conc calc'!H114</f>
        <v>279.6450017947978</v>
      </c>
      <c r="I4" s="7">
        <f>'blk, drift &amp; conc calc'!I114</f>
        <v>402.4904666830457</v>
      </c>
      <c r="J4" s="7">
        <f>'blk, drift &amp; conc calc'!J114</f>
        <v>139.431824198447</v>
      </c>
      <c r="K4" s="7">
        <f>'blk, drift &amp; conc calc'!K114</f>
        <v>313.43830651532585</v>
      </c>
      <c r="L4" s="7">
        <f>'blk, drift &amp; conc calc'!L114</f>
        <v>177.33810658895354</v>
      </c>
      <c r="M4" s="7"/>
      <c r="N4" s="7">
        <f aca="true" t="shared" si="0" ref="N4:N9">SUM(C4:L4)</f>
        <v>4133.755325210539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27.993579517172563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60">
        <f>'blk, drift &amp; conc calc'!A152</f>
        <v>7</v>
      </c>
      <c r="B5" s="7" t="str">
        <f>'blk, drift &amp; conc calc'!B152</f>
        <v>drift-3</v>
      </c>
      <c r="C5" s="35">
        <f>'blk, drift &amp; conc calc'!C117</f>
        <v>27.806435716830343</v>
      </c>
      <c r="D5" s="7">
        <f>'blk, drift &amp; conc calc'!D117</f>
        <v>138.13080708614226</v>
      </c>
      <c r="E5" s="7">
        <f>'blk, drift &amp; conc calc'!E117</f>
        <v>1953.9264601146397</v>
      </c>
      <c r="F5" s="7">
        <f>'blk, drift &amp; conc calc'!F117</f>
        <v>669.670290381244</v>
      </c>
      <c r="G5" s="7">
        <f>'blk, drift &amp; conc calc'!G117</f>
        <v>31.877626131113143</v>
      </c>
      <c r="H5" s="7">
        <f>'blk, drift &amp; conc calc'!H117</f>
        <v>279.6450017947978</v>
      </c>
      <c r="I5" s="7">
        <f>'blk, drift &amp; conc calc'!I117</f>
        <v>402.4904666830457</v>
      </c>
      <c r="J5" s="7">
        <f>'blk, drift &amp; conc calc'!J117</f>
        <v>139.431824198447</v>
      </c>
      <c r="K5" s="7">
        <f>'blk, drift &amp; conc calc'!K117</f>
        <v>313.43830651532585</v>
      </c>
      <c r="L5" s="7">
        <f>'blk, drift &amp; conc calc'!L117</f>
        <v>177.33810658895354</v>
      </c>
      <c r="M5" s="7"/>
      <c r="N5" s="7">
        <f t="shared" si="0"/>
        <v>4133.755325210539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27.993579517172563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60">
        <f>'blk, drift &amp; conc calc'!A157</f>
        <v>12</v>
      </c>
      <c r="B6" s="7" t="str">
        <f>'blk, drift &amp; conc calc'!B157</f>
        <v>drift-4</v>
      </c>
      <c r="C6" s="35">
        <f>'blk, drift &amp; conc calc'!C122</f>
        <v>27.806435716830343</v>
      </c>
      <c r="D6" s="7">
        <f>'blk, drift &amp; conc calc'!D122</f>
        <v>138.13080708614226</v>
      </c>
      <c r="E6" s="7">
        <f>'blk, drift &amp; conc calc'!E122</f>
        <v>1953.9264601146397</v>
      </c>
      <c r="F6" s="7">
        <f>'blk, drift &amp; conc calc'!F122</f>
        <v>669.670290381244</v>
      </c>
      <c r="G6" s="7">
        <f>'blk, drift &amp; conc calc'!G122</f>
        <v>31.87762613111314</v>
      </c>
      <c r="H6" s="7">
        <f>'blk, drift &amp; conc calc'!H122</f>
        <v>279.6450017947978</v>
      </c>
      <c r="I6" s="7">
        <f>'blk, drift &amp; conc calc'!I122</f>
        <v>402.4904666830457</v>
      </c>
      <c r="J6" s="7">
        <f>'blk, drift &amp; conc calc'!J122</f>
        <v>139.43182419844703</v>
      </c>
      <c r="K6" s="7">
        <f>'blk, drift &amp; conc calc'!K122</f>
        <v>313.43830651532585</v>
      </c>
      <c r="L6" s="7">
        <f>'blk, drift &amp; conc calc'!L122</f>
        <v>177.33810658895354</v>
      </c>
      <c r="M6" s="7"/>
      <c r="N6" s="7">
        <f t="shared" si="0"/>
        <v>4133.755325210539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27.993579517172563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60">
        <f>'blk, drift &amp; conc calc'!A162</f>
        <v>17</v>
      </c>
      <c r="B7" s="7" t="str">
        <f>'blk, drift &amp; conc calc'!B162</f>
        <v>drift-5</v>
      </c>
      <c r="C7" s="35">
        <f>'blk, drift &amp; conc calc'!C127</f>
        <v>27.806435716830343</v>
      </c>
      <c r="D7" s="7">
        <f>'blk, drift &amp; conc calc'!D127</f>
        <v>138.13080708614226</v>
      </c>
      <c r="E7" s="7">
        <f>'blk, drift &amp; conc calc'!E127</f>
        <v>1953.9264601146397</v>
      </c>
      <c r="F7" s="7">
        <f>'blk, drift &amp; conc calc'!F127</f>
        <v>669.670290381244</v>
      </c>
      <c r="G7" s="7">
        <f>'blk, drift &amp; conc calc'!G127</f>
        <v>31.877626131113143</v>
      </c>
      <c r="H7" s="7">
        <f>'blk, drift &amp; conc calc'!H127</f>
        <v>279.6450017947978</v>
      </c>
      <c r="I7" s="7">
        <f>'blk, drift &amp; conc calc'!I127</f>
        <v>402.4904666830457</v>
      </c>
      <c r="J7" s="7">
        <f>'blk, drift &amp; conc calc'!J127</f>
        <v>139.431824198447</v>
      </c>
      <c r="K7" s="7">
        <f>'blk, drift &amp; conc calc'!K127</f>
        <v>313.43830651532585</v>
      </c>
      <c r="L7" s="7">
        <f>'blk, drift &amp; conc calc'!L127</f>
        <v>177.3381065889535</v>
      </c>
      <c r="M7" s="7"/>
      <c r="N7" s="7">
        <f t="shared" si="0"/>
        <v>4133.755325210539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27.993579517172563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60">
        <f>'blk, drift &amp; conc calc'!A167</f>
        <v>22</v>
      </c>
      <c r="B8" s="7" t="str">
        <f>'blk, drift &amp; conc calc'!B167</f>
        <v>drift-6</v>
      </c>
      <c r="C8" s="35">
        <f>'blk, drift &amp; conc calc'!C132</f>
        <v>27.806435716830343</v>
      </c>
      <c r="D8" s="7">
        <f>'blk, drift &amp; conc calc'!D132</f>
        <v>138.13080708614226</v>
      </c>
      <c r="E8" s="7">
        <f>'blk, drift &amp; conc calc'!E132</f>
        <v>1953.9264601146397</v>
      </c>
      <c r="F8" s="7">
        <f>'blk, drift &amp; conc calc'!F132</f>
        <v>669.670290381244</v>
      </c>
      <c r="G8" s="7">
        <f>'blk, drift &amp; conc calc'!G132</f>
        <v>31.87762613111314</v>
      </c>
      <c r="H8" s="7">
        <f>'blk, drift &amp; conc calc'!H132</f>
        <v>279.64500179479785</v>
      </c>
      <c r="I8" s="7">
        <f>'blk, drift &amp; conc calc'!I132</f>
        <v>402.4904666830457</v>
      </c>
      <c r="J8" s="7">
        <f>'blk, drift &amp; conc calc'!J132</f>
        <v>139.431824198447</v>
      </c>
      <c r="K8" s="7">
        <f>'blk, drift &amp; conc calc'!K132</f>
        <v>313.43830651532585</v>
      </c>
      <c r="L8" s="7">
        <f>'blk, drift &amp; conc calc'!L132</f>
        <v>177.33810658895354</v>
      </c>
      <c r="M8" s="7"/>
      <c r="N8" s="7">
        <f t="shared" si="0"/>
        <v>4133.755325210539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27.993579517172563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60">
        <f>'blk, drift &amp; conc calc'!A172</f>
        <v>27</v>
      </c>
      <c r="B9" s="7" t="str">
        <f>'blk, drift &amp; conc calc'!B172</f>
        <v>drift-7</v>
      </c>
      <c r="C9" s="35">
        <f>'blk, drift &amp; conc calc'!C137</f>
        <v>27.806435716830343</v>
      </c>
      <c r="D9" s="7">
        <f>'blk, drift &amp; conc calc'!D137</f>
        <v>138.13080708614226</v>
      </c>
      <c r="E9" s="7">
        <f>'blk, drift &amp; conc calc'!E137</f>
        <v>1953.9264601146397</v>
      </c>
      <c r="F9" s="7">
        <f>'blk, drift &amp; conc calc'!F137</f>
        <v>669.670290381244</v>
      </c>
      <c r="G9" s="7">
        <f>'blk, drift &amp; conc calc'!G137</f>
        <v>31.877626131113143</v>
      </c>
      <c r="H9" s="7">
        <f>'blk, drift &amp; conc calc'!H137</f>
        <v>279.6450017947978</v>
      </c>
      <c r="I9" s="7">
        <f>'blk, drift &amp; conc calc'!I137</f>
        <v>402.4904666830456</v>
      </c>
      <c r="J9" s="7">
        <f>'blk, drift &amp; conc calc'!J137</f>
        <v>139.431824198447</v>
      </c>
      <c r="K9" s="7">
        <f>'blk, drift &amp; conc calc'!K137</f>
        <v>313.43830651532585</v>
      </c>
      <c r="L9" s="7">
        <f>'blk, drift &amp; conc calc'!L137</f>
        <v>177.33810658895354</v>
      </c>
      <c r="M9" s="7"/>
      <c r="N9" s="7">
        <f t="shared" si="0"/>
        <v>4133.755325210539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27.993579517172563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60">
        <f>'blk, drift &amp; conc calc'!A177</f>
        <v>32</v>
      </c>
      <c r="B10" s="40" t="str">
        <f>'blk, drift &amp; conc calc'!B177</f>
        <v>drift-8</v>
      </c>
      <c r="C10" s="93">
        <f>'blk, drift &amp; conc calc'!C142</f>
        <v>27.806435716830343</v>
      </c>
      <c r="D10" s="32">
        <f>'blk, drift &amp; conc calc'!D142</f>
        <v>138.13080708614228</v>
      </c>
      <c r="E10" s="32">
        <f>'blk, drift &amp; conc calc'!E142</f>
        <v>1953.9264601146397</v>
      </c>
      <c r="F10" s="32">
        <f>'blk, drift &amp; conc calc'!F142</f>
        <v>669.670290381244</v>
      </c>
      <c r="G10" s="32">
        <f>'blk, drift &amp; conc calc'!G142</f>
        <v>31.877626131113146</v>
      </c>
      <c r="H10" s="32">
        <f>'blk, drift &amp; conc calc'!H142</f>
        <v>279.6450017947978</v>
      </c>
      <c r="I10" s="32">
        <f>'blk, drift &amp; conc calc'!I142</f>
        <v>402.4904666830457</v>
      </c>
      <c r="J10" s="32">
        <f>'blk, drift &amp; conc calc'!J142</f>
        <v>139.431824198447</v>
      </c>
      <c r="K10" s="32">
        <f>'blk, drift &amp; conc calc'!K142</f>
        <v>313.43830651532585</v>
      </c>
      <c r="L10" s="32">
        <f>'blk, drift &amp; conc calc'!L142</f>
        <v>177.3381065889535</v>
      </c>
      <c r="M10" s="40"/>
      <c r="N10" s="7">
        <f>SUM(C10:L10)</f>
        <v>4133.755325210539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27.993579517172563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61"/>
      <c r="B11" s="35" t="s">
        <v>460</v>
      </c>
      <c r="C11" s="35">
        <v>26</v>
      </c>
      <c r="D11" s="35">
        <v>130</v>
      </c>
      <c r="E11" s="35">
        <v>280</v>
      </c>
      <c r="F11" s="35">
        <v>119</v>
      </c>
      <c r="G11" s="35">
        <v>32</v>
      </c>
      <c r="H11" s="35">
        <v>45</v>
      </c>
      <c r="I11" s="35">
        <v>389</v>
      </c>
      <c r="J11" s="35">
        <v>127</v>
      </c>
      <c r="K11" s="35">
        <v>317</v>
      </c>
      <c r="L11" s="35">
        <v>172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-1.806435716830343</v>
      </c>
      <c r="D12" s="35">
        <f t="shared" si="1"/>
        <v>-8.130807086142255</v>
      </c>
      <c r="E12" s="35">
        <f t="shared" si="1"/>
        <v>-1673.9264601146397</v>
      </c>
      <c r="F12" s="35">
        <f t="shared" si="1"/>
        <v>-550.670290381244</v>
      </c>
      <c r="G12" s="35">
        <f t="shared" si="1"/>
        <v>0.1223738688868572</v>
      </c>
      <c r="H12" s="35">
        <f t="shared" si="1"/>
        <v>-234.6450017947978</v>
      </c>
      <c r="I12" s="35">
        <f t="shared" si="1"/>
        <v>-13.490466683045724</v>
      </c>
      <c r="J12" s="35">
        <f t="shared" si="1"/>
        <v>-12.431824198447003</v>
      </c>
      <c r="K12" s="35">
        <f t="shared" si="1"/>
        <v>3.5616934846741515</v>
      </c>
      <c r="L12" s="35">
        <f t="shared" si="1"/>
        <v>-5.338106588953508</v>
      </c>
      <c r="M12" s="35"/>
      <c r="N12" s="35">
        <f>N11-N7</f>
        <v>-4033.755325210539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-13.856420482827438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-6.947829680116705</v>
      </c>
      <c r="D13" s="35">
        <f t="shared" si="3"/>
        <v>-6.254466989340196</v>
      </c>
      <c r="E13" s="35">
        <f t="shared" si="3"/>
        <v>-597.8308786123713</v>
      </c>
      <c r="F13" s="35">
        <f t="shared" si="3"/>
        <v>-462.7481431775159</v>
      </c>
      <c r="G13" s="35">
        <f t="shared" si="3"/>
        <v>0.38241834027142874</v>
      </c>
      <c r="H13" s="35">
        <f t="shared" si="3"/>
        <v>-521.4333373217729</v>
      </c>
      <c r="I13" s="35">
        <f t="shared" si="3"/>
        <v>-3.4679862938420887</v>
      </c>
      <c r="J13" s="35">
        <f t="shared" si="3"/>
        <v>-9.788837951533074</v>
      </c>
      <c r="K13" s="35">
        <f t="shared" si="3"/>
        <v>1.1235626134618775</v>
      </c>
      <c r="L13" s="35">
        <f t="shared" si="3"/>
        <v>-3.10355034241483</v>
      </c>
      <c r="M13" s="35"/>
      <c r="N13" s="35">
        <f>(N11-N7)/N11*100</f>
        <v>-4033.7553252105386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-33.10972636278958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12"/>
      <c r="D14" s="112"/>
      <c r="E14" s="112"/>
      <c r="F14" s="112"/>
      <c r="G14" s="112"/>
      <c r="H14" s="112"/>
      <c r="I14" s="112"/>
      <c r="J14" s="112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60">
        <f>'blk, drift &amp; conc calc'!A148</f>
        <v>3</v>
      </c>
      <c r="B15" s="40" t="str">
        <f>'blk, drift &amp; conc calc'!B148</f>
        <v>bir1-1</v>
      </c>
      <c r="C15" s="32">
        <f>'blk, drift &amp; conc calc'!C113</f>
        <v>16.437640470201323</v>
      </c>
      <c r="D15" s="32">
        <f>'blk, drift &amp; conc calc'!D113</f>
        <v>9.327752215227342</v>
      </c>
      <c r="E15" s="32">
        <f>'blk, drift &amp; conc calc'!E113</f>
        <v>379.676480314098</v>
      </c>
      <c r="F15" s="32">
        <f>'blk, drift &amp; conc calc'!F113</f>
        <v>146.43054924661197</v>
      </c>
      <c r="G15" s="32">
        <f>'blk, drift &amp; conc calc'!G113</f>
        <v>43.9176897471765</v>
      </c>
      <c r="H15" s="32">
        <f>'blk, drift &amp; conc calc'!H113</f>
        <v>52.79019693803523</v>
      </c>
      <c r="I15" s="32">
        <f>'blk, drift &amp; conc calc'!I113</f>
        <v>109.41577421424618</v>
      </c>
      <c r="J15" s="32">
        <f>'blk, drift &amp; conc calc'!J113</f>
        <v>127.47735794263053</v>
      </c>
      <c r="K15" s="32">
        <f>'blk, drift &amp; conc calc'!K113</f>
        <v>316.1828646047936</v>
      </c>
      <c r="L15" s="32">
        <f>'blk, drift &amp; conc calc'!L113</f>
        <v>13.335554162968446</v>
      </c>
      <c r="M15" s="7"/>
      <c r="N15" s="7">
        <f>SUM(C15:L15)</f>
        <v>1214.9918598559893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28.27470800059514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60">
        <f>'blk, drift &amp; conc calc'!A163</f>
        <v>18</v>
      </c>
      <c r="B16" s="40" t="str">
        <f>'blk, drift &amp; conc calc'!B163</f>
        <v>bir1-2</v>
      </c>
      <c r="C16" s="32">
        <f>'blk, drift &amp; conc calc'!C128</f>
        <v>15.575681161867784</v>
      </c>
      <c r="D16" s="32">
        <f>'blk, drift &amp; conc calc'!D128</f>
        <v>9.915173778288</v>
      </c>
      <c r="E16" s="32">
        <f>'blk, drift &amp; conc calc'!E128</f>
        <v>373.66007421098476</v>
      </c>
      <c r="F16" s="32">
        <f>'blk, drift &amp; conc calc'!F128</f>
        <v>158.5315321344442</v>
      </c>
      <c r="G16" s="32">
        <f>'blk, drift &amp; conc calc'!G128</f>
        <v>44.90241138495621</v>
      </c>
      <c r="H16" s="32">
        <f>'blk, drift &amp; conc calc'!H128</f>
        <v>50.49149774534015</v>
      </c>
      <c r="I16" s="32">
        <f>'blk, drift &amp; conc calc'!I128</f>
        <v>107.79339836469164</v>
      </c>
      <c r="J16" s="32">
        <f>'blk, drift &amp; conc calc'!J128</f>
        <v>122.52264205736947</v>
      </c>
      <c r="K16" s="40">
        <f>'blk, drift &amp; conc calc'!K128</f>
        <v>311.69393473205605</v>
      </c>
      <c r="L16" s="32">
        <f>'blk, drift &amp; conc calc'!L128</f>
        <v>16.05664222028137</v>
      </c>
      <c r="M16" s="7"/>
      <c r="N16" s="7">
        <f>SUM(C16:L16)</f>
        <v>1211.1429877902797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34.524228200104105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62"/>
      <c r="B17" s="35" t="s">
        <v>516</v>
      </c>
      <c r="C17" s="35">
        <v>16</v>
      </c>
      <c r="D17" s="35">
        <v>7</v>
      </c>
      <c r="E17" s="35">
        <v>370</v>
      </c>
      <c r="F17" s="35">
        <v>170</v>
      </c>
      <c r="G17" s="35">
        <v>44</v>
      </c>
      <c r="H17" s="35">
        <v>52</v>
      </c>
      <c r="I17" s="35">
        <v>110</v>
      </c>
      <c r="J17" s="35">
        <v>125</v>
      </c>
      <c r="K17" s="35">
        <v>310</v>
      </c>
      <c r="L17" s="35">
        <v>18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-0.006660816034553818</v>
      </c>
      <c r="D18" s="35">
        <f aca="true" t="shared" si="5" ref="D18:L18">D17-AVERAGE(D15:D16)</f>
        <v>-2.6214629967576712</v>
      </c>
      <c r="E18" s="35">
        <f t="shared" si="5"/>
        <v>-6.66827726254138</v>
      </c>
      <c r="F18" s="35">
        <f t="shared" si="5"/>
        <v>17.51895930947191</v>
      </c>
      <c r="G18" s="35">
        <f t="shared" si="5"/>
        <v>-0.41005056606636003</v>
      </c>
      <c r="H18" s="35">
        <f t="shared" si="5"/>
        <v>0.35915265831231125</v>
      </c>
      <c r="I18" s="35">
        <f t="shared" si="5"/>
        <v>1.3954137105310878</v>
      </c>
      <c r="J18" s="35">
        <f t="shared" si="5"/>
        <v>0</v>
      </c>
      <c r="K18" s="35">
        <f t="shared" si="5"/>
        <v>-3.938399668424836</v>
      </c>
      <c r="L18" s="35">
        <f t="shared" si="5"/>
        <v>3.303901808375093</v>
      </c>
      <c r="M18" s="35"/>
      <c r="N18" s="35">
        <f>N17-AVERAGE(N15:N16)</f>
        <v>-1113.0674238231345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-12.600531899650377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-0.04163010021596136</v>
      </c>
      <c r="D19" s="35">
        <f aca="true" t="shared" si="7" ref="D19:L19">(D17-AVERAGE(D15:D16))/D17*100</f>
        <v>-37.44947138225245</v>
      </c>
      <c r="E19" s="35">
        <f t="shared" si="7"/>
        <v>-1.8022370979841569</v>
      </c>
      <c r="F19" s="35">
        <f t="shared" si="7"/>
        <v>10.3052701820423</v>
      </c>
      <c r="G19" s="35">
        <f t="shared" si="7"/>
        <v>-0.9319331046962728</v>
      </c>
      <c r="H19" s="35">
        <f t="shared" si="7"/>
        <v>0.690678189062137</v>
      </c>
      <c r="I19" s="35">
        <f t="shared" si="7"/>
        <v>1.2685579186646252</v>
      </c>
      <c r="J19" s="35">
        <f>(J17-AVERAGE(J15:J16))/J17*100</f>
        <v>0</v>
      </c>
      <c r="K19" s="35">
        <f t="shared" si="7"/>
        <v>-1.2704515059434955</v>
      </c>
      <c r="L19" s="35">
        <f t="shared" si="7"/>
        <v>18.355010046528296</v>
      </c>
      <c r="M19" s="35"/>
      <c r="N19" s="35">
        <f>(N17-AVERAGE(N15:N16))/N17*100</f>
        <v>-1113.0674238231345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-28.637572499205405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60">
        <f>'blk, drift &amp; conc calc'!A150</f>
        <v>5</v>
      </c>
      <c r="B21" s="7" t="str">
        <f>'blk, drift &amp; conc calc'!B150</f>
        <v>jp1-1</v>
      </c>
      <c r="C21" s="7">
        <f>'blk, drift &amp; conc calc'!C115</f>
        <v>-0.660375892805349</v>
      </c>
      <c r="D21" s="7">
        <f>'blk, drift &amp; conc calc'!D115</f>
        <v>13.006915720614</v>
      </c>
      <c r="E21" s="7">
        <f>'blk, drift &amp; conc calc'!E115</f>
        <v>2826.917132380601</v>
      </c>
      <c r="F21" s="7">
        <f>'blk, drift &amp; conc calc'!F115</f>
        <v>2498.0443501771647</v>
      </c>
      <c r="G21" s="7">
        <f>'blk, drift &amp; conc calc'!G115</f>
        <v>7.129111398380142</v>
      </c>
      <c r="H21" s="7">
        <f>'blk, drift &amp; conc calc'!H115</f>
        <v>117.80651885292812</v>
      </c>
      <c r="I21" s="7">
        <f>'blk, drift &amp; conc calc'!I115</f>
        <v>2.018995440909994</v>
      </c>
      <c r="J21" s="7">
        <f>'blk, drift &amp; conc calc'!J115</f>
        <v>-6.3587725859396</v>
      </c>
      <c r="K21" s="7">
        <f>'blk, drift &amp; conc calc'!K115</f>
        <v>25.46081477333339</v>
      </c>
      <c r="L21" s="7">
        <f>'blk, drift &amp; conc calc'!L115</f>
        <v>6.671791741837631</v>
      </c>
      <c r="M21" s="7"/>
      <c r="N21" s="7">
        <f>SUM(C21:L21)</f>
        <v>5490.036482007023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-1.499532324448458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60">
        <f>'blk, drift &amp; conc calc'!A169</f>
        <v>24</v>
      </c>
      <c r="B22" s="7" t="str">
        <f>'blk, drift &amp; conc calc'!B169</f>
        <v>jp1-2</v>
      </c>
      <c r="C22" s="7">
        <f>'blk, drift &amp; conc calc'!C134</f>
        <v>-0.23751898828585183</v>
      </c>
      <c r="D22" s="7">
        <f>'blk, drift &amp; conc calc'!D134</f>
        <v>13.170268735679125</v>
      </c>
      <c r="E22" s="7">
        <f>'blk, drift &amp; conc calc'!E134</f>
        <v>2785.4930258187023</v>
      </c>
      <c r="F22" s="7">
        <f>'blk, drift &amp; conc calc'!F134</f>
        <v>2423.3482757569845</v>
      </c>
      <c r="G22" s="7">
        <f>'blk, drift &amp; conc calc'!G134</f>
        <v>7.653917932684539</v>
      </c>
      <c r="H22" s="7">
        <f>'blk, drift &amp; conc calc'!H134</f>
        <v>114.89485641897059</v>
      </c>
      <c r="I22" s="7">
        <f>'blk, drift &amp; conc calc'!I134</f>
        <v>1.8768987945434117</v>
      </c>
      <c r="J22" s="7">
        <f>'blk, drift &amp; conc calc'!J134</f>
        <v>-2.642813707688993</v>
      </c>
      <c r="K22" s="7">
        <f>'blk, drift &amp; conc calc'!K134</f>
        <v>26.946372484807867</v>
      </c>
      <c r="L22" s="7">
        <f>'blk, drift &amp; conc calc'!L134</f>
        <v>5.35027728132344</v>
      </c>
      <c r="M22" s="7"/>
      <c r="N22" s="7">
        <f>SUM(C22:L22)</f>
        <v>5375.853560527721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27.81521703463445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62"/>
      <c r="B23" s="35" t="s">
        <v>459</v>
      </c>
      <c r="C23" s="35">
        <v>1.54</v>
      </c>
      <c r="D23" s="35">
        <v>19.5</v>
      </c>
      <c r="E23" s="35">
        <v>2807</v>
      </c>
      <c r="F23" s="35">
        <v>2460</v>
      </c>
      <c r="G23" s="35">
        <v>7.24</v>
      </c>
      <c r="H23" s="35">
        <v>116</v>
      </c>
      <c r="I23" s="35">
        <v>3.32</v>
      </c>
      <c r="J23" s="35">
        <v>6.72</v>
      </c>
      <c r="K23" s="35">
        <v>27.7</v>
      </c>
      <c r="L23" s="35">
        <v>5.92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62"/>
      <c r="B24" s="35"/>
      <c r="C24" s="35">
        <f aca="true" t="shared" si="9" ref="C24:L24">C23-AVERAGE(C21:C22)</f>
        <v>1.9889474405456005</v>
      </c>
      <c r="D24" s="35">
        <f t="shared" si="9"/>
        <v>6.411407771853437</v>
      </c>
      <c r="E24" s="35">
        <f t="shared" si="9"/>
        <v>0.7949209003481883</v>
      </c>
      <c r="F24" s="35">
        <f t="shared" si="9"/>
        <v>-0.6963129670748458</v>
      </c>
      <c r="G24" s="35">
        <f t="shared" si="9"/>
        <v>-0.15151466553234094</v>
      </c>
      <c r="H24" s="35">
        <f t="shared" si="9"/>
        <v>-0.35068763594935604</v>
      </c>
      <c r="I24" s="35">
        <f t="shared" si="9"/>
        <v>1.372052882273297</v>
      </c>
      <c r="J24" s="35">
        <f t="shared" si="9"/>
        <v>11.220793146814296</v>
      </c>
      <c r="K24" s="35">
        <f t="shared" si="9"/>
        <v>1.4964063709293711</v>
      </c>
      <c r="L24" s="35">
        <f t="shared" si="9"/>
        <v>-0.09103451158053577</v>
      </c>
      <c r="M24" s="35"/>
      <c r="N24" s="35">
        <f>N23-AVERAGE(N21:N22)</f>
        <v>-5332.945021267372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5.917842355092995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62"/>
      <c r="B25" s="35"/>
      <c r="C25" s="35">
        <f>(C23-AVERAGE(C21:C22))/C23*100</f>
        <v>129.15243120425976</v>
      </c>
      <c r="D25" s="35">
        <f aca="true" t="shared" si="11" ref="D25:L25">(D23-AVERAGE(D21:D22))/D23*100</f>
        <v>32.87901421463301</v>
      </c>
      <c r="E25" s="35">
        <f t="shared" si="11"/>
        <v>0.028319234070117147</v>
      </c>
      <c r="F25" s="35">
        <f t="shared" si="11"/>
        <v>-0.028305405165644136</v>
      </c>
      <c r="G25" s="35">
        <f t="shared" si="11"/>
        <v>-2.0927439990654824</v>
      </c>
      <c r="H25" s="35">
        <f t="shared" si="11"/>
        <v>-0.3023169275425483</v>
      </c>
      <c r="I25" s="35">
        <f t="shared" si="11"/>
        <v>41.32689404437642</v>
      </c>
      <c r="J25" s="35">
        <f t="shared" si="11"/>
        <v>166.97608849426038</v>
      </c>
      <c r="K25" s="35">
        <f t="shared" si="11"/>
        <v>5.402189064726972</v>
      </c>
      <c r="L25" s="35">
        <f t="shared" si="11"/>
        <v>-1.5377451280495908</v>
      </c>
      <c r="M25" s="35"/>
      <c r="N25" s="35">
        <f>(N23-AVERAGE(N21:N22))/N23*100</f>
        <v>-5332.945021267372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81.7381540758701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60">
        <f>'blk, drift &amp; conc calc'!A156</f>
        <v>11</v>
      </c>
      <c r="B27" s="32" t="str">
        <f>'blk, drift &amp; conc calc'!B156</f>
        <v>ja3-1</v>
      </c>
      <c r="C27" s="32">
        <f>'blk, drift &amp; conc calc'!C121</f>
        <v>21.194969557240825</v>
      </c>
      <c r="D27" s="32">
        <f>'blk, drift &amp; conc calc'!D121</f>
        <v>320.774070339678</v>
      </c>
      <c r="E27" s="32">
        <f>'blk, drift &amp; conc calc'!E121</f>
        <v>57.676467932786856</v>
      </c>
      <c r="F27" s="32">
        <f>'blk, drift &amp; conc calc'!F121</f>
        <v>25.67734577572365</v>
      </c>
      <c r="G27" s="32">
        <f>'blk, drift &amp; conc calc'!G121</f>
        <v>21.155132675365923</v>
      </c>
      <c r="H27" s="32">
        <f>'blk, drift &amp; conc calc'!H121</f>
        <v>19.88014059341495</v>
      </c>
      <c r="I27" s="32">
        <f>'blk, drift &amp; conc calc'!I121</f>
        <v>287.48447525488314</v>
      </c>
      <c r="J27" s="32">
        <f>'blk, drift &amp; conc calc'!J121</f>
        <v>39.00093158533648</v>
      </c>
      <c r="K27" s="32">
        <f>'blk, drift &amp; conc calc'!K121</f>
        <v>168.67812397046634</v>
      </c>
      <c r="L27" s="32">
        <f>'blk, drift &amp; conc calc'!L121</f>
        <v>116.49961492489689</v>
      </c>
      <c r="M27" s="7"/>
      <c r="N27" s="7">
        <f>SUM(C27:L27)</f>
        <v>1078.0212726097932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13.178703059827605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60">
        <f>'blk, drift &amp; conc calc'!A173</f>
        <v>28</v>
      </c>
      <c r="B28" s="32" t="str">
        <f>'blk, drift &amp; conc calc'!B173</f>
        <v>ja3-2</v>
      </c>
      <c r="C28" s="32">
        <f>'blk, drift &amp; conc calc'!C138</f>
        <v>21.076646872103197</v>
      </c>
      <c r="D28" s="32">
        <f>'blk, drift &amp; conc calc'!D138</f>
        <v>325.5067670263286</v>
      </c>
      <c r="E28" s="32">
        <f>'blk, drift &amp; conc calc'!E138</f>
        <v>61.61210528196237</v>
      </c>
      <c r="F28" s="32">
        <f>'blk, drift &amp; conc calc'!F138</f>
        <v>30.730371543237556</v>
      </c>
      <c r="G28" s="32">
        <f>'blk, drift &amp; conc calc'!G138</f>
        <v>20.998161901281694</v>
      </c>
      <c r="H28" s="32">
        <f>'blk, drift &amp; conc calc'!H138</f>
        <v>19.939955172605167</v>
      </c>
      <c r="I28" s="32">
        <f>'blk, drift &amp; conc calc'!I138</f>
        <v>288.1549792103591</v>
      </c>
      <c r="J28" s="32">
        <f>'blk, drift &amp; conc calc'!J138</f>
        <v>40.3787178810639</v>
      </c>
      <c r="K28" s="32">
        <f>'blk, drift &amp; conc calc'!K138</f>
        <v>165.89792895771373</v>
      </c>
      <c r="L28" s="32">
        <f>'blk, drift &amp; conc calc'!L138</f>
        <v>119.97907759516278</v>
      </c>
      <c r="M28" s="7"/>
      <c r="N28" s="7">
        <f>SUM(C28:L28)</f>
        <v>1094.2747114418182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-3.924681375993518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61"/>
      <c r="B29" s="35" t="s">
        <v>371</v>
      </c>
      <c r="C29" s="35">
        <v>21.2</v>
      </c>
      <c r="D29" s="35">
        <v>323</v>
      </c>
      <c r="E29" s="35">
        <v>66.2</v>
      </c>
      <c r="F29" s="35">
        <v>32.2</v>
      </c>
      <c r="G29" s="35">
        <v>22</v>
      </c>
      <c r="H29" s="35">
        <v>21.1</v>
      </c>
      <c r="I29" s="35">
        <v>287</v>
      </c>
      <c r="J29" s="35">
        <v>43.4</v>
      </c>
      <c r="K29" s="35">
        <v>169</v>
      </c>
      <c r="L29" s="35">
        <v>118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62"/>
      <c r="B30" s="35"/>
      <c r="C30" s="35">
        <f>C29-AVERAGE(C27:C28)</f>
        <v>0.06419178532798853</v>
      </c>
      <c r="D30" s="35">
        <f aca="true" t="shared" si="13" ref="D30:L30">D29-AVERAGE(D27:D28)</f>
        <v>-0.14041868300330407</v>
      </c>
      <c r="E30" s="35">
        <f t="shared" si="13"/>
        <v>6.5557133926253925</v>
      </c>
      <c r="F30" s="35">
        <f t="shared" si="13"/>
        <v>3.996141340519401</v>
      </c>
      <c r="G30" s="35">
        <f t="shared" si="13"/>
        <v>0.9233527116761913</v>
      </c>
      <c r="H30" s="35">
        <f t="shared" si="13"/>
        <v>1.189952116989943</v>
      </c>
      <c r="I30" s="35">
        <f t="shared" si="13"/>
        <v>-0.8197272326211191</v>
      </c>
      <c r="J30" s="35">
        <f t="shared" si="13"/>
        <v>3.7101752667998085</v>
      </c>
      <c r="K30" s="35">
        <f t="shared" si="13"/>
        <v>1.7119735359099764</v>
      </c>
      <c r="L30" s="35">
        <f t="shared" si="13"/>
        <v>-0.2393462600298335</v>
      </c>
      <c r="M30" s="35"/>
      <c r="N30" s="35">
        <f>N29-AVERAGE(N27:N28)</f>
        <v>-986.1479920258057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-17.37298915808296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62"/>
      <c r="B31" s="35"/>
      <c r="C31" s="35">
        <f>(C29-AVERAGE(C27:C28))/C29*100</f>
        <v>0.302791440226361</v>
      </c>
      <c r="D31" s="35">
        <f aca="true" t="shared" si="15" ref="D31:L31">(D29-AVERAGE(D27:D28))/D29*100</f>
        <v>-0.043473276471611165</v>
      </c>
      <c r="E31" s="35">
        <f t="shared" si="15"/>
        <v>9.902890321186392</v>
      </c>
      <c r="F31" s="35">
        <f t="shared" si="15"/>
        <v>12.410376833911181</v>
      </c>
      <c r="G31" s="35">
        <f t="shared" si="15"/>
        <v>4.1970577803463245</v>
      </c>
      <c r="H31" s="35">
        <f t="shared" si="15"/>
        <v>5.6395834928433315</v>
      </c>
      <c r="I31" s="35">
        <f t="shared" si="15"/>
        <v>-0.285619244815721</v>
      </c>
      <c r="J31" s="35">
        <f t="shared" si="15"/>
        <v>8.548790937326748</v>
      </c>
      <c r="K31" s="35">
        <f t="shared" si="15"/>
        <v>1.0130020922544238</v>
      </c>
      <c r="L31" s="35">
        <f t="shared" si="15"/>
        <v>-0.20283581358460467</v>
      </c>
      <c r="M31" s="35"/>
      <c r="N31" s="35">
        <f>(N29-AVERAGE(N27:N28))/N29*100</f>
        <v>-986.1479920258057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-78.96813253674073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3">
        <f>'blk, drift &amp; conc calc'!A158</f>
        <v>13</v>
      </c>
      <c r="B33" s="1" t="str">
        <f>'blk, drift &amp; conc calc'!B158</f>
        <v>dts1-1</v>
      </c>
      <c r="C33" s="7">
        <f>'blk, drift &amp; conc calc'!C123</f>
        <v>-0.7278615673596468</v>
      </c>
      <c r="D33" s="7">
        <f>'blk, drift &amp; conc calc'!D123</f>
        <v>3.7255123440090654</v>
      </c>
      <c r="E33" s="7">
        <f>'blk, drift &amp; conc calc'!E123</f>
        <v>3649.702477556412</v>
      </c>
      <c r="F33" s="7">
        <f>'blk, drift &amp; conc calc'!F123</f>
        <v>2301.605682175933</v>
      </c>
      <c r="G33" s="7">
        <f>'blk, drift &amp; conc calc'!G123</f>
        <v>3.603499082903584</v>
      </c>
      <c r="H33" s="7">
        <f>'blk, drift &amp; conc calc'!H123</f>
        <v>133.1918334252271</v>
      </c>
      <c r="I33" s="7">
        <f>'blk, drift &amp; conc calc'!I123</f>
        <v>1.4365158009630594</v>
      </c>
      <c r="J33" s="7">
        <f>'blk, drift &amp; conc calc'!J123</f>
        <v>-0.9688729351228225</v>
      </c>
      <c r="K33" s="7">
        <f>'blk, drift &amp; conc calc'!K123</f>
        <v>10.584228506617261</v>
      </c>
      <c r="L33" s="7">
        <f>'blk, drift &amp; conc calc'!L123</f>
        <v>0.6605485780569664</v>
      </c>
      <c r="N33" s="7">
        <f>SUM(C33:L33)</f>
        <v>6102.813562967641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10.761307179174395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60">
        <f>'blk, drift &amp; conc calc'!A175</f>
        <v>30</v>
      </c>
      <c r="B34" s="7" t="str">
        <f>'blk, drift &amp; conc calc'!B175</f>
        <v>dts1-2</v>
      </c>
      <c r="C34" s="177">
        <f>'blk, drift &amp; conc calc'!C140</f>
        <v>-0.269318975707542</v>
      </c>
      <c r="D34" s="177">
        <f>'blk, drift &amp; conc calc'!D140</f>
        <v>4.001821445840537</v>
      </c>
      <c r="E34" s="177">
        <f>'blk, drift &amp; conc calc'!E140</f>
        <v>3544.029167623499</v>
      </c>
      <c r="F34" s="177">
        <f>'blk, drift &amp; conc calc'!F140</f>
        <v>2166.977259169699</v>
      </c>
      <c r="G34" s="177">
        <f>'blk, drift &amp; conc calc'!G140</f>
        <v>3.6974806009400893</v>
      </c>
      <c r="H34" s="177">
        <f>'blk, drift &amp; conc calc'!H140</f>
        <v>130.56099969708816</v>
      </c>
      <c r="I34" s="177">
        <f>'blk, drift &amp; conc calc'!I140</f>
        <v>1.4647334849997031</v>
      </c>
      <c r="J34" s="177">
        <f>'blk, drift &amp; conc calc'!J140</f>
        <v>-0.09220169417641101</v>
      </c>
      <c r="K34" s="177">
        <f>'blk, drift &amp; conc calc'!K140</f>
        <v>10.13819537751273</v>
      </c>
      <c r="L34" s="177">
        <f>'blk, drift &amp; conc calc'!L140</f>
        <v>0.11545989308196947</v>
      </c>
      <c r="N34" s="7">
        <f>SUM(C34:L34)</f>
        <v>5860.623596622776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34.00308083528341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62"/>
      <c r="B35" s="35" t="s">
        <v>483</v>
      </c>
      <c r="C35" s="35">
        <v>0.04</v>
      </c>
      <c r="D35" s="35">
        <v>1.7</v>
      </c>
      <c r="E35" s="35">
        <v>3990</v>
      </c>
      <c r="F35" s="35">
        <v>2360</v>
      </c>
      <c r="G35" s="35">
        <v>3.5</v>
      </c>
      <c r="H35" s="35">
        <v>140</v>
      </c>
      <c r="I35" s="35">
        <v>0.32</v>
      </c>
      <c r="J35" s="35">
        <v>0.49</v>
      </c>
      <c r="K35" s="35">
        <v>11</v>
      </c>
      <c r="L35" s="35">
        <v>4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>C35-(AVERAGE(C33:C34))</f>
        <v>0.5385902715335944</v>
      </c>
      <c r="D36" s="35">
        <f aca="true" t="shared" si="17" ref="D36:L36">D35-(AVERAGE(D33:D34))</f>
        <v>-2.163666894924801</v>
      </c>
      <c r="E36" s="35">
        <f t="shared" si="17"/>
        <v>393.1341774100447</v>
      </c>
      <c r="F36" s="35">
        <f t="shared" si="17"/>
        <v>125.7085293271839</v>
      </c>
      <c r="G36" s="35">
        <f t="shared" si="17"/>
        <v>-0.15048984192183656</v>
      </c>
      <c r="H36" s="35">
        <f t="shared" si="17"/>
        <v>8.123583438842388</v>
      </c>
      <c r="I36" s="35">
        <f t="shared" si="17"/>
        <v>-1.1306246429813813</v>
      </c>
      <c r="J36" s="35">
        <f t="shared" si="17"/>
        <v>1.0205373146496166</v>
      </c>
      <c r="K36" s="35">
        <f t="shared" si="17"/>
        <v>0.6387880579350043</v>
      </c>
      <c r="L36" s="35">
        <f t="shared" si="17"/>
        <v>3.611995764430532</v>
      </c>
      <c r="M36" s="35"/>
      <c r="N36" s="35">
        <f>N35-N33</f>
        <v>-6002.813562967641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-7.261307179174395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>(C35-AVERAGE(C33:C34))/C35*100</f>
        <v>1346.475678833986</v>
      </c>
      <c r="D37" s="35">
        <f aca="true" t="shared" si="19" ref="D37:L37">(D35-AVERAGE(D33:D34))/D35*100</f>
        <v>-127.27452323087066</v>
      </c>
      <c r="E37" s="35">
        <f t="shared" si="19"/>
        <v>9.852986902507386</v>
      </c>
      <c r="F37" s="35">
        <f t="shared" si="19"/>
        <v>5.3266325986094865</v>
      </c>
      <c r="G37" s="35">
        <f t="shared" si="19"/>
        <v>-4.2997097691953305</v>
      </c>
      <c r="H37" s="35">
        <f t="shared" si="19"/>
        <v>5.802559599173134</v>
      </c>
      <c r="I37" s="35">
        <f t="shared" si="19"/>
        <v>-353.32020093168165</v>
      </c>
      <c r="J37" s="35">
        <f t="shared" si="19"/>
        <v>208.2729213570646</v>
      </c>
      <c r="K37" s="35">
        <f t="shared" si="19"/>
        <v>5.807164163045493</v>
      </c>
      <c r="L37" s="35">
        <f t="shared" si="19"/>
        <v>90.2998941107633</v>
      </c>
      <c r="M37" s="35"/>
      <c r="N37" s="35">
        <f>(N35-N33)/N35*100</f>
        <v>-6002.813562967641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-207.46591940498269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9" customFormat="1" ht="11.25">
      <c r="A38" s="164"/>
      <c r="B38" s="123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3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ht="11.25">
      <c r="A39" s="160">
        <f>'blk, drift &amp; conc calc'!A166</f>
        <v>21</v>
      </c>
      <c r="B39" s="7" t="str">
        <f>'blk, drift &amp; conc calc'!B166</f>
        <v>jb3-1</v>
      </c>
      <c r="C39" s="7">
        <f>'blk, drift &amp; conc calc'!C131</f>
        <v>27.441105395966787</v>
      </c>
      <c r="D39" s="7">
        <f>'blk, drift &amp; conc calc'!D131</f>
        <v>248.5755739281164</v>
      </c>
      <c r="E39" s="7">
        <f>'blk, drift &amp; conc calc'!E131</f>
        <v>51.56991909762995</v>
      </c>
      <c r="F39" s="7">
        <f>'blk, drift &amp; conc calc'!F131</f>
        <v>35.21922448286149</v>
      </c>
      <c r="G39" s="7">
        <f>'blk, drift &amp; conc calc'!G131</f>
        <v>34.091595376104216</v>
      </c>
      <c r="H39" s="7">
        <f>'blk, drift &amp; conc calc'!H131</f>
        <v>37.446242069674945</v>
      </c>
      <c r="I39" s="7">
        <f>'blk, drift &amp; conc calc'!I131</f>
        <v>417.5451647879522</v>
      </c>
      <c r="J39" s="7">
        <f>'blk, drift &amp; conc calc'!J131</f>
        <v>217.06298100107858</v>
      </c>
      <c r="K39" s="7">
        <f>'blk, drift &amp; conc calc'!K131</f>
        <v>372.2100507997021</v>
      </c>
      <c r="L39" s="7">
        <f>'blk, drift &amp; conc calc'!L131</f>
        <v>95.25703421096418</v>
      </c>
      <c r="M39" s="7"/>
      <c r="N39" s="7">
        <f>SUM(C39:L39)</f>
        <v>1536.4188911500507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-2.992095034681378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60">
        <f>'blk, drift &amp; conc calc'!A176</f>
        <v>31</v>
      </c>
      <c r="B40" s="7" t="str">
        <f>'blk, drift &amp; conc calc'!B176</f>
        <v>jb3-2</v>
      </c>
      <c r="C40" s="177">
        <f>'blk, drift &amp; conc calc'!C141</f>
        <v>26.815156452783405</v>
      </c>
      <c r="D40" s="177">
        <f>'blk, drift &amp; conc calc'!D141</f>
        <v>251.22691785554284</v>
      </c>
      <c r="E40" s="177">
        <f>'blk, drift &amp; conc calc'!E141</f>
        <v>54.036949507783675</v>
      </c>
      <c r="F40" s="177">
        <f>'blk, drift &amp; conc calc'!F141</f>
        <v>55.88239820803125</v>
      </c>
      <c r="G40" s="177">
        <f>'blk, drift &amp; conc calc'!G141</f>
        <v>33.924674371954666</v>
      </c>
      <c r="H40" s="177">
        <f>'blk, drift &amp; conc calc'!H141</f>
        <v>33.734169756844466</v>
      </c>
      <c r="I40" s="177">
        <f>'blk, drift &amp; conc calc'!I141</f>
        <v>415.68325440696833</v>
      </c>
      <c r="J40" s="177">
        <f>'blk, drift &amp; conc calc'!J141</f>
        <v>216.3145441076833</v>
      </c>
      <c r="K40" s="177">
        <f>'blk, drift &amp; conc calc'!K141</f>
        <v>382.3199532742416</v>
      </c>
      <c r="L40" s="177">
        <f>'blk, drift &amp; conc calc'!L141</f>
        <v>95.73639023638711</v>
      </c>
      <c r="M40" s="7"/>
      <c r="N40" s="7">
        <f>SUM(C40:L40)</f>
        <v>1565.6744081782206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12.912185016344147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62"/>
      <c r="B41" s="35" t="s">
        <v>555</v>
      </c>
      <c r="C41" s="35">
        <v>26.9</v>
      </c>
      <c r="D41" s="35">
        <v>245</v>
      </c>
      <c r="E41" s="35">
        <v>58.1</v>
      </c>
      <c r="F41" s="35">
        <v>36.2</v>
      </c>
      <c r="G41" s="35">
        <v>33.8</v>
      </c>
      <c r="H41" s="35">
        <v>34.3</v>
      </c>
      <c r="I41" s="35">
        <v>403</v>
      </c>
      <c r="J41" s="35">
        <v>194</v>
      </c>
      <c r="K41" s="35">
        <v>372</v>
      </c>
      <c r="L41" s="35">
        <v>97.8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-0.22813092437509752</v>
      </c>
      <c r="D42" s="35">
        <f t="shared" si="21"/>
        <v>-4.901245891829603</v>
      </c>
      <c r="E42" s="35">
        <f t="shared" si="21"/>
        <v>5.29656569729319</v>
      </c>
      <c r="F42" s="35">
        <f t="shared" si="21"/>
        <v>-9.350811345446367</v>
      </c>
      <c r="G42" s="35">
        <f t="shared" si="21"/>
        <v>-0.2081348740294402</v>
      </c>
      <c r="H42" s="35">
        <f t="shared" si="21"/>
        <v>-1.2902059132597117</v>
      </c>
      <c r="I42" s="35">
        <f t="shared" si="21"/>
        <v>-13.614209597460274</v>
      </c>
      <c r="J42" s="35">
        <f t="shared" si="21"/>
        <v>-22.688762554380958</v>
      </c>
      <c r="K42" s="35">
        <f t="shared" si="21"/>
        <v>-5.26500203697185</v>
      </c>
      <c r="L42" s="35">
        <f t="shared" si="21"/>
        <v>2.3032877763243533</v>
      </c>
      <c r="M42" s="35"/>
      <c r="N42" s="35">
        <f>N41-N39</f>
        <v>-1436.4188911500507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44.84209503468138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>(C41-AVERAGE(C39:C40))/C41*100</f>
        <v>-0.8480703508367937</v>
      </c>
      <c r="D43" s="35">
        <f aca="true" t="shared" si="23" ref="D43:L43">(D41-AVERAGE(D39:D40))/D41*100</f>
        <v>-2.0005085272773893</v>
      </c>
      <c r="E43" s="35">
        <f t="shared" si="23"/>
        <v>9.116292077957297</v>
      </c>
      <c r="F43" s="35">
        <f t="shared" si="23"/>
        <v>-25.8309705675314</v>
      </c>
      <c r="G43" s="35">
        <f t="shared" si="23"/>
        <v>-0.6157836509746751</v>
      </c>
      <c r="H43" s="35">
        <f t="shared" si="23"/>
        <v>-3.761533274809655</v>
      </c>
      <c r="I43" s="35">
        <f t="shared" si="23"/>
        <v>-3.378215781007512</v>
      </c>
      <c r="J43" s="35">
        <f t="shared" si="23"/>
        <v>-11.695238430093276</v>
      </c>
      <c r="K43" s="35">
        <f t="shared" si="23"/>
        <v>-1.4153231282182395</v>
      </c>
      <c r="L43" s="35">
        <f t="shared" si="23"/>
        <v>2.3550999757917723</v>
      </c>
      <c r="M43" s="35"/>
      <c r="N43" s="35">
        <f>(N41-N39)/N41*100</f>
        <v>-1436.4188911500507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107.1495699753438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60">
        <f>'blk, drift &amp; conc calc'!A153</f>
        <v>8</v>
      </c>
      <c r="B45" s="40" t="str">
        <f>'blk, drift &amp; conc calc'!B153</f>
        <v>214r3  45-55</v>
      </c>
      <c r="C45" s="32">
        <f>'blk, drift &amp; conc calc'!C118</f>
        <v>7.943130656236676</v>
      </c>
      <c r="D45" s="32">
        <f>'blk, drift &amp; conc calc'!D118</f>
        <v>4.550532368103437</v>
      </c>
      <c r="E45" s="32">
        <f>'blk, drift &amp; conc calc'!E118</f>
        <v>406.5174988357962</v>
      </c>
      <c r="F45" s="32">
        <f>'blk, drift &amp; conc calc'!F118</f>
        <v>150.13713584323298</v>
      </c>
      <c r="G45" s="32">
        <f>'blk, drift &amp; conc calc'!G118</f>
        <v>36.84304994239063</v>
      </c>
      <c r="H45" s="32">
        <f>'blk, drift &amp; conc calc'!H118</f>
        <v>33.47157914793406</v>
      </c>
      <c r="I45" s="32">
        <f>'blk, drift &amp; conc calc'!I118</f>
        <v>83.97691379194926</v>
      </c>
      <c r="J45" s="32">
        <f>'blk, drift &amp; conc calc'!J118</f>
        <v>105.54127934886182</v>
      </c>
      <c r="K45" s="7">
        <f>'blk, drift &amp; conc calc'!K118</f>
        <v>145.11911302478077</v>
      </c>
      <c r="L45" s="32">
        <f>'blk, drift &amp; conc calc'!L118</f>
        <v>8.160605745499616</v>
      </c>
      <c r="M45" s="109"/>
      <c r="N45" s="7">
        <f>SUM(C45:L45)</f>
        <v>982.2608387047856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0.27330405340091835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60">
        <f>'blk, drift &amp; conc calc'!A161</f>
        <v>16</v>
      </c>
      <c r="B46" s="7" t="str">
        <f>'blk, drift &amp; conc calc'!B161</f>
        <v>234r2  63-68</v>
      </c>
      <c r="C46" s="7">
        <f>'blk, drift &amp; conc calc'!C126</f>
        <v>0.5705650701297317</v>
      </c>
      <c r="D46" s="7">
        <f>'blk, drift &amp; conc calc'!D126</f>
        <v>3.964905485348383</v>
      </c>
      <c r="E46" s="7">
        <f>'blk, drift &amp; conc calc'!E126</f>
        <v>1169.3841579323216</v>
      </c>
      <c r="F46" s="7">
        <f>'blk, drift &amp; conc calc'!F126</f>
        <v>2007.5202090839816</v>
      </c>
      <c r="G46" s="7">
        <f>'blk, drift &amp; conc calc'!G126</f>
        <v>14.096819309330948</v>
      </c>
      <c r="H46" s="7">
        <f>'blk, drift &amp; conc calc'!H126</f>
        <v>140.03013358271656</v>
      </c>
      <c r="I46" s="7">
        <f>'blk, drift &amp; conc calc'!I126</f>
        <v>21.179231272671014</v>
      </c>
      <c r="J46" s="7">
        <f>'blk, drift &amp; conc calc'!J126</f>
        <v>376.22833850733343</v>
      </c>
      <c r="K46" s="7">
        <f>'blk, drift &amp; conc calc'!K126</f>
        <v>39.73322967801706</v>
      </c>
      <c r="L46" s="7">
        <f>'blk, drift &amp; conc calc'!L126</f>
        <v>0.2883372731213536</v>
      </c>
      <c r="M46" s="109"/>
      <c r="N46" s="35">
        <f>SUM(C46:L46)</f>
        <v>3772.995927194971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-7.372565586106944</v>
      </c>
      <c r="D47" s="7">
        <f aca="true" t="shared" si="25" ref="D47:L47">D46-D45</f>
        <v>-0.5856268827550539</v>
      </c>
      <c r="E47" s="7">
        <f t="shared" si="25"/>
        <v>762.8666590965254</v>
      </c>
      <c r="F47" s="7">
        <f t="shared" si="25"/>
        <v>1857.3830732407487</v>
      </c>
      <c r="G47" s="7">
        <f t="shared" si="25"/>
        <v>-22.74623063305968</v>
      </c>
      <c r="H47" s="7">
        <f t="shared" si="25"/>
        <v>106.55855443478251</v>
      </c>
      <c r="I47" s="7">
        <f t="shared" si="25"/>
        <v>-62.79768251927824</v>
      </c>
      <c r="J47" s="7">
        <f t="shared" si="25"/>
        <v>270.6870591584716</v>
      </c>
      <c r="K47" s="7">
        <f t="shared" si="25"/>
        <v>-105.3858833467637</v>
      </c>
      <c r="L47" s="7">
        <f t="shared" si="25"/>
        <v>-7.872268472378263</v>
      </c>
      <c r="M47" s="109"/>
      <c r="N47" s="35">
        <f>N46-N45</f>
        <v>2790.7350884901853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43.72669594659908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-1292.151583066698</v>
      </c>
      <c r="D48" s="7">
        <f t="shared" si="27"/>
        <v>-14.770260852853514</v>
      </c>
      <c r="E48" s="7">
        <f t="shared" si="27"/>
        <v>65.2366165491252</v>
      </c>
      <c r="F48" s="7">
        <f t="shared" si="27"/>
        <v>92.52126403690156</v>
      </c>
      <c r="G48" s="7">
        <f t="shared" si="27"/>
        <v>-161.3571837301165</v>
      </c>
      <c r="H48" s="7">
        <f t="shared" si="27"/>
        <v>76.09687408591795</v>
      </c>
      <c r="I48" s="7">
        <f t="shared" si="27"/>
        <v>-296.50595770352777</v>
      </c>
      <c r="J48" s="7">
        <f t="shared" si="27"/>
        <v>71.94754659694391</v>
      </c>
      <c r="K48" s="7">
        <f t="shared" si="27"/>
        <v>-265.23361982091745</v>
      </c>
      <c r="L48" s="7">
        <f t="shared" si="27"/>
        <v>-2730.229216347285</v>
      </c>
      <c r="M48" s="109"/>
      <c r="N48" s="35">
        <f>(N46-N45)/N46*100</f>
        <v>73.96602440981042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99.37885442408881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5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60">
        <f>'blk, drift &amp; conc calc'!A160</f>
        <v>15</v>
      </c>
      <c r="B50" s="7" t="str">
        <f>'blk, drift &amp; conc calc'!B160</f>
        <v>232r3  110-117</v>
      </c>
      <c r="C50" s="7">
        <f>'blk, drift &amp; conc calc'!C160</f>
        <v>3.4831412745333834</v>
      </c>
      <c r="D50" s="7">
        <f>'blk, drift &amp; conc calc'!D160</f>
        <v>7.34506300199387</v>
      </c>
      <c r="E50" s="7">
        <f>'blk, drift &amp; conc calc'!E160</f>
        <v>1064.9247946691364</v>
      </c>
      <c r="F50" s="7">
        <f>'blk, drift &amp; conc calc'!F160</f>
        <v>1976.5889296767498</v>
      </c>
      <c r="G50" s="7">
        <f>'blk, drift &amp; conc calc'!G160</f>
        <v>16.30546700243632</v>
      </c>
      <c r="H50" s="7">
        <f>'blk, drift &amp; conc calc'!H160</f>
        <v>151.07712204922666</v>
      </c>
      <c r="I50" s="7">
        <f>'blk, drift &amp; conc calc'!I160</f>
        <v>51.117083271688095</v>
      </c>
      <c r="J50" s="7">
        <f>'blk, drift &amp; conc calc'!J160</f>
        <v>101.05902298901883</v>
      </c>
      <c r="K50" s="7">
        <f>'[1]Compar'!K50</f>
        <v>0.020084904120448346</v>
      </c>
      <c r="L50" s="7">
        <f>'blk, drift &amp; conc calc'!L160</f>
        <v>5.690492320194842</v>
      </c>
      <c r="M50" s="109"/>
      <c r="N50" s="7">
        <f>SUM(C50:L50)</f>
        <v>3377.6112011590985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0.030074221197405215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60">
        <f>'blk, drift &amp; conc calc'!A171</f>
        <v>26</v>
      </c>
      <c r="B51" s="7" t="str">
        <f>'blk, drift &amp; conc calc'!B171</f>
        <v>ja-3</v>
      </c>
      <c r="C51" s="7">
        <f>'blk, drift &amp; conc calc'!C171</f>
        <v>45.337228666129754</v>
      </c>
      <c r="D51" s="7">
        <f>'blk, drift &amp; conc calc'!D171</f>
        <v>627.0519582549194</v>
      </c>
      <c r="E51" s="7">
        <f>'blk, drift &amp; conc calc'!E171</f>
        <v>89.14416672175066</v>
      </c>
      <c r="F51" s="7">
        <f>'blk, drift &amp; conc calc'!F171</f>
        <v>56.109433556684394</v>
      </c>
      <c r="G51" s="7">
        <f>'blk, drift &amp; conc calc'!G171</f>
        <v>26.949763170544923</v>
      </c>
      <c r="H51" s="7">
        <f>'blk, drift &amp; conc calc'!H171</f>
        <v>24.46755245141331</v>
      </c>
      <c r="I51" s="7">
        <f>'blk, drift &amp; conc calc'!I171</f>
        <v>400.34050447779646</v>
      </c>
      <c r="J51" s="7">
        <f>'blk, drift &amp; conc calc'!J171</f>
        <v>43.54687919669177</v>
      </c>
      <c r="K51" s="7">
        <f>'[1]Compar'!K51</f>
        <v>0.05458348547527615</v>
      </c>
      <c r="L51" s="7">
        <f>'blk, drift &amp; conc calc'!L171</f>
        <v>193.60932960852742</v>
      </c>
      <c r="M51" s="109"/>
      <c r="N51" s="7">
        <f>SUM(C51:L51)</f>
        <v>1506.6113995899332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12.170258451605752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6"/>
      <c r="B52" s="109" t="s">
        <v>482</v>
      </c>
      <c r="C52" s="109">
        <v>49.33657969978556</v>
      </c>
      <c r="D52" s="109">
        <v>7.934238741958543</v>
      </c>
      <c r="E52" s="109">
        <v>8.717164045746962</v>
      </c>
      <c r="F52" s="109">
        <v>24.712964617583992</v>
      </c>
      <c r="G52" s="109">
        <v>0.1474267333809864</v>
      </c>
      <c r="H52" s="109">
        <v>7.58800929235168</v>
      </c>
      <c r="I52" s="109">
        <v>0.8410025017869907</v>
      </c>
      <c r="J52" s="109"/>
      <c r="K52" s="109">
        <v>0</v>
      </c>
      <c r="L52" s="109">
        <v>0.7226143674052895</v>
      </c>
      <c r="M52" s="109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5"/>
      <c r="B53" s="109"/>
      <c r="C53" s="109">
        <f aca="true" t="shared" si="29" ref="C53:L53">C52-AVERAGE(C50:C51)</f>
        <v>24.926394729453992</v>
      </c>
      <c r="D53" s="109">
        <f t="shared" si="29"/>
        <v>-309.2642718864981</v>
      </c>
      <c r="E53" s="109">
        <f t="shared" si="29"/>
        <v>-568.3173166496966</v>
      </c>
      <c r="F53" s="109">
        <f t="shared" si="29"/>
        <v>-991.636216999133</v>
      </c>
      <c r="G53" s="109">
        <f t="shared" si="29"/>
        <v>-21.480188353109636</v>
      </c>
      <c r="H53" s="109">
        <f t="shared" si="29"/>
        <v>-80.1843279579683</v>
      </c>
      <c r="I53" s="109">
        <f t="shared" si="29"/>
        <v>-224.8877913729553</v>
      </c>
      <c r="J53" s="109">
        <f t="shared" si="29"/>
        <v>-72.3029510928553</v>
      </c>
      <c r="K53" s="109">
        <f t="shared" si="29"/>
        <v>-0.03733419479786225</v>
      </c>
      <c r="L53" s="109">
        <f t="shared" si="29"/>
        <v>-98.92729659695584</v>
      </c>
      <c r="M53" s="109"/>
      <c r="N53" s="35">
        <f>N52-N50</f>
        <v>-3277.6112011590985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27.969925778802594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5"/>
      <c r="B54" s="109"/>
      <c r="C54" s="109">
        <f aca="true" t="shared" si="31" ref="C54:L54">(C52-AVERAGE(C50:C51))/C52*100</f>
        <v>50.523151140860975</v>
      </c>
      <c r="D54" s="109">
        <f t="shared" si="31"/>
        <v>-3897.8442916145113</v>
      </c>
      <c r="E54" s="109">
        <f t="shared" si="31"/>
        <v>-6519.520725630652</v>
      </c>
      <c r="F54" s="109">
        <f t="shared" si="31"/>
        <v>-4012.6153715024343</v>
      </c>
      <c r="G54" s="109">
        <f t="shared" si="31"/>
        <v>-14570.076851394126</v>
      </c>
      <c r="H54" s="109">
        <f t="shared" si="31"/>
        <v>-1056.7241666241757</v>
      </c>
      <c r="I54" s="109">
        <f t="shared" si="31"/>
        <v>-26740.44261403576</v>
      </c>
      <c r="J54" s="109" t="e">
        <f t="shared" si="31"/>
        <v>#DIV/0!</v>
      </c>
      <c r="K54" s="109" t="e">
        <f t="shared" si="31"/>
        <v>#DIV/0!</v>
      </c>
      <c r="L54" s="109">
        <f t="shared" si="31"/>
        <v>-13690.192315463739</v>
      </c>
      <c r="M54" s="109"/>
      <c r="N54" s="35">
        <f>(N52-N50)/N52*100</f>
        <v>-3277.611201159098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99.89259206715212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5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7"/>
      <c r="O55" s="7"/>
      <c r="P55" s="7"/>
      <c r="Q55" s="7"/>
    </row>
    <row r="56" spans="1:25" ht="11.25">
      <c r="A56" s="165">
        <f>'blk, drift &amp; conc calc'!A176</f>
        <v>31</v>
      </c>
      <c r="B56" s="109" t="str">
        <f>'blk, drift &amp; conc calc'!B176</f>
        <v>jb3-2</v>
      </c>
      <c r="C56" s="109">
        <f>'blk, drift &amp; conc calc'!C176</f>
        <v>57.3576196525037</v>
      </c>
      <c r="D56" s="109">
        <f>'blk, drift &amp; conc calc'!D176</f>
        <v>474.5676478291204</v>
      </c>
      <c r="E56" s="109">
        <f>'blk, drift &amp; conc calc'!E176</f>
        <v>77.27283779613064</v>
      </c>
      <c r="F56" s="109">
        <f>'blk, drift &amp; conc calc'!F176</f>
        <v>92.6530162289158</v>
      </c>
      <c r="G56" s="109">
        <f>'blk, drift &amp; conc calc'!G176</f>
        <v>43.79675461419347</v>
      </c>
      <c r="H56" s="109">
        <f>'blk, drift &amp; conc calc'!H176</f>
        <v>47.19410348982541</v>
      </c>
      <c r="I56" s="109">
        <f>'blk, drift &amp; conc calc'!I176</f>
        <v>560.3410269405933</v>
      </c>
      <c r="J56" s="109">
        <f>'blk, drift &amp; conc calc'!J176</f>
        <v>260.6590256497584</v>
      </c>
      <c r="K56" s="109">
        <f>'[1]Compar'!K56</f>
        <v>0.11302949753552384</v>
      </c>
      <c r="L56" s="109">
        <f>'blk, drift &amp; conc calc'!L176</f>
        <v>159.68829891429368</v>
      </c>
      <c r="M56" s="122"/>
      <c r="N56" s="7">
        <f>SUM(C56:L56)</f>
        <v>1773.6433606128703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35.03483119353214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5"/>
      <c r="B57" s="122" t="s">
        <v>460</v>
      </c>
      <c r="C57" s="167">
        <v>49.780526735834</v>
      </c>
      <c r="D57" s="167">
        <v>13.467677573822826</v>
      </c>
      <c r="E57" s="167">
        <v>12.270550678371908</v>
      </c>
      <c r="F57" s="167">
        <v>7.21268954509178</v>
      </c>
      <c r="G57" s="167">
        <v>0.1695929768555467</v>
      </c>
      <c r="H57" s="167">
        <v>11.37270550678372</v>
      </c>
      <c r="I57" s="167">
        <v>2.214684756584198</v>
      </c>
      <c r="J57" s="167">
        <v>0.5187549880287311</v>
      </c>
      <c r="K57" s="167">
        <v>0.26935355147645657</v>
      </c>
      <c r="L57" s="109">
        <v>2.723463687150838</v>
      </c>
      <c r="M57" s="122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5"/>
      <c r="B58" s="122"/>
      <c r="C58" s="109">
        <f aca="true" t="shared" si="33" ref="C58:L58">C57-AVERAGE(C55:C56)</f>
        <v>-7.577092916669699</v>
      </c>
      <c r="D58" s="109">
        <f t="shared" si="33"/>
        <v>-461.0999702552976</v>
      </c>
      <c r="E58" s="109">
        <f t="shared" si="33"/>
        <v>-65.00228711775874</v>
      </c>
      <c r="F58" s="109">
        <f t="shared" si="33"/>
        <v>-85.44032668382403</v>
      </c>
      <c r="G58" s="109">
        <f t="shared" si="33"/>
        <v>-43.62716163733792</v>
      </c>
      <c r="H58" s="109">
        <f t="shared" si="33"/>
        <v>-35.82139798304169</v>
      </c>
      <c r="I58" s="109">
        <f t="shared" si="33"/>
        <v>-558.1263421840091</v>
      </c>
      <c r="J58" s="109">
        <f t="shared" si="33"/>
        <v>-260.1402706617297</v>
      </c>
      <c r="K58" s="109">
        <f t="shared" si="33"/>
        <v>0.15632405394093274</v>
      </c>
      <c r="L58" s="109">
        <f t="shared" si="33"/>
        <v>-156.96483522714286</v>
      </c>
      <c r="M58" s="122"/>
    </row>
    <row r="59" spans="1:13" ht="11.25">
      <c r="A59" s="165"/>
      <c r="B59" s="122"/>
      <c r="C59" s="109">
        <f aca="true" t="shared" si="34" ref="C59:L59">(C57-AVERAGE(C55:C56))/C57*100</f>
        <v>-15.220997875089589</v>
      </c>
      <c r="D59" s="109">
        <f t="shared" si="34"/>
        <v>-3423.7526680289648</v>
      </c>
      <c r="E59" s="109">
        <f t="shared" si="34"/>
        <v>-529.7422163157834</v>
      </c>
      <c r="F59" s="109">
        <f t="shared" si="34"/>
        <v>-1184.5834504545671</v>
      </c>
      <c r="G59" s="109">
        <f t="shared" si="34"/>
        <v>-25724.62754427502</v>
      </c>
      <c r="H59" s="109">
        <f t="shared" si="34"/>
        <v>-314.9769240193069</v>
      </c>
      <c r="I59" s="109">
        <f t="shared" si="34"/>
        <v>-25201.164207443726</v>
      </c>
      <c r="J59" s="109">
        <f t="shared" si="34"/>
        <v>-50147.03986756112</v>
      </c>
      <c r="K59" s="109">
        <f t="shared" si="34"/>
        <v>58.03675247051516</v>
      </c>
      <c r="L59" s="109">
        <f t="shared" si="34"/>
        <v>-5763.426770391501</v>
      </c>
      <c r="M59" s="122"/>
    </row>
    <row r="62" ht="11.25">
      <c r="B62" s="1" t="s">
        <v>378</v>
      </c>
    </row>
    <row r="63" spans="2:25" ht="11.25">
      <c r="B63" s="1" t="s">
        <v>481</v>
      </c>
      <c r="C63" s="1" t="s">
        <v>517</v>
      </c>
      <c r="D63" s="1" t="s">
        <v>521</v>
      </c>
      <c r="E63" s="1" t="s">
        <v>518</v>
      </c>
      <c r="F63" s="1" t="s">
        <v>487</v>
      </c>
      <c r="G63" s="1" t="s">
        <v>486</v>
      </c>
      <c r="H63" s="1" t="s">
        <v>488</v>
      </c>
      <c r="I63" s="1" t="s">
        <v>522</v>
      </c>
      <c r="J63" s="1" t="s">
        <v>526</v>
      </c>
      <c r="K63" s="1" t="s">
        <v>366</v>
      </c>
      <c r="L63" s="7" t="s">
        <v>527</v>
      </c>
      <c r="N63" s="1" t="s">
        <v>364</v>
      </c>
      <c r="O63" s="1" t="s">
        <v>492</v>
      </c>
      <c r="P63" s="1" t="s">
        <v>472</v>
      </c>
      <c r="Q63" s="1" t="s">
        <v>474</v>
      </c>
      <c r="R63" s="1" t="s">
        <v>477</v>
      </c>
      <c r="S63" s="1" t="s">
        <v>470</v>
      </c>
      <c r="T63" s="1" t="s">
        <v>471</v>
      </c>
      <c r="U63" s="1" t="s">
        <v>495</v>
      </c>
      <c r="V63" s="1" t="s">
        <v>494</v>
      </c>
      <c r="W63" s="1" t="s">
        <v>476</v>
      </c>
      <c r="X63" s="1" t="s">
        <v>473</v>
      </c>
      <c r="Y63" s="1" t="s">
        <v>525</v>
      </c>
    </row>
    <row r="64" spans="2:25" ht="11.25">
      <c r="B64" s="1" t="s">
        <v>483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459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516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485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371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460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365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484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482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372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workbookViewId="0" topLeftCell="A6">
      <selection activeCell="K41" sqref="K41"/>
    </sheetView>
  </sheetViews>
  <sheetFormatPr defaultColWidth="11.421875" defaultRowHeight="12.75"/>
  <cols>
    <col min="1" max="1" width="15.8515625" style="1" customWidth="1"/>
    <col min="2" max="2" width="12.57421875" style="1" bestFit="1" customWidth="1"/>
    <col min="3" max="3" width="10.00390625" style="1" bestFit="1" customWidth="1"/>
    <col min="4" max="4" width="10.7109375" style="1" bestFit="1" customWidth="1"/>
    <col min="5" max="5" width="10.00390625" style="1" bestFit="1" customWidth="1"/>
    <col min="6" max="6" width="11.421875" style="1" customWidth="1"/>
    <col min="7" max="8" width="10.7109375" style="1" bestFit="1" customWidth="1"/>
    <col min="9" max="9" width="9.57421875" style="1" bestFit="1" customWidth="1"/>
    <col min="10" max="10" width="9.57421875" style="1" customWidth="1"/>
    <col min="11" max="11" width="8.8515625" style="1" customWidth="1"/>
    <col min="12" max="12" width="9.57421875" style="1" bestFit="1" customWidth="1"/>
    <col min="13" max="13" width="8.57421875" style="1" bestFit="1" customWidth="1"/>
    <col min="14" max="14" width="9.57421875" style="1" bestFit="1" customWidth="1"/>
    <col min="15" max="15" width="9.140625" style="1" customWidth="1"/>
    <col min="16" max="17" width="9.57421875" style="1" bestFit="1" customWidth="1"/>
    <col min="18" max="18" width="9.140625" style="1" customWidth="1"/>
    <col min="19" max="19" width="9.57421875" style="1" bestFit="1" customWidth="1"/>
    <col min="20" max="16384" width="9.140625" style="1" customWidth="1"/>
  </cols>
  <sheetData>
    <row r="1" spans="1:22" s="18" customFormat="1" ht="11.25">
      <c r="A1" s="17" t="s">
        <v>504</v>
      </c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Y 371.029</v>
      </c>
      <c r="C2" s="18" t="str">
        <f>'blk, drift &amp; conc calc'!D2</f>
        <v>Ba 455.403</v>
      </c>
      <c r="D2" s="18" t="str">
        <f>'blk, drift &amp; conc calc'!E2</f>
        <v>Cr 267.716</v>
      </c>
      <c r="E2" s="18" t="str">
        <f>'blk, drift &amp; conc calc'!F2</f>
        <v>Ni 231.604</v>
      </c>
      <c r="F2" s="18" t="str">
        <f>'blk, drift &amp; conc calc'!G2</f>
        <v>Sc 361.384</v>
      </c>
      <c r="G2" s="18" t="str">
        <f>'blk, drift &amp; conc calc'!H2</f>
        <v>Co 228.616</v>
      </c>
      <c r="H2" s="18" t="str">
        <f>'blk, drift &amp; conc calc'!I2</f>
        <v>Sr 407.771</v>
      </c>
      <c r="I2" s="18" t="str">
        <f>'blk, drift &amp; conc calc'!J2</f>
        <v>Cu 324.754</v>
      </c>
      <c r="J2" s="18" t="str">
        <f>'blk, drift &amp; conc calc'!K2</f>
        <v>V 292.402</v>
      </c>
      <c r="K2" s="18" t="str">
        <f>'blk, drift &amp; conc calc'!L2</f>
        <v>Zr 343.823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V 292.402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456</v>
      </c>
    </row>
    <row r="5" spans="1:21" ht="11.25">
      <c r="A5" s="1" t="str">
        <f>'blk, drift &amp; conc calc'!B77</f>
        <v>blank-1</v>
      </c>
      <c r="B5" s="1">
        <f>'blk, drift &amp; conc calc'!C77</f>
        <v>-158.3045183866311</v>
      </c>
      <c r="C5" s="1">
        <f>'blk, drift &amp; conc calc'!D77</f>
        <v>-400.03274201317515</v>
      </c>
      <c r="D5" s="1">
        <f>'blk, drift &amp; conc calc'!E77</f>
        <v>-21.278152378038552</v>
      </c>
      <c r="E5" s="1">
        <f>'blk, drift &amp; conc calc'!F77</f>
        <v>-270.12579034999277</v>
      </c>
      <c r="F5" s="1">
        <f>'blk, drift &amp; conc calc'!G77</f>
        <v>132.52280996663302</v>
      </c>
      <c r="G5" s="1">
        <f>'blk, drift &amp; conc calc'!H77</f>
        <v>603.8638245139664</v>
      </c>
      <c r="H5" s="1">
        <f>'blk, drift &amp; conc calc'!I77</f>
        <v>2257.5507159242566</v>
      </c>
      <c r="I5" s="1">
        <f>'blk, drift &amp; conc calc'!J77</f>
        <v>-44.90590622960886</v>
      </c>
      <c r="J5" s="1">
        <f>'blk, drift &amp; conc calc'!K77</f>
        <v>56.23619293803939</v>
      </c>
      <c r="K5" s="1">
        <f>'blk, drift &amp; conc calc'!L77</f>
        <v>-6.937967206142945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-231.45192291729134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bir1-1</v>
      </c>
      <c r="B6" s="1">
        <f>'blk, drift &amp; conc calc'!C78</f>
        <v>5431.368561330172</v>
      </c>
      <c r="C6" s="1">
        <f>'blk, drift &amp; conc calc'!D78</f>
        <v>12955.136452027944</v>
      </c>
      <c r="D6" s="1">
        <f>'blk, drift &amp; conc calc'!E78</f>
        <v>4999.617576794397</v>
      </c>
      <c r="E6" s="1">
        <f>'blk, drift &amp; conc calc'!F78</f>
        <v>3388.2694407617582</v>
      </c>
      <c r="F6" s="1">
        <f>'blk, drift &amp; conc calc'!G78</f>
        <v>20116.776844589065</v>
      </c>
      <c r="G6" s="1">
        <f>'blk, drift &amp; conc calc'!H78</f>
        <v>2668.5049582660495</v>
      </c>
      <c r="H6" s="1">
        <f>'blk, drift &amp; conc calc'!I78</f>
        <v>994227.2478608708</v>
      </c>
      <c r="I6" s="1">
        <f>'blk, drift &amp; conc calc'!J78</f>
        <v>8111.304427242982</v>
      </c>
      <c r="J6" s="1">
        <f>'blk, drift &amp; conc calc'!K78</f>
        <v>17653.46291565279</v>
      </c>
      <c r="K6" s="1">
        <f>'blk, drift &amp; conc calc'!L78</f>
        <v>930.991405034048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201.92895082839482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bir1-2</v>
      </c>
      <c r="B7" s="1">
        <f>'blk, drift &amp; conc calc'!C93</f>
        <v>5146.585937270759</v>
      </c>
      <c r="C7" s="1">
        <f>'blk, drift &amp; conc calc'!D93</f>
        <v>14295.366013036124</v>
      </c>
      <c r="D7" s="1">
        <f>'blk, drift &amp; conc calc'!E93</f>
        <v>4920.660267968115</v>
      </c>
      <c r="E7" s="1">
        <f>'blk, drift &amp; conc calc'!F93</f>
        <v>3693.819538414606</v>
      </c>
      <c r="F7" s="1">
        <f>'blk, drift &amp; conc calc'!G93</f>
        <v>20571.581461418602</v>
      </c>
      <c r="G7" s="1">
        <f>'blk, drift &amp; conc calc'!H93</f>
        <v>2549.6083003642484</v>
      </c>
      <c r="H7" s="1">
        <f>'blk, drift &amp; conc calc'!I93</f>
        <v>979295.96300365</v>
      </c>
      <c r="I7" s="1">
        <f>'blk, drift &amp; conc calc'!J93</f>
        <v>7796.038959363299</v>
      </c>
      <c r="J7" s="1">
        <f>'blk, drift &amp; conc calc'!K93</f>
        <v>17401.187099597384</v>
      </c>
      <c r="K7" s="1">
        <f>'blk, drift &amp; conc calc'!L93</f>
        <v>1148.7879322352612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1030.649965517758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jp1-1</v>
      </c>
      <c r="B8" s="1">
        <f>'blk, drift &amp; conc calc'!C80</f>
        <v>-217.642846739273</v>
      </c>
      <c r="C8" s="1">
        <f>'blk, drift &amp; conc calc'!D80</f>
        <v>21349.318756146913</v>
      </c>
      <c r="D8" s="1">
        <f>'blk, drift &amp; conc calc'!E80</f>
        <v>37116.38839076256</v>
      </c>
      <c r="E8" s="1">
        <f>'blk, drift &amp; conc calc'!F80</f>
        <v>62766.572275865874</v>
      </c>
      <c r="F8" s="1">
        <f>'blk, drift &amp; conc calc'!G80</f>
        <v>3125.5636552931246</v>
      </c>
      <c r="G8" s="1">
        <f>'blk, drift &amp; conc calc'!H80</f>
        <v>6031.373579490556</v>
      </c>
      <c r="H8" s="1">
        <f>'blk, drift &amp; conc calc'!I80</f>
        <v>5817.628072148972</v>
      </c>
      <c r="I8" s="1">
        <f>'blk, drift &amp; conc calc'!J80</f>
        <v>-404.604716167519</v>
      </c>
      <c r="J8" s="1">
        <f>'blk, drift &amp; conc calc'!K80</f>
        <v>1315.016014987635</v>
      </c>
      <c r="K8" s="1">
        <f>'blk, drift &amp; conc calc'!L80</f>
        <v>397.62229574860834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17112.858027587325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jp1-2</v>
      </c>
      <c r="B9" s="1">
        <f>'blk, drift &amp; conc calc'!C99</f>
        <v>-77.93520891177496</v>
      </c>
      <c r="C9" s="1">
        <f>'blk, drift &amp; conc calc'!D99</f>
        <v>21722.0162419685</v>
      </c>
      <c r="D9" s="1">
        <f>'blk, drift &amp; conc calc'!E99</f>
        <v>36572.75222016427</v>
      </c>
      <c r="E9" s="1">
        <f>'blk, drift &amp; conc calc'!F99</f>
        <v>60880.49467002778</v>
      </c>
      <c r="F9" s="1">
        <f>'blk, drift &amp; conc calc'!G99</f>
        <v>3367.951377453998</v>
      </c>
      <c r="G9" s="1">
        <f>'blk, drift &amp; conc calc'!H99</f>
        <v>5880.772346655959</v>
      </c>
      <c r="H9" s="1">
        <f>'blk, drift &amp; conc calc'!I99</f>
        <v>4509.8635952937675</v>
      </c>
      <c r="I9" s="1">
        <f>'blk, drift &amp; conc calc'!J99</f>
        <v>-168.1605806201562</v>
      </c>
      <c r="J9" s="1">
        <f>'blk, drift &amp; conc calc'!K99</f>
        <v>1398.5036823347466</v>
      </c>
      <c r="K9" s="1">
        <f>'blk, drift &amp; conc calc'!L99</f>
        <v>291.84796794886796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17364.936912066394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ja3-1</v>
      </c>
      <c r="B10" s="1">
        <f>'blk, drift &amp; conc calc'!C86</f>
        <v>7003.141901234786</v>
      </c>
      <c r="C10" s="1">
        <f>'blk, drift &amp; conc calc'!D86</f>
        <v>723534.366881886</v>
      </c>
      <c r="D10" s="1">
        <f>'blk, drift &amp; conc calc'!E86</f>
        <v>773.7967156490861</v>
      </c>
      <c r="E10" s="1">
        <f>'blk, drift &amp; conc calc'!F86</f>
        <v>339.24826170332744</v>
      </c>
      <c r="F10" s="1">
        <f>'blk, drift &amp; conc calc'!G86</f>
        <v>9603.637242571704</v>
      </c>
      <c r="G10" s="1">
        <f>'blk, drift &amp; conc calc'!H86</f>
        <v>966.2832307908286</v>
      </c>
      <c r="H10" s="1">
        <f>'blk, drift &amp; conc calc'!I86</f>
        <v>2633054.958543986</v>
      </c>
      <c r="I10" s="1">
        <f>'blk, drift &amp; conc calc'!J86</f>
        <v>2481.604844501945</v>
      </c>
      <c r="J10" s="1">
        <f>'blk, drift &amp; conc calc'!K86</f>
        <v>9363.763617482988</v>
      </c>
      <c r="K10" s="1">
        <f>'blk, drift &amp; conc calc'!L86</f>
        <v>9188.267058255986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20793.452807102312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ja3-2</v>
      </c>
      <c r="B11" s="1">
        <f>'blk, drift &amp; conc calc'!C103</f>
        <v>6964.049284642019</v>
      </c>
      <c r="C11" s="1">
        <f>'blk, drift &amp; conc calc'!D103</f>
        <v>734332.2340382872</v>
      </c>
      <c r="D11" s="1">
        <f>'blk, drift &amp; conc calc'!E103</f>
        <v>825.4467087315516</v>
      </c>
      <c r="E11" s="1">
        <f>'blk, drift &amp; conc calc'!F103</f>
        <v>466.83727914245657</v>
      </c>
      <c r="F11" s="1">
        <f>'blk, drift &amp; conc calc'!G103</f>
        <v>9531.138548502402</v>
      </c>
      <c r="G11" s="1">
        <f>'blk, drift &amp; conc calc'!H103</f>
        <v>969.3770473206815</v>
      </c>
      <c r="H11" s="1">
        <f>'blk, drift &amp; conc calc'!I103</f>
        <v>2639225.837850316</v>
      </c>
      <c r="I11" s="1">
        <f>'blk, drift &amp; conc calc'!J103</f>
        <v>2569.27252337993</v>
      </c>
      <c r="J11" s="1">
        <f>'blk, drift &amp; conc calc'!K103</f>
        <v>9207.517922959005</v>
      </c>
      <c r="K11" s="1">
        <f>'blk, drift &amp; conc calc'!L103</f>
        <v>9466.764067595152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9083.198276350193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blank-2</v>
      </c>
      <c r="B12" s="1">
        <f>'blk, drift &amp; conc calc'!C104</f>
        <v>144.8095750727284</v>
      </c>
      <c r="C12" s="1">
        <f>'blk, drift &amp; conc calc'!D104</f>
        <v>366.5395207299867</v>
      </c>
      <c r="D12" s="1">
        <f>'blk, drift &amp; conc calc'!E104</f>
        <v>17.787644109026704</v>
      </c>
      <c r="E12" s="1">
        <f>'blk, drift &amp; conc calc'!F104</f>
        <v>223.21931367685463</v>
      </c>
      <c r="F12" s="1">
        <f>'blk, drift &amp; conc calc'!G104</f>
        <v>-121.63600022721613</v>
      </c>
      <c r="G12" s="1">
        <f>'blk, drift &amp; conc calc'!H104</f>
        <v>-505.41140322388384</v>
      </c>
      <c r="H12" s="1">
        <f>'blk, drift &amp; conc calc'!I104</f>
        <v>-2096.818924939934</v>
      </c>
      <c r="I12" s="1">
        <f>'blk, drift &amp; conc calc'!J104</f>
        <v>40.52390995517166</v>
      </c>
      <c r="J12" s="1">
        <f>'blk, drift &amp; conc calc'!K104</f>
        <v>-49.12534150494345</v>
      </c>
      <c r="K12" s="1">
        <f>'blk, drift &amp; conc calc'!L104</f>
        <v>5.926582501845293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-299.79810179256333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dts1-1</v>
      </c>
      <c r="B13" s="1">
        <f>'blk, drift &amp; conc calc'!C88</f>
        <v>-239.9394300004351</v>
      </c>
      <c r="C13" s="1">
        <f>'blk, drift &amp; conc calc'!D88</f>
        <v>173.36616061274924</v>
      </c>
      <c r="D13" s="1">
        <f>'blk, drift &amp; conc calc'!E88</f>
        <v>47914.34908081124</v>
      </c>
      <c r="E13" s="1">
        <f>'blk, drift &amp; conc calc'!F88</f>
        <v>57806.49136781626</v>
      </c>
      <c r="F13" s="1">
        <f>'blk, drift &amp; conc calc'!G88</f>
        <v>1497.2204802155413</v>
      </c>
      <c r="G13" s="1">
        <f>'blk, drift &amp; conc calc'!H88</f>
        <v>6827.155162930158</v>
      </c>
      <c r="H13" s="1">
        <f>'blk, drift &amp; conc calc'!I88</f>
        <v>456.86692055324727</v>
      </c>
      <c r="I13" s="1">
        <f>'blk, drift &amp; conc calc'!J88</f>
        <v>-61.648777907951846</v>
      </c>
      <c r="J13" s="1">
        <f>'blk, drift &amp; conc calc'!K88</f>
        <v>478.958636736433</v>
      </c>
      <c r="K13" s="1">
        <f>'blk, drift &amp; conc calc'!L88</f>
        <v>-83.51901892326136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7757.00363470953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dts1-2</v>
      </c>
      <c r="B14" s="1">
        <f>'blk, drift &amp; conc calc'!C105</f>
        <v>-88.44160263065449</v>
      </c>
      <c r="C14" s="1">
        <f>'blk, drift &amp; conc calc'!D105</f>
        <v>803.7782011934213</v>
      </c>
      <c r="D14" s="1">
        <f>'blk, drift &amp; conc calc'!E105</f>
        <v>46527.527775189774</v>
      </c>
      <c r="E14" s="1">
        <f>'blk, drift &amp; conc calc'!F105</f>
        <v>54407.12057474074</v>
      </c>
      <c r="F14" s="1">
        <f>'blk, drift &amp; conc calc'!G105</f>
        <v>1540.626887325703</v>
      </c>
      <c r="G14" s="1">
        <f>'blk, drift &amp; conc calc'!H105</f>
        <v>6691.079360247895</v>
      </c>
      <c r="H14" s="1">
        <f>'blk, drift &amp; conc calc'!I105</f>
        <v>716.5640052194565</v>
      </c>
      <c r="I14" s="1">
        <f>'blk, drift &amp; conc calc'!J105</f>
        <v>-5.866736040364559</v>
      </c>
      <c r="J14" s="1">
        <f>'blk, drift &amp; conc calc'!K105</f>
        <v>453.8917778585575</v>
      </c>
      <c r="K14" s="1">
        <f>'blk, drift &amp; conc calc'!L105</f>
        <v>-127.14804529202397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20507.54893498038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drift-1</v>
      </c>
      <c r="B15" s="1">
        <f>'blk, drift &amp; conc calc'!C76</f>
        <v>9187.50334800431</v>
      </c>
      <c r="C15" s="1">
        <f>'blk, drift &amp; conc calc'!D76</f>
        <v>306825.28447097854</v>
      </c>
      <c r="D15" s="1">
        <f>'blk, drift &amp; conc calc'!E76</f>
        <v>25659.549718103914</v>
      </c>
      <c r="E15" s="1">
        <f>'blk, drift &amp; conc calc'!F76</f>
        <v>16600.085000000003</v>
      </c>
      <c r="F15" s="1">
        <f>'blk, drift &amp; conc calc'!G76</f>
        <v>14555.93984312578</v>
      </c>
      <c r="G15" s="1">
        <f>'blk, drift &amp; conc calc'!H76</f>
        <v>14402.218622127843</v>
      </c>
      <c r="H15" s="1">
        <f>'blk, drift &amp; conc calc'!I76</f>
        <v>3691494.788483813</v>
      </c>
      <c r="I15" s="1">
        <f>'blk, drift &amp; conc calc'!J76</f>
        <v>8871.959626182463</v>
      </c>
      <c r="J15" s="1">
        <f>'blk, drift &amp; conc calc'!K76</f>
        <v>17499.219999999998</v>
      </c>
      <c r="K15" s="1">
        <f>'blk, drift &amp; conc calc'!L76</f>
        <v>14057.7942200033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17210.708516414936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jb3-1</v>
      </c>
      <c r="B16" s="1">
        <f>'blk, drift &amp; conc calc'!C96</f>
        <v>9066.801910688046</v>
      </c>
      <c r="C16" s="1">
        <f>'blk, drift &amp; conc calc'!D96</f>
        <v>558810.1462609175</v>
      </c>
      <c r="D16" s="1">
        <f>'blk, drift &amp; conc calc'!E96</f>
        <v>693.6564036460844</v>
      </c>
      <c r="E16" s="1">
        <f>'blk, drift &amp; conc calc'!F96</f>
        <v>580.1809196355363</v>
      </c>
      <c r="F16" s="1">
        <f>'blk, drift &amp; conc calc'!G96</f>
        <v>15578.486109511163</v>
      </c>
      <c r="G16" s="1">
        <f>'blk, drift &amp; conc calc'!H96</f>
        <v>1874.8626414976784</v>
      </c>
      <c r="H16" s="1">
        <f>'blk, drift &amp; conc calc'!I96</f>
        <v>3830048.3708152687</v>
      </c>
      <c r="I16" s="1">
        <f>'blk, drift &amp; conc calc'!J96</f>
        <v>13811.58150121821</v>
      </c>
      <c r="J16" s="1">
        <f>'blk, drift &amp; conc calc'!K96</f>
        <v>20802.165283326223</v>
      </c>
      <c r="K16" s="1">
        <f>'blk, drift &amp; conc calc'!L96</f>
        <v>7488.005908730839</v>
      </c>
    </row>
    <row r="17" spans="1:11" ht="10.5" customHeight="1">
      <c r="A17" s="1" t="str">
        <f>'blk, drift &amp; conc calc'!B106</f>
        <v>jb3-2</v>
      </c>
      <c r="B17" s="1">
        <f>'blk, drift &amp; conc calc'!C106</f>
        <v>8859.994720553264</v>
      </c>
      <c r="C17" s="1">
        <f>'blk, drift &amp; conc calc'!D106</f>
        <v>564859.310492176</v>
      </c>
      <c r="D17" s="1">
        <f>'blk, drift &amp; conc calc'!E106</f>
        <v>726.0328886505694</v>
      </c>
      <c r="E17" s="1">
        <f>'blk, drift &amp; conc calc'!F106</f>
        <v>1101.9265338609607</v>
      </c>
      <c r="F17" s="1">
        <f>'blk, drift &amp; conc calc'!G106</f>
        <v>15501.391791258739</v>
      </c>
      <c r="G17" s="1">
        <f>'blk, drift &amp; conc calc'!H106</f>
        <v>1682.8614465227524</v>
      </c>
      <c r="H17" s="1">
        <f>'blk, drift &amp; conc calc'!I106</f>
        <v>3812912.566997233</v>
      </c>
      <c r="I17" s="1">
        <f>'blk, drift &amp; conc calc'!J106</f>
        <v>13763.958930552437</v>
      </c>
      <c r="J17" s="1">
        <f>'blk, drift &amp; conc calc'!K106</f>
        <v>21370.337201647948</v>
      </c>
      <c r="K17" s="1">
        <f>'blk, drift &amp; conc calc'!L106</f>
        <v>7526.373677590621</v>
      </c>
    </row>
    <row r="19" ht="11.25">
      <c r="A19" s="22" t="s">
        <v>520</v>
      </c>
    </row>
    <row r="20" spans="1:21" ht="11.25">
      <c r="A20" s="1" t="s">
        <v>505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435</v>
      </c>
      <c r="B21" s="32">
        <v>0</v>
      </c>
      <c r="C21" s="32">
        <f>AVERAGE(C8:C9)</f>
        <v>21535.66749905771</v>
      </c>
      <c r="D21" s="32">
        <f>AVERAGE(D8:D9)</f>
        <v>36844.570305463414</v>
      </c>
      <c r="E21" s="32">
        <f>AVERAGE(E8:E9)</f>
        <v>61823.53347294683</v>
      </c>
      <c r="F21" s="32">
        <f>AVERAGE(F8:F9)</f>
        <v>3246.757516373561</v>
      </c>
      <c r="G21" s="32">
        <f>AVERAGE(G8:G9)</f>
        <v>5956.072963073258</v>
      </c>
      <c r="H21" s="32">
        <v>0</v>
      </c>
      <c r="I21" s="32">
        <v>0</v>
      </c>
      <c r="J21" s="32">
        <f>J9</f>
        <v>1398.5036823347466</v>
      </c>
      <c r="K21" s="32">
        <v>0</v>
      </c>
      <c r="L21" s="32" t="e">
        <f aca="true" t="shared" si="0" ref="L21:R21">AVERAGE(L7:L8)</f>
        <v>#DIV/0!</v>
      </c>
      <c r="M21" s="32" t="e">
        <f t="shared" si="0"/>
        <v>#DIV/0!</v>
      </c>
      <c r="N21" s="32" t="e">
        <f t="shared" si="0"/>
        <v>#DIV/0!</v>
      </c>
      <c r="O21" s="32" t="e">
        <f t="shared" si="0"/>
        <v>#DIV/0!</v>
      </c>
      <c r="P21" s="32" t="e">
        <f t="shared" si="0"/>
        <v>#DIV/0!</v>
      </c>
      <c r="Q21" s="32" t="e">
        <f t="shared" si="0"/>
        <v>#DIV/0!</v>
      </c>
      <c r="R21" s="32" t="e">
        <f t="shared" si="0"/>
        <v>#DIV/0!</v>
      </c>
      <c r="S21" s="32">
        <f>AVERAGE(S7:S8)</f>
        <v>9071.753996552541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bir1-2</v>
      </c>
      <c r="B22" s="32">
        <f>AVERAGE(B6:B7)</f>
        <v>5288.977249300466</v>
      </c>
      <c r="C22" s="32">
        <f>AVERAGE(C6:C7)</f>
        <v>13625.251232532035</v>
      </c>
      <c r="D22" s="32">
        <f>AVERAGE(D6:D7)</f>
        <v>4960.138922381256</v>
      </c>
      <c r="E22" s="32">
        <f>AVERAGE(E7)</f>
        <v>3693.819538414606</v>
      </c>
      <c r="F22" s="32">
        <f>AVERAGE(F6:F7)</f>
        <v>20344.17915300383</v>
      </c>
      <c r="G22" s="32">
        <f>AVERAGE(G6:G7)</f>
        <v>2609.0566293151487</v>
      </c>
      <c r="H22" s="32">
        <f>AVERAGE(H7)</f>
        <v>979295.96300365</v>
      </c>
      <c r="I22" s="32">
        <f>AVERAGE(I6:I7)</f>
        <v>7953.67169330314</v>
      </c>
      <c r="J22" s="32">
        <f>AVERAGE(J7)</f>
        <v>17401.187099597384</v>
      </c>
      <c r="K22" s="32">
        <f>AVERAGE(K7)</f>
        <v>1148.7879322352612</v>
      </c>
      <c r="L22" s="32" t="e">
        <f aca="true" t="shared" si="1" ref="L22:R22">AVERAGE(L9:L10)</f>
        <v>#DIV/0!</v>
      </c>
      <c r="M22" s="32" t="e">
        <f t="shared" si="1"/>
        <v>#DIV/0!</v>
      </c>
      <c r="N22" s="32" t="e">
        <f t="shared" si="1"/>
        <v>#DIV/0!</v>
      </c>
      <c r="O22" s="32" t="e">
        <f t="shared" si="1"/>
        <v>#DIV/0!</v>
      </c>
      <c r="P22" s="32" t="e">
        <f t="shared" si="1"/>
        <v>#DIV/0!</v>
      </c>
      <c r="Q22" s="32" t="e">
        <f t="shared" si="1"/>
        <v>#DIV/0!</v>
      </c>
      <c r="R22" s="32" t="e">
        <f t="shared" si="1"/>
        <v>#DIV/0!</v>
      </c>
      <c r="S22" s="32">
        <f>AVERAGE(S9:S10)</f>
        <v>19079.194859584353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ja3-2</v>
      </c>
      <c r="B23" s="32">
        <f>AVERAGE(B10)</f>
        <v>7003.141901234786</v>
      </c>
      <c r="C23" s="32">
        <f aca="true" t="shared" si="2" ref="C23:K23">AVERAGE(C10:C11)</f>
        <v>728933.3004600867</v>
      </c>
      <c r="D23" s="32">
        <f>AVERAGE(D11)</f>
        <v>825.4467087315516</v>
      </c>
      <c r="E23" s="32">
        <f>AVERAGE(E11)</f>
        <v>466.83727914245657</v>
      </c>
      <c r="F23" s="32">
        <f>AVERAGE(F10:F11)</f>
        <v>9567.387895537053</v>
      </c>
      <c r="G23" s="32">
        <f t="shared" si="2"/>
        <v>967.8301390557551</v>
      </c>
      <c r="H23" s="32">
        <f t="shared" si="2"/>
        <v>2636140.398197151</v>
      </c>
      <c r="I23" s="32">
        <f>AVERAGE(I10:I11)</f>
        <v>2525.4386839409376</v>
      </c>
      <c r="J23" s="32">
        <f>AVERAGE(J11)</f>
        <v>9207.517922959005</v>
      </c>
      <c r="K23" s="32">
        <f t="shared" si="2"/>
        <v>9327.515562925568</v>
      </c>
      <c r="L23" s="1" t="e">
        <f aca="true" t="shared" si="3" ref="L23:R23">L11</f>
        <v>#DIV/0!</v>
      </c>
      <c r="M23" s="1" t="e">
        <f t="shared" si="3"/>
        <v>#DIV/0!</v>
      </c>
      <c r="N23" s="1" t="e">
        <f t="shared" si="3"/>
        <v>#DIV/0!</v>
      </c>
      <c r="O23" s="1" t="e">
        <f t="shared" si="3"/>
        <v>#DIV/0!</v>
      </c>
      <c r="P23" s="1" t="e">
        <f t="shared" si="3"/>
        <v>#DIV/0!</v>
      </c>
      <c r="Q23" s="1" t="e">
        <f t="shared" si="3"/>
        <v>#DIV/0!</v>
      </c>
      <c r="R23" s="1" t="e">
        <f t="shared" si="3"/>
        <v>#DIV/0!</v>
      </c>
      <c r="S23" s="1">
        <f>S11</f>
        <v>9083.198276350193</v>
      </c>
      <c r="T23" s="7" t="e">
        <f>T11</f>
        <v>#DIV/0!</v>
      </c>
      <c r="U23" s="1" t="e">
        <f>U11</f>
        <v>#DIV/0!</v>
      </c>
    </row>
    <row r="24" spans="1:21" ht="11.25">
      <c r="A24" s="1" t="s">
        <v>552</v>
      </c>
      <c r="B24" s="1">
        <f aca="true" t="shared" si="4" ref="B24:K24">+B15</f>
        <v>9187.50334800431</v>
      </c>
      <c r="C24" s="1">
        <f t="shared" si="4"/>
        <v>306825.28447097854</v>
      </c>
      <c r="D24" s="1">
        <f t="shared" si="4"/>
        <v>25659.549718103914</v>
      </c>
      <c r="E24" s="1">
        <f t="shared" si="4"/>
        <v>16600.085000000003</v>
      </c>
      <c r="F24" s="1">
        <f t="shared" si="4"/>
        <v>14555.93984312578</v>
      </c>
      <c r="G24" s="1">
        <f t="shared" si="4"/>
        <v>14402.218622127843</v>
      </c>
      <c r="H24" s="1">
        <f t="shared" si="4"/>
        <v>3691494.788483813</v>
      </c>
      <c r="I24" s="1">
        <f t="shared" si="4"/>
        <v>8871.959626182463</v>
      </c>
      <c r="J24" s="1">
        <f t="shared" si="4"/>
        <v>17499.219999999998</v>
      </c>
      <c r="K24" s="1">
        <f t="shared" si="4"/>
        <v>14057.7942200033</v>
      </c>
      <c r="L24" s="32" t="e">
        <f aca="true" t="shared" si="5" ref="L24:U24">AVERAGE(L13:L14)</f>
        <v>#DIV/0!</v>
      </c>
      <c r="M24" s="32" t="e">
        <f t="shared" si="5"/>
        <v>#DIV/0!</v>
      </c>
      <c r="N24" s="32" t="e">
        <f t="shared" si="5"/>
        <v>#DIV/0!</v>
      </c>
      <c r="O24" s="32" t="e">
        <f t="shared" si="5"/>
        <v>#DIV/0!</v>
      </c>
      <c r="P24" s="32" t="e">
        <f t="shared" si="5"/>
        <v>#DIV/0!</v>
      </c>
      <c r="Q24" s="32" t="e">
        <f t="shared" si="5"/>
        <v>#DIV/0!</v>
      </c>
      <c r="R24" s="32" t="e">
        <f t="shared" si="5"/>
        <v>#DIV/0!</v>
      </c>
      <c r="S24" s="32">
        <f t="shared" si="5"/>
        <v>14132.276284844955</v>
      </c>
      <c r="T24" s="32" t="e">
        <f t="shared" si="5"/>
        <v>#DIV/0!</v>
      </c>
      <c r="U24" s="32" t="e">
        <f t="shared" si="5"/>
        <v>#DIV/0!</v>
      </c>
    </row>
    <row r="25" spans="1:22" ht="11.25">
      <c r="A25" s="1" t="str">
        <f>+A15</f>
        <v>drift-1</v>
      </c>
      <c r="L25" s="1" t="e">
        <f aca="true" t="shared" si="6" ref="L25:U25">+L15</f>
        <v>#DIV/0!</v>
      </c>
      <c r="M25" s="1" t="e">
        <f t="shared" si="6"/>
        <v>#DIV/0!</v>
      </c>
      <c r="N25" s="1" t="e">
        <f t="shared" si="6"/>
        <v>#DIV/0!</v>
      </c>
      <c r="O25" s="1" t="e">
        <f t="shared" si="6"/>
        <v>#DIV/0!</v>
      </c>
      <c r="P25" s="1" t="e">
        <f t="shared" si="6"/>
        <v>#DIV/0!</v>
      </c>
      <c r="Q25" s="1" t="e">
        <f t="shared" si="6"/>
        <v>#DIV/0!</v>
      </c>
      <c r="R25" s="1" t="e">
        <f>+R15</f>
        <v>#DIV/0!</v>
      </c>
      <c r="S25" s="1">
        <f t="shared" si="6"/>
        <v>17210.708516414936</v>
      </c>
      <c r="T25" s="1" t="e">
        <f t="shared" si="6"/>
        <v>#DIV/0!</v>
      </c>
      <c r="U25" s="1" t="e">
        <f t="shared" si="6"/>
        <v>#DIV/0!</v>
      </c>
      <c r="V25" s="32"/>
    </row>
    <row r="26" spans="1:22" ht="11.25">
      <c r="A26" s="1" t="str">
        <f>$A$17</f>
        <v>jb3-2</v>
      </c>
      <c r="B26" s="32">
        <f>AVERAGE(B16:B17)</f>
        <v>8963.398315620656</v>
      </c>
      <c r="C26" s="32">
        <f aca="true" t="shared" si="7" ref="C26:K26">AVERAGE(C16:C17)</f>
        <v>561834.7283765468</v>
      </c>
      <c r="D26" s="32">
        <f t="shared" si="7"/>
        <v>709.8446461483269</v>
      </c>
      <c r="E26" s="32">
        <f t="shared" si="7"/>
        <v>841.0537267482484</v>
      </c>
      <c r="F26" s="32">
        <f t="shared" si="7"/>
        <v>15539.93895038495</v>
      </c>
      <c r="G26" s="32">
        <f t="shared" si="7"/>
        <v>1778.8620440102154</v>
      </c>
      <c r="H26" s="32">
        <f t="shared" si="7"/>
        <v>3821480.468906251</v>
      </c>
      <c r="I26" s="32">
        <f t="shared" si="7"/>
        <v>13787.770215885324</v>
      </c>
      <c r="J26" s="32">
        <f t="shared" si="7"/>
        <v>21086.251242487087</v>
      </c>
      <c r="K26" s="32">
        <f t="shared" si="7"/>
        <v>7507.18979316073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495</v>
      </c>
      <c r="C29" s="1" t="s">
        <v>477</v>
      </c>
      <c r="D29" s="1" t="s">
        <v>472</v>
      </c>
      <c r="E29" s="1" t="s">
        <v>474</v>
      </c>
      <c r="F29" s="1" t="s">
        <v>476</v>
      </c>
      <c r="G29" s="1" t="s">
        <v>473</v>
      </c>
      <c r="H29" s="1" t="s">
        <v>470</v>
      </c>
      <c r="I29" s="1" t="s">
        <v>475</v>
      </c>
      <c r="J29" s="1" t="s">
        <v>471</v>
      </c>
      <c r="K29" s="1" t="s">
        <v>494</v>
      </c>
      <c r="L29" s="1" t="s">
        <v>472</v>
      </c>
      <c r="M29" s="1" t="s">
        <v>474</v>
      </c>
      <c r="N29" s="1" t="s">
        <v>477</v>
      </c>
      <c r="O29" s="1" t="s">
        <v>470</v>
      </c>
      <c r="P29" s="1" t="s">
        <v>471</v>
      </c>
      <c r="Q29" s="1" t="s">
        <v>495</v>
      </c>
      <c r="R29" s="1" t="s">
        <v>494</v>
      </c>
      <c r="S29" s="1" t="s">
        <v>376</v>
      </c>
      <c r="T29" s="1" t="s">
        <v>473</v>
      </c>
      <c r="U29" s="1" t="s">
        <v>525</v>
      </c>
    </row>
    <row r="30" spans="1:21" ht="11.25">
      <c r="A30" s="1" t="s">
        <v>505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459</v>
      </c>
      <c r="B31" s="1">
        <v>0</v>
      </c>
      <c r="C31" s="1">
        <v>19.5</v>
      </c>
      <c r="D31" s="1">
        <v>2807</v>
      </c>
      <c r="E31" s="1">
        <v>2460</v>
      </c>
      <c r="F31" s="1">
        <v>7.24</v>
      </c>
      <c r="G31" s="1">
        <v>116</v>
      </c>
      <c r="H31" s="1">
        <v>0</v>
      </c>
      <c r="I31" s="1">
        <v>0</v>
      </c>
      <c r="J31" s="1">
        <v>27.6</v>
      </c>
      <c r="K31" s="1">
        <v>0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516</v>
      </c>
      <c r="B32" s="1">
        <v>16</v>
      </c>
      <c r="C32" s="1">
        <v>7</v>
      </c>
      <c r="D32" s="1">
        <v>370</v>
      </c>
      <c r="E32" s="1">
        <v>170</v>
      </c>
      <c r="F32" s="1">
        <v>44</v>
      </c>
      <c r="G32" s="1">
        <v>52</v>
      </c>
      <c r="H32" s="1">
        <v>110</v>
      </c>
      <c r="I32" s="1">
        <v>125</v>
      </c>
      <c r="J32" s="1">
        <v>310</v>
      </c>
      <c r="K32" s="1">
        <v>18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362</v>
      </c>
      <c r="B33" s="1">
        <v>21.2</v>
      </c>
      <c r="C33" s="1">
        <v>323</v>
      </c>
      <c r="D33" s="1">
        <v>66.2</v>
      </c>
      <c r="E33" s="1">
        <v>32.2</v>
      </c>
      <c r="F33" s="1">
        <v>22</v>
      </c>
      <c r="G33" s="1">
        <v>21.1</v>
      </c>
      <c r="H33" s="1">
        <v>287</v>
      </c>
      <c r="I33" s="1">
        <v>43.4</v>
      </c>
      <c r="J33" s="1">
        <v>169</v>
      </c>
      <c r="K33" s="1">
        <v>118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552</v>
      </c>
      <c r="B34" s="1">
        <v>26</v>
      </c>
      <c r="C34" s="1">
        <v>130</v>
      </c>
      <c r="D34" s="1">
        <v>280</v>
      </c>
      <c r="E34" s="1">
        <v>119</v>
      </c>
      <c r="F34" s="1">
        <v>32</v>
      </c>
      <c r="G34" s="1">
        <v>45</v>
      </c>
      <c r="H34" s="1">
        <v>389</v>
      </c>
      <c r="I34" s="1">
        <v>82.75</v>
      </c>
      <c r="J34" s="1">
        <v>317</v>
      </c>
      <c r="K34" s="1">
        <v>172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365</v>
      </c>
      <c r="B35" s="1">
        <v>25.6</v>
      </c>
      <c r="C35" s="34"/>
      <c r="D35" s="1">
        <v>186.4</v>
      </c>
      <c r="E35" s="1">
        <v>83.75</v>
      </c>
      <c r="F35" s="1">
        <v>41.85</v>
      </c>
      <c r="G35" s="1">
        <v>55</v>
      </c>
      <c r="H35" s="1">
        <v>45.25</v>
      </c>
      <c r="I35" s="1">
        <v>82.75</v>
      </c>
      <c r="J35" s="1">
        <v>336.5</v>
      </c>
      <c r="K35" s="1">
        <v>46.4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34"/>
      <c r="F36" s="34"/>
      <c r="G36" s="34"/>
      <c r="H36" s="34"/>
      <c r="I36" s="34"/>
      <c r="J36" s="72"/>
      <c r="K36" s="7"/>
      <c r="L36" s="7"/>
    </row>
    <row r="38" spans="1:22" ht="11.25">
      <c r="A38" s="1" t="s">
        <v>506</v>
      </c>
      <c r="B38" s="29">
        <f>SLOPE(B31:B33,B21:B23)</f>
        <v>0.003026727178950757</v>
      </c>
      <c r="C38" s="29">
        <f aca="true" t="shared" si="8" ref="C38:J38">SLOPE(C30:C33,C20:C23)</f>
        <v>0.00043829921391882543</v>
      </c>
      <c r="D38" s="29">
        <f t="shared" si="8"/>
        <v>0.07619821638488493</v>
      </c>
      <c r="E38" s="29">
        <f t="shared" si="8"/>
        <v>0.03960392413809934</v>
      </c>
      <c r="F38" s="29">
        <f t="shared" si="8"/>
        <v>0.0021651531258505005</v>
      </c>
      <c r="G38" s="29">
        <f>SLOPE(G30:G33,G20:G23)</f>
        <v>0.019333589633727284</v>
      </c>
      <c r="H38" s="29">
        <f>SLOPE(H31:H33,H21:H23)</f>
        <v>0.00010865614480390515</v>
      </c>
      <c r="I38" s="29">
        <f>SLOPE(I31:I32,I21:I22)</f>
        <v>0.015716012028161523</v>
      </c>
      <c r="J38" s="29">
        <f t="shared" si="8"/>
        <v>0.017793738388905536</v>
      </c>
      <c r="K38" s="29">
        <f>SLOPE(K31:K33,K21:K23)</f>
        <v>0.012493716462241934</v>
      </c>
      <c r="L38" s="29" t="e">
        <f aca="true" t="shared" si="9" ref="L38:U38">SLOPE(L30:L34,L20:L24)</f>
        <v>#DIV/0!</v>
      </c>
      <c r="M38" s="29" t="e">
        <f t="shared" si="9"/>
        <v>#DIV/0!</v>
      </c>
      <c r="N38" s="29" t="e">
        <f t="shared" si="9"/>
        <v>#DIV/0!</v>
      </c>
      <c r="O38" s="29" t="e">
        <f t="shared" si="9"/>
        <v>#DIV/0!</v>
      </c>
      <c r="P38" s="29" t="e">
        <f t="shared" si="9"/>
        <v>#DIV/0!</v>
      </c>
      <c r="Q38" s="29" t="e">
        <f t="shared" si="9"/>
        <v>#DIV/0!</v>
      </c>
      <c r="R38" s="29" t="e">
        <f t="shared" si="9"/>
        <v>#DIV/0!</v>
      </c>
      <c r="S38" s="29">
        <f t="shared" si="9"/>
        <v>0.0018228062493621593</v>
      </c>
      <c r="T38" s="29" t="e">
        <f t="shared" si="9"/>
        <v>#DIV/0!</v>
      </c>
      <c r="U38" s="29" t="e">
        <f t="shared" si="9"/>
        <v>#DIV/0!</v>
      </c>
      <c r="V38" s="29"/>
    </row>
    <row r="39" spans="1:22" ht="11.25">
      <c r="A39" s="1" t="s">
        <v>507</v>
      </c>
      <c r="B39" s="29">
        <f>INTERCEPT(B31:B33,B21:B23)</f>
        <v>-0.0016303732753772948</v>
      </c>
      <c r="C39" s="29">
        <f aca="true" t="shared" si="10" ref="C39:J39">INTERCEPT(C30:C33,C20:C23)</f>
        <v>3.6495260920923727</v>
      </c>
      <c r="D39" s="29">
        <f t="shared" si="10"/>
        <v>-1.2854616441554754</v>
      </c>
      <c r="E39" s="29">
        <f t="shared" si="10"/>
        <v>12.241783355243001</v>
      </c>
      <c r="F39" s="29">
        <f t="shared" si="10"/>
        <v>0.36178748007751693</v>
      </c>
      <c r="G39" s="29">
        <f>INTERCEPT(G30:G33,G20:G23)</f>
        <v>1.1984171393528769</v>
      </c>
      <c r="H39" s="29">
        <f>INTERCEPT(H31:H33,H21:H23)</f>
        <v>1.3868744026873117</v>
      </c>
      <c r="I39" s="29">
        <f>INTERCEPT(I31:I32,I21:I22)</f>
        <v>7.105427357601002E-15</v>
      </c>
      <c r="J39" s="29">
        <f t="shared" si="10"/>
        <v>2.0617638254223323</v>
      </c>
      <c r="K39" s="29">
        <f>INTERCEPT(K31:K33,K21:K23)</f>
        <v>1.7040115196888124</v>
      </c>
      <c r="L39" s="29" t="e">
        <f aca="true" t="shared" si="11" ref="L39:U39">INTERCEPT(L30:L34,L20:L24)</f>
        <v>#DIV/0!</v>
      </c>
      <c r="M39" s="29" t="e">
        <f t="shared" si="11"/>
        <v>#DIV/0!</v>
      </c>
      <c r="N39" s="29" t="e">
        <f t="shared" si="11"/>
        <v>#DIV/0!</v>
      </c>
      <c r="O39" s="29" t="e">
        <f t="shared" si="11"/>
        <v>#DIV/0!</v>
      </c>
      <c r="P39" s="29" t="e">
        <f t="shared" si="11"/>
        <v>#DIV/0!</v>
      </c>
      <c r="Q39" s="29" t="e">
        <f t="shared" si="11"/>
        <v>#DIV/0!</v>
      </c>
      <c r="R39" s="29" t="e">
        <f t="shared" si="11"/>
        <v>#DIV/0!</v>
      </c>
      <c r="S39" s="29">
        <f t="shared" si="11"/>
        <v>-3.378207522499121</v>
      </c>
      <c r="T39" s="29" t="e">
        <f t="shared" si="11"/>
        <v>#DIV/0!</v>
      </c>
      <c r="U39" s="29" t="e">
        <f t="shared" si="11"/>
        <v>#DIV/0!</v>
      </c>
      <c r="V39" s="29"/>
    </row>
    <row r="40" spans="1:22" ht="11.25">
      <c r="A40" s="1" t="s">
        <v>508</v>
      </c>
      <c r="B40" s="29">
        <f>TREND(B31:B33,B21:B23,,TRUE)</f>
        <v>-0.0016303732753700647</v>
      </c>
      <c r="C40" s="29">
        <f aca="true" t="shared" si="12" ref="C40:J40">TREND(C30:C33,C20:C23,,TRUE)</f>
        <v>3.649526092092349</v>
      </c>
      <c r="D40" s="29">
        <f t="shared" si="12"/>
        <v>-1.2854616441552629</v>
      </c>
      <c r="E40" s="29">
        <f t="shared" si="12"/>
        <v>12.241783355243154</v>
      </c>
      <c r="F40" s="29">
        <f t="shared" si="12"/>
        <v>0.36178748007750483</v>
      </c>
      <c r="G40" s="29">
        <f>TREND(G30:G33,G20:G23,,TRUE)</f>
        <v>1.1984171393528944</v>
      </c>
      <c r="H40" s="29">
        <f>TREND(H31:H33,H21:H23,,TRUE)</f>
        <v>1.3868744026874014</v>
      </c>
      <c r="I40" s="29">
        <f>TREND(I31:I32,I21:I22,,TRUE)</f>
        <v>0</v>
      </c>
      <c r="J40" s="29">
        <f t="shared" si="12"/>
        <v>2.061763825422322</v>
      </c>
      <c r="K40" s="29">
        <f>TREND(K31:K33,K21:K23,,TRUE)</f>
        <v>1.7040115196888062</v>
      </c>
      <c r="L40" s="29" t="e">
        <f aca="true" t="shared" si="13" ref="L40:U40">TREND(L30:L34,L20:L24,,TRUE)</f>
        <v>#VALUE!</v>
      </c>
      <c r="M40" s="29" t="e">
        <f t="shared" si="13"/>
        <v>#VALUE!</v>
      </c>
      <c r="N40" s="29" t="e">
        <f t="shared" si="13"/>
        <v>#VALUE!</v>
      </c>
      <c r="O40" s="29" t="e">
        <f t="shared" si="13"/>
        <v>#VALUE!</v>
      </c>
      <c r="P40" s="29" t="e">
        <f t="shared" si="13"/>
        <v>#VALUE!</v>
      </c>
      <c r="Q40" s="29" t="e">
        <f t="shared" si="13"/>
        <v>#VALUE!</v>
      </c>
      <c r="R40" s="29" t="e">
        <f t="shared" si="13"/>
        <v>#VALUE!</v>
      </c>
      <c r="S40" s="29">
        <f t="shared" si="13"/>
        <v>-3.378207522499136</v>
      </c>
      <c r="T40" s="29" t="e">
        <f t="shared" si="13"/>
        <v>#VALUE!</v>
      </c>
      <c r="U40" s="29" t="e">
        <f t="shared" si="13"/>
        <v>#VALUE!</v>
      </c>
      <c r="V40" s="29"/>
    </row>
    <row r="41" spans="1:22" ht="11.25">
      <c r="A41" s="1" t="s">
        <v>509</v>
      </c>
      <c r="B41" s="29">
        <f>RSQ(B31:B33,B21:B23)</f>
        <v>0.9999997037600683</v>
      </c>
      <c r="C41" s="29">
        <f aca="true" t="shared" si="14" ref="C41:J41">RSQ(C30:C33,C20:C23)</f>
        <v>0.9991738559958268</v>
      </c>
      <c r="D41" s="29">
        <f t="shared" si="14"/>
        <v>0.9999874235385482</v>
      </c>
      <c r="E41" s="29">
        <f t="shared" si="14"/>
        <v>0.9999340949393732</v>
      </c>
      <c r="F41" s="29">
        <f t="shared" si="14"/>
        <v>0.9989618387564091</v>
      </c>
      <c r="G41" s="29">
        <f>RSQ(G30:G33,G20:G23)</f>
        <v>0.9995950480603404</v>
      </c>
      <c r="H41" s="29">
        <f>RSQ(H31:H33,H21:H23)</f>
        <v>0.9998219892815072</v>
      </c>
      <c r="I41" s="29">
        <f>RSQ(I31:I33,I21:I23)</f>
        <v>0.9989092445689302</v>
      </c>
      <c r="J41" s="29">
        <f t="shared" si="14"/>
        <v>0.9997197219309778</v>
      </c>
      <c r="K41" s="29">
        <f>RSQ(K31:K33,K21:K23)</f>
        <v>0.9991664160320746</v>
      </c>
      <c r="L41" s="29" t="e">
        <f aca="true" t="shared" si="15" ref="L41:U41">RSQ(L30:L34,L20:L24)</f>
        <v>#DIV/0!</v>
      </c>
      <c r="M41" s="29" t="e">
        <f t="shared" si="15"/>
        <v>#DIV/0!</v>
      </c>
      <c r="N41" s="29" t="e">
        <f t="shared" si="15"/>
        <v>#DIV/0!</v>
      </c>
      <c r="O41" s="29" t="e">
        <f t="shared" si="15"/>
        <v>#DIV/0!</v>
      </c>
      <c r="P41" s="29" t="e">
        <f t="shared" si="15"/>
        <v>#DIV/0!</v>
      </c>
      <c r="Q41" s="29" t="e">
        <f t="shared" si="15"/>
        <v>#DIV/0!</v>
      </c>
      <c r="R41" s="29" t="e">
        <f t="shared" si="15"/>
        <v>#DIV/0!</v>
      </c>
      <c r="S41" s="29">
        <f t="shared" si="15"/>
        <v>0.5106147095550932</v>
      </c>
      <c r="T41" s="29" t="e">
        <f t="shared" si="15"/>
        <v>#DIV/0!</v>
      </c>
      <c r="U41" s="29" t="e">
        <f t="shared" si="15"/>
        <v>#DIV/0!</v>
      </c>
      <c r="V41" s="29"/>
    </row>
    <row r="44" ht="11.25">
      <c r="A44" s="26" t="s">
        <v>514</v>
      </c>
    </row>
    <row r="69" spans="1:21" ht="11.25">
      <c r="A69" s="22"/>
      <c r="B69" s="1" t="s">
        <v>462</v>
      </c>
      <c r="C69" s="1" t="s">
        <v>461</v>
      </c>
      <c r="D69" s="1" t="s">
        <v>464</v>
      </c>
      <c r="E69" s="1" t="s">
        <v>466</v>
      </c>
      <c r="F69" s="1" t="s">
        <v>465</v>
      </c>
      <c r="G69" s="1" t="s">
        <v>467</v>
      </c>
      <c r="H69" s="1" t="s">
        <v>468</v>
      </c>
      <c r="I69" s="1" t="s">
        <v>469</v>
      </c>
      <c r="J69" s="1" t="s">
        <v>385</v>
      </c>
      <c r="K69" s="1" t="s">
        <v>463</v>
      </c>
      <c r="L69" s="1" t="s">
        <v>472</v>
      </c>
      <c r="M69" s="1" t="s">
        <v>474</v>
      </c>
      <c r="N69" s="1" t="s">
        <v>477</v>
      </c>
      <c r="O69" s="1" t="s">
        <v>470</v>
      </c>
      <c r="P69" s="1" t="s">
        <v>471</v>
      </c>
      <c r="Q69" s="1" t="s">
        <v>495</v>
      </c>
      <c r="R69" s="1" t="s">
        <v>494</v>
      </c>
      <c r="S69" s="1" t="s">
        <v>476</v>
      </c>
      <c r="T69" s="1" t="s">
        <v>473</v>
      </c>
      <c r="U69" s="1" t="s">
        <v>525</v>
      </c>
    </row>
    <row r="70" spans="1:21" ht="11.25">
      <c r="A70" s="1" t="s">
        <v>460</v>
      </c>
      <c r="B70" s="34">
        <v>23.328658251519403</v>
      </c>
      <c r="C70" s="34">
        <v>7.146638433033351</v>
      </c>
      <c r="D70" s="34">
        <v>8.601398601398602</v>
      </c>
      <c r="E70" s="34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483</v>
      </c>
      <c r="B72" s="49">
        <v>19.043871819468357</v>
      </c>
      <c r="C72" s="49">
        <v>0.10138186627606041</v>
      </c>
      <c r="D72" s="49">
        <v>6.120775290449932</v>
      </c>
      <c r="E72" s="49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485</v>
      </c>
      <c r="B73" s="49">
        <v>25.322093355602174</v>
      </c>
      <c r="C73" s="49">
        <v>7.154452265546375</v>
      </c>
      <c r="D73" s="49">
        <v>9.664997325624585</v>
      </c>
      <c r="E73" s="49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505</v>
      </c>
      <c r="B75" s="39">
        <v>0</v>
      </c>
    </row>
    <row r="76" spans="1:2" ht="11.25">
      <c r="A76" s="1" t="s">
        <v>432</v>
      </c>
      <c r="B76" s="93">
        <v>815775.5763590767</v>
      </c>
    </row>
    <row r="77" spans="1:2" ht="11.25">
      <c r="A77" s="1" t="s">
        <v>434</v>
      </c>
      <c r="B77" s="39">
        <v>324422.6703893792</v>
      </c>
    </row>
    <row r="78" spans="1:2" ht="11.25">
      <c r="A78" s="1" t="s">
        <v>433</v>
      </c>
      <c r="B78" s="93">
        <v>3725412.536306778</v>
      </c>
    </row>
    <row r="79" spans="1:2" ht="11.25">
      <c r="A79" s="1" t="s">
        <v>524</v>
      </c>
      <c r="B79" s="39">
        <v>698897.915761477</v>
      </c>
    </row>
    <row r="80" ht="11.25">
      <c r="B80" s="93"/>
    </row>
    <row r="81" ht="11.25">
      <c r="B81" s="39"/>
    </row>
    <row r="82" spans="1:2" ht="11.25">
      <c r="A82" s="22"/>
      <c r="B82" s="39" t="s">
        <v>466</v>
      </c>
    </row>
    <row r="83" spans="1:2" ht="11.25">
      <c r="A83" s="1" t="s">
        <v>505</v>
      </c>
      <c r="B83" s="39">
        <v>0</v>
      </c>
    </row>
    <row r="84" spans="1:2" ht="11.25">
      <c r="A84" s="1" t="s">
        <v>516</v>
      </c>
      <c r="B84" s="120">
        <v>5.804982036802153</v>
      </c>
    </row>
    <row r="85" spans="1:2" ht="11.25">
      <c r="A85" s="1" t="s">
        <v>362</v>
      </c>
      <c r="B85" s="120">
        <v>2.245314319076767</v>
      </c>
    </row>
    <row r="86" spans="1:2" ht="11.25">
      <c r="A86" s="1" t="s">
        <v>483</v>
      </c>
      <c r="B86" s="120">
        <v>30.149666915583403</v>
      </c>
    </row>
    <row r="87" spans="1:2" ht="11.25">
      <c r="A87" s="34" t="s">
        <v>365</v>
      </c>
      <c r="B87" s="127">
        <v>4.922125747746678</v>
      </c>
    </row>
    <row r="88" ht="11.25">
      <c r="B88" s="127"/>
    </row>
    <row r="89" ht="11.25">
      <c r="B89" s="39"/>
    </row>
    <row r="90" spans="1:2" ht="11.25">
      <c r="A90" s="1" t="s">
        <v>506</v>
      </c>
      <c r="B90" s="128">
        <f>SLOPE(B83:B85,B75:B77)</f>
        <v>7.126336539044292E-06</v>
      </c>
    </row>
    <row r="91" spans="1:2" ht="11.25">
      <c r="A91" s="1" t="s">
        <v>507</v>
      </c>
      <c r="B91" s="128">
        <f>INTERCEPT(B83:B85,B75:B77)</f>
        <v>-0.02504669055961317</v>
      </c>
    </row>
    <row r="92" spans="1:2" ht="11.25">
      <c r="A92" s="1" t="s">
        <v>508</v>
      </c>
      <c r="B92" s="128">
        <f>TREND(B83:B85,B75:B77,,TRUE)</f>
        <v>-0.025046690559612284</v>
      </c>
    </row>
    <row r="93" spans="1:2" ht="11.25">
      <c r="A93" s="1" t="s">
        <v>509</v>
      </c>
      <c r="B93" s="128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481</v>
      </c>
      <c r="B1" s="3" t="s">
        <v>482</v>
      </c>
      <c r="C1" s="3" t="s">
        <v>483</v>
      </c>
      <c r="D1" s="3" t="s">
        <v>460</v>
      </c>
      <c r="E1" s="3" t="s">
        <v>516</v>
      </c>
      <c r="F1" s="3" t="s">
        <v>459</v>
      </c>
      <c r="G1" s="69" t="s">
        <v>365</v>
      </c>
      <c r="H1" s="3" t="s">
        <v>484</v>
      </c>
      <c r="I1" s="3" t="s">
        <v>485</v>
      </c>
      <c r="J1" s="3" t="s">
        <v>368</v>
      </c>
      <c r="K1" s="3" t="s">
        <v>369</v>
      </c>
      <c r="L1" s="12"/>
      <c r="M1" s="13" t="s">
        <v>377</v>
      </c>
      <c r="N1" s="54" t="s">
        <v>367</v>
      </c>
      <c r="O1" s="55" t="s">
        <v>483</v>
      </c>
      <c r="P1" s="55" t="s">
        <v>459</v>
      </c>
      <c r="Q1" s="55" t="s">
        <v>516</v>
      </c>
      <c r="R1" s="55" t="s">
        <v>485</v>
      </c>
      <c r="S1" s="55" t="s">
        <v>371</v>
      </c>
      <c r="T1" s="55" t="s">
        <v>460</v>
      </c>
      <c r="U1" s="55" t="s">
        <v>379</v>
      </c>
      <c r="V1" s="56" t="s">
        <v>484</v>
      </c>
      <c r="W1" s="55" t="s">
        <v>482</v>
      </c>
      <c r="X1" s="57" t="s">
        <v>372</v>
      </c>
    </row>
    <row r="2" spans="1:24" ht="11.25">
      <c r="A2" s="4" t="s">
        <v>496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462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497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461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498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464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499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466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487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465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486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467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488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468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500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469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501</v>
      </c>
      <c r="B10" s="5" t="s">
        <v>489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370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502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463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503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490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491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492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375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470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472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471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474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472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477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473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470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474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471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475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495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493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494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476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476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494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473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477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525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495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373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525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374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515</v>
      </c>
      <c r="B31" s="38"/>
      <c r="C31" s="12"/>
      <c r="E31" s="4"/>
      <c r="F31" s="44"/>
    </row>
    <row r="32" spans="1:11" ht="23.25" thickBot="1">
      <c r="A32" s="2" t="s">
        <v>481</v>
      </c>
      <c r="B32" s="3" t="s">
        <v>482</v>
      </c>
      <c r="C32" s="3" t="s">
        <v>483</v>
      </c>
      <c r="D32" s="3" t="s">
        <v>460</v>
      </c>
      <c r="E32" s="3" t="s">
        <v>516</v>
      </c>
      <c r="F32" s="3" t="s">
        <v>459</v>
      </c>
      <c r="G32" s="69" t="s">
        <v>365</v>
      </c>
      <c r="H32" s="3" t="s">
        <v>484</v>
      </c>
      <c r="I32" s="3" t="s">
        <v>485</v>
      </c>
      <c r="J32" s="3" t="s">
        <v>368</v>
      </c>
      <c r="K32" s="3" t="s">
        <v>369</v>
      </c>
    </row>
    <row r="33" spans="1:11" ht="11.25">
      <c r="A33" s="4" t="s">
        <v>496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497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498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499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487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486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488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500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501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502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491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 r:id="rId1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F5" sqref="F5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457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Y 371.029</v>
      </c>
      <c r="D2" s="23" t="str">
        <f>'blk, drift &amp; conc calc'!D2</f>
        <v>Ba 455.403</v>
      </c>
      <c r="E2" s="23" t="str">
        <f>'blk, drift &amp; conc calc'!E2</f>
        <v>Cr 267.716</v>
      </c>
      <c r="F2" s="23" t="str">
        <f>'blk, drift &amp; conc calc'!F2</f>
        <v>Ni 231.604</v>
      </c>
      <c r="G2" s="23" t="str">
        <f>'blk, drift &amp; conc calc'!G2</f>
        <v>Sc 361.384</v>
      </c>
      <c r="H2" s="23" t="str">
        <f>'blk, drift &amp; conc calc'!H2</f>
        <v>Co 228.616</v>
      </c>
      <c r="I2" s="23" t="str">
        <f>'blk, drift &amp; conc calc'!I2</f>
        <v>Sr 407.771</v>
      </c>
      <c r="J2" s="23" t="str">
        <f>'blk, drift &amp; conc calc'!J2</f>
        <v>Cu 324.754</v>
      </c>
      <c r="K2" s="23" t="str">
        <f>'blk, drift &amp; conc calc'!K2</f>
        <v>V 292.402</v>
      </c>
      <c r="L2" s="23" t="str">
        <f>'blk, drift &amp; conc calc'!L2</f>
        <v>Zr 343.823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V 292.402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blank-1</v>
      </c>
      <c r="C4" s="7">
        <f>'blk, drift &amp; conc calc'!C5</f>
        <v>-116.33</v>
      </c>
      <c r="D4" s="7">
        <f>'blk, drift &amp; conc calc'!D5</f>
        <v>3019.843792310519</v>
      </c>
      <c r="E4" s="7">
        <f>'blk, drift &amp; conc calc'!E5</f>
        <v>323.4798505965331</v>
      </c>
      <c r="F4" s="7">
        <f>'blk, drift &amp; conc calc'!F5</f>
        <v>736.06</v>
      </c>
      <c r="G4" s="7">
        <f>'blk, drift &amp; conc calc'!G5</f>
        <v>184</v>
      </c>
      <c r="H4" s="7">
        <f>'blk, drift &amp; conc calc'!H5</f>
        <v>432.346444182561</v>
      </c>
      <c r="I4" s="7">
        <f>'blk, drift &amp; conc calc'!I5</f>
        <v>8794.094796542351</v>
      </c>
      <c r="J4" s="7">
        <f>'blk, drift &amp; conc calc'!J5</f>
        <v>3037.9641319211014</v>
      </c>
      <c r="K4" s="7">
        <f>'blk, drift &amp; conc calc'!K5</f>
        <v>255.775</v>
      </c>
      <c r="L4" s="7">
        <f>'blk, drift &amp; conc calc'!L5</f>
        <v>734.7890024833692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255.775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blank-2</v>
      </c>
      <c r="C5" s="7">
        <f>'blk, drift &amp; conc calc'!C32</f>
        <v>197</v>
      </c>
      <c r="D5" s="7">
        <f>'blk, drift &amp; conc calc'!D32</f>
        <v>3820.835025048706</v>
      </c>
      <c r="E5" s="7">
        <f>'blk, drift &amp; conc calc'!E32</f>
        <v>366.30058727958885</v>
      </c>
      <c r="F5" s="7">
        <f>'blk, drift &amp; conc calc'!F32</f>
        <v>1277.82</v>
      </c>
      <c r="G5" s="7">
        <f>'blk, drift &amp; conc calc'!G32</f>
        <v>-82.38554491564065</v>
      </c>
      <c r="H5" s="7">
        <f>'blk, drift &amp; conc calc'!H32</f>
        <v>-780.1805802249852</v>
      </c>
      <c r="I5" s="7">
        <f>'blk, drift &amp; conc calc'!I32</f>
        <v>4274.202778196935</v>
      </c>
      <c r="J5" s="7">
        <f>'blk, drift &amp; conc calc'!J32</f>
        <v>3128.7066157139716</v>
      </c>
      <c r="K5" s="7">
        <f>'blk, drift &amp; conc calc'!K32</f>
        <v>142.985</v>
      </c>
      <c r="L5" s="7">
        <f>'blk, drift &amp; conc calc'!L32</f>
        <v>748.7292034798744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720.0079671701236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478</v>
      </c>
      <c r="C9" s="7">
        <f>AVERAGE(C4:C5)</f>
        <v>40.335</v>
      </c>
      <c r="D9" s="7">
        <f>AVERAGE(D4:D5)</f>
        <v>3420.3394086796125</v>
      </c>
      <c r="E9" s="7">
        <f>AVERAGE(E4:E5)</f>
        <v>344.89021893806097</v>
      </c>
      <c r="F9" s="7">
        <f aca="true" t="shared" si="0" ref="F9:V9">AVERAGE(F4:F5)</f>
        <v>1006.9399999999999</v>
      </c>
      <c r="G9" s="7">
        <f t="shared" si="0"/>
        <v>50.807227542179675</v>
      </c>
      <c r="H9" s="7">
        <f t="shared" si="0"/>
        <v>-173.9170680212121</v>
      </c>
      <c r="I9" s="7">
        <f t="shared" si="0"/>
        <v>6534.148787369642</v>
      </c>
      <c r="J9" s="7">
        <f t="shared" si="0"/>
        <v>3083.3353738175365</v>
      </c>
      <c r="K9" s="7">
        <f t="shared" si="0"/>
        <v>199.38</v>
      </c>
      <c r="L9" s="7">
        <f t="shared" si="0"/>
        <v>741.7591029816218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487.8914835850618</v>
      </c>
      <c r="U9" s="7">
        <f t="shared" si="0"/>
        <v>0</v>
      </c>
      <c r="V9" s="7">
        <f t="shared" si="0"/>
        <v>0</v>
      </c>
    </row>
    <row r="12" ht="11.25">
      <c r="B12" s="71" t="s">
        <v>513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2005-02-22T21:55:20Z</dcterms:modified>
  <cp:category/>
  <cp:version/>
  <cp:contentType/>
  <cp:contentStatus/>
</cp:coreProperties>
</file>