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<sst xmlns="http://schemas.openxmlformats.org/spreadsheetml/2006/main" count="6193" uniqueCount="1188">
  <si>
    <t xml:space="preserve">     9,002.52</t>
  </si>
  <si>
    <t xml:space="preserve">    10,492.15</t>
  </si>
  <si>
    <t xml:space="preserve">  3,605,683.55</t>
  </si>
  <si>
    <t xml:space="preserve">  3,550,484.99</t>
  </si>
  <si>
    <t xml:space="preserve">  3,624,841.87</t>
  </si>
  <si>
    <t xml:space="preserve">   540,720.12</t>
  </si>
  <si>
    <t xml:space="preserve">   543,670.58</t>
  </si>
  <si>
    <t xml:space="preserve">   539,100.03</t>
  </si>
  <si>
    <t xml:space="preserve">    20,366.29</t>
  </si>
  <si>
    <t xml:space="preserve">    20,354.96</t>
  </si>
  <si>
    <t xml:space="preserve">    20,416.23</t>
  </si>
  <si>
    <t xml:space="preserve">    23,492.05</t>
  </si>
  <si>
    <t xml:space="preserve">    23,524.69</t>
  </si>
  <si>
    <t xml:space="preserve">    24,228.69</t>
  </si>
  <si>
    <t xml:space="preserve">    33,736.34</t>
  </si>
  <si>
    <t xml:space="preserve">    34,429.29</t>
  </si>
  <si>
    <t xml:space="preserve">    33,048.61</t>
  </si>
  <si>
    <t xml:space="preserve">    21,492.65</t>
  </si>
  <si>
    <t xml:space="preserve">    20,922.06</t>
  </si>
  <si>
    <t xml:space="preserve">    21,110.25</t>
  </si>
  <si>
    <t xml:space="preserve">    12,012.74</t>
  </si>
  <si>
    <t xml:space="preserve">    11,991.19</t>
  </si>
  <si>
    <t xml:space="preserve">    11,826.49</t>
  </si>
  <si>
    <t xml:space="preserve">    16,299.83</t>
  </si>
  <si>
    <t xml:space="preserve">    15,863.80</t>
  </si>
  <si>
    <t xml:space="preserve">    15,934.59</t>
  </si>
  <si>
    <t xml:space="preserve">    15,696.29</t>
  </si>
  <si>
    <t xml:space="preserve">    15,203.90</t>
  </si>
  <si>
    <t xml:space="preserve">    15,858.64</t>
  </si>
  <si>
    <t xml:space="preserve">     9,832.52</t>
  </si>
  <si>
    <t xml:space="preserve">     9,330.99</t>
  </si>
  <si>
    <t xml:space="preserve">     9,004.94</t>
  </si>
  <si>
    <t xml:space="preserve">  3,496,496.17</t>
  </si>
  <si>
    <t xml:space="preserve">  3,477,489.46</t>
  </si>
  <si>
    <t xml:space="preserve">  3,575,200.80</t>
  </si>
  <si>
    <t xml:space="preserve">   295,824.67</t>
  </si>
  <si>
    <t xml:space="preserve">   296,340.03</t>
  </si>
  <si>
    <t xml:space="preserve">   294,289.51</t>
  </si>
  <si>
    <t>258r1  34-39</t>
  </si>
  <si>
    <t xml:space="preserve">     2,932.63</t>
  </si>
  <si>
    <t xml:space="preserve">     3,154.60</t>
  </si>
  <si>
    <t xml:space="preserve">     2,950.25</t>
  </si>
  <si>
    <t xml:space="preserve">     2,186.94</t>
  </si>
  <si>
    <t xml:space="preserve">     2,162.81</t>
  </si>
  <si>
    <t xml:space="preserve">     2,345.23</t>
  </si>
  <si>
    <t xml:space="preserve">     1,458.55</t>
  </si>
  <si>
    <t xml:space="preserve">     1,494.21</t>
  </si>
  <si>
    <t xml:space="preserve">     1,543.01</t>
  </si>
  <si>
    <t xml:space="preserve">    14,180.54</t>
  </si>
  <si>
    <t xml:space="preserve">    13,896.34</t>
  </si>
  <si>
    <t xml:space="preserve">    13,875.43</t>
  </si>
  <si>
    <t xml:space="preserve">     2,357.32</t>
  </si>
  <si>
    <t xml:space="preserve">     2,638.98</t>
  </si>
  <si>
    <t xml:space="preserve">     2,554.62</t>
  </si>
  <si>
    <t xml:space="preserve">     1,648.76</t>
  </si>
  <si>
    <t xml:space="preserve">     1,864.86</t>
  </si>
  <si>
    <t xml:space="preserve">     1,675.45</t>
  </si>
  <si>
    <t xml:space="preserve">    21,572.84</t>
  </si>
  <si>
    <t xml:space="preserve">    21,978.91</t>
  </si>
  <si>
    <t xml:space="preserve">    22,240.45</t>
  </si>
  <si>
    <t xml:space="preserve">     4,603.24</t>
  </si>
  <si>
    <t xml:space="preserve">     4,458.43</t>
  </si>
  <si>
    <t xml:space="preserve">     4,724.33</t>
  </si>
  <si>
    <t xml:space="preserve">   924,360.54</t>
  </si>
  <si>
    <t xml:space="preserve">   899,733.36</t>
  </si>
  <si>
    <t xml:space="preserve">   916,167.52</t>
  </si>
  <si>
    <t xml:space="preserve">     8,557.14</t>
  </si>
  <si>
    <t xml:space="preserve">     8,485.80</t>
  </si>
  <si>
    <t xml:space="preserve">     8,445.38</t>
  </si>
  <si>
    <t xml:space="preserve">     8,425.73</t>
  </si>
  <si>
    <t xml:space="preserve">     8,427.54</t>
  </si>
  <si>
    <t xml:space="preserve">     8,208.35</t>
  </si>
  <si>
    <t xml:space="preserve">    81,284.03</t>
  </si>
  <si>
    <t xml:space="preserve">    82,976.60</t>
  </si>
  <si>
    <t xml:space="preserve">    81,944.23</t>
  </si>
  <si>
    <t xml:space="preserve">    47,705.29</t>
  </si>
  <si>
    <t xml:space="preserve">    45,583.76</t>
  </si>
  <si>
    <t xml:space="preserve">    47,323.17</t>
  </si>
  <si>
    <t xml:space="preserve">     1,864.89</t>
  </si>
  <si>
    <t xml:space="preserve">     1,606.33</t>
  </si>
  <si>
    <t xml:space="preserve">     1,545.97</t>
  </si>
  <si>
    <t xml:space="preserve">     2,249.04</t>
  </si>
  <si>
    <t xml:space="preserve">     2,438.83</t>
  </si>
  <si>
    <t xml:space="preserve">     2,458.59</t>
  </si>
  <si>
    <t xml:space="preserve">     1,126.00</t>
  </si>
  <si>
    <t xml:space="preserve">     1,016.51</t>
  </si>
  <si>
    <t xml:space="preserve">      892.49</t>
  </si>
  <si>
    <t xml:space="preserve">     3,598.27</t>
  </si>
  <si>
    <t xml:space="preserve">     3,620.99</t>
  </si>
  <si>
    <t xml:space="preserve">     3,423.97</t>
  </si>
  <si>
    <t>-      132.28</t>
  </si>
  <si>
    <t xml:space="preserve">      469.70</t>
  </si>
  <si>
    <t xml:space="preserve">      218.70</t>
  </si>
  <si>
    <t xml:space="preserve">    10,583.17</t>
  </si>
  <si>
    <t xml:space="preserve">    10,102.31</t>
  </si>
  <si>
    <t xml:space="preserve">     9,979.73</t>
  </si>
  <si>
    <t xml:space="preserve">    22,691.80</t>
  </si>
  <si>
    <t xml:space="preserve">    23,084.29</t>
  </si>
  <si>
    <t xml:space="preserve">    23,432.93</t>
  </si>
  <si>
    <t>264r1  52-60</t>
  </si>
  <si>
    <t xml:space="preserve">     3,738.28</t>
  </si>
  <si>
    <t xml:space="preserve">     3,853.68</t>
  </si>
  <si>
    <t xml:space="preserve">     3,716.96</t>
  </si>
  <si>
    <t xml:space="preserve">     2,096.71</t>
  </si>
  <si>
    <t xml:space="preserve">     1,629.27</t>
  </si>
  <si>
    <t xml:space="preserve">     1,740.58</t>
  </si>
  <si>
    <t xml:space="preserve">     1,018.18</t>
  </si>
  <si>
    <t xml:space="preserve">      959.00</t>
  </si>
  <si>
    <t xml:space="preserve">      979.15</t>
  </si>
  <si>
    <t xml:space="preserve">    16,685.86</t>
  </si>
  <si>
    <t xml:space="preserve">    17,303.53</t>
  </si>
  <si>
    <t xml:space="preserve">    17,094.75</t>
  </si>
  <si>
    <t xml:space="preserve">     3,860.48</t>
  </si>
  <si>
    <t xml:space="preserve">     3,612.82</t>
  </si>
  <si>
    <t xml:space="preserve">     3,332.44</t>
  </si>
  <si>
    <t xml:space="preserve">     1,270.07</t>
  </si>
  <si>
    <t xml:space="preserve">     1,330.10</t>
  </si>
  <si>
    <t xml:space="preserve">     1,791.30</t>
  </si>
  <si>
    <t xml:space="preserve">    22,017.82</t>
  </si>
  <si>
    <t xml:space="preserve">    22,260.26</t>
  </si>
  <si>
    <t xml:space="preserve">    22,839.38</t>
  </si>
  <si>
    <t xml:space="preserve">     5,031.09</t>
  </si>
  <si>
    <t xml:space="preserve">     5,516.52</t>
  </si>
  <si>
    <t xml:space="preserve">     5,227.77</t>
  </si>
  <si>
    <t xml:space="preserve">   869,561.25</t>
  </si>
  <si>
    <t xml:space="preserve">   861,464.04</t>
  </si>
  <si>
    <t xml:space="preserve">   872,517.31</t>
  </si>
  <si>
    <t xml:space="preserve">     8,424.49</t>
  </si>
  <si>
    <t xml:space="preserve">     9,116.03</t>
  </si>
  <si>
    <t xml:space="preserve">     8,407.23</t>
  </si>
  <si>
    <t>Analysis report from: 24.02.2005             Run: 305minors14b</t>
  </si>
  <si>
    <t>267r2  111-120</t>
  </si>
  <si>
    <t xml:space="preserve">     2,871.41</t>
  </si>
  <si>
    <t xml:space="preserve">     2,702.34</t>
  </si>
  <si>
    <t xml:space="preserve">     3,012.41</t>
  </si>
  <si>
    <t xml:space="preserve">     5,377.38</t>
  </si>
  <si>
    <t xml:space="preserve">     5,096.22</t>
  </si>
  <si>
    <t xml:space="preserve">     5,118.62</t>
  </si>
  <si>
    <t xml:space="preserve">     9,104.98</t>
  </si>
  <si>
    <t xml:space="preserve">     8,716.31</t>
  </si>
  <si>
    <t xml:space="preserve">     8,647.34</t>
  </si>
  <si>
    <t xml:space="preserve">    12,670.24</t>
  </si>
  <si>
    <t xml:space="preserve">    12,306.25</t>
  </si>
  <si>
    <t xml:space="preserve">    12,147.11</t>
  </si>
  <si>
    <t xml:space="preserve">     9,244.10</t>
  </si>
  <si>
    <t xml:space="preserve">     9,182.35</t>
  </si>
  <si>
    <t xml:space="preserve">     9,086.35</t>
  </si>
  <si>
    <t xml:space="preserve">     1,066.11</t>
  </si>
  <si>
    <t xml:space="preserve">     1,229.83</t>
  </si>
  <si>
    <t xml:space="preserve">     1,423.77</t>
  </si>
  <si>
    <t xml:space="preserve">    22,040.53</t>
  </si>
  <si>
    <t xml:space="preserve">    22,212.00</t>
  </si>
  <si>
    <t xml:space="preserve">    21,194.62</t>
  </si>
  <si>
    <t xml:space="preserve">     3,250.98</t>
  </si>
  <si>
    <t xml:space="preserve">     3,325.53</t>
  </si>
  <si>
    <t xml:space="preserve">     3,711.37</t>
  </si>
  <si>
    <t xml:space="preserve">   706,845.36</t>
  </si>
  <si>
    <t xml:space="preserve">   649,431.32</t>
  </si>
  <si>
    <t xml:space="preserve">   692,647.02</t>
  </si>
  <si>
    <t xml:space="preserve">     6,086.87</t>
  </si>
  <si>
    <t xml:space="preserve">     5,834.01</t>
  </si>
  <si>
    <t xml:space="preserve">     4,625.24</t>
  </si>
  <si>
    <t xml:space="preserve">    20,321.94</t>
  </si>
  <si>
    <t xml:space="preserve">    20,081.33</t>
  </si>
  <si>
    <t xml:space="preserve">    19,909.27</t>
  </si>
  <si>
    <t xml:space="preserve">    23,871.08</t>
  </si>
  <si>
    <t xml:space="preserve">    23,206.76</t>
  </si>
  <si>
    <t xml:space="preserve">    22,742.98</t>
  </si>
  <si>
    <t xml:space="preserve">    32,040.98</t>
  </si>
  <si>
    <t xml:space="preserve">    33,438.02</t>
  </si>
  <si>
    <t xml:space="preserve">    31,780.31</t>
  </si>
  <si>
    <t xml:space="preserve">    20,524.99</t>
  </si>
  <si>
    <t xml:space="preserve">    20,049.43</t>
  </si>
  <si>
    <t xml:space="preserve">    20,026.49</t>
  </si>
  <si>
    <t xml:space="preserve">    11,406.19</t>
  </si>
  <si>
    <t xml:space="preserve">    12,084.83</t>
  </si>
  <si>
    <t xml:space="preserve">    12,162.68</t>
  </si>
  <si>
    <t xml:space="preserve">    15,709.87</t>
  </si>
  <si>
    <t xml:space="preserve">    14,918.96</t>
  </si>
  <si>
    <t xml:space="preserve">    15,175.96</t>
  </si>
  <si>
    <t xml:space="preserve">    14,783.82</t>
  </si>
  <si>
    <t xml:space="preserve">    15,850.13</t>
  </si>
  <si>
    <t xml:space="preserve">    15,007.94</t>
  </si>
  <si>
    <t xml:space="preserve">     8,635.52</t>
  </si>
  <si>
    <t xml:space="preserve">     9,377.74</t>
  </si>
  <si>
    <t xml:space="preserve">     9,561.76</t>
  </si>
  <si>
    <t xml:space="preserve">  3,453,952.30</t>
  </si>
  <si>
    <t xml:space="preserve">  3,413,642.75</t>
  </si>
  <si>
    <t xml:space="preserve">  3,315,200.41</t>
  </si>
  <si>
    <t xml:space="preserve">   275,626.70</t>
  </si>
  <si>
    <t xml:space="preserve">   279,239.63</t>
  </si>
  <si>
    <t xml:space="preserve">   275,613.74</t>
  </si>
  <si>
    <t xml:space="preserve">     1,720.91</t>
  </si>
  <si>
    <t xml:space="preserve">     1,488.25</t>
  </si>
  <si>
    <t xml:space="preserve">     1,898.13</t>
  </si>
  <si>
    <t xml:space="preserve">     1,269.17</t>
  </si>
  <si>
    <t xml:space="preserve">     1,296.66</t>
  </si>
  <si>
    <t xml:space="preserve">     1,025.41</t>
  </si>
  <si>
    <t xml:space="preserve">     1,464.75</t>
  </si>
  <si>
    <t xml:space="preserve">     1,410.91</t>
  </si>
  <si>
    <t xml:space="preserve">     1,414.25</t>
  </si>
  <si>
    <t xml:space="preserve">    10,777.00</t>
  </si>
  <si>
    <t xml:space="preserve">    10,483.74</t>
  </si>
  <si>
    <t xml:space="preserve">    10,715.22</t>
  </si>
  <si>
    <t xml:space="preserve">     5,098.31</t>
  </si>
  <si>
    <t xml:space="preserve">     4,114.56</t>
  </si>
  <si>
    <t xml:space="preserve">     5,509.08</t>
  </si>
  <si>
    <t xml:space="preserve">    10,352.15</t>
  </si>
  <si>
    <t xml:space="preserve">    10,597.16</t>
  </si>
  <si>
    <t xml:space="preserve">    10,920.96</t>
  </si>
  <si>
    <t xml:space="preserve">     9,856.05</t>
  </si>
  <si>
    <t xml:space="preserve">    10,321.25</t>
  </si>
  <si>
    <t xml:space="preserve">     9,293.51</t>
  </si>
  <si>
    <t xml:space="preserve">     7,136.15</t>
  </si>
  <si>
    <t xml:space="preserve">     7,238.28</t>
  </si>
  <si>
    <t xml:space="preserve">     6,540.58</t>
  </si>
  <si>
    <t xml:space="preserve">  2,405,275.85</t>
  </si>
  <si>
    <t xml:space="preserve">  2,443,785.62</t>
  </si>
  <si>
    <t xml:space="preserve">  2,531,435.51</t>
  </si>
  <si>
    <t xml:space="preserve">   688,895.55</t>
  </si>
  <si>
    <t xml:space="preserve">   688,471.41</t>
  </si>
  <si>
    <t xml:space="preserve">   716,422.20</t>
  </si>
  <si>
    <t>-      221.78</t>
  </si>
  <si>
    <t>-      188.81</t>
  </si>
  <si>
    <t>-      461.06</t>
  </si>
  <si>
    <t>-      542.60</t>
  </si>
  <si>
    <t xml:space="preserve">      445.22</t>
  </si>
  <si>
    <t xml:space="preserve">      658.22</t>
  </si>
  <si>
    <t xml:space="preserve">      314.14</t>
  </si>
  <si>
    <t xml:space="preserve">      244.64</t>
  </si>
  <si>
    <t xml:space="preserve">      310.33</t>
  </si>
  <si>
    <t xml:space="preserve">      220.92</t>
  </si>
  <si>
    <t xml:space="preserve">      298.70</t>
  </si>
  <si>
    <t xml:space="preserve">       43.66</t>
  </si>
  <si>
    <t xml:space="preserve">     2,703.95</t>
  </si>
  <si>
    <t xml:space="preserve">     2,580.27</t>
  </si>
  <si>
    <t xml:space="preserve">     2,232.22</t>
  </si>
  <si>
    <t xml:space="preserve">     1,096.29</t>
  </si>
  <si>
    <t xml:space="preserve">      904.04</t>
  </si>
  <si>
    <t xml:space="preserve">      190.46</t>
  </si>
  <si>
    <t xml:space="preserve">      563.52</t>
  </si>
  <si>
    <t>-        3.29</t>
  </si>
  <si>
    <t>-      327.68</t>
  </si>
  <si>
    <t xml:space="preserve">      184.51</t>
  </si>
  <si>
    <t xml:space="preserve">      259.91</t>
  </si>
  <si>
    <t xml:space="preserve">     5,538.55</t>
  </si>
  <si>
    <t xml:space="preserve">     4,987.09</t>
  </si>
  <si>
    <t xml:space="preserve">     4,350.97</t>
  </si>
  <si>
    <t xml:space="preserve">     2,969.29</t>
  </si>
  <si>
    <t xml:space="preserve">     2,341.24</t>
  </si>
  <si>
    <t xml:space="preserve">     1,779.14</t>
  </si>
  <si>
    <t xml:space="preserve">     9,466.26</t>
  </si>
  <si>
    <t xml:space="preserve">     9,910.39</t>
  </si>
  <si>
    <t xml:space="preserve">     9,707.48</t>
  </si>
  <si>
    <t xml:space="preserve">    75,157.73</t>
  </si>
  <si>
    <t xml:space="preserve">    78,096.50</t>
  </si>
  <si>
    <t xml:space="preserve">    77,523.88</t>
  </si>
  <si>
    <t xml:space="preserve">    58,766.27</t>
  </si>
  <si>
    <t xml:space="preserve">    61,493.78</t>
  </si>
  <si>
    <t xml:space="preserve">    61,030.89</t>
  </si>
  <si>
    <t xml:space="preserve">      599.07</t>
  </si>
  <si>
    <t xml:space="preserve">      731.26</t>
  </si>
  <si>
    <t xml:space="preserve">      387.18</t>
  </si>
  <si>
    <t xml:space="preserve">     2,350.62</t>
  </si>
  <si>
    <t xml:space="preserve">     2,029.79</t>
  </si>
  <si>
    <t xml:space="preserve">     2,535.61</t>
  </si>
  <si>
    <t xml:space="preserve">      397.36</t>
  </si>
  <si>
    <t xml:space="preserve">      848.34</t>
  </si>
  <si>
    <t xml:space="preserve">      645.41</t>
  </si>
  <si>
    <t xml:space="preserve">     1,699.21</t>
  </si>
  <si>
    <t xml:space="preserve">     1,412.53</t>
  </si>
  <si>
    <t xml:space="preserve">     1,173.32</t>
  </si>
  <si>
    <t>-      362.58</t>
  </si>
  <si>
    <t xml:space="preserve">       69.10</t>
  </si>
  <si>
    <t xml:space="preserve">      705.56</t>
  </si>
  <si>
    <t xml:space="preserve">     6,022.08</t>
  </si>
  <si>
    <t xml:space="preserve">     7,368.11</t>
  </si>
  <si>
    <t xml:space="preserve">     7,217.28</t>
  </si>
  <si>
    <t xml:space="preserve">     2,750.66</t>
  </si>
  <si>
    <t xml:space="preserve">     3,274.84</t>
  </si>
  <si>
    <t xml:space="preserve">     3,423.90</t>
  </si>
  <si>
    <t xml:space="preserve">     3,012.42</t>
  </si>
  <si>
    <t xml:space="preserve">     3,388.96</t>
  </si>
  <si>
    <t xml:space="preserve">     3,238.40</t>
  </si>
  <si>
    <t xml:space="preserve">      884.90</t>
  </si>
  <si>
    <t xml:space="preserve">     1,295.58</t>
  </si>
  <si>
    <t xml:space="preserve">     1,371.32</t>
  </si>
  <si>
    <t xml:space="preserve">     1,300.84</t>
  </si>
  <si>
    <t xml:space="preserve">     1,265.57</t>
  </si>
  <si>
    <t xml:space="preserve">     1,270.02</t>
  </si>
  <si>
    <t xml:space="preserve">    24,462.31</t>
  </si>
  <si>
    <t xml:space="preserve">    23,772.81</t>
  </si>
  <si>
    <t xml:space="preserve">    24,212.32</t>
  </si>
  <si>
    <t xml:space="preserve">    17,852.55</t>
  </si>
  <si>
    <t xml:space="preserve">    17,720.62</t>
  </si>
  <si>
    <t xml:space="preserve">    16,898.96</t>
  </si>
  <si>
    <t xml:space="preserve">     8,716.49</t>
  </si>
  <si>
    <t xml:space="preserve">     8,503.45</t>
  </si>
  <si>
    <t xml:space="preserve">     8,523.41</t>
  </si>
  <si>
    <t xml:space="preserve">    15,563.37</t>
  </si>
  <si>
    <t xml:space="preserve">    15,753.28</t>
  </si>
  <si>
    <t xml:space="preserve">    15,797.77</t>
  </si>
  <si>
    <t xml:space="preserve">     9,414.19</t>
  </si>
  <si>
    <t xml:space="preserve">     9,331.73</t>
  </si>
  <si>
    <t xml:space="preserve">     8,837.23</t>
  </si>
  <si>
    <t xml:space="preserve">  3,582,110.68</t>
  </si>
  <si>
    <t xml:space="preserve">  3,530,184.78</t>
  </si>
  <si>
    <t xml:space="preserve">  3,408,547.23</t>
  </si>
  <si>
    <t xml:space="preserve">   517,213.03</t>
  </si>
  <si>
    <t xml:space="preserve">   529,935.19</t>
  </si>
  <si>
    <t xml:space="preserve">   527,723.19</t>
  </si>
  <si>
    <t xml:space="preserve">    20,730.43</t>
  </si>
  <si>
    <t xml:space="preserve">    20,114.98</t>
  </si>
  <si>
    <t xml:space="preserve">    20,289.08</t>
  </si>
  <si>
    <t xml:space="preserve">    23,664.66</t>
  </si>
  <si>
    <t xml:space="preserve">    23,796.30</t>
  </si>
  <si>
    <t xml:space="preserve">    24,486.46</t>
  </si>
  <si>
    <t xml:space="preserve">    32,433.18</t>
  </si>
  <si>
    <t xml:space="preserve">    32,723.91</t>
  </si>
  <si>
    <t xml:space="preserve">    32,818.42</t>
  </si>
  <si>
    <t xml:space="preserve">    20,139.08</t>
  </si>
  <si>
    <t xml:space="preserve">    20,710.12</t>
  </si>
  <si>
    <t xml:space="preserve">    20,869.77</t>
  </si>
  <si>
    <t xml:space="preserve">    11,837.03</t>
  </si>
  <si>
    <t xml:space="preserve">    11,683.55</t>
  </si>
  <si>
    <t xml:space="preserve">    11,537.23</t>
  </si>
  <si>
    <t xml:space="preserve">    15,951.47</t>
  </si>
  <si>
    <t xml:space="preserve">    15,877.53</t>
  </si>
  <si>
    <t xml:space="preserve">    15,520.92</t>
  </si>
  <si>
    <t xml:space="preserve">    15,264.76</t>
  </si>
  <si>
    <t xml:space="preserve">    15,030.04</t>
  </si>
  <si>
    <t xml:space="preserve">    15,259.10</t>
  </si>
  <si>
    <t xml:space="preserve">     9,150.30</t>
  </si>
  <si>
    <t xml:space="preserve">     9,430.89</t>
  </si>
  <si>
    <t xml:space="preserve">     9,237.06</t>
  </si>
  <si>
    <t xml:space="preserve">  3,375,798.73</t>
  </si>
  <si>
    <t xml:space="preserve">  3,426,191.82</t>
  </si>
  <si>
    <t xml:space="preserve">  3,493,644.92</t>
  </si>
  <si>
    <t xml:space="preserve">   280,719.59</t>
  </si>
  <si>
    <t xml:space="preserve">   283,189.66</t>
  </si>
  <si>
    <t xml:space="preserve">   278,781.89</t>
  </si>
  <si>
    <t>Print Date: 24-02-2005</t>
  </si>
  <si>
    <t>#: 22</t>
  </si>
  <si>
    <t>#: 23</t>
  </si>
  <si>
    <t>#: 24</t>
  </si>
  <si>
    <t>#: 25</t>
  </si>
  <si>
    <t>dts1-1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</si>
  <si>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</si>
  <si>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</si>
  <si>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</si>
  <si>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</si>
  <si>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</si>
  <si>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</si>
  <si>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</si>
  <si>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</si>
  <si>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</si>
  <si>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</si>
  <si>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</si>
  <si>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</si>
  <si>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</si>
  <si>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</si>
  <si>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</si>
  <si>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</si>
  <si>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</si>
  <si>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</si>
  <si>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</si>
  <si>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</si>
  <si>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</si>
  <si>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</si>
  <si>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</si>
  <si>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</si>
  <si>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</si>
  <si>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</si>
  <si>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</si>
  <si>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</si>
  <si>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</si>
  <si>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</si>
  <si>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</si>
  <si>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</si>
  <si>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</si>
  <si>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</si>
  <si>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</si>
  <si>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</si>
  <si>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</si>
  <si>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</si>
  <si>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</si>
  <si>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</si>
  <si>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</si>
  <si>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</si>
  <si>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</si>
  <si>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</si>
  <si>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</si>
  <si>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</si>
  <si>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</si>
  <si>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</si>
  <si>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</si>
  <si>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</si>
  <si>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</si>
  <si>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</si>
  <si>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</si>
  <si>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</si>
  <si>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</si>
  <si>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</si>
  <si>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</si>
  <si>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</si>
  <si>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</si>
  <si>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</si>
  <si>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</si>
  <si>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</si>
  <si>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</si>
  <si>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</si>
  <si>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</si>
  <si>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</si>
  <si>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</si>
  <si>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</si>
  <si>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</si>
  <si>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</si>
  <si>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</si>
  <si>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</si>
  <si>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</si>
  <si>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</si>
  <si>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</si>
  <si>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</si>
  <si>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</si>
  <si>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</si>
  <si>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</si>
  <si>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</si>
  <si>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</si>
  <si>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</si>
  <si>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</si>
  <si>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</si>
  <si>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</si>
  <si>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</si>
  <si>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</si>
  <si>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</si>
  <si>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</si>
  <si>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</si>
  <si>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</si>
  <si>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</si>
  <si>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</si>
  <si>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</si>
  <si>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</si>
  <si>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</si>
  <si>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</si>
  <si>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</si>
  <si>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</si>
  <si>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</si>
  <si>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Total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</si>
  <si>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</si>
  <si>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</si>
  <si>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</si>
  <si>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</si>
  <si>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</si>
  <si>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</si>
  <si>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</si>
  <si>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</si>
  <si>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</si>
  <si>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</si>
  <si>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</si>
  <si>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</si>
  <si>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</si>
  <si>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</si>
  <si>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</si>
  <si>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</si>
  <si>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</si>
  <si>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</si>
  <si>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</si>
  <si>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</si>
  <si>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</si>
  <si>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</si>
  <si>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</si>
  <si>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</si>
  <si>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</si>
  <si>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</si>
  <si>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</si>
  <si>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</si>
  <si>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</si>
  <si>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</si>
  <si>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</si>
  <si>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</si>
  <si>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</si>
  <si>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</si>
  <si>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</si>
  <si>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</si>
  <si>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</si>
  <si>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</si>
  <si>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</si>
  <si>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</si>
  <si>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</si>
  <si>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</si>
  <si>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</si>
  <si>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</si>
  <si>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</si>
  <si>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</si>
  <si>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</si>
  <si>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</si>
  <si>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</si>
  <si>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</si>
  <si>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</si>
  <si>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</si>
  <si>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</si>
  <si>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</si>
  <si>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</si>
  <si>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</si>
  <si>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</si>
  <si>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</si>
  <si>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</si>
  <si>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</si>
  <si>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</si>
  <si>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</si>
  <si>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</si>
  <si>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</si>
  <si>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</si>
  <si>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</si>
  <si>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</si>
  <si>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</si>
  <si>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</si>
  <si>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</si>
  <si>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</si>
  <si>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</si>
  <si>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</si>
  <si>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</si>
  <si>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</si>
  <si>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</si>
  <si>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</si>
  <si>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</si>
  <si>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</si>
  <si>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</si>
  <si>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</si>
  <si>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</si>
  <si>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</si>
  <si>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</si>
  <si>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</si>
  <si>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</si>
  <si>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</si>
  <si>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</si>
  <si>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</si>
  <si>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</si>
  <si>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</si>
  <si>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</si>
  <si>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</si>
  <si>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</si>
  <si>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</si>
  <si>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</si>
  <si>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</si>
  <si>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</si>
  <si>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</si>
  <si>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</si>
  <si>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</si>
  <si>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</si>
  <si>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>BHVO2</t>
  </si>
  <si>
    <t>jb3-1</t>
  </si>
  <si>
    <t>jb3-2</t>
  </si>
  <si>
    <t>JB-3</t>
  </si>
  <si>
    <t>drift-5</t>
  </si>
  <si>
    <t>230r1  53-60</t>
  </si>
  <si>
    <t xml:space="preserve">      698.90</t>
  </si>
  <si>
    <t>Analysis report from: 24.02.2005             Run: 305minors14</t>
  </si>
  <si>
    <t xml:space="preserve">    19,426.97</t>
  </si>
  <si>
    <t xml:space="preserve">    19,769.95</t>
  </si>
  <si>
    <t xml:space="preserve">    19,903.56</t>
  </si>
  <si>
    <t xml:space="preserve">    22,666.31</t>
  </si>
  <si>
    <t xml:space="preserve">    22,836.82</t>
  </si>
  <si>
    <t xml:space="preserve">    22,908.99</t>
  </si>
  <si>
    <t xml:space="preserve">    31,783.05</t>
  </si>
  <si>
    <t xml:space="preserve">    32,833.04</t>
  </si>
  <si>
    <t xml:space="preserve">    32,009.20</t>
  </si>
  <si>
    <t xml:space="preserve">    21,285.07</t>
  </si>
  <si>
    <t xml:space="preserve">    21,163.41</t>
  </si>
  <si>
    <t xml:space="preserve">    21,056.81</t>
  </si>
  <si>
    <t xml:space="preserve">    12,466.09</t>
  </si>
  <si>
    <t xml:space="preserve">    12,962.27</t>
  </si>
  <si>
    <t xml:space="preserve">    13,173.42</t>
  </si>
  <si>
    <t xml:space="preserve">    16,824.71</t>
  </si>
  <si>
    <t xml:space="preserve">    16,962.55</t>
  </si>
  <si>
    <t xml:space="preserve">    16,750.41</t>
  </si>
  <si>
    <t xml:space="preserve">    15,695.39</t>
  </si>
  <si>
    <t xml:space="preserve">    15,841.77</t>
  </si>
  <si>
    <t xml:space="preserve">    17,030.38</t>
  </si>
  <si>
    <t xml:space="preserve">     9,910.13</t>
  </si>
  <si>
    <t xml:space="preserve">     9,582.94</t>
  </si>
  <si>
    <t xml:space="preserve">    10,229.61</t>
  </si>
  <si>
    <t xml:space="preserve">  3,839,168.27</t>
  </si>
  <si>
    <t xml:space="preserve">  3,920,515.74</t>
  </si>
  <si>
    <t xml:space="preserve">  4,048,459.92</t>
  </si>
  <si>
    <t xml:space="preserve">   320,283.09</t>
  </si>
  <si>
    <t xml:space="preserve">   315,276.52</t>
  </si>
  <si>
    <t xml:space="preserve">   324,318.74</t>
  </si>
  <si>
    <t>-       56.90</t>
  </si>
  <si>
    <t>-      579.35</t>
  </si>
  <si>
    <t>-      530.88</t>
  </si>
  <si>
    <t xml:space="preserve">      595.10</t>
  </si>
  <si>
    <t xml:space="preserve">      633.47</t>
  </si>
  <si>
    <t xml:space="preserve">      529.40</t>
  </si>
  <si>
    <t xml:space="preserve">      255.50</t>
  </si>
  <si>
    <t xml:space="preserve">      327.30</t>
  </si>
  <si>
    <t xml:space="preserve">      298.80</t>
  </si>
  <si>
    <t xml:space="preserve">      166.26</t>
  </si>
  <si>
    <t>-      151.92</t>
  </si>
  <si>
    <t>-      167.16</t>
  </si>
  <si>
    <t xml:space="preserve">     2,628.32</t>
  </si>
  <si>
    <t xml:space="preserve">     2,414.18</t>
  </si>
  <si>
    <t xml:space="preserve">     2,474.62</t>
  </si>
  <si>
    <t xml:space="preserve">     1,213.58</t>
  </si>
  <si>
    <t xml:space="preserve">      732.84</t>
  </si>
  <si>
    <t xml:space="preserve">      520.26</t>
  </si>
  <si>
    <t xml:space="preserve">      281.42</t>
  </si>
  <si>
    <t xml:space="preserve">      176.66</t>
  </si>
  <si>
    <t xml:space="preserve">      305.97</t>
  </si>
  <si>
    <t>-      262.43</t>
  </si>
  <si>
    <t>-       37.44</t>
  </si>
  <si>
    <t xml:space="preserve">      420.30</t>
  </si>
  <si>
    <t xml:space="preserve">     6,199.60</t>
  </si>
  <si>
    <t xml:space="preserve">     5,278.33</t>
  </si>
  <si>
    <t xml:space="preserve">     5,066.87</t>
  </si>
  <si>
    <t xml:space="preserve">     1,888.02</t>
  </si>
  <si>
    <t xml:space="preserve">     3,183.29</t>
  </si>
  <si>
    <t xml:space="preserve">     3,445.10</t>
  </si>
  <si>
    <t xml:space="preserve">     4,052.05</t>
  </si>
  <si>
    <t xml:space="preserve">     3,619.09</t>
  </si>
  <si>
    <t xml:space="preserve">     4,074.07</t>
  </si>
  <si>
    <t xml:space="preserve">     5,414.09</t>
  </si>
  <si>
    <t xml:space="preserve">     5,227.93</t>
  </si>
  <si>
    <t xml:space="preserve">     5,319.52</t>
  </si>
  <si>
    <t xml:space="preserve">     6,415.08</t>
  </si>
  <si>
    <t xml:space="preserve">     6,640.40</t>
  </si>
  <si>
    <t xml:space="preserve">     6,740.51</t>
  </si>
  <si>
    <t xml:space="preserve">    20,633.26</t>
  </si>
  <si>
    <t xml:space="preserve">    21,085.83</t>
  </si>
  <si>
    <t xml:space="preserve">    20,610.50</t>
  </si>
  <si>
    <t xml:space="preserve">    11,870.05</t>
  </si>
  <si>
    <t xml:space="preserve">    12,062.30</t>
  </si>
  <si>
    <t xml:space="preserve">    12,142.30</t>
  </si>
  <si>
    <t xml:space="preserve">     2,022.81</t>
  </si>
  <si>
    <t xml:space="preserve">     1,851.72</t>
  </si>
  <si>
    <t xml:space="preserve">     1,660.86</t>
  </si>
  <si>
    <t xml:space="preserve">    23,470.10</t>
  </si>
  <si>
    <t xml:space="preserve">    23,100.37</t>
  </si>
  <si>
    <t xml:space="preserve">    22,578.75</t>
  </si>
  <si>
    <t xml:space="preserve">     5,689.83</t>
  </si>
  <si>
    <t xml:space="preserve">     5,628.39</t>
  </si>
  <si>
    <t xml:space="preserve">     5,274.68</t>
  </si>
  <si>
    <t xml:space="preserve">  1,032,935.01</t>
  </si>
  <si>
    <t xml:space="preserve">  1,050,123.64</t>
  </si>
  <si>
    <t xml:space="preserve">  1,033,926.37</t>
  </si>
  <si>
    <t xml:space="preserve">    17,486.68</t>
  </si>
  <si>
    <t xml:space="preserve">    16,465.16</t>
  </si>
  <si>
    <t xml:space="preserve">    15,913.01</t>
  </si>
  <si>
    <t xml:space="preserve">    20,252.25</t>
  </si>
  <si>
    <t xml:space="preserve">    19,659.89</t>
  </si>
  <si>
    <t xml:space="preserve">    19,857.26</t>
  </si>
  <si>
    <t xml:space="preserve">    22,434.33</t>
  </si>
  <si>
    <t xml:space="preserve">    22,385.04</t>
  </si>
  <si>
    <t xml:space="preserve">    23,136.45</t>
  </si>
  <si>
    <t xml:space="preserve">    32,310.31</t>
  </si>
  <si>
    <t xml:space="preserve">    32,318.97</t>
  </si>
  <si>
    <t xml:space="preserve">    32,573.87</t>
  </si>
  <si>
    <t xml:space="preserve">    20,945.71</t>
  </si>
  <si>
    <t xml:space="preserve">    20,032.04</t>
  </si>
  <si>
    <t xml:space="preserve">    20,912.32</t>
  </si>
  <si>
    <t xml:space="preserve">    12,710.30</t>
  </si>
  <si>
    <t xml:space="preserve">    12,846.75</t>
  </si>
  <si>
    <t xml:space="preserve">    12,925.04</t>
  </si>
  <si>
    <t xml:space="preserve">    16,371.00</t>
  </si>
  <si>
    <t xml:space="preserve">    16,029.62</t>
  </si>
  <si>
    <t xml:space="preserve">    16,867.93</t>
  </si>
  <si>
    <t xml:space="preserve">    16,025.00</t>
  </si>
  <si>
    <t xml:space="preserve">    16,393.39</t>
  </si>
  <si>
    <t xml:space="preserve">    16,467.11</t>
  </si>
  <si>
    <t xml:space="preserve">    10,419.03</t>
  </si>
  <si>
    <t xml:space="preserve">     9,610.44</t>
  </si>
  <si>
    <t xml:space="preserve">     9,960.36</t>
  </si>
  <si>
    <t xml:space="preserve">  3,815,666.37</t>
  </si>
  <si>
    <t xml:space="preserve">  3,899,741.49</t>
  </si>
  <si>
    <t xml:space="preserve">  3,810,763.60</t>
  </si>
  <si>
    <t xml:space="preserve">   303,317.20</t>
  </si>
  <si>
    <t xml:space="preserve">   320,198.24</t>
  </si>
  <si>
    <t xml:space="preserve">   313,044.54</t>
  </si>
  <si>
    <t xml:space="preserve">     8,093.74</t>
  </si>
  <si>
    <t xml:space="preserve">     7,846.47</t>
  </si>
  <si>
    <t xml:space="preserve">     8,781.67</t>
  </si>
  <si>
    <t xml:space="preserve">    81,466.89</t>
  </si>
  <si>
    <t xml:space="preserve">    80,514.07</t>
  </si>
  <si>
    <t xml:space="preserve">    78,761.49</t>
  </si>
  <si>
    <t xml:space="preserve">    46,689.24</t>
  </si>
  <si>
    <t xml:space="preserve">    47,193.56</t>
  </si>
  <si>
    <t xml:space="preserve">    47,268.82</t>
  </si>
  <si>
    <t xml:space="preserve">     1,523.76</t>
  </si>
  <si>
    <t xml:space="preserve">     1,851.50</t>
  </si>
  <si>
    <t xml:space="preserve">     1,723.91</t>
  </si>
  <si>
    <t xml:space="preserve">     2,286.62</t>
  </si>
  <si>
    <t xml:space="preserve">     2,379.68</t>
  </si>
  <si>
    <t xml:space="preserve">     2,464.99</t>
  </si>
  <si>
    <t xml:space="preserve">     1,058.84</t>
  </si>
  <si>
    <t xml:space="preserve">     1,334.34</t>
  </si>
  <si>
    <t xml:space="preserve">     1,040.75</t>
  </si>
  <si>
    <t xml:space="preserve">     3,798.53</t>
  </si>
  <si>
    <t xml:space="preserve">     3,385.98</t>
  </si>
  <si>
    <t xml:space="preserve">     3,658.62</t>
  </si>
  <si>
    <t>-      234.36</t>
  </si>
  <si>
    <t>-      320.49</t>
  </si>
  <si>
    <t xml:space="preserve">      468.91</t>
  </si>
  <si>
    <t xml:space="preserve">    11,173.44</t>
  </si>
  <si>
    <t xml:space="preserve">    10,823.26</t>
  </si>
  <si>
    <t xml:space="preserve">    12,051.76</t>
  </si>
  <si>
    <t xml:space="preserve">    24,373.27</t>
  </si>
  <si>
    <t xml:space="preserve">    25,490.98</t>
  </si>
  <si>
    <t xml:space="preserve">    25,099.23</t>
  </si>
  <si>
    <t xml:space="preserve">     2,287.31</t>
  </si>
  <si>
    <t xml:space="preserve">     2,509.77</t>
  </si>
  <si>
    <t xml:space="preserve">     2,216.15</t>
  </si>
  <si>
    <t xml:space="preserve">     4,854.27</t>
  </si>
  <si>
    <t xml:space="preserve">     4,923.30</t>
  </si>
  <si>
    <t xml:space="preserve">     5,137.71</t>
  </si>
  <si>
    <t xml:space="preserve">     9,041.57</t>
  </si>
  <si>
    <t xml:space="preserve">     8,832.07</t>
  </si>
  <si>
    <t xml:space="preserve">     9,309.16</t>
  </si>
  <si>
    <t xml:space="preserve">    11,839.64</t>
  </si>
  <si>
    <t xml:space="preserve">    11,515.32</t>
  </si>
  <si>
    <t xml:space="preserve">    11,932.00</t>
  </si>
  <si>
    <t xml:space="preserve">     8,763.38</t>
  </si>
  <si>
    <t xml:space="preserve">     9,475.20</t>
  </si>
  <si>
    <t xml:space="preserve">     9,281.53</t>
  </si>
  <si>
    <t xml:space="preserve">     1,343.92</t>
  </si>
  <si>
    <t xml:space="preserve">     1,215.06</t>
  </si>
  <si>
    <t xml:space="preserve">     1,662.39</t>
  </si>
  <si>
    <t xml:space="preserve">    21,802.13</t>
  </si>
  <si>
    <t xml:space="preserve">    21,805.40</t>
  </si>
  <si>
    <t xml:space="preserve">    21,893.11</t>
  </si>
  <si>
    <t xml:space="preserve">     3,141.48</t>
  </si>
  <si>
    <t xml:space="preserve">     3,186.62</t>
  </si>
  <si>
    <t xml:space="preserve">     3,262.25</t>
  </si>
  <si>
    <t xml:space="preserve">   803,118.38</t>
  </si>
  <si>
    <t xml:space="preserve">   813,601.39</t>
  </si>
  <si>
    <t xml:space="preserve">   818,448.92</t>
  </si>
  <si>
    <t xml:space="preserve">     7,543.52</t>
  </si>
  <si>
    <t xml:space="preserve">     6,852.76</t>
  </si>
  <si>
    <t xml:space="preserve">     6,775.13</t>
  </si>
  <si>
    <t xml:space="preserve">    19,683.72</t>
  </si>
  <si>
    <t xml:space="preserve">    19,476.85</t>
  </si>
  <si>
    <t xml:space="preserve">    19,603.44</t>
  </si>
  <si>
    <t xml:space="preserve">    23,915.85</t>
  </si>
  <si>
    <t xml:space="preserve">    23,089.55</t>
  </si>
  <si>
    <t xml:space="preserve">    23,680.82</t>
  </si>
  <si>
    <t xml:space="preserve">    32,656.64</t>
  </si>
  <si>
    <t xml:space="preserve">    32,714.83</t>
  </si>
  <si>
    <t xml:space="preserve">    34,328.98</t>
  </si>
  <si>
    <t xml:space="preserve">    21,663.25</t>
  </si>
  <si>
    <t xml:space="preserve">    20,679.36</t>
  </si>
  <si>
    <t xml:space="preserve">    21,193.79</t>
  </si>
  <si>
    <t xml:space="preserve">    12,609.35</t>
  </si>
  <si>
    <t xml:space="preserve">    12,253.98</t>
  </si>
  <si>
    <t xml:space="preserve">    12,404.87</t>
  </si>
  <si>
    <t xml:space="preserve">    16,934.84</t>
  </si>
  <si>
    <t xml:space="preserve">    16,616.47</t>
  </si>
  <si>
    <t xml:space="preserve">    16,149.42</t>
  </si>
  <si>
    <t xml:space="preserve">    16,652.87</t>
  </si>
  <si>
    <t xml:space="preserve">    16,168.46</t>
  </si>
  <si>
    <t xml:space="preserve">    16,228.31</t>
  </si>
  <si>
    <t xml:space="preserve">    10,015.44</t>
  </si>
  <si>
    <t xml:space="preserve">     9,642.54</t>
  </si>
  <si>
    <t xml:space="preserve">     9,413.03</t>
  </si>
  <si>
    <t xml:space="preserve">  3,668,738.36</t>
  </si>
  <si>
    <t xml:space="preserve">  3,683,690.89</t>
  </si>
  <si>
    <t xml:space="preserve">  3,712,077.33</t>
  </si>
  <si>
    <t xml:space="preserve">   298,160.30</t>
  </si>
  <si>
    <t xml:space="preserve">   316,262.39</t>
  </si>
  <si>
    <t xml:space="preserve">   307,489.06</t>
  </si>
  <si>
    <t>244r1  16-26</t>
  </si>
  <si>
    <t xml:space="preserve">     2,494.30</t>
  </si>
  <si>
    <t xml:space="preserve">     2,111.35</t>
  </si>
  <si>
    <t xml:space="preserve">     1,937.17</t>
  </si>
  <si>
    <t xml:space="preserve">     4,076.69</t>
  </si>
  <si>
    <t xml:space="preserve">     3,781.44</t>
  </si>
  <si>
    <t xml:space="preserve">     3,871.39</t>
  </si>
  <si>
    <t xml:space="preserve">     3,614.81</t>
  </si>
  <si>
    <t xml:space="preserve">     3,686.11</t>
  </si>
  <si>
    <t xml:space="preserve">     3,625.84</t>
  </si>
  <si>
    <t xml:space="preserve">    12,298.54</t>
  </si>
  <si>
    <t xml:space="preserve">    12,239.94</t>
  </si>
  <si>
    <t xml:space="preserve">    12,226.11</t>
  </si>
  <si>
    <t xml:space="preserve">     5,699.03</t>
  </si>
  <si>
    <t xml:space="preserve">     5,666.18</t>
  </si>
  <si>
    <t xml:space="preserve">     5,784.42</t>
  </si>
  <si>
    <t xml:space="preserve">     1,558.27</t>
  </si>
  <si>
    <t xml:space="preserve">     1,666.64</t>
  </si>
  <si>
    <t xml:space="preserve">     1,503.16</t>
  </si>
  <si>
    <t xml:space="preserve">    21,141.92</t>
  </si>
  <si>
    <t xml:space="preserve">    21,158.97</t>
  </si>
  <si>
    <t xml:space="preserve">    18,957.61</t>
  </si>
  <si>
    <t xml:space="preserve">     4,466.52</t>
  </si>
  <si>
    <t xml:space="preserve">     4,113.42</t>
  </si>
  <si>
    <t xml:space="preserve">     4,320.50</t>
  </si>
  <si>
    <t xml:space="preserve">   854,430.44</t>
  </si>
  <si>
    <t xml:space="preserve">   868,492.78</t>
  </si>
  <si>
    <t xml:space="preserve">   846,123.95</t>
  </si>
  <si>
    <t xml:space="preserve">     6,942.28</t>
  </si>
  <si>
    <t xml:space="preserve">     8,285.29</t>
  </si>
  <si>
    <t xml:space="preserve">     7,536.37</t>
  </si>
  <si>
    <t>246r1  60-69</t>
  </si>
  <si>
    <t xml:space="preserve">     7,907.93</t>
  </si>
  <si>
    <t xml:space="preserve">     8,788.58</t>
  </si>
  <si>
    <t xml:space="preserve">     8,599.42</t>
  </si>
  <si>
    <t xml:space="preserve">     2,241.81</t>
  </si>
  <si>
    <t xml:space="preserve">     2,011.41</t>
  </si>
  <si>
    <t xml:space="preserve">     2,174.04</t>
  </si>
  <si>
    <t xml:space="preserve">      518.31</t>
  </si>
  <si>
    <t xml:space="preserve">      546.27</t>
  </si>
  <si>
    <t xml:space="preserve">      683.30</t>
  </si>
  <si>
    <t xml:space="preserve">    54,917.10</t>
  </si>
  <si>
    <t xml:space="preserve">    50,847.82</t>
  </si>
  <si>
    <t xml:space="preserve">    53,703.34</t>
  </si>
  <si>
    <t xml:space="preserve">     5,574.59</t>
  </si>
  <si>
    <t xml:space="preserve">     5,867.36</t>
  </si>
  <si>
    <t xml:space="preserve">     5,731.37</t>
  </si>
  <si>
    <t xml:space="preserve">     5,250.03</t>
  </si>
  <si>
    <t xml:space="preserve">     5,179.28</t>
  </si>
  <si>
    <t xml:space="preserve">     4,779.38</t>
  </si>
  <si>
    <t xml:space="preserve">    29,003.35</t>
  </si>
  <si>
    <t xml:space="preserve">    29,594.35</t>
  </si>
  <si>
    <t xml:space="preserve">    29,538.44</t>
  </si>
  <si>
    <t xml:space="preserve">    10,636.13</t>
  </si>
  <si>
    <t xml:space="preserve">    10,154.48</t>
  </si>
  <si>
    <t xml:space="preserve">     9,798.45</t>
  </si>
  <si>
    <t xml:space="preserve">   774,132.22</t>
  </si>
  <si>
    <t xml:space="preserve">   773,981.17</t>
  </si>
  <si>
    <t xml:space="preserve">   764,484.52</t>
  </si>
  <si>
    <t xml:space="preserve">    12,458.21</t>
  </si>
  <si>
    <t xml:space="preserve">    12,425.48</t>
  </si>
  <si>
    <t xml:space="preserve">    10,926.16</t>
  </si>
  <si>
    <t>248r2  5-11</t>
  </si>
  <si>
    <t xml:space="preserve">     9,616.14</t>
  </si>
  <si>
    <t xml:space="preserve">    10,039.96</t>
  </si>
  <si>
    <t xml:space="preserve">     9,711.72</t>
  </si>
  <si>
    <t xml:space="preserve">    67,506.28</t>
  </si>
  <si>
    <t xml:space="preserve">    65,826.48</t>
  </si>
  <si>
    <t xml:space="preserve">    65,096.97</t>
  </si>
  <si>
    <t xml:space="preserve">    27,412.50</t>
  </si>
  <si>
    <t xml:space="preserve">    27,221.26</t>
  </si>
  <si>
    <t xml:space="preserve">    27,127.10</t>
  </si>
  <si>
    <t xml:space="preserve">     2,125.40</t>
  </si>
  <si>
    <t xml:space="preserve">     1,785.19</t>
  </si>
  <si>
    <t xml:space="preserve">     2,327.07</t>
  </si>
  <si>
    <t xml:space="preserve">     5,498.52</t>
  </si>
  <si>
    <t xml:space="preserve">     5,608.05</t>
  </si>
  <si>
    <t xml:space="preserve">     6,283.63</t>
  </si>
  <si>
    <t xml:space="preserve">      856.67</t>
  </si>
  <si>
    <t xml:space="preserve">     1,066.37</t>
  </si>
  <si>
    <t xml:space="preserve">      522.42</t>
  </si>
  <si>
    <t xml:space="preserve">     4,842.57</t>
  </si>
  <si>
    <t xml:space="preserve">     4,951.86</t>
  </si>
  <si>
    <t xml:space="preserve">     4,820.43</t>
  </si>
  <si>
    <t xml:space="preserve">      692.52</t>
  </si>
  <si>
    <t xml:space="preserve">      612.70</t>
  </si>
  <si>
    <t xml:space="preserve">       50.34</t>
  </si>
  <si>
    <t xml:space="preserve">   175,487.87</t>
  </si>
  <si>
    <t xml:space="preserve">   173,734.51</t>
  </si>
  <si>
    <t xml:space="preserve">   175,642.70</t>
  </si>
  <si>
    <t xml:space="preserve">     3,676.90</t>
  </si>
  <si>
    <t xml:space="preserve">     1,838.71</t>
  </si>
  <si>
    <t xml:space="preserve">     1,481.63</t>
  </si>
  <si>
    <t xml:space="preserve">     1,241.57</t>
  </si>
  <si>
    <t xml:space="preserve">     1,926.06</t>
  </si>
  <si>
    <t xml:space="preserve">     1,501.24</t>
  </si>
  <si>
    <t xml:space="preserve">      917.30</t>
  </si>
  <si>
    <t xml:space="preserve">     1,304.81</t>
  </si>
  <si>
    <t xml:space="preserve">     1,293.20</t>
  </si>
  <si>
    <t xml:space="preserve">     1,443.22</t>
  </si>
  <si>
    <t xml:space="preserve">     1,425.64</t>
  </si>
  <si>
    <t xml:space="preserve">     1,367.78</t>
  </si>
  <si>
    <t xml:space="preserve">    11,110.11</t>
  </si>
  <si>
    <t xml:space="preserve">    11,119.10</t>
  </si>
  <si>
    <t xml:space="preserve">    10,785.79</t>
  </si>
  <si>
    <t xml:space="preserve">     5,213.81</t>
  </si>
  <si>
    <t xml:space="preserve">     5,157.18</t>
  </si>
  <si>
    <t xml:space="preserve">     5,648.31</t>
  </si>
  <si>
    <t xml:space="preserve">    11,601.08</t>
  </si>
  <si>
    <t xml:space="preserve">    10,368.65</t>
  </si>
  <si>
    <t xml:space="preserve">    11,511.29</t>
  </si>
  <si>
    <t xml:space="preserve">    10,317.34</t>
  </si>
  <si>
    <t xml:space="preserve">    10,197.82</t>
  </si>
  <si>
    <t xml:space="preserve">    10,250.29</t>
  </si>
  <si>
    <t xml:space="preserve">     7,372.83</t>
  </si>
  <si>
    <t xml:space="preserve">     7,151.55</t>
  </si>
  <si>
    <t xml:space="preserve">     7,795.18</t>
  </si>
  <si>
    <t xml:space="preserve">  2,749,169.63</t>
  </si>
  <si>
    <t xml:space="preserve">  2,707,642.23</t>
  </si>
  <si>
    <t xml:space="preserve">  2,683,644.30</t>
  </si>
  <si>
    <t xml:space="preserve">   712,684.04</t>
  </si>
  <si>
    <t xml:space="preserve">   739,891.97</t>
  </si>
  <si>
    <t xml:space="preserve">   737,578.98</t>
  </si>
  <si>
    <t xml:space="preserve">    19,780.45</t>
  </si>
  <si>
    <t xml:space="preserve">    19,859.50</t>
  </si>
  <si>
    <t xml:space="preserve">    20,147.04</t>
  </si>
  <si>
    <t xml:space="preserve">    23,102.94</t>
  </si>
  <si>
    <t xml:space="preserve">    24,685.26</t>
  </si>
  <si>
    <t xml:space="preserve">    23,497.43</t>
  </si>
  <si>
    <t xml:space="preserve">    33,099.42</t>
  </si>
  <si>
    <t xml:space="preserve">    34,788.23</t>
  </si>
  <si>
    <t xml:space="preserve">    33,018.50</t>
  </si>
  <si>
    <t xml:space="preserve">    21,068.20</t>
  </si>
  <si>
    <t xml:space="preserve">    20,294.42</t>
  </si>
  <si>
    <t xml:space="preserve">    20,844.53</t>
  </si>
  <si>
    <t xml:space="preserve">    12,102.03</t>
  </si>
  <si>
    <t xml:space="preserve">    12,014.87</t>
  </si>
  <si>
    <t xml:space="preserve">    12,195.39</t>
  </si>
  <si>
    <t xml:space="preserve">    16,359.19</t>
  </si>
  <si>
    <t xml:space="preserve">    16,604.86</t>
  </si>
  <si>
    <t xml:space="preserve">    15,904.52</t>
  </si>
  <si>
    <t xml:space="preserve">    16,428.58</t>
  </si>
  <si>
    <t xml:space="preserve">    16,314.27</t>
  </si>
  <si>
    <t xml:space="preserve">    15,981.16</t>
  </si>
  <si>
    <t xml:space="preserve">     9,929.01</t>
  </si>
  <si>
    <t xml:space="preserve">     9,836.14</t>
  </si>
  <si>
    <t xml:space="preserve">     9,911.13</t>
  </si>
  <si>
    <t xml:space="preserve">  3,765,394.75</t>
  </si>
  <si>
    <t xml:space="preserve">  3,703,901.67</t>
  </si>
  <si>
    <t xml:space="preserve">  3,668,102.75</t>
  </si>
  <si>
    <t xml:space="preserve">   297,089.18</t>
  </si>
  <si>
    <t xml:space="preserve">   295,903.94</t>
  </si>
  <si>
    <t xml:space="preserve">   289,994.65</t>
  </si>
  <si>
    <t xml:space="preserve">     9,636.28</t>
  </si>
  <si>
    <t xml:space="preserve">     9,481.20</t>
  </si>
  <si>
    <t xml:space="preserve">     9,650.22</t>
  </si>
  <si>
    <t xml:space="preserve">    78,876.77</t>
  </si>
  <si>
    <t xml:space="preserve">    75,020.74</t>
  </si>
  <si>
    <t xml:space="preserve">    78,094.71</t>
  </si>
  <si>
    <t xml:space="preserve">    62,631.49</t>
  </si>
  <si>
    <t xml:space="preserve">    60,162.30</t>
  </si>
  <si>
    <t xml:space="preserve">    61,338.87</t>
  </si>
  <si>
    <t xml:space="preserve">      607.81</t>
  </si>
  <si>
    <t xml:space="preserve">      823.32</t>
  </si>
  <si>
    <t xml:space="preserve">      731.60</t>
  </si>
  <si>
    <t xml:space="preserve">     2,390.56</t>
  </si>
  <si>
    <t xml:space="preserve">     2,460.63</t>
  </si>
  <si>
    <t xml:space="preserve">     2,243.42</t>
  </si>
  <si>
    <t xml:space="preserve">      802.35</t>
  </si>
  <si>
    <t xml:space="preserve">      749.08</t>
  </si>
  <si>
    <t xml:space="preserve">      558.07</t>
  </si>
  <si>
    <t xml:space="preserve">     1,617.19</t>
  </si>
  <si>
    <t xml:space="preserve">     1,680.36</t>
  </si>
  <si>
    <t xml:space="preserve">     1,436.47</t>
  </si>
  <si>
    <t xml:space="preserve">       84.60</t>
  </si>
  <si>
    <t>-      556.49</t>
  </si>
  <si>
    <t xml:space="preserve">      417.28</t>
  </si>
  <si>
    <t xml:space="preserve">     7,311.17</t>
  </si>
  <si>
    <t xml:space="preserve">     8,530.44</t>
  </si>
  <si>
    <t xml:space="preserve">     7,412.20</t>
  </si>
  <si>
    <t xml:space="preserve">     3,088.59</t>
  </si>
  <si>
    <t xml:space="preserve">     3,712.17</t>
  </si>
  <si>
    <t xml:space="preserve">     3,455.06</t>
  </si>
  <si>
    <t>250r3  28-36</t>
  </si>
  <si>
    <t xml:space="preserve">     5,908.91</t>
  </si>
  <si>
    <t xml:space="preserve">     5,714.98</t>
  </si>
  <si>
    <t xml:space="preserve">     5,984.52</t>
  </si>
  <si>
    <t xml:space="preserve">    18,797.36</t>
  </si>
  <si>
    <t xml:space="preserve">    19,205.73</t>
  </si>
  <si>
    <t xml:space="preserve">    18,909.15</t>
  </si>
  <si>
    <t xml:space="preserve">    18,521.18</t>
  </si>
  <si>
    <t xml:space="preserve">    18,656.34</t>
  </si>
  <si>
    <t xml:space="preserve">    18,929.17</t>
  </si>
  <si>
    <t xml:space="preserve">     6,767.80</t>
  </si>
  <si>
    <t xml:space="preserve">     6,527.69</t>
  </si>
  <si>
    <t xml:space="preserve">     6,710.82</t>
  </si>
  <si>
    <t xml:space="preserve">     9,258.29</t>
  </si>
  <si>
    <t xml:space="preserve">     9,873.85</t>
  </si>
  <si>
    <t xml:space="preserve">     9,646.77</t>
  </si>
  <si>
    <t xml:space="preserve">     1,215.43</t>
  </si>
  <si>
    <t xml:space="preserve">     1,074.61</t>
  </si>
  <si>
    <t xml:space="preserve">      948.87</t>
  </si>
  <si>
    <t xml:space="preserve">    13,848.40</t>
  </si>
  <si>
    <t xml:space="preserve">    13,129.97</t>
  </si>
  <si>
    <t xml:space="preserve">    14,193.15</t>
  </si>
  <si>
    <t xml:space="preserve">     1,204.18</t>
  </si>
  <si>
    <t xml:space="preserve">     1,645.79</t>
  </si>
  <si>
    <t xml:space="preserve">     1,326.34</t>
  </si>
  <si>
    <t xml:space="preserve">   527,395.72</t>
  </si>
  <si>
    <t xml:space="preserve">   537,755.14</t>
  </si>
  <si>
    <t xml:space="preserve">   530,648.69</t>
  </si>
  <si>
    <t xml:space="preserve">     4,117.34</t>
  </si>
  <si>
    <t xml:space="preserve">     5,101.01</t>
  </si>
  <si>
    <t xml:space="preserve">     4,109.94</t>
  </si>
  <si>
    <t>252r1  88-96</t>
  </si>
  <si>
    <t xml:space="preserve">     3,117.47</t>
  </si>
  <si>
    <t xml:space="preserve">     2,542.12</t>
  </si>
  <si>
    <t xml:space="preserve">     3,191.30</t>
  </si>
  <si>
    <t xml:space="preserve">     4,934.21</t>
  </si>
  <si>
    <t xml:space="preserve">     4,623.77</t>
  </si>
  <si>
    <t xml:space="preserve">     4,896.00</t>
  </si>
  <si>
    <t xml:space="preserve">     4,475.61</t>
  </si>
  <si>
    <t xml:space="preserve">     4,671.16</t>
  </si>
  <si>
    <t xml:space="preserve">     4,693.43</t>
  </si>
  <si>
    <t xml:space="preserve">    10,620.46</t>
  </si>
  <si>
    <t xml:space="preserve">    10,583.81</t>
  </si>
  <si>
    <t xml:space="preserve">    10,394.40</t>
  </si>
  <si>
    <t xml:space="preserve">     7,311.95</t>
  </si>
  <si>
    <t xml:space="preserve">     7,434.21</t>
  </si>
  <si>
    <t xml:space="preserve">     7,688.76</t>
  </si>
  <si>
    <t xml:space="preserve">     1,204.81</t>
  </si>
  <si>
    <t xml:space="preserve">     1,269.79</t>
  </si>
  <si>
    <t xml:space="preserve">      983.01</t>
  </si>
  <si>
    <t xml:space="preserve">    17,881.22</t>
  </si>
  <si>
    <t xml:space="preserve">    17,847.93</t>
  </si>
  <si>
    <t xml:space="preserve">    18,100.92</t>
  </si>
  <si>
    <t xml:space="preserve">     3,104.31</t>
  </si>
  <si>
    <t xml:space="preserve">     2,720.07</t>
  </si>
  <si>
    <t xml:space="preserve">     3,405.11</t>
  </si>
  <si>
    <t xml:space="preserve">   807,861.88</t>
  </si>
  <si>
    <t xml:space="preserve">   784,858.54</t>
  </si>
  <si>
    <t xml:space="preserve">   819,629.23</t>
  </si>
  <si>
    <t xml:space="preserve">     6,813.64</t>
  </si>
  <si>
    <t xml:space="preserve">     6,882.25</t>
  </si>
  <si>
    <t xml:space="preserve">     6,945.56</t>
  </si>
  <si>
    <t>254r1  36-45</t>
  </si>
  <si>
    <t xml:space="preserve">    10,896.98</t>
  </si>
  <si>
    <t xml:space="preserve">    10,626.59</t>
  </si>
  <si>
    <t xml:space="preserve">    10,514.31</t>
  </si>
  <si>
    <t xml:space="preserve">     4,816.62</t>
  </si>
  <si>
    <t xml:space="preserve">     5,131.19</t>
  </si>
  <si>
    <t xml:space="preserve">     4,823.16</t>
  </si>
  <si>
    <t xml:space="preserve">      735.73</t>
  </si>
  <si>
    <t xml:space="preserve">      646.95</t>
  </si>
  <si>
    <t xml:space="preserve">      752.72</t>
  </si>
  <si>
    <t xml:space="preserve">   127,068.65</t>
  </si>
  <si>
    <t xml:space="preserve">   126,603.32</t>
  </si>
  <si>
    <t xml:space="preserve">   126,814.71</t>
  </si>
  <si>
    <t xml:space="preserve">    17,295.05</t>
  </si>
  <si>
    <t xml:space="preserve">    18,017.67</t>
  </si>
  <si>
    <t xml:space="preserve">    17,843.56</t>
  </si>
  <si>
    <t xml:space="preserve">     2,982.78</t>
  </si>
  <si>
    <t xml:space="preserve">     2,956.27</t>
  </si>
  <si>
    <t xml:space="preserve">     2,831.14</t>
  </si>
  <si>
    <t xml:space="preserve">    29,377.89</t>
  </si>
  <si>
    <t xml:space="preserve">    30,375.19</t>
  </si>
  <si>
    <t xml:space="preserve">    29,421.23</t>
  </si>
  <si>
    <t xml:space="preserve">     7,114.24</t>
  </si>
  <si>
    <t xml:space="preserve">     6,755.29</t>
  </si>
  <si>
    <t xml:space="preserve">     7,184.72</t>
  </si>
  <si>
    <t xml:space="preserve">   556,917.06</t>
  </si>
  <si>
    <t xml:space="preserve">   558,953.48</t>
  </si>
  <si>
    <t xml:space="preserve">   538,089.86</t>
  </si>
  <si>
    <t xml:space="preserve">     8,747.69</t>
  </si>
  <si>
    <t xml:space="preserve">     8,016.45</t>
  </si>
  <si>
    <t xml:space="preserve">     8,210.98</t>
  </si>
  <si>
    <t xml:space="preserve">    19,895.45</t>
  </si>
  <si>
    <t xml:space="preserve">    18,674.85</t>
  </si>
  <si>
    <t xml:space="preserve">    19,196.39</t>
  </si>
  <si>
    <t xml:space="preserve">    23,754.67</t>
  </si>
  <si>
    <t xml:space="preserve">    23,347.25</t>
  </si>
  <si>
    <t xml:space="preserve">    23,838.57</t>
  </si>
  <si>
    <t xml:space="preserve">    33,535.25</t>
  </si>
  <si>
    <t xml:space="preserve">    32,963.57</t>
  </si>
  <si>
    <t xml:space="preserve">    32,427.54</t>
  </si>
  <si>
    <t xml:space="preserve">    20,650.64</t>
  </si>
  <si>
    <t xml:space="preserve">    20,897.79</t>
  </si>
  <si>
    <t xml:space="preserve">    20,039.92</t>
  </si>
  <si>
    <t xml:space="preserve">    11,869.39</t>
  </si>
  <si>
    <t xml:space="preserve">    12,229.49</t>
  </si>
  <si>
    <t xml:space="preserve">    11,936.67</t>
  </si>
  <si>
    <t xml:space="preserve">    16,001.83</t>
  </si>
  <si>
    <t xml:space="preserve">    16,857.09</t>
  </si>
  <si>
    <t xml:space="preserve">    16,199.59</t>
  </si>
  <si>
    <t xml:space="preserve">    15,697.36</t>
  </si>
  <si>
    <t xml:space="preserve">    15,772.57</t>
  </si>
  <si>
    <t xml:space="preserve">    15,069.24</t>
  </si>
  <si>
    <t xml:space="preserve">     9,711.17</t>
  </si>
  <si>
    <t xml:space="preserve">     8,561.68</t>
  </si>
  <si>
    <t xml:space="preserve">     9,764.35</t>
  </si>
  <si>
    <t xml:space="preserve">  3,543,695.60</t>
  </si>
  <si>
    <t xml:space="preserve">  3,555,194.13</t>
  </si>
  <si>
    <t xml:space="preserve">  3,550,777.91</t>
  </si>
  <si>
    <t xml:space="preserve">   294,009.21</t>
  </si>
  <si>
    <t xml:space="preserve">   301,821.81</t>
  </si>
  <si>
    <t xml:space="preserve">   294,240.13</t>
  </si>
  <si>
    <t xml:space="preserve">     4,089.77</t>
  </si>
  <si>
    <t xml:space="preserve">     4,238.22</t>
  </si>
  <si>
    <t xml:space="preserve">     3,861.31</t>
  </si>
  <si>
    <t xml:space="preserve">     5,682.86</t>
  </si>
  <si>
    <t xml:space="preserve">     5,418.74</t>
  </si>
  <si>
    <t xml:space="preserve">     5,763.15</t>
  </si>
  <si>
    <t xml:space="preserve">     6,722.63</t>
  </si>
  <si>
    <t xml:space="preserve">     6,469.65</t>
  </si>
  <si>
    <t xml:space="preserve">     6,785.66</t>
  </si>
  <si>
    <t xml:space="preserve">    20,056.88</t>
  </si>
  <si>
    <t xml:space="preserve">    19,601.24</t>
  </si>
  <si>
    <t xml:space="preserve">    20,218.27</t>
  </si>
  <si>
    <t xml:space="preserve">    11,194.38</t>
  </si>
  <si>
    <t xml:space="preserve">    11,290.85</t>
  </si>
  <si>
    <t xml:space="preserve">    11,053.75</t>
  </si>
  <si>
    <t xml:space="preserve">     2,269.55</t>
  </si>
  <si>
    <t xml:space="preserve">     2,029.99</t>
  </si>
  <si>
    <t xml:space="preserve">     1,735.58</t>
  </si>
  <si>
    <t xml:space="preserve">    21,020.63</t>
  </si>
  <si>
    <t xml:space="preserve">    21,269.61</t>
  </si>
  <si>
    <t xml:space="preserve">    21,712.04</t>
  </si>
  <si>
    <t xml:space="preserve">     5,256.73</t>
  </si>
  <si>
    <t xml:space="preserve">     5,417.97</t>
  </si>
  <si>
    <t xml:space="preserve">     5,884.45</t>
  </si>
  <si>
    <t xml:space="preserve">   951,643.53</t>
  </si>
  <si>
    <t xml:space="preserve">   958,058.82</t>
  </si>
  <si>
    <t xml:space="preserve">   959,166.71</t>
  </si>
  <si>
    <t xml:space="preserve">    16,422.90</t>
  </si>
  <si>
    <t xml:space="preserve">    14,638.78</t>
  </si>
  <si>
    <t xml:space="preserve">    15,949.88</t>
  </si>
  <si>
    <t>255r1  28-35</t>
  </si>
  <si>
    <t xml:space="preserve">     6,985.14</t>
  </si>
  <si>
    <t xml:space="preserve">     6,359.72</t>
  </si>
  <si>
    <t xml:space="preserve">     6,354.47</t>
  </si>
  <si>
    <t xml:space="preserve">    24,538.17</t>
  </si>
  <si>
    <t xml:space="preserve">    24,368.96</t>
  </si>
  <si>
    <t xml:space="preserve">    24,631.63</t>
  </si>
  <si>
    <t xml:space="preserve">    23,587.05</t>
  </si>
  <si>
    <t xml:space="preserve">    23,597.24</t>
  </si>
  <si>
    <t xml:space="preserve">    23,125.00</t>
  </si>
  <si>
    <t xml:space="preserve">     4,725.89</t>
  </si>
  <si>
    <t xml:space="preserve">     4,598.12</t>
  </si>
  <si>
    <t xml:space="preserve">     4,889.21</t>
  </si>
  <si>
    <t xml:space="preserve">    13,672.20</t>
  </si>
  <si>
    <t xml:space="preserve">    13,831.24</t>
  </si>
  <si>
    <t xml:space="preserve">    13,682.57</t>
  </si>
  <si>
    <t xml:space="preserve">      908.66</t>
  </si>
  <si>
    <t xml:space="preserve">      835.57</t>
  </si>
  <si>
    <t xml:space="preserve">     1,050.48</t>
  </si>
  <si>
    <t xml:space="preserve">    10,140.95</t>
  </si>
  <si>
    <t xml:space="preserve">     9,905.38</t>
  </si>
  <si>
    <t xml:space="preserve">    10,215.81</t>
  </si>
  <si>
    <t xml:space="preserve">     1,393.58</t>
  </si>
  <si>
    <t xml:space="preserve">     1,349.14</t>
  </si>
  <si>
    <t xml:space="preserve">      919.25</t>
  </si>
  <si>
    <t xml:space="preserve">   475,206.64</t>
  </si>
  <si>
    <t xml:space="preserve">   478,139.76</t>
  </si>
  <si>
    <t xml:space="preserve">   476,964.28</t>
  </si>
  <si>
    <t xml:space="preserve">     3,002.48</t>
  </si>
  <si>
    <t xml:space="preserve">     3,504.81</t>
  </si>
  <si>
    <t xml:space="preserve">     4,633.27</t>
  </si>
  <si>
    <t>256r2  88-94</t>
  </si>
  <si>
    <t xml:space="preserve">     9,504.87</t>
  </si>
  <si>
    <t xml:space="preserve">     9,741.49</t>
  </si>
  <si>
    <t xml:space="preserve">     9,830.02</t>
  </si>
  <si>
    <t xml:space="preserve">    62,324.65</t>
  </si>
  <si>
    <t xml:space="preserve">    62,594.02</t>
  </si>
  <si>
    <t xml:space="preserve">    63,635.57</t>
  </si>
  <si>
    <t xml:space="preserve">    34,488.88</t>
  </si>
  <si>
    <t xml:space="preserve">    33,606.10</t>
  </si>
  <si>
    <t xml:space="preserve">    34,790.29</t>
  </si>
  <si>
    <t xml:space="preserve">     2,711.30</t>
  </si>
  <si>
    <t xml:space="preserve">     2,987.55</t>
  </si>
  <si>
    <t xml:space="preserve">     2,798.89</t>
  </si>
  <si>
    <t xml:space="preserve">     7,305.17</t>
  </si>
  <si>
    <t xml:space="preserve">     7,905.57</t>
  </si>
  <si>
    <t xml:space="preserve">     7,311.76</t>
  </si>
  <si>
    <t xml:space="preserve">      966.24</t>
  </si>
  <si>
    <t xml:space="preserve">      323.53</t>
  </si>
  <si>
    <t xml:space="preserve">      689.72</t>
  </si>
  <si>
    <t xml:space="preserve">     6,171.80</t>
  </si>
  <si>
    <t xml:space="preserve">     5,911.33</t>
  </si>
  <si>
    <t xml:space="preserve">     6,231.17</t>
  </si>
  <si>
    <t>-      151.45</t>
  </si>
  <si>
    <t>-      128.76</t>
  </si>
  <si>
    <t xml:space="preserve">      677.57</t>
  </si>
  <si>
    <t xml:space="preserve">   139,330.61</t>
  </si>
  <si>
    <t xml:space="preserve">   141,606.59</t>
  </si>
  <si>
    <t xml:space="preserve">   138,968.94</t>
  </si>
  <si>
    <t xml:space="preserve">     2,747.12</t>
  </si>
  <si>
    <t xml:space="preserve">     2,754.53</t>
  </si>
  <si>
    <t xml:space="preserve">     2,961.06</t>
  </si>
  <si>
    <t xml:space="preserve">     3,252.50</t>
  </si>
  <si>
    <t xml:space="preserve">     3,074.90</t>
  </si>
  <si>
    <t xml:space="preserve">     3,170.86</t>
  </si>
  <si>
    <t xml:space="preserve">     1,094.90</t>
  </si>
  <si>
    <t xml:space="preserve">      988.32</t>
  </si>
  <si>
    <t xml:space="preserve">     1,173.02</t>
  </si>
  <si>
    <t xml:space="preserve">     1,305.16</t>
  </si>
  <si>
    <t xml:space="preserve">     1,288.73</t>
  </si>
  <si>
    <t xml:space="preserve">     1,291.58</t>
  </si>
  <si>
    <t xml:space="preserve">    24,770.04</t>
  </si>
  <si>
    <t xml:space="preserve">    24,937.86</t>
  </si>
  <si>
    <t xml:space="preserve">    24,476.60</t>
  </si>
  <si>
    <t xml:space="preserve">    17,586.14</t>
  </si>
  <si>
    <t xml:space="preserve">    17,612.17</t>
  </si>
  <si>
    <t xml:space="preserve">    17,520.40</t>
  </si>
  <si>
    <t xml:space="preserve">     9,079.92</t>
  </si>
  <si>
    <t xml:space="preserve">     8,668.30</t>
  </si>
  <si>
    <t xml:space="preserve">     8,990.72</t>
  </si>
  <si>
    <t xml:space="preserve">    16,617.19</t>
  </si>
  <si>
    <t xml:space="preserve">    16,689.66</t>
  </si>
  <si>
    <t xml:space="preserve">    16,632.60</t>
  </si>
  <si>
    <t xml:space="preserve">     9,653.98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</si>
</sst>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0" fontId="1" fillId="6" borderId="0" xfId="0" applyFont="1" applyFill="1" applyBorder="1" applyAlignment="1">
      <alignment horizontal="left"/>
    </xf>
    <xf numFmtId="2" fontId="1" fillId="6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79173.9571640713</c:v>
                </c:pt>
                <c:pt idx="2">
                  <c:v>5041.022313021658</c:v>
                </c:pt>
                <c:pt idx="3">
                  <c:v>789.0914775982974</c:v>
                </c:pt>
                <c:pt idx="4">
                  <c:v>22417.56732433575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79173.9571640713</c:v>
                </c:pt>
                <c:pt idx="2">
                  <c:v>5041.022313021658</c:v>
                </c:pt>
                <c:pt idx="3">
                  <c:v>789.0914775982974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47213212"/>
        <c:axId val="27005869"/>
      </c:scatterChart>
      <c:valAx>
        <c:axId val="4721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05869"/>
        <c:crossesAt val="-5"/>
        <c:crossBetween val="midCat"/>
        <c:dispUnits/>
      </c:valAx>
      <c:valAx>
        <c:axId val="2700586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13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67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1.009024474670568</c:v>
                </c:pt>
                <c:pt idx="2">
                  <c:v>0.9779874166644477</c:v>
                </c:pt>
                <c:pt idx="3">
                  <c:v>0.958699283269804</c:v>
                </c:pt>
                <c:pt idx="4">
                  <c:v>0.9430664247935537</c:v>
                </c:pt>
                <c:pt idx="5">
                  <c:v>0.9474998165832321</c:v>
                </c:pt>
                <c:pt idx="6">
                  <c:v>0.9274542363594973</c:v>
                </c:pt>
                <c:pt idx="7">
                  <c:v>0.9356704430261003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0.97547820629591</c:v>
                </c:pt>
                <c:pt idx="2">
                  <c:v>0.960073998650499</c:v>
                </c:pt>
                <c:pt idx="3">
                  <c:v>0.9191412014447643</c:v>
                </c:pt>
                <c:pt idx="4">
                  <c:v>0.9265901492286354</c:v>
                </c:pt>
                <c:pt idx="5">
                  <c:v>0.9227865405488822</c:v>
                </c:pt>
                <c:pt idx="6">
                  <c:v>0.8639236526130055</c:v>
                </c:pt>
                <c:pt idx="7">
                  <c:v>0.8767649287072368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1.0060350434455874</c:v>
                </c:pt>
                <c:pt idx="2">
                  <c:v>1.0321165578823603</c:v>
                </c:pt>
                <c:pt idx="3">
                  <c:v>1.0447087875056922</c:v>
                </c:pt>
                <c:pt idx="4">
                  <c:v>1.024032066048988</c:v>
                </c:pt>
                <c:pt idx="5">
                  <c:v>1.047926471278755</c:v>
                </c:pt>
                <c:pt idx="6">
                  <c:v>1.006621579939774</c:v>
                </c:pt>
                <c:pt idx="7">
                  <c:v>1.0141015232629542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0.9931595534724879</c:v>
                </c:pt>
                <c:pt idx="2">
                  <c:v>1.0340918785245632</c:v>
                </c:pt>
                <c:pt idx="3">
                  <c:v>1.043077642844853</c:v>
                </c:pt>
                <c:pt idx="4">
                  <c:v>1.0379036424172319</c:v>
                </c:pt>
                <c:pt idx="5">
                  <c:v>1.0424751563363353</c:v>
                </c:pt>
                <c:pt idx="6">
                  <c:v>1.0211184779117475</c:v>
                </c:pt>
                <c:pt idx="7">
                  <c:v>1.052998768399997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1.0066501909906505</c:v>
                </c:pt>
                <c:pt idx="2">
                  <c:v>1.010083648349033</c:v>
                </c:pt>
                <c:pt idx="3">
                  <c:v>1.003272625532026</c:v>
                </c:pt>
                <c:pt idx="4">
                  <c:v>0.9575744032789646</c:v>
                </c:pt>
                <c:pt idx="5">
                  <c:v>0.9621689955252168</c:v>
                </c:pt>
                <c:pt idx="6">
                  <c:v>0.9388070108887859</c:v>
                </c:pt>
                <c:pt idx="7">
                  <c:v>0.9369667494756426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1.0111264803634483</c:v>
                </c:pt>
                <c:pt idx="2">
                  <c:v>0.9944034520492154</c:v>
                </c:pt>
                <c:pt idx="3">
                  <c:v>1.0114192400134807</c:v>
                </c:pt>
                <c:pt idx="4">
                  <c:v>0.9923034954335563</c:v>
                </c:pt>
                <c:pt idx="5">
                  <c:v>1.0338823837703297</c:v>
                </c:pt>
                <c:pt idx="6">
                  <c:v>1.0201608013064236</c:v>
                </c:pt>
                <c:pt idx="7">
                  <c:v>1.033832828135539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0.9760886939083717</c:v>
                </c:pt>
                <c:pt idx="2">
                  <c:v>0.9369394478046515</c:v>
                </c:pt>
                <c:pt idx="3">
                  <c:v>0.9431207495799524</c:v>
                </c:pt>
                <c:pt idx="4">
                  <c:v>0.9017610472634232</c:v>
                </c:pt>
                <c:pt idx="5">
                  <c:v>0.8932402258470685</c:v>
                </c:pt>
                <c:pt idx="6">
                  <c:v>0.8621702201629577</c:v>
                </c:pt>
                <c:pt idx="7">
                  <c:v>0.8717390689361578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0.9961496700854952</c:v>
                </c:pt>
                <c:pt idx="2">
                  <c:v>0.9570989232972553</c:v>
                </c:pt>
                <c:pt idx="3">
                  <c:v>0.9263477122807917</c:v>
                </c:pt>
                <c:pt idx="4">
                  <c:v>0.9174450050243418</c:v>
                </c:pt>
                <c:pt idx="5">
                  <c:v>0.9108458912888558</c:v>
                </c:pt>
                <c:pt idx="6">
                  <c:v>0.9051610539949703</c:v>
                </c:pt>
                <c:pt idx="7">
                  <c:v>0.8859911773766723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0.9745050861887202</c:v>
                </c:pt>
                <c:pt idx="2">
                  <c:v>1.0004908817429818</c:v>
                </c:pt>
                <c:pt idx="3">
                  <c:v>0.9795098488109321</c:v>
                </c:pt>
                <c:pt idx="4">
                  <c:v>0.9697426654796092</c:v>
                </c:pt>
                <c:pt idx="5">
                  <c:v>1.000310175860492</c:v>
                </c:pt>
                <c:pt idx="6">
                  <c:v>0.954156960057327</c:v>
                </c:pt>
                <c:pt idx="7">
                  <c:v>0.9718043689957014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0.9735349257027157</c:v>
                </c:pt>
                <c:pt idx="2">
                  <c:v>0.98254730946007</c:v>
                </c:pt>
                <c:pt idx="3">
                  <c:v>0.9651941757704661</c:v>
                </c:pt>
                <c:pt idx="4">
                  <c:v>0.9691550115226277</c:v>
                </c:pt>
                <c:pt idx="5">
                  <c:v>0.9491300936035539</c:v>
                </c:pt>
                <c:pt idx="6">
                  <c:v>0.9013053114838226</c:v>
                </c:pt>
                <c:pt idx="7">
                  <c:v>0.9335257550308743</c:v>
                </c:pt>
              </c:numCache>
            </c:numRef>
          </c:yVal>
          <c:smooth val="0"/>
        </c:ser>
        <c:axId val="44972698"/>
        <c:axId val="29139827"/>
      </c:scatterChart>
      <c:valAx>
        <c:axId val="44972698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9139827"/>
        <c:crosses val="autoZero"/>
        <c:crossBetween val="midCat"/>
        <c:dispUnits/>
      </c:valAx>
      <c:valAx>
        <c:axId val="29139827"/>
        <c:scaling>
          <c:orientation val="minMax"/>
          <c:max val="1.1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4972698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357</v>
      </c>
    </row>
    <row r="2" ht="12.75">
      <c r="B2" t="s">
        <v>358</v>
      </c>
    </row>
    <row r="3" ht="12.75">
      <c r="B3" t="s">
        <v>359</v>
      </c>
    </row>
    <row r="5" ht="12.75">
      <c r="B5" t="s">
        <v>526</v>
      </c>
    </row>
    <row r="7" spans="1:2" ht="12.75">
      <c r="A7" s="1"/>
      <c r="B7" t="s">
        <v>527</v>
      </c>
    </row>
    <row r="8" spans="1:2" ht="12.75">
      <c r="A8" s="1"/>
      <c r="B8" s="14" t="s">
        <v>528</v>
      </c>
    </row>
    <row r="9" ht="12.75">
      <c r="A9" s="1"/>
    </row>
    <row r="10" spans="1:3" ht="12.75">
      <c r="A10" s="1"/>
      <c r="B10" t="s">
        <v>529</v>
      </c>
      <c r="C10" t="s">
        <v>530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workbookViewId="0" topLeftCell="A40">
      <selection activeCell="J48" sqref="J48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521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27.651252856260278</v>
      </c>
      <c r="C5" s="32">
        <f>'blk, drift &amp; conc calc'!D111</f>
        <v>131.49606513859374</v>
      </c>
      <c r="D5" s="32">
        <f>'blk, drift &amp; conc calc'!E111</f>
        <v>1961.7108208392165</v>
      </c>
      <c r="E5" s="32">
        <f>'blk, drift &amp; conc calc'!F111</f>
        <v>700.1405749783756</v>
      </c>
      <c r="F5" s="32">
        <f>'blk, drift &amp; conc calc'!G111</f>
        <v>32.04187450425282</v>
      </c>
      <c r="G5" s="32">
        <f>'blk, drift &amp; conc calc'!H111</f>
        <v>265.93262413969836</v>
      </c>
      <c r="H5" s="32">
        <f>'blk, drift &amp; conc calc'!I111</f>
        <v>395.3930175040574</v>
      </c>
      <c r="I5" s="32">
        <f>'blk, drift &amp; conc calc'!J111</f>
        <v>136.25165860007172</v>
      </c>
      <c r="J5" s="32">
        <f>'blk, drift &amp; conc calc'!K111</f>
        <v>321.0483978040224</v>
      </c>
      <c r="K5" s="32">
        <f>'blk, drift &amp; conc calc'!L111</f>
        <v>176.38864639584756</v>
      </c>
      <c r="L5" s="32">
        <f>SUM(B5:K5)</f>
        <v>4148.054932760397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27.387950317380373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0.010666410695256838</v>
      </c>
      <c r="C6" s="32">
        <f>'blk, drift &amp; conc calc'!D112</f>
        <v>4.026212805957595</v>
      </c>
      <c r="D6" s="32">
        <f>'blk, drift &amp; conc calc'!E112</f>
        <v>-4.683763100959211</v>
      </c>
      <c r="E6" s="32">
        <f>'blk, drift &amp; conc calc'!F112</f>
        <v>10.8790809038737</v>
      </c>
      <c r="F6" s="32">
        <f>'blk, drift &amp; conc calc'!G112</f>
        <v>0.700755183470408</v>
      </c>
      <c r="G6" s="32">
        <f>'blk, drift &amp; conc calc'!H112</f>
        <v>-3.274610246518075</v>
      </c>
      <c r="H6" s="32">
        <f>'blk, drift &amp; conc calc'!I112</f>
        <v>1.6299471302686903</v>
      </c>
      <c r="I6" s="32">
        <f>'blk, drift &amp; conc calc'!J112</f>
        <v>0.0014949810958762167</v>
      </c>
      <c r="J6" s="32">
        <f>'blk, drift &amp; conc calc'!K112</f>
        <v>-2.3582649740902193</v>
      </c>
      <c r="K6" s="32">
        <f>'blk, drift &amp; conc calc'!L112</f>
        <v>-0.431511787967099</v>
      </c>
      <c r="L6" s="32">
        <f aca="true" t="shared" si="0" ref="L6:L36">SUM(B6:K6)</f>
        <v>6.500007305826921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-0.9187866142102922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15.656367875712109</v>
      </c>
      <c r="C7" s="32">
        <f>'blk, drift &amp; conc calc'!D113</f>
        <v>9.618487883618444</v>
      </c>
      <c r="D7" s="32">
        <f>'blk, drift &amp; conc calc'!E113</f>
        <v>377.87278377455004</v>
      </c>
      <c r="E7" s="32">
        <f>'blk, drift &amp; conc calc'!F113</f>
        <v>159.87329724273147</v>
      </c>
      <c r="F7" s="32">
        <f>'blk, drift &amp; conc calc'!G113</f>
        <v>45.33779612981331</v>
      </c>
      <c r="G7" s="32">
        <f>'blk, drift &amp; conc calc'!H113</f>
        <v>52.92382840111006</v>
      </c>
      <c r="H7" s="32">
        <f>'blk, drift &amp; conc calc'!I113</f>
        <v>106.84203219317152</v>
      </c>
      <c r="I7" s="32">
        <f>'blk, drift &amp; conc calc'!J113</f>
        <v>125.49690763204735</v>
      </c>
      <c r="J7" s="32">
        <f>'blk, drift &amp; conc calc'!K113</f>
        <v>320.53989224595387</v>
      </c>
      <c r="K7" s="32">
        <f>'blk, drift &amp; conc calc'!L113</f>
        <v>11.054798970992314</v>
      </c>
      <c r="L7" s="32">
        <f t="shared" si="0"/>
        <v>1225.2161923497008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27.3434387128941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27.651252856260278</v>
      </c>
      <c r="C8" s="32">
        <f>'blk, drift &amp; conc calc'!D114</f>
        <v>131.49606513859374</v>
      </c>
      <c r="D8" s="32">
        <f>'blk, drift &amp; conc calc'!E114</f>
        <v>1961.7108208392165</v>
      </c>
      <c r="E8" s="32">
        <f>'blk, drift &amp; conc calc'!F114</f>
        <v>700.1405749783756</v>
      </c>
      <c r="F8" s="32">
        <f>'blk, drift &amp; conc calc'!G114</f>
        <v>32.04187450425282</v>
      </c>
      <c r="G8" s="32">
        <f>'blk, drift &amp; conc calc'!H114</f>
        <v>265.93262413969836</v>
      </c>
      <c r="H8" s="32">
        <f>'blk, drift &amp; conc calc'!I114</f>
        <v>395.3930175040574</v>
      </c>
      <c r="I8" s="32">
        <f>'blk, drift &amp; conc calc'!J114</f>
        <v>136.25165860007172</v>
      </c>
      <c r="J8" s="32">
        <f>'blk, drift &amp; conc calc'!K114</f>
        <v>321.0483978040224</v>
      </c>
      <c r="K8" s="32">
        <f>'blk, drift &amp; conc calc'!L114</f>
        <v>176.38864639584756</v>
      </c>
      <c r="L8" s="32">
        <f t="shared" si="0"/>
        <v>4148.054932760397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27.387950317380373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-0.18229098272290492</v>
      </c>
      <c r="C9" s="32">
        <f>'blk, drift &amp; conc calc'!D115</f>
        <v>13.020929018752195</v>
      </c>
      <c r="D9" s="32">
        <f>'blk, drift &amp; conc calc'!E115</f>
        <v>2834.3792563308257</v>
      </c>
      <c r="E9" s="32">
        <f>'blk, drift &amp; conc calc'!F115</f>
        <v>2465.48484818508</v>
      </c>
      <c r="F9" s="32">
        <f>'blk, drift &amp; conc calc'!G115</f>
        <v>7.257711984943837</v>
      </c>
      <c r="G9" s="32">
        <f>'blk, drift &amp; conc calc'!H115</f>
        <v>114.35824673107265</v>
      </c>
      <c r="H9" s="32">
        <f>'blk, drift &amp; conc calc'!I115</f>
        <v>2.237734562353559</v>
      </c>
      <c r="I9" s="32">
        <f>'blk, drift &amp; conc calc'!J115</f>
        <v>-1.7186711389745741</v>
      </c>
      <c r="J9" s="32">
        <f>'blk, drift &amp; conc calc'!K115</f>
        <v>27.64460467942087</v>
      </c>
      <c r="K9" s="32">
        <f>'blk, drift &amp; conc calc'!L115</f>
        <v>3.205248587861763</v>
      </c>
      <c r="L9" s="32">
        <f t="shared" si="0"/>
        <v>5465.687617958613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1.7051392698647856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230r1  53-60</v>
      </c>
      <c r="B10" s="93">
        <f>'blk, drift &amp; conc calc'!C116</f>
        <v>8.95743985338741</v>
      </c>
      <c r="C10" s="93">
        <f>'blk, drift &amp; conc calc'!D116</f>
        <v>5.590998584439303</v>
      </c>
      <c r="D10" s="93">
        <f>'blk, drift &amp; conc calc'!E116</f>
        <v>523.1278018545328</v>
      </c>
      <c r="E10" s="93">
        <f>'blk, drift &amp; conc calc'!F116</f>
        <v>144.19906792497216</v>
      </c>
      <c r="F10" s="93">
        <f>'blk, drift &amp; conc calc'!G116</f>
        <v>42.76753878493144</v>
      </c>
      <c r="G10" s="93">
        <f>'blk, drift &amp; conc calc'!H116</f>
        <v>33.26467451300658</v>
      </c>
      <c r="H10" s="93">
        <f>'blk, drift &amp; conc calc'!I116</f>
        <v>86.6494460795563</v>
      </c>
      <c r="I10" s="93">
        <f>'blk, drift &amp; conc calc'!J116</f>
        <v>90.37941233579878</v>
      </c>
      <c r="J10" s="93">
        <f>'blk, drift &amp; conc calc'!K116</f>
        <v>179.89382319574065</v>
      </c>
      <c r="K10" s="93">
        <f>'blk, drift &amp; conc calc'!L116</f>
        <v>6.152352133010763</v>
      </c>
      <c r="L10" s="93">
        <f t="shared" si="0"/>
        <v>1120.9825552593759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15.033187771496332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27.651252856260278</v>
      </c>
      <c r="C11" s="32">
        <f>'blk, drift &amp; conc calc'!D117</f>
        <v>131.49606513859374</v>
      </c>
      <c r="D11" s="32">
        <f>'blk, drift &amp; conc calc'!E117</f>
        <v>1961.7108208392165</v>
      </c>
      <c r="E11" s="32">
        <f>'blk, drift &amp; conc calc'!F117</f>
        <v>700.1405749783756</v>
      </c>
      <c r="F11" s="32">
        <f>'blk, drift &amp; conc calc'!G117</f>
        <v>32.04187450425282</v>
      </c>
      <c r="G11" s="32">
        <f>'blk, drift &amp; conc calc'!H117</f>
        <v>265.93262413969836</v>
      </c>
      <c r="H11" s="32">
        <f>'blk, drift &amp; conc calc'!I117</f>
        <v>395.39301750405747</v>
      </c>
      <c r="I11" s="32">
        <f>'blk, drift &amp; conc calc'!J117</f>
        <v>136.25165860007172</v>
      </c>
      <c r="J11" s="32">
        <f>'blk, drift &amp; conc calc'!K117</f>
        <v>321.04839780402233</v>
      </c>
      <c r="K11" s="32">
        <f>'blk, drift &amp; conc calc'!L117</f>
        <v>176.38864639584762</v>
      </c>
      <c r="L11" s="32">
        <f t="shared" si="0"/>
        <v>4148.054932760397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27.387950317380376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244r1  16-26</v>
      </c>
      <c r="B12" s="93">
        <f>'blk, drift &amp; conc calc'!C118</f>
        <v>12.260738004661027</v>
      </c>
      <c r="C12" s="93">
        <f>'blk, drift &amp; conc calc'!D118</f>
        <v>5.839270779221669</v>
      </c>
      <c r="D12" s="93">
        <f>'blk, drift &amp; conc calc'!E118</f>
        <v>194.71462813274792</v>
      </c>
      <c r="E12" s="93">
        <f>'blk, drift &amp; conc calc'!F118</f>
        <v>110.40159874241499</v>
      </c>
      <c r="F12" s="93">
        <f>'blk, drift &amp; conc calc'!G118</f>
        <v>40.01941758292167</v>
      </c>
      <c r="G12" s="93">
        <f>'blk, drift &amp; conc calc'!H118</f>
        <v>31.236871540352247</v>
      </c>
      <c r="H12" s="93">
        <f>'blk, drift &amp; conc calc'!I118</f>
        <v>87.7203633288895</v>
      </c>
      <c r="I12" s="93">
        <f>'blk, drift &amp; conc calc'!J118</f>
        <v>44.400539442584005</v>
      </c>
      <c r="J12" s="93">
        <f>'blk, drift &amp; conc calc'!K118</f>
        <v>186.58709047134022</v>
      </c>
      <c r="K12" s="93">
        <f>'blk, drift &amp; conc calc'!L118</f>
        <v>8.05885873301655</v>
      </c>
      <c r="L12" s="93">
        <f t="shared" si="0"/>
        <v>721.2393767581499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15.619541283966711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246r1  60-69</v>
      </c>
      <c r="B13" s="93">
        <f>'blk, drift &amp; conc calc'!C119</f>
        <v>29.33193515064771</v>
      </c>
      <c r="C13" s="93">
        <f>'blk, drift &amp; conc calc'!D119</f>
        <v>7.711214393093699</v>
      </c>
      <c r="D13" s="93">
        <f>'blk, drift &amp; conc calc'!E119</f>
        <v>12.466321259519322</v>
      </c>
      <c r="E13" s="93">
        <f>'blk, drift &amp; conc calc'!F119</f>
        <v>57.389569726279895</v>
      </c>
      <c r="F13" s="93">
        <f>'blk, drift &amp; conc calc'!G119</f>
        <v>57.56547389319905</v>
      </c>
      <c r="G13" s="93">
        <f>'blk, drift &amp; conc calc'!H119</f>
        <v>114.78892125007425</v>
      </c>
      <c r="H13" s="93">
        <f>'blk, drift &amp; conc calc'!I119</f>
        <v>83.24997353372089</v>
      </c>
      <c r="I13" s="93">
        <f>'blk, drift &amp; conc calc'!J119</f>
        <v>44.79950061841528</v>
      </c>
      <c r="J13" s="93">
        <f>'blk, drift &amp; conc calc'!K119</f>
        <v>812.4652562244024</v>
      </c>
      <c r="K13" s="93">
        <f>'blk, drift &amp; conc calc'!L119</f>
        <v>47.601611029096055</v>
      </c>
      <c r="L13" s="93">
        <f t="shared" si="0"/>
        <v>1267.3697770784486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70.39982221698979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248r2  5-11</v>
      </c>
      <c r="B14" s="93">
        <f>'blk, drift &amp; conc calc'!C120</f>
        <v>1.7859866658847272</v>
      </c>
      <c r="C14" s="93">
        <f>'blk, drift &amp; conc calc'!D120</f>
        <v>3.322508259563217</v>
      </c>
      <c r="D14" s="93">
        <f>'blk, drift &amp; conc calc'!E120</f>
        <v>1593.0339381457425</v>
      </c>
      <c r="E14" s="93">
        <f>'blk, drift &amp; conc calc'!F120</f>
        <v>1967.3680843053125</v>
      </c>
      <c r="F14" s="93">
        <f>'blk, drift &amp; conc calc'!G120</f>
        <v>9.72753219357073</v>
      </c>
      <c r="G14" s="93">
        <f>'blk, drift &amp; conc calc'!H120</f>
        <v>132.49641654099082</v>
      </c>
      <c r="H14" s="93">
        <f>'blk, drift &amp; conc calc'!I120</f>
        <v>19.677138523977828</v>
      </c>
      <c r="I14" s="93">
        <f>'blk, drift &amp; conc calc'!J120</f>
        <v>46.10579505226292</v>
      </c>
      <c r="J14" s="93">
        <f>'blk, drift &amp; conc calc'!K120</f>
        <v>34.246675029180395</v>
      </c>
      <c r="K14" s="93">
        <f>'blk, drift &amp; conc calc'!L120</f>
        <v>-0.5202159583794037</v>
      </c>
      <c r="L14" s="93">
        <f t="shared" si="0"/>
        <v>3807.2438587581064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2.2842311402110886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21.545106274773616</v>
      </c>
      <c r="C15" s="32">
        <f>'blk, drift &amp; conc calc'!D121</f>
        <v>319.5232723031248</v>
      </c>
      <c r="D15" s="32">
        <f>'blk, drift &amp; conc calc'!E121</f>
        <v>62.7415120449229</v>
      </c>
      <c r="E15" s="32">
        <f>'blk, drift &amp; conc calc'!F121</f>
        <v>32.099479551848944</v>
      </c>
      <c r="F15" s="32">
        <f>'blk, drift &amp; conc calc'!G121</f>
        <v>20.279630988419818</v>
      </c>
      <c r="G15" s="32">
        <f>'blk, drift &amp; conc calc'!H121</f>
        <v>22.589758689196394</v>
      </c>
      <c r="H15" s="32">
        <f>'blk, drift &amp; conc calc'!I121</f>
        <v>289.65635519003257</v>
      </c>
      <c r="I15" s="32">
        <f>'blk, drift &amp; conc calc'!J121</f>
        <v>39.966003901819285</v>
      </c>
      <c r="J15" s="32">
        <f>'blk, drift &amp; conc calc'!K121</f>
        <v>169.69944629996286</v>
      </c>
      <c r="K15" s="32">
        <f>'blk, drift &amp; conc calc'!L121</f>
        <v>117.32674054411088</v>
      </c>
      <c r="L15" s="32">
        <f t="shared" si="0"/>
        <v>1095.427305788212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14.139840994920531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27.651252856260278</v>
      </c>
      <c r="C16" s="32">
        <f>'blk, drift &amp; conc calc'!D122</f>
        <v>131.49606513859374</v>
      </c>
      <c r="D16" s="32">
        <f>'blk, drift &amp; conc calc'!E122</f>
        <v>1961.710820839216</v>
      </c>
      <c r="E16" s="32">
        <f>'blk, drift &amp; conc calc'!F122</f>
        <v>700.1405749783756</v>
      </c>
      <c r="F16" s="32">
        <f>'blk, drift &amp; conc calc'!G122</f>
        <v>32.04187450425282</v>
      </c>
      <c r="G16" s="32">
        <f>'blk, drift &amp; conc calc'!H122</f>
        <v>265.93262413969836</v>
      </c>
      <c r="H16" s="32">
        <f>'blk, drift &amp; conc calc'!I122</f>
        <v>395.3930175040574</v>
      </c>
      <c r="I16" s="32">
        <f>'blk, drift &amp; conc calc'!J122</f>
        <v>136.25165860007172</v>
      </c>
      <c r="J16" s="32">
        <f>'blk, drift &amp; conc calc'!K122</f>
        <v>321.0483978040224</v>
      </c>
      <c r="K16" s="32">
        <f>'blk, drift &amp; conc calc'!L122</f>
        <v>176.38864639584756</v>
      </c>
      <c r="L16" s="32">
        <f t="shared" si="0"/>
        <v>4148.054932760396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27.387950317380373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-0.16030663493851338</v>
      </c>
      <c r="C17" s="32">
        <f>'blk, drift &amp; conc calc'!D123</f>
        <v>4.082210380974861</v>
      </c>
      <c r="D17" s="32">
        <f>'blk, drift &amp; conc calc'!E123</f>
        <v>3648.171058958539</v>
      </c>
      <c r="E17" s="32">
        <f>'blk, drift &amp; conc calc'!F123</f>
        <v>2295.6240587532993</v>
      </c>
      <c r="F17" s="32">
        <f>'blk, drift &amp; conc calc'!G123</f>
        <v>3.318959851228516</v>
      </c>
      <c r="G17" s="32">
        <f>'blk, drift &amp; conc calc'!H123</f>
        <v>129.43595281419437</v>
      </c>
      <c r="H17" s="32">
        <f>'blk, drift &amp; conc calc'!I123</f>
        <v>1.871315490238786</v>
      </c>
      <c r="I17" s="32">
        <f>'blk, drift &amp; conc calc'!J123</f>
        <v>-2.001440799844814</v>
      </c>
      <c r="J17" s="32">
        <f>'blk, drift &amp; conc calc'!K123</f>
        <v>11.252051770388393</v>
      </c>
      <c r="K17" s="32">
        <f>'blk, drift &amp; conc calc'!L123</f>
        <v>-1.8027840866740839</v>
      </c>
      <c r="L17" s="32">
        <f t="shared" si="0"/>
        <v>6089.791076497405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0.26869899986749535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250r3  28-36</v>
      </c>
      <c r="B18" s="93">
        <f>'blk, drift &amp; conc calc'!C124</f>
        <v>3.6138875211420536</v>
      </c>
      <c r="C18" s="93">
        <f>'blk, drift &amp; conc calc'!D124</f>
        <v>4.52901789065032</v>
      </c>
      <c r="D18" s="93">
        <f>'blk, drift &amp; conc calc'!E124</f>
        <v>1089.654943300629</v>
      </c>
      <c r="E18" s="93">
        <f>'blk, drift &amp; conc calc'!F124</f>
        <v>558.7334773272535</v>
      </c>
      <c r="F18" s="93">
        <f>'blk, drift &amp; conc calc'!G124</f>
        <v>27.596549988310457</v>
      </c>
      <c r="G18" s="93">
        <f>'blk, drift &amp; conc calc'!H124</f>
        <v>80.27876621971245</v>
      </c>
      <c r="H18" s="93">
        <f>'blk, drift &amp; conc calc'!I124</f>
        <v>58.5477849759705</v>
      </c>
      <c r="I18" s="93">
        <f>'blk, drift &amp; conc calc'!J124</f>
        <v>100.99417860623345</v>
      </c>
      <c r="J18" s="93">
        <f>'blk, drift &amp; conc calc'!K124</f>
        <v>103.71086909026403</v>
      </c>
      <c r="K18" s="93">
        <f>'blk, drift &amp; conc calc'!L124</f>
        <v>2.4956959017608833</v>
      </c>
      <c r="L18" s="93">
        <f>SUM(B18:K18)</f>
        <v>2030.1551708219263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8.362070409131176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252r1  88-96</v>
      </c>
      <c r="B19" s="93">
        <f>'blk, drift &amp; conc calc'!C125</f>
        <v>8.970248552386066</v>
      </c>
      <c r="C19" s="93">
        <f>'blk, drift &amp; conc calc'!D125</f>
        <v>5.590500274524419</v>
      </c>
      <c r="D19" s="93">
        <f>'blk, drift &amp; conc calc'!E125</f>
        <v>253.12936502490953</v>
      </c>
      <c r="E19" s="93">
        <f>'blk, drift &amp; conc calc'!F125</f>
        <v>137.0991094120613</v>
      </c>
      <c r="F19" s="93">
        <f>'blk, drift &amp; conc calc'!G125</f>
        <v>36.353093816496205</v>
      </c>
      <c r="G19" s="93">
        <f>'blk, drift &amp; conc calc'!H125</f>
        <v>41.47472958278474</v>
      </c>
      <c r="H19" s="93">
        <f>'blk, drift &amp; conc calc'!I125</f>
        <v>88.75404300503295</v>
      </c>
      <c r="I19" s="93">
        <f>'blk, drift &amp; conc calc'!J125</f>
        <v>70.99745588851212</v>
      </c>
      <c r="J19" s="93">
        <f>'blk, drift &amp; conc calc'!K125</f>
        <v>164.09151072009794</v>
      </c>
      <c r="K19" s="93">
        <f>'blk, drift &amp; conc calc'!L125</f>
        <v>3.3249794521753144</v>
      </c>
      <c r="L19" s="93">
        <f t="shared" si="0"/>
        <v>809.7850357289806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13.647560303624944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254r1  36-45</v>
      </c>
      <c r="B20" s="93">
        <f>'blk, drift &amp; conc calc'!C126</f>
        <v>20.668919641802553</v>
      </c>
      <c r="C20" s="93">
        <f>'blk, drift &amp; conc calc'!D126</f>
        <v>6.21638033129042</v>
      </c>
      <c r="D20" s="93">
        <f>'blk, drift &amp; conc calc'!E126</f>
        <v>20.358369441263353</v>
      </c>
      <c r="E20" s="93">
        <f>'blk, drift &amp; conc calc'!F126</f>
        <v>140.38048626297714</v>
      </c>
      <c r="F20" s="93">
        <f>'blk, drift &amp; conc calc'!G126</f>
        <v>60.66060574376648</v>
      </c>
      <c r="G20" s="93">
        <f>'blk, drift &amp; conc calc'!H126</f>
        <v>145.62077718956442</v>
      </c>
      <c r="H20" s="93">
        <f>'blk, drift &amp; conc calc'!I126</f>
        <v>61.7172340030148</v>
      </c>
      <c r="I20" s="93">
        <f>'blk, drift &amp; conc calc'!J126</f>
        <v>217.62553626784566</v>
      </c>
      <c r="J20" s="93">
        <f>'blk, drift &amp; conc calc'!K126</f>
        <v>1979.0873346742392</v>
      </c>
      <c r="K20" s="93">
        <f>'blk, drift &amp; conc calc'!L126</f>
        <v>23.501600603964572</v>
      </c>
      <c r="L20" s="93">
        <f t="shared" si="0"/>
        <v>2675.8372441597285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172.539641485742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drift-5</v>
      </c>
      <c r="B21" s="32">
        <f>'blk, drift &amp; conc calc'!C127</f>
        <v>27.651252856260278</v>
      </c>
      <c r="C21" s="32">
        <f>'blk, drift &amp; conc calc'!D127</f>
        <v>131.49606513859374</v>
      </c>
      <c r="D21" s="32">
        <f>'blk, drift &amp; conc calc'!E127</f>
        <v>1961.7108208392165</v>
      </c>
      <c r="E21" s="32">
        <f>'blk, drift &amp; conc calc'!F127</f>
        <v>700.1405749783756</v>
      </c>
      <c r="F21" s="32">
        <f>'blk, drift &amp; conc calc'!G127</f>
        <v>32.04187450425282</v>
      </c>
      <c r="G21" s="32">
        <f>'blk, drift &amp; conc calc'!H127</f>
        <v>265.9326241396983</v>
      </c>
      <c r="H21" s="32">
        <f>'blk, drift &amp; conc calc'!I127</f>
        <v>395.39301750405747</v>
      </c>
      <c r="I21" s="32">
        <f>'blk, drift &amp; conc calc'!J127</f>
        <v>136.25165860007172</v>
      </c>
      <c r="J21" s="32">
        <f>'blk, drift &amp; conc calc'!K127</f>
        <v>321.0483978040224</v>
      </c>
      <c r="K21" s="32">
        <f>'blk, drift &amp; conc calc'!L127</f>
        <v>176.38864639584762</v>
      </c>
      <c r="L21" s="32">
        <f t="shared" si="0"/>
        <v>4148.054932760397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27.387950317380373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16.271508452938008</v>
      </c>
      <c r="C22" s="32">
        <f>'blk, drift &amp; conc calc'!D128</f>
        <v>9.408494418060782</v>
      </c>
      <c r="D22" s="32">
        <f>'blk, drift &amp; conc calc'!E128</f>
        <v>376.5323254243753</v>
      </c>
      <c r="E22" s="32">
        <f>'blk, drift &amp; conc calc'!F128</f>
        <v>161.2379362313285</v>
      </c>
      <c r="F22" s="32">
        <f>'blk, drift &amp; conc calc'!G128</f>
        <v>43.95686049440851</v>
      </c>
      <c r="G22" s="32">
        <f>'blk, drift &amp; conc calc'!H128</f>
        <v>56.34834612286786</v>
      </c>
      <c r="H22" s="32">
        <f>'blk, drift &amp; conc calc'!I128</f>
        <v>107.45859198390379</v>
      </c>
      <c r="I22" s="32">
        <f>'blk, drift &amp; conc calc'!J128</f>
        <v>124.50309236795262</v>
      </c>
      <c r="J22" s="32">
        <f>'blk, drift &amp; conc calc'!K128</f>
        <v>310.17601575196346</v>
      </c>
      <c r="K22" s="32">
        <f>'blk, drift &amp; conc calc'!L128</f>
        <v>13.156387522775272</v>
      </c>
      <c r="L22" s="32">
        <f t="shared" si="0"/>
        <v>1219.049558770574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26.43617680982402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255r1  28-35</v>
      </c>
      <c r="B23" s="93">
        <f>'blk, drift &amp; conc calc'!C129</f>
        <v>3.957467168727618</v>
      </c>
      <c r="C23" s="93">
        <f>'blk, drift &amp; conc calc'!D129</f>
        <v>4.209639370276074</v>
      </c>
      <c r="D23" s="93">
        <f>'blk, drift &amp; conc calc'!E129</f>
        <v>1374.8860686791572</v>
      </c>
      <c r="E23" s="93">
        <f>'blk, drift &amp; conc calc'!F129</f>
        <v>724.7690952872849</v>
      </c>
      <c r="F23" s="93">
        <f>'blk, drift &amp; conc calc'!G129</f>
        <v>20.858761445338125</v>
      </c>
      <c r="G23" s="93">
        <f>'blk, drift &amp; conc calc'!H129</f>
        <v>89.11184256002944</v>
      </c>
      <c r="H23" s="93">
        <f>'blk, drift &amp; conc calc'!I129</f>
        <v>54.185344690162935</v>
      </c>
      <c r="I23" s="93">
        <f>'blk, drift &amp; conc calc'!J129</f>
        <v>161.32265417918222</v>
      </c>
      <c r="J23" s="93">
        <f>'blk, drift &amp; conc calc'!K129</f>
        <v>73.22768519975358</v>
      </c>
      <c r="K23" s="93">
        <f>'blk, drift &amp; conc calc'!L129</f>
        <v>0.8103583960697333</v>
      </c>
      <c r="L23" s="93">
        <f t="shared" si="0"/>
        <v>2507.3389169759816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5.694948423081237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256r2  88-94</v>
      </c>
      <c r="B24" s="93">
        <f>'blk, drift &amp; conc calc'!C130</f>
        <v>1.8987904287259114</v>
      </c>
      <c r="C24" s="93">
        <f>'blk, drift &amp; conc calc'!D130</f>
        <v>3.8211351994542113</v>
      </c>
      <c r="D24" s="93">
        <f>'blk, drift &amp; conc calc'!E130</f>
        <v>2012.8635033903656</v>
      </c>
      <c r="E24" s="93">
        <f>'blk, drift &amp; conc calc'!F130</f>
        <v>1867.0478977999735</v>
      </c>
      <c r="F24" s="93">
        <f>'blk, drift &amp; conc calc'!G130</f>
        <v>12.682611750241563</v>
      </c>
      <c r="G24" s="93">
        <f>'blk, drift &amp; conc calc'!H130</f>
        <v>129.5380637139341</v>
      </c>
      <c r="H24" s="93">
        <f>'blk, drift &amp; conc calc'!I130</f>
        <v>16.655168330737357</v>
      </c>
      <c r="I24" s="93">
        <f>'blk, drift &amp; conc calc'!J130</f>
        <v>72.00225369962543</v>
      </c>
      <c r="J24" s="93">
        <f>'blk, drift &amp; conc calc'!K130</f>
        <v>43.544982950055626</v>
      </c>
      <c r="K24" s="93">
        <f>'blk, drift &amp; conc calc'!L130</f>
        <v>-2.3190956841706476</v>
      </c>
      <c r="L24" s="93">
        <f t="shared" si="0"/>
        <v>4157.735311578943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3.0981545057178574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calc'!C131</f>
        <v>27.495944402070663</v>
      </c>
      <c r="C25" s="32">
        <f>'blk, drift &amp; conc calc'!D131</f>
        <v>238.4804494105622</v>
      </c>
      <c r="D25" s="32">
        <f>'blk, drift &amp; conc calc'!E131</f>
        <v>54.45317159594945</v>
      </c>
      <c r="E25" s="32">
        <f>'blk, drift &amp; conc calc'!F131</f>
        <v>25.731887747621556</v>
      </c>
      <c r="F25" s="32">
        <f>'blk, drift &amp; conc calc'!G131</f>
        <v>34.24119327880219</v>
      </c>
      <c r="G25" s="32">
        <f>'blk, drift &amp; conc calc'!H131</f>
        <v>43.19308793429217</v>
      </c>
      <c r="H25" s="32">
        <f>'blk, drift &amp; conc calc'!I131</f>
        <v>403.2933290365859</v>
      </c>
      <c r="I25" s="32">
        <f>'blk, drift &amp; conc calc'!J131</f>
        <v>217.20717889211627</v>
      </c>
      <c r="J25" s="32">
        <f>'blk, drift &amp; conc calc'!K131</f>
        <v>377.205976750388</v>
      </c>
      <c r="K25" s="32">
        <f>'blk, drift &amp; conc calc'!L131</f>
        <v>93.220091879026</v>
      </c>
      <c r="L25" s="32">
        <f t="shared" si="0"/>
        <v>1514.5223109274145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32.30311095229618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27.651252856260278</v>
      </c>
      <c r="C26" s="32">
        <f>'blk, drift &amp; conc calc'!D132</f>
        <v>131.49606513859374</v>
      </c>
      <c r="D26" s="32">
        <f>'blk, drift &amp; conc calc'!E132</f>
        <v>1961.7108208392165</v>
      </c>
      <c r="E26" s="32">
        <f>'blk, drift &amp; conc calc'!F132</f>
        <v>700.1405749783756</v>
      </c>
      <c r="F26" s="32">
        <f>'blk, drift &amp; conc calc'!G132</f>
        <v>32.04187450425282</v>
      </c>
      <c r="G26" s="32">
        <f>'blk, drift &amp; conc calc'!H132</f>
        <v>265.9326241396983</v>
      </c>
      <c r="H26" s="32">
        <f>'blk, drift &amp; conc calc'!I132</f>
        <v>395.3930175040574</v>
      </c>
      <c r="I26" s="32">
        <f>'blk, drift &amp; conc calc'!J132</f>
        <v>136.25165860007172</v>
      </c>
      <c r="J26" s="32">
        <f>'blk, drift &amp; conc calc'!K132</f>
        <v>321.04839780402244</v>
      </c>
      <c r="K26" s="32">
        <f>'blk, drift &amp; conc calc'!L132</f>
        <v>176.38864639584756</v>
      </c>
      <c r="L26" s="32">
        <f t="shared" si="0"/>
        <v>4148.054932760397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27.38795031738037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258r1  34-39</v>
      </c>
      <c r="B27" s="93">
        <f>'blk, drift &amp; conc calc'!C133</f>
        <v>13.535013963628836</v>
      </c>
      <c r="C27" s="93">
        <f>'blk, drift &amp; conc calc'!D133</f>
        <v>6.3279043405274935</v>
      </c>
      <c r="D27" s="93">
        <f>'blk, drift &amp; conc calc'!E133</f>
        <v>66.708049498186</v>
      </c>
      <c r="E27" s="93">
        <f>'blk, drift &amp; conc calc'!F133</f>
        <v>60.032641610889904</v>
      </c>
      <c r="F27" s="93">
        <f>'blk, drift &amp; conc calc'!G133</f>
        <v>45.22750117798971</v>
      </c>
      <c r="G27" s="93">
        <f>'blk, drift &amp; conc calc'!H133</f>
        <v>40.94942497225342</v>
      </c>
      <c r="H27" s="93">
        <f>'blk, drift &amp; conc calc'!I133</f>
        <v>104.17201249675236</v>
      </c>
      <c r="I27" s="93">
        <f>'blk, drift &amp; conc calc'!J133</f>
        <v>0.1644285665043201</v>
      </c>
      <c r="J27" s="93">
        <f>'blk, drift &amp; conc calc'!K133</f>
        <v>214.0195883047836</v>
      </c>
      <c r="K27" s="93">
        <f>'blk, drift &amp; conc calc'!L133</f>
        <v>10.2024730242956</v>
      </c>
      <c r="L27" s="93">
        <f t="shared" si="0"/>
        <v>561.3390379558114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18.020026533037065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0.4437967777256942</v>
      </c>
      <c r="C28" s="32">
        <f>'blk, drift &amp; conc calc'!D134</f>
        <v>12.883997188551305</v>
      </c>
      <c r="D28" s="32">
        <f>'blk, drift &amp; conc calc'!E134</f>
        <v>2777.734658132082</v>
      </c>
      <c r="E28" s="32">
        <f>'blk, drift &amp; conc calc'!F134</f>
        <v>2455.6979220095254</v>
      </c>
      <c r="F28" s="32">
        <f>'blk, drift &amp; conc calc'!G134</f>
        <v>7.498694582202354</v>
      </c>
      <c r="G28" s="32">
        <f>'blk, drift &amp; conc calc'!H134</f>
        <v>110.66777480109467</v>
      </c>
      <c r="H28" s="32">
        <f>'blk, drift &amp; conc calc'!I134</f>
        <v>2.168828568548216</v>
      </c>
      <c r="I28" s="32">
        <f>'blk, drift &amp; conc calc'!J134</f>
        <v>-1.7865336252591542</v>
      </c>
      <c r="J28" s="32">
        <f>'blk, drift &amp; conc calc'!K134</f>
        <v>25.899943566917916</v>
      </c>
      <c r="K28" s="32">
        <f>'blk, drift &amp; conc calc'!L134</f>
        <v>1.787899698265703</v>
      </c>
      <c r="L28" s="32">
        <f t="shared" si="0"/>
        <v>5392.996981699654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1.552080170617534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264r1  52-60</v>
      </c>
      <c r="B29" s="93">
        <f>'blk, drift &amp; conc calc'!C135</f>
        <v>15.636620505500966</v>
      </c>
      <c r="C29" s="93">
        <f>'blk, drift &amp; conc calc'!D135</f>
        <v>6.461985446654449</v>
      </c>
      <c r="D29" s="93">
        <f>'blk, drift &amp; conc calc'!E135</f>
        <v>36.96062357887933</v>
      </c>
      <c r="E29" s="93">
        <f>'blk, drift &amp; conc calc'!F135</f>
        <v>48.107919323286886</v>
      </c>
      <c r="F29" s="93">
        <f>'blk, drift &amp; conc calc'!G135</f>
        <v>46.58277557120837</v>
      </c>
      <c r="G29" s="93">
        <f>'blk, drift &amp; conc calc'!H135</f>
        <v>51.075153721010004</v>
      </c>
      <c r="H29" s="93">
        <f>'blk, drift &amp; conc calc'!I135</f>
        <v>100.40938884429356</v>
      </c>
      <c r="I29" s="93">
        <f>'blk, drift &amp; conc calc'!J135</f>
        <v>15.886678969128228</v>
      </c>
      <c r="J29" s="93">
        <f>'blk, drift &amp; conc calc'!K135</f>
        <v>265.51806120698046</v>
      </c>
      <c r="K29" s="93">
        <f>'blk, drift &amp; conc calc'!L135</f>
        <v>7.227157402964049</v>
      </c>
      <c r="L29" s="93">
        <f t="shared" si="0"/>
        <v>593.8663645699063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22.52663743867529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267r2  111-120</v>
      </c>
      <c r="B30" s="93">
        <f>'blk, drift &amp; conc calc'!C136</f>
        <v>10.203013105860142</v>
      </c>
      <c r="C30" s="93">
        <f>'blk, drift &amp; conc calc'!D136</f>
        <v>5.055852362735522</v>
      </c>
      <c r="D30" s="93">
        <f>'blk, drift &amp; conc calc'!E136</f>
        <v>513.1175740902892</v>
      </c>
      <c r="E30" s="93">
        <f>'blk, drift &amp; conc calc'!F136</f>
        <v>150.3807504871946</v>
      </c>
      <c r="F30" s="93">
        <f>'blk, drift &amp; conc calc'!G136</f>
        <v>45.64930934081187</v>
      </c>
      <c r="G30" s="93">
        <f>'blk, drift &amp; conc calc'!H136</f>
        <v>39.329234848784346</v>
      </c>
      <c r="H30" s="93">
        <f>'blk, drift &amp; conc calc'!I136</f>
        <v>79.78867664336532</v>
      </c>
      <c r="I30" s="93">
        <f>'blk, drift &amp; conc calc'!J136</f>
        <v>96.70823502363109</v>
      </c>
      <c r="J30" s="93">
        <f>'blk, drift &amp; conc calc'!K136</f>
        <v>194.81492658222052</v>
      </c>
      <c r="K30" s="93">
        <f>'blk, drift &amp; conc calc'!L136</f>
        <v>4.590390667691289</v>
      </c>
      <c r="L30" s="93">
        <f t="shared" si="0"/>
        <v>1139.637963152584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16.335991355217047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27.651252856260278</v>
      </c>
      <c r="C31" s="32">
        <f>'blk, drift &amp; conc calc'!D137</f>
        <v>131.49606513859374</v>
      </c>
      <c r="D31" s="32">
        <f>'blk, drift &amp; conc calc'!E137</f>
        <v>1961.7108208392165</v>
      </c>
      <c r="E31" s="32">
        <f>'blk, drift &amp; conc calc'!F137</f>
        <v>700.1405749783756</v>
      </c>
      <c r="F31" s="32">
        <f>'blk, drift &amp; conc calc'!G137</f>
        <v>32.04187450425282</v>
      </c>
      <c r="G31" s="32">
        <f>'blk, drift &amp; conc calc'!H137</f>
        <v>265.93262413969836</v>
      </c>
      <c r="H31" s="32">
        <f>'blk, drift &amp; conc calc'!I137</f>
        <v>395.3930175040574</v>
      </c>
      <c r="I31" s="32">
        <f>'blk, drift &amp; conc calc'!J137</f>
        <v>136.25165860007172</v>
      </c>
      <c r="J31" s="32">
        <f>'blk, drift &amp; conc calc'!K137</f>
        <v>321.0483978040224</v>
      </c>
      <c r="K31" s="32">
        <f>'blk, drift &amp; conc calc'!L137</f>
        <v>176.38864639584756</v>
      </c>
      <c r="L31" s="32">
        <f t="shared" si="0"/>
        <v>4148.054932760397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27.387950317380373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20.90912708227509</v>
      </c>
      <c r="C32" s="32">
        <f>'blk, drift &amp; conc calc'!D138</f>
        <v>326.7598431943824</v>
      </c>
      <c r="D32" s="32">
        <f>'blk, drift &amp; conc calc'!E138</f>
        <v>64.75227392913688</v>
      </c>
      <c r="E32" s="32">
        <f>'blk, drift &amp; conc calc'!F138</f>
        <v>29.313951704809508</v>
      </c>
      <c r="F32" s="32">
        <f>'blk, drift &amp; conc calc'!G138</f>
        <v>20.756531812259656</v>
      </c>
      <c r="G32" s="32">
        <f>'blk, drift &amp; conc calc'!H138</f>
        <v>22.855745403753048</v>
      </c>
      <c r="H32" s="32">
        <f>'blk, drift &amp; conc calc'!I138</f>
        <v>286.2227208230199</v>
      </c>
      <c r="I32" s="32">
        <f>'blk, drift &amp; conc calc'!J138</f>
        <v>40.82189649361188</v>
      </c>
      <c r="J32" s="32">
        <f>'blk, drift &amp; conc calc'!K138</f>
        <v>168.80358787183172</v>
      </c>
      <c r="K32" s="32">
        <f>'blk, drift &amp; conc calc'!L138</f>
        <v>118.6732594558891</v>
      </c>
      <c r="L32" s="32">
        <f t="shared" si="0"/>
        <v>1099.8689377709693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14.057855130584704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0.007090256733778547</v>
      </c>
      <c r="C33" s="32">
        <f>'blk, drift &amp; conc calc'!D139</f>
        <v>3.739872841387449</v>
      </c>
      <c r="D33" s="32">
        <f>'blk, drift &amp; conc calc'!E139</f>
        <v>-4.938844473698116</v>
      </c>
      <c r="E33" s="32">
        <f>'blk, drift &amp; conc calc'!F139</f>
        <v>9.832114216866604</v>
      </c>
      <c r="F33" s="32">
        <f>'blk, drift &amp; conc calc'!G139</f>
        <v>0.6917201258750371</v>
      </c>
      <c r="G33" s="32">
        <f>'blk, drift &amp; conc calc'!H139</f>
        <v>-1.973615099707707</v>
      </c>
      <c r="H33" s="32">
        <f>'blk, drift &amp; conc calc'!I139</f>
        <v>1.5697067233353026</v>
      </c>
      <c r="I33" s="32">
        <f>'blk, drift &amp; conc calc'!J139</f>
        <v>-0.0016635920285389758</v>
      </c>
      <c r="J33" s="32">
        <f>'blk, drift &amp; conc calc'!K139</f>
        <v>4.1555355965195115</v>
      </c>
      <c r="K33" s="32">
        <f>'blk, drift &amp; conc calc'!L139</f>
        <v>0.46784967221504087</v>
      </c>
      <c r="L33" s="32">
        <f t="shared" si="0"/>
        <v>13.549766267498361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-0.35719917482166014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0.3028647147470986</v>
      </c>
      <c r="C34" s="32">
        <f>'blk, drift &amp; conc calc'!D140</f>
        <v>3.9687276417758457</v>
      </c>
      <c r="D34" s="32">
        <f>'blk, drift &amp; conc calc'!E140</f>
        <v>3710.571325446306</v>
      </c>
      <c r="E34" s="32">
        <f>'blk, drift &amp; conc calc'!F140</f>
        <v>2287.5007446839177</v>
      </c>
      <c r="F34" s="32">
        <f>'blk, drift &amp; conc calc'!G140</f>
        <v>3.1628789646109823</v>
      </c>
      <c r="G34" s="32">
        <f>'blk, drift &amp; conc calc'!H140</f>
        <v>128.14359839662131</v>
      </c>
      <c r="H34" s="32">
        <f>'blk, drift &amp; conc calc'!I140</f>
        <v>1.7902762464226343</v>
      </c>
      <c r="I34" s="32">
        <f>'blk, drift &amp; conc calc'!J140</f>
        <v>-2.9465848326135475</v>
      </c>
      <c r="J34" s="32">
        <f>'blk, drift &amp; conc calc'!K140</f>
        <v>10.514112680359982</v>
      </c>
      <c r="K34" s="32">
        <f>'blk, drift &amp; conc calc'!L140</f>
        <v>-2.764130116109257</v>
      </c>
      <c r="L34" s="32">
        <f t="shared" si="0"/>
        <v>6140.243813826039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0.20052102749795964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calc'!C141</f>
        <v>27.464858464532668</v>
      </c>
      <c r="C35" s="32">
        <f>'blk, drift &amp; conc calc'!D141</f>
        <v>244.26046989903364</v>
      </c>
      <c r="D35" s="32">
        <f>'blk, drift &amp; conc calc'!E141</f>
        <v>55.24602483599046</v>
      </c>
      <c r="E35" s="32">
        <f>'blk, drift &amp; conc calc'!F141</f>
        <v>28.57772385612656</v>
      </c>
      <c r="F35" s="32">
        <f>'blk, drift &amp; conc calc'!G141</f>
        <v>33.12107631965858</v>
      </c>
      <c r="G35" s="32">
        <f>'blk, drift &amp; conc calc'!H141</f>
        <v>43.560370627955116</v>
      </c>
      <c r="H35" s="32">
        <f>'blk, drift &amp; conc calc'!I141</f>
        <v>404.9053791615608</v>
      </c>
      <c r="I35" s="32">
        <f>'blk, drift &amp; conc calc'!J141</f>
        <v>221.4458991439852</v>
      </c>
      <c r="J35" s="32">
        <f>'blk, drift &amp; conc calc'!K141</f>
        <v>378.21459702320055</v>
      </c>
      <c r="K35" s="32">
        <f>'blk, drift &amp; conc calc'!L141</f>
        <v>91.88981179901687</v>
      </c>
      <c r="L35" s="32">
        <f t="shared" si="0"/>
        <v>1528.6862111310604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32.39269585290786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27.651252856260278</v>
      </c>
      <c r="C36" s="32">
        <f>'blk, drift &amp; conc calc'!D142</f>
        <v>131.49606513859374</v>
      </c>
      <c r="D36" s="32">
        <f>'blk, drift &amp; conc calc'!E142</f>
        <v>1961.710820839216</v>
      </c>
      <c r="E36" s="32">
        <f>'blk, drift &amp; conc calc'!F142</f>
        <v>700.1405749783755</v>
      </c>
      <c r="F36" s="32">
        <f>'blk, drift &amp; conc calc'!G142</f>
        <v>32.04187450425282</v>
      </c>
      <c r="G36" s="32">
        <f>'blk, drift &amp; conc calc'!H142</f>
        <v>265.93262413969836</v>
      </c>
      <c r="H36" s="32">
        <f>'blk, drift &amp; conc calc'!I142</f>
        <v>395.3930175040574</v>
      </c>
      <c r="I36" s="32">
        <f>'blk, drift &amp; conc calc'!J142</f>
        <v>136.2516586000717</v>
      </c>
      <c r="J36" s="32">
        <f>'blk, drift &amp; conc calc'!K142</f>
        <v>321.0483978040224</v>
      </c>
      <c r="K36" s="32">
        <f>'blk, drift &amp; conc calc'!L142</f>
        <v>176.38864639584762</v>
      </c>
      <c r="L36" s="32">
        <f t="shared" si="0"/>
        <v>4148.054932760396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27.38795031738037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453</v>
      </c>
      <c r="B41" s="176" t="s">
        <v>493</v>
      </c>
      <c r="C41" s="176" t="s">
        <v>475</v>
      </c>
      <c r="D41" s="176" t="s">
        <v>470</v>
      </c>
      <c r="E41" s="176" t="s">
        <v>472</v>
      </c>
      <c r="F41" s="176" t="s">
        <v>474</v>
      </c>
      <c r="G41" s="176" t="s">
        <v>471</v>
      </c>
      <c r="H41" s="176" t="s">
        <v>468</v>
      </c>
      <c r="I41" s="176" t="s">
        <v>473</v>
      </c>
      <c r="J41" s="176" t="s">
        <v>469</v>
      </c>
      <c r="K41" s="176" t="s">
        <v>492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378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230r1  53-60</v>
      </c>
      <c r="B42" s="173">
        <f t="shared" si="1"/>
        <v>8.95743985338741</v>
      </c>
      <c r="C42" s="173">
        <f t="shared" si="1"/>
        <v>5.590998584439303</v>
      </c>
      <c r="D42" s="173">
        <f t="shared" si="1"/>
        <v>523.1278018545328</v>
      </c>
      <c r="E42" s="173">
        <f t="shared" si="1"/>
        <v>144.19906792497216</v>
      </c>
      <c r="F42" s="173">
        <f t="shared" si="1"/>
        <v>42.76753878493144</v>
      </c>
      <c r="G42" s="173">
        <f t="shared" si="1"/>
        <v>33.26467451300658</v>
      </c>
      <c r="H42" s="173">
        <f t="shared" si="1"/>
        <v>86.6494460795563</v>
      </c>
      <c r="I42" s="173">
        <f t="shared" si="1"/>
        <v>90.37941233579878</v>
      </c>
      <c r="J42" s="173">
        <f t="shared" si="1"/>
        <v>179.89382319574065</v>
      </c>
      <c r="K42" s="173">
        <f t="shared" si="1"/>
        <v>6.152352133010763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244r1  16-26</v>
      </c>
      <c r="B43" s="173">
        <f t="shared" si="2"/>
        <v>12.260738004661027</v>
      </c>
      <c r="C43" s="173">
        <f t="shared" si="2"/>
        <v>5.839270779221669</v>
      </c>
      <c r="D43" s="173">
        <f t="shared" si="2"/>
        <v>194.71462813274792</v>
      </c>
      <c r="E43" s="173">
        <f t="shared" si="2"/>
        <v>110.40159874241499</v>
      </c>
      <c r="F43" s="173">
        <f t="shared" si="2"/>
        <v>40.01941758292167</v>
      </c>
      <c r="G43" s="173">
        <f t="shared" si="2"/>
        <v>31.236871540352247</v>
      </c>
      <c r="H43" s="173">
        <f t="shared" si="2"/>
        <v>87.7203633288895</v>
      </c>
      <c r="I43" s="173">
        <f t="shared" si="2"/>
        <v>44.400539442584005</v>
      </c>
      <c r="J43" s="173">
        <f t="shared" si="2"/>
        <v>186.58709047134022</v>
      </c>
      <c r="K43" s="173">
        <f t="shared" si="2"/>
        <v>8.05885873301655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246r1  60-69</v>
      </c>
      <c r="B44" s="173">
        <f t="shared" si="3"/>
        <v>29.33193515064771</v>
      </c>
      <c r="C44" s="173">
        <f t="shared" si="3"/>
        <v>7.711214393093699</v>
      </c>
      <c r="D44" s="173">
        <f t="shared" si="3"/>
        <v>12.466321259519322</v>
      </c>
      <c r="E44" s="173">
        <f t="shared" si="3"/>
        <v>57.389569726279895</v>
      </c>
      <c r="F44" s="173">
        <f t="shared" si="3"/>
        <v>57.56547389319905</v>
      </c>
      <c r="G44" s="173">
        <f t="shared" si="3"/>
        <v>114.78892125007425</v>
      </c>
      <c r="H44" s="173">
        <f t="shared" si="3"/>
        <v>83.24997353372089</v>
      </c>
      <c r="I44" s="173">
        <f t="shared" si="3"/>
        <v>44.79950061841528</v>
      </c>
      <c r="J44" s="173">
        <f t="shared" si="3"/>
        <v>812.4652562244024</v>
      </c>
      <c r="K44" s="173">
        <f t="shared" si="3"/>
        <v>47.601611029096055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248r2  5-11</v>
      </c>
      <c r="B45" s="173">
        <f t="shared" si="4"/>
        <v>1.7859866658847272</v>
      </c>
      <c r="C45" s="173">
        <f t="shared" si="4"/>
        <v>3.322508259563217</v>
      </c>
      <c r="D45" s="173">
        <f t="shared" si="4"/>
        <v>1593.0339381457425</v>
      </c>
      <c r="E45" s="173">
        <f t="shared" si="4"/>
        <v>1967.3680843053125</v>
      </c>
      <c r="F45" s="173">
        <f t="shared" si="4"/>
        <v>9.72753219357073</v>
      </c>
      <c r="G45" s="173">
        <f t="shared" si="4"/>
        <v>132.49641654099082</v>
      </c>
      <c r="H45" s="173">
        <f t="shared" si="4"/>
        <v>19.677138523977828</v>
      </c>
      <c r="I45" s="173">
        <f t="shared" si="4"/>
        <v>46.10579505226292</v>
      </c>
      <c r="J45" s="173">
        <f t="shared" si="4"/>
        <v>34.246675029180395</v>
      </c>
      <c r="K45" s="173">
        <f t="shared" si="4"/>
        <v>-0.5202159583794037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250r3  28-36</v>
      </c>
      <c r="B46" s="173">
        <f t="shared" si="5"/>
        <v>3.6138875211420536</v>
      </c>
      <c r="C46" s="173">
        <f t="shared" si="5"/>
        <v>4.52901789065032</v>
      </c>
      <c r="D46" s="173">
        <f t="shared" si="5"/>
        <v>1089.654943300629</v>
      </c>
      <c r="E46" s="173">
        <f t="shared" si="5"/>
        <v>558.7334773272535</v>
      </c>
      <c r="F46" s="173">
        <f t="shared" si="5"/>
        <v>27.596549988310457</v>
      </c>
      <c r="G46" s="173">
        <f t="shared" si="5"/>
        <v>80.27876621971245</v>
      </c>
      <c r="H46" s="173">
        <f t="shared" si="5"/>
        <v>58.5477849759705</v>
      </c>
      <c r="I46" s="173">
        <f t="shared" si="5"/>
        <v>100.99417860623345</v>
      </c>
      <c r="J46" s="173">
        <f t="shared" si="5"/>
        <v>103.71086909026403</v>
      </c>
      <c r="K46" s="173">
        <f t="shared" si="5"/>
        <v>2.4956959017608833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252r1  88-96</v>
      </c>
      <c r="B47" s="173">
        <f t="shared" si="6"/>
        <v>8.970248552386066</v>
      </c>
      <c r="C47" s="173">
        <f t="shared" si="6"/>
        <v>5.590500274524419</v>
      </c>
      <c r="D47" s="173">
        <f t="shared" si="6"/>
        <v>253.12936502490953</v>
      </c>
      <c r="E47" s="173">
        <f t="shared" si="6"/>
        <v>137.0991094120613</v>
      </c>
      <c r="F47" s="173">
        <f t="shared" si="6"/>
        <v>36.353093816496205</v>
      </c>
      <c r="G47" s="173">
        <f t="shared" si="6"/>
        <v>41.47472958278474</v>
      </c>
      <c r="H47" s="173">
        <f t="shared" si="6"/>
        <v>88.75404300503295</v>
      </c>
      <c r="I47" s="173">
        <f t="shared" si="6"/>
        <v>70.99745588851212</v>
      </c>
      <c r="J47" s="173">
        <f t="shared" si="6"/>
        <v>164.09151072009794</v>
      </c>
      <c r="K47" s="173">
        <f t="shared" si="6"/>
        <v>3.3249794521753144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254r1  36-45</v>
      </c>
      <c r="B48" s="173">
        <f t="shared" si="7"/>
        <v>20.668919641802553</v>
      </c>
      <c r="C48" s="173">
        <f t="shared" si="7"/>
        <v>6.21638033129042</v>
      </c>
      <c r="D48" s="173">
        <f t="shared" si="7"/>
        <v>20.358369441263353</v>
      </c>
      <c r="E48" s="173">
        <f t="shared" si="7"/>
        <v>140.38048626297714</v>
      </c>
      <c r="F48" s="173">
        <f t="shared" si="7"/>
        <v>60.66060574376648</v>
      </c>
      <c r="G48" s="173">
        <f t="shared" si="7"/>
        <v>145.62077718956442</v>
      </c>
      <c r="H48" s="173">
        <f t="shared" si="7"/>
        <v>61.7172340030148</v>
      </c>
      <c r="I48" s="173">
        <f t="shared" si="7"/>
        <v>217.62553626784566</v>
      </c>
      <c r="J48" s="173">
        <f t="shared" si="7"/>
        <v>1979.0873346742392</v>
      </c>
      <c r="K48" s="173">
        <f t="shared" si="7"/>
        <v>23.501600603964572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255r1  28-35</v>
      </c>
      <c r="B49" s="173">
        <f t="shared" si="8"/>
        <v>3.957467168727618</v>
      </c>
      <c r="C49" s="173">
        <f t="shared" si="8"/>
        <v>4.209639370276074</v>
      </c>
      <c r="D49" s="173">
        <f t="shared" si="8"/>
        <v>1374.8860686791572</v>
      </c>
      <c r="E49" s="173">
        <f t="shared" si="8"/>
        <v>724.7690952872849</v>
      </c>
      <c r="F49" s="173">
        <f t="shared" si="8"/>
        <v>20.858761445338125</v>
      </c>
      <c r="G49" s="173">
        <f t="shared" si="8"/>
        <v>89.11184256002944</v>
      </c>
      <c r="H49" s="173">
        <f t="shared" si="8"/>
        <v>54.185344690162935</v>
      </c>
      <c r="I49" s="173">
        <f t="shared" si="8"/>
        <v>161.32265417918222</v>
      </c>
      <c r="J49" s="173">
        <f t="shared" si="8"/>
        <v>73.22768519975358</v>
      </c>
      <c r="K49" s="173">
        <f t="shared" si="8"/>
        <v>0.8103583960697333</v>
      </c>
    </row>
    <row r="50" spans="1:11" ht="11.25">
      <c r="A50" s="173" t="str">
        <f aca="true" t="shared" si="9" ref="A50:K50">A24</f>
        <v>256r2  88-94</v>
      </c>
      <c r="B50" s="173">
        <f t="shared" si="9"/>
        <v>1.8987904287259114</v>
      </c>
      <c r="C50" s="173">
        <f t="shared" si="9"/>
        <v>3.8211351994542113</v>
      </c>
      <c r="D50" s="173">
        <f t="shared" si="9"/>
        <v>2012.8635033903656</v>
      </c>
      <c r="E50" s="173">
        <f t="shared" si="9"/>
        <v>1867.0478977999735</v>
      </c>
      <c r="F50" s="173">
        <f t="shared" si="9"/>
        <v>12.682611750241563</v>
      </c>
      <c r="G50" s="173">
        <f t="shared" si="9"/>
        <v>129.5380637139341</v>
      </c>
      <c r="H50" s="173">
        <f t="shared" si="9"/>
        <v>16.655168330737357</v>
      </c>
      <c r="I50" s="173">
        <f t="shared" si="9"/>
        <v>72.00225369962543</v>
      </c>
      <c r="J50" s="173">
        <f t="shared" si="9"/>
        <v>43.544982950055626</v>
      </c>
      <c r="K50" s="173">
        <f t="shared" si="9"/>
        <v>-2.3190956841706476</v>
      </c>
    </row>
    <row r="51" spans="1:11" ht="11.25">
      <c r="A51" s="173" t="str">
        <f aca="true" t="shared" si="10" ref="A51:K51">A27</f>
        <v>258r1  34-39</v>
      </c>
      <c r="B51" s="173">
        <f t="shared" si="10"/>
        <v>13.535013963628836</v>
      </c>
      <c r="C51" s="173">
        <f t="shared" si="10"/>
        <v>6.3279043405274935</v>
      </c>
      <c r="D51" s="173">
        <f t="shared" si="10"/>
        <v>66.708049498186</v>
      </c>
      <c r="E51" s="173">
        <f t="shared" si="10"/>
        <v>60.032641610889904</v>
      </c>
      <c r="F51" s="173">
        <f t="shared" si="10"/>
        <v>45.22750117798971</v>
      </c>
      <c r="G51" s="173">
        <f t="shared" si="10"/>
        <v>40.94942497225342</v>
      </c>
      <c r="H51" s="173">
        <f t="shared" si="10"/>
        <v>104.17201249675236</v>
      </c>
      <c r="I51" s="173">
        <f t="shared" si="10"/>
        <v>0.1644285665043201</v>
      </c>
      <c r="J51" s="173">
        <f t="shared" si="10"/>
        <v>214.0195883047836</v>
      </c>
      <c r="K51" s="173">
        <f t="shared" si="10"/>
        <v>10.2024730242956</v>
      </c>
    </row>
    <row r="52" spans="1:11" ht="11.25">
      <c r="A52" s="173" t="str">
        <f aca="true" t="shared" si="11" ref="A52:K52">A29</f>
        <v>264r1  52-60</v>
      </c>
      <c r="B52" s="173">
        <f t="shared" si="11"/>
        <v>15.636620505500966</v>
      </c>
      <c r="C52" s="173">
        <f t="shared" si="11"/>
        <v>6.461985446654449</v>
      </c>
      <c r="D52" s="173">
        <f t="shared" si="11"/>
        <v>36.96062357887933</v>
      </c>
      <c r="E52" s="173">
        <f t="shared" si="11"/>
        <v>48.107919323286886</v>
      </c>
      <c r="F52" s="173">
        <f t="shared" si="11"/>
        <v>46.58277557120837</v>
      </c>
      <c r="G52" s="173">
        <f t="shared" si="11"/>
        <v>51.075153721010004</v>
      </c>
      <c r="H52" s="173">
        <f t="shared" si="11"/>
        <v>100.40938884429356</v>
      </c>
      <c r="I52" s="173">
        <f t="shared" si="11"/>
        <v>15.886678969128228</v>
      </c>
      <c r="J52" s="173">
        <f t="shared" si="11"/>
        <v>265.51806120698046</v>
      </c>
      <c r="K52" s="173">
        <f t="shared" si="11"/>
        <v>7.227157402964049</v>
      </c>
    </row>
    <row r="53" spans="1:11" ht="11.25">
      <c r="A53" s="173" t="str">
        <f aca="true" t="shared" si="12" ref="A53:K53">A30</f>
        <v>267r2  111-120</v>
      </c>
      <c r="B53" s="173">
        <f t="shared" si="12"/>
        <v>10.203013105860142</v>
      </c>
      <c r="C53" s="173">
        <f t="shared" si="12"/>
        <v>5.055852362735522</v>
      </c>
      <c r="D53" s="173">
        <f t="shared" si="12"/>
        <v>513.1175740902892</v>
      </c>
      <c r="E53" s="173">
        <f t="shared" si="12"/>
        <v>150.3807504871946</v>
      </c>
      <c r="F53" s="173">
        <f t="shared" si="12"/>
        <v>45.64930934081187</v>
      </c>
      <c r="G53" s="173">
        <f t="shared" si="12"/>
        <v>39.329234848784346</v>
      </c>
      <c r="H53" s="173">
        <f t="shared" si="12"/>
        <v>79.78867664336532</v>
      </c>
      <c r="I53" s="173">
        <f t="shared" si="12"/>
        <v>96.70823502363109</v>
      </c>
      <c r="J53" s="173">
        <f t="shared" si="12"/>
        <v>194.81492658222052</v>
      </c>
      <c r="K53" s="173">
        <f t="shared" si="12"/>
        <v>4.590390667691289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60">
      <selection activeCell="H97" sqref="H97:H9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455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9868.026397922262</v>
      </c>
      <c r="D4" s="1">
        <f>'blk, drift &amp; conc calc'!D40</f>
        <v>316974.72113593115</v>
      </c>
      <c r="E4" s="1">
        <f>'blk, drift &amp; conc calc'!E40</f>
        <v>31916.646518790196</v>
      </c>
      <c r="F4" s="1">
        <f>'blk, drift &amp; conc calc'!F40</f>
        <v>22235.180699884055</v>
      </c>
      <c r="G4" s="1">
        <f>'blk, drift &amp; conc calc'!G40</f>
        <v>15936.724087346067</v>
      </c>
      <c r="H4" s="1">
        <f>'blk, drift &amp; conc calc'!H40</f>
        <v>20039.954279526697</v>
      </c>
      <c r="I4" s="1">
        <f>'blk, drift &amp; conc calc'!I40</f>
        <v>3930811.0749262646</v>
      </c>
      <c r="J4" s="1">
        <f>'blk, drift &amp; conc calc'!J40</f>
        <v>10361.66433329627</v>
      </c>
      <c r="K4" s="1">
        <f>'blk, drift &amp; conc calc'!K40</f>
        <v>21118.298395520585</v>
      </c>
      <c r="L4" s="1">
        <f>'blk, drift &amp; conc calc'!L40</f>
        <v>15984.905705355404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20915.620895520584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9957.080152198809</v>
      </c>
      <c r="D5" s="1">
        <f>'blk, drift &amp; conc calc'!D43</f>
        <v>309201.9324148244</v>
      </c>
      <c r="E5" s="1">
        <f>'blk, drift &amp; conc calc'!E43</f>
        <v>32109.26486716855</v>
      </c>
      <c r="F5" s="1">
        <f>'blk, drift &amp; conc calc'!F43</f>
        <v>22083.082135276927</v>
      </c>
      <c r="G5" s="1">
        <f>'blk, drift &amp; conc calc'!G43</f>
        <v>16042.706346292218</v>
      </c>
      <c r="H5" s="1">
        <f>'blk, drift &amp; conc calc'!H43</f>
        <v>20262.928437302253</v>
      </c>
      <c r="I5" s="1">
        <f>'blk, drift &amp; conc calc'!I43</f>
        <v>3836820.2481253403</v>
      </c>
      <c r="J5" s="1">
        <f>'blk, drift &amp; conc calc'!J43</f>
        <v>10321.768507149722</v>
      </c>
      <c r="K5" s="1">
        <f>'blk, drift &amp; conc calc'!K43</f>
        <v>20579.8891980859</v>
      </c>
      <c r="L5" s="1">
        <f>'blk, drift &amp; conc calc'!L43</f>
        <v>15561.86398822809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20377.2116980859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9650.805644480568</v>
      </c>
      <c r="D6" s="1">
        <f>'blk, drift &amp; conc calc'!D46</f>
        <v>304319.18799210025</v>
      </c>
      <c r="E6" s="1">
        <f>'blk, drift &amp; conc calc'!E46</f>
        <v>32941.69934412176</v>
      </c>
      <c r="F6" s="1">
        <f>'blk, drift &amp; conc calc'!F46</f>
        <v>22993.219779276213</v>
      </c>
      <c r="G6" s="1">
        <f>'blk, drift &amp; conc calc'!G46</f>
        <v>16097.424408878427</v>
      </c>
      <c r="H6" s="1">
        <f>'blk, drift &amp; conc calc'!H46</f>
        <v>19927.799714469795</v>
      </c>
      <c r="I6" s="1">
        <f>'blk, drift &amp; conc calc'!I46</f>
        <v>3682931.9579658234</v>
      </c>
      <c r="J6" s="1">
        <f>'blk, drift &amp; conc calc'!J46</f>
        <v>9917.137776965434</v>
      </c>
      <c r="K6" s="1">
        <f>'blk, drift &amp; conc calc'!K46</f>
        <v>21128.664982645787</v>
      </c>
      <c r="L6" s="1">
        <f>'blk, drift &amp; conc calc'!L46</f>
        <v>15705.926092769876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20925.987482645785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9460.469834975578</v>
      </c>
      <c r="D7" s="1">
        <f>'blk, drift &amp; conc calc'!D51</f>
        <v>291344.5260124989</v>
      </c>
      <c r="E7" s="1">
        <f>'blk, drift &amp; conc calc'!E51</f>
        <v>33343.601085893075</v>
      </c>
      <c r="F7" s="1">
        <f>'blk, drift &amp; conc calc'!F51</f>
        <v>23193.019872664427</v>
      </c>
      <c r="G7" s="1">
        <f>'blk, drift &amp; conc calc'!G51</f>
        <v>15988.879017491168</v>
      </c>
      <c r="H7" s="1">
        <f>'blk, drift &amp; conc calc'!H51</f>
        <v>20268.795327303793</v>
      </c>
      <c r="I7" s="1">
        <f>'blk, drift &amp; conc calc'!I51</f>
        <v>3707229.487441637</v>
      </c>
      <c r="J7" s="1">
        <f>'blk, drift &amp; conc calc'!J51</f>
        <v>9598.504050570475</v>
      </c>
      <c r="K7" s="1">
        <f>'blk, drift &amp; conc calc'!K51</f>
        <v>20685.581268540518</v>
      </c>
      <c r="L7" s="1">
        <f>'blk, drift &amp; conc calc'!L51</f>
        <v>15428.53788704913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20482.903768540516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9306.204374856958</v>
      </c>
      <c r="D8" s="1">
        <f>'blk, drift &amp; conc calc'!D56</f>
        <v>293705.6541590475</v>
      </c>
      <c r="E8" s="1">
        <f>'blk, drift &amp; conc calc'!E56</f>
        <v>32683.66947599197</v>
      </c>
      <c r="F8" s="1">
        <f>'blk, drift &amp; conc calc'!F56</f>
        <v>23077.975038214994</v>
      </c>
      <c r="G8" s="1">
        <f>'blk, drift &amp; conc calc'!G56</f>
        <v>15260.599058161912</v>
      </c>
      <c r="H8" s="1">
        <f>'blk, drift &amp; conc calc'!H56</f>
        <v>19885.716679902995</v>
      </c>
      <c r="I8" s="1">
        <f>'blk, drift &amp; conc calc'!I56</f>
        <v>3544652.311520171</v>
      </c>
      <c r="J8" s="1">
        <f>'blk, drift &amp; conc calc'!J56</f>
        <v>9506.25718632154</v>
      </c>
      <c r="K8" s="1">
        <f>'blk, drift &amp; conc calc'!K56</f>
        <v>20479.31497646589</v>
      </c>
      <c r="L8" s="1">
        <f>'blk, drift &amp; conc calc'!L56</f>
        <v>15491.851473061837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20276.637476465887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9349.953202069835</v>
      </c>
      <c r="D9" s="1">
        <f>'blk, drift &amp; conc calc'!D61</f>
        <v>292500.0063584726</v>
      </c>
      <c r="E9" s="1">
        <f>'blk, drift &amp; conc calc'!E61</f>
        <v>33446.298761487174</v>
      </c>
      <c r="F9" s="1">
        <f>'blk, drift &amp; conc calc'!F61</f>
        <v>23179.623476278295</v>
      </c>
      <c r="G9" s="1">
        <f>'blk, drift &amp; conc calc'!G61</f>
        <v>15333.821807084294</v>
      </c>
      <c r="H9" s="1">
        <f>'blk, drift &amp; conc calc'!H61</f>
        <v>20718.95570116548</v>
      </c>
      <c r="I9" s="1">
        <f>'blk, drift &amp; conc calc'!I61</f>
        <v>3511158.572329295</v>
      </c>
      <c r="J9" s="1">
        <f>'blk, drift &amp; conc calc'!J61</f>
        <v>9437.879384897189</v>
      </c>
      <c r="K9" s="1">
        <f>'blk, drift &amp; conc calc'!K61</f>
        <v>21124.848781897545</v>
      </c>
      <c r="L9" s="1">
        <f>'blk, drift &amp; conc calc'!L61</f>
        <v>15171.755048367957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20922.171281897543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9152.142887260352</v>
      </c>
      <c r="D10" s="1">
        <f>'blk, drift &amp; conc calc'!D66</f>
        <v>273841.95886974246</v>
      </c>
      <c r="E10" s="1">
        <f>'blk, drift &amp; conc calc'!E66</f>
        <v>32127.985145123876</v>
      </c>
      <c r="F10" s="1">
        <f>'blk, drift &amp; conc calc'!F66</f>
        <v>22704.75387235827</v>
      </c>
      <c r="G10" s="1">
        <f>'blk, drift &amp; conc calc'!G66</f>
        <v>14961.508303800676</v>
      </c>
      <c r="H10" s="1">
        <f>'blk, drift &amp; conc calc'!H66</f>
        <v>20443.975815946047</v>
      </c>
      <c r="I10" s="1">
        <f>'blk, drift &amp; conc calc'!I66</f>
        <v>3389028.24988817</v>
      </c>
      <c r="J10" s="1">
        <f>'blk, drift &amp; conc calc'!J66</f>
        <v>9378.975009068543</v>
      </c>
      <c r="K10" s="1">
        <f>'blk, drift &amp; conc calc'!K66</f>
        <v>20150.17139865345</v>
      </c>
      <c r="L10" s="1">
        <f>'blk, drift &amp; conc calc'!L66</f>
        <v>14407.280415804884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19947.493898653447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9233.220631537175</v>
      </c>
      <c r="D11" s="1">
        <f>'blk, drift &amp; conc calc'!D71</f>
        <v>277912.31877874094</v>
      </c>
      <c r="E11" s="1">
        <f>'blk, drift &amp; conc calc'!E71</f>
        <v>32366.7198521504</v>
      </c>
      <c r="F11" s="1">
        <f>'blk, drift &amp; conc calc'!F71</f>
        <v>23413.617892129292</v>
      </c>
      <c r="G11" s="1">
        <f>'blk, drift &amp; conc calc'!G71</f>
        <v>14932.180565410821</v>
      </c>
      <c r="H11" s="1">
        <f>'blk, drift &amp; conc calc'!H71</f>
        <v>20717.96260850998</v>
      </c>
      <c r="I11" s="1">
        <f>'blk, drift &amp; conc calc'!I71</f>
        <v>3426641.5866201594</v>
      </c>
      <c r="J11" s="1">
        <f>'blk, drift &amp; conc calc'!J71</f>
        <v>9180.343182239034</v>
      </c>
      <c r="K11" s="1">
        <f>'blk, drift &amp; conc calc'!K71</f>
        <v>20522.854646521817</v>
      </c>
      <c r="L11" s="1">
        <f>'blk, drift &amp; conc calc'!L71</f>
        <v>14922.321167689237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20320.177146521815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100.90244746705682</v>
      </c>
      <c r="D15" s="159">
        <f t="shared" si="1"/>
        <v>97.547820629591</v>
      </c>
      <c r="E15" s="159">
        <f t="shared" si="1"/>
        <v>100.60350434455873</v>
      </c>
      <c r="F15" s="159">
        <f t="shared" si="1"/>
        <v>99.31595534724879</v>
      </c>
      <c r="G15" s="159">
        <f t="shared" si="1"/>
        <v>100.66501909906505</v>
      </c>
      <c r="H15" s="159">
        <f t="shared" si="1"/>
        <v>101.11264803634484</v>
      </c>
      <c r="I15" s="159">
        <f t="shared" si="1"/>
        <v>97.60886939083717</v>
      </c>
      <c r="J15" s="159">
        <f aca="true" t="shared" si="6" ref="J15:U15">J5/J$4*100</f>
        <v>99.61496700854951</v>
      </c>
      <c r="K15" s="159">
        <f t="shared" si="3"/>
        <v>97.45050861887202</v>
      </c>
      <c r="L15" s="159">
        <f t="shared" si="6"/>
        <v>97.35349257027157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97.42580342164266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97.79874166644477</v>
      </c>
      <c r="D16" s="159">
        <f t="shared" si="1"/>
        <v>96.0073998650499</v>
      </c>
      <c r="E16" s="159">
        <f t="shared" si="1"/>
        <v>103.21165578823603</v>
      </c>
      <c r="F16" s="159">
        <f t="shared" si="1"/>
        <v>103.40918785245631</v>
      </c>
      <c r="G16" s="159">
        <f t="shared" si="1"/>
        <v>101.00836483490329</v>
      </c>
      <c r="H16" s="159">
        <f t="shared" si="1"/>
        <v>99.44034520492154</v>
      </c>
      <c r="I16" s="159">
        <f t="shared" si="1"/>
        <v>93.69394478046516</v>
      </c>
      <c r="J16" s="159">
        <f aca="true" t="shared" si="7" ref="J16:U16">J6/J$4*100</f>
        <v>95.70989232972553</v>
      </c>
      <c r="K16" s="159">
        <f t="shared" si="3"/>
        <v>100.04908817429819</v>
      </c>
      <c r="L16" s="159">
        <f t="shared" si="7"/>
        <v>98.254730946007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100.04956385075529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95.8699283269804</v>
      </c>
      <c r="D17" s="159">
        <f t="shared" si="1"/>
        <v>91.91412014447643</v>
      </c>
      <c r="E17" s="159">
        <f t="shared" si="1"/>
        <v>104.47087875056921</v>
      </c>
      <c r="F17" s="159">
        <f t="shared" si="1"/>
        <v>104.30776428448529</v>
      </c>
      <c r="G17" s="159">
        <f t="shared" si="1"/>
        <v>100.32726255320259</v>
      </c>
      <c r="H17" s="159">
        <f t="shared" si="1"/>
        <v>101.14192400134807</v>
      </c>
      <c r="I17" s="159">
        <f t="shared" si="1"/>
        <v>94.31207495799524</v>
      </c>
      <c r="J17" s="159">
        <f aca="true" t="shared" si="8" ref="J17:U17">J7/J$4*100</f>
        <v>92.63477122807917</v>
      </c>
      <c r="K17" s="159">
        <f t="shared" si="3"/>
        <v>97.9509848810932</v>
      </c>
      <c r="L17" s="159">
        <f t="shared" si="8"/>
        <v>96.51941757704661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97.93112942168148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9">
        <f t="shared" si="1"/>
        <v>94.30664247935538</v>
      </c>
      <c r="D18" s="159">
        <f t="shared" si="1"/>
        <v>92.65901492286353</v>
      </c>
      <c r="E18" s="159">
        <f t="shared" si="1"/>
        <v>102.40320660489881</v>
      </c>
      <c r="F18" s="159">
        <f t="shared" si="1"/>
        <v>103.79036424172318</v>
      </c>
      <c r="G18" s="159">
        <f t="shared" si="1"/>
        <v>95.75744032789646</v>
      </c>
      <c r="H18" s="159">
        <f t="shared" si="1"/>
        <v>99.23034954335563</v>
      </c>
      <c r="I18" s="159">
        <f t="shared" si="1"/>
        <v>90.17610472634232</v>
      </c>
      <c r="J18" s="159">
        <f aca="true" t="shared" si="9" ref="J18:U19">J8/J$4*100</f>
        <v>91.74450050243418</v>
      </c>
      <c r="K18" s="159">
        <f t="shared" si="3"/>
        <v>96.97426654796092</v>
      </c>
      <c r="L18" s="159">
        <f t="shared" si="9"/>
        <v>96.91550115226278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96.94494644817576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94.74998165832321</v>
      </c>
      <c r="D19" s="159">
        <f t="shared" si="1"/>
        <v>92.27865405488822</v>
      </c>
      <c r="E19" s="159">
        <f t="shared" si="1"/>
        <v>104.79264712787551</v>
      </c>
      <c r="F19" s="159">
        <f t="shared" si="1"/>
        <v>104.24751563363353</v>
      </c>
      <c r="G19" s="159">
        <f t="shared" si="1"/>
        <v>96.21689955252168</v>
      </c>
      <c r="H19" s="159">
        <f t="shared" si="1"/>
        <v>103.38823837703298</v>
      </c>
      <c r="I19" s="159">
        <f t="shared" si="1"/>
        <v>89.32402258470685</v>
      </c>
      <c r="J19" s="159">
        <f t="shared" si="9"/>
        <v>91.08458912888558</v>
      </c>
      <c r="K19" s="159">
        <f t="shared" si="3"/>
        <v>100.0310175860492</v>
      </c>
      <c r="L19" s="159">
        <f t="shared" si="9"/>
        <v>94.91300936035539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100.03131815407099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92.74542363594973</v>
      </c>
      <c r="D20" s="159">
        <f t="shared" si="10"/>
        <v>86.39236526130055</v>
      </c>
      <c r="E20" s="159">
        <f t="shared" si="10"/>
        <v>100.6621579939774</v>
      </c>
      <c r="F20" s="159">
        <f t="shared" si="10"/>
        <v>102.11184779117475</v>
      </c>
      <c r="G20" s="159">
        <f t="shared" si="10"/>
        <v>93.8807010888786</v>
      </c>
      <c r="H20" s="159">
        <f t="shared" si="10"/>
        <v>102.01608013064237</v>
      </c>
      <c r="I20" s="159">
        <f t="shared" si="10"/>
        <v>86.21702201629577</v>
      </c>
      <c r="J20" s="159">
        <f t="shared" si="10"/>
        <v>90.51610539949702</v>
      </c>
      <c r="K20" s="159">
        <f t="shared" si="3"/>
        <v>95.4156960057327</v>
      </c>
      <c r="L20" s="159">
        <f aca="true" t="shared" si="11" ref="L20:S21">L10/L$4*100</f>
        <v>90.13053114838226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95.37127297485834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93.56704430261003</v>
      </c>
      <c r="D21" s="159">
        <f t="shared" si="12"/>
        <v>87.67649287072368</v>
      </c>
      <c r="E21" s="159">
        <f t="shared" si="12"/>
        <v>101.41015232629542</v>
      </c>
      <c r="F21" s="159">
        <f t="shared" si="12"/>
        <v>105.29987683999971</v>
      </c>
      <c r="G21" s="159">
        <f t="shared" si="12"/>
        <v>93.69667494756426</v>
      </c>
      <c r="H21" s="159">
        <f t="shared" si="12"/>
        <v>103.38328281355389</v>
      </c>
      <c r="I21" s="159">
        <f t="shared" si="12"/>
        <v>87.17390689361578</v>
      </c>
      <c r="J21" s="159">
        <f t="shared" si="12"/>
        <v>88.59911773766723</v>
      </c>
      <c r="K21" s="159">
        <f t="shared" si="3"/>
        <v>97.18043689957014</v>
      </c>
      <c r="L21" s="159">
        <f t="shared" si="11"/>
        <v>93.35257550308744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97.15311464109445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517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1.0030081582235226</v>
      </c>
      <c r="D26" s="28">
        <f>D$25+(D$28-D$25)*($A26-$A$25)/($A$28-$A$25)</f>
        <v>0.9918260687653033</v>
      </c>
      <c r="E26" s="28">
        <f aca="true" t="shared" si="16" ref="E26:L27">E$25+(E$28-E$25)*($A26-$A$25)/($A$28-$A$25)</f>
        <v>1.0020116811485291</v>
      </c>
      <c r="F26" s="28">
        <f t="shared" si="16"/>
        <v>0.997719851157496</v>
      </c>
      <c r="G26" s="28">
        <f t="shared" si="16"/>
        <v>1.0022167303302167</v>
      </c>
      <c r="H26" s="28">
        <f t="shared" si="16"/>
        <v>1.003708826787816</v>
      </c>
      <c r="I26" s="28">
        <f t="shared" si="16"/>
        <v>0.9920295646361239</v>
      </c>
      <c r="J26" s="28">
        <f t="shared" si="16"/>
        <v>0.998716556695165</v>
      </c>
      <c r="K26" s="28">
        <f t="shared" si="16"/>
        <v>0.9915016953962401</v>
      </c>
      <c r="L26" s="28">
        <f t="shared" si="16"/>
        <v>0.9911783085675719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0.9914193447388089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1.0060163164470455</v>
      </c>
      <c r="D27" s="28">
        <f>D$25+(D$28-D$25)*($A27-$A$25)/($A$28-$A$25)</f>
        <v>0.9836521375306067</v>
      </c>
      <c r="E27" s="28">
        <f t="shared" si="16"/>
        <v>1.0040233622970582</v>
      </c>
      <c r="F27" s="28">
        <f t="shared" si="16"/>
        <v>0.9954397023149919</v>
      </c>
      <c r="G27" s="28">
        <f t="shared" si="16"/>
        <v>1.0044334606604337</v>
      </c>
      <c r="H27" s="28">
        <f t="shared" si="16"/>
        <v>1.0074176535756323</v>
      </c>
      <c r="I27" s="28">
        <f t="shared" si="16"/>
        <v>0.9840591292722478</v>
      </c>
      <c r="J27" s="28">
        <f t="shared" si="16"/>
        <v>0.9974331133903301</v>
      </c>
      <c r="K27" s="28">
        <f t="shared" si="16"/>
        <v>0.9830033907924801</v>
      </c>
      <c r="L27" s="28">
        <f t="shared" si="16"/>
        <v>0.9823566171351438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0.9828386894776177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1.009024474670568</v>
      </c>
      <c r="D28" s="30">
        <f>D15/100</f>
        <v>0.97547820629591</v>
      </c>
      <c r="E28" s="30">
        <f aca="true" t="shared" si="21" ref="E28:L28">E15/100</f>
        <v>1.0060350434455874</v>
      </c>
      <c r="F28" s="30">
        <f t="shared" si="21"/>
        <v>0.9931595534724879</v>
      </c>
      <c r="G28" s="30">
        <f t="shared" si="21"/>
        <v>1.0066501909906505</v>
      </c>
      <c r="H28" s="30">
        <f t="shared" si="21"/>
        <v>1.0111264803634483</v>
      </c>
      <c r="I28" s="30">
        <f t="shared" si="21"/>
        <v>0.9760886939083717</v>
      </c>
      <c r="J28" s="30">
        <f t="shared" si="21"/>
        <v>0.9961496700854952</v>
      </c>
      <c r="K28" s="30">
        <f t="shared" si="21"/>
        <v>0.9745050861887202</v>
      </c>
      <c r="L28" s="30">
        <f t="shared" si="21"/>
        <v>0.9735349257027157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0.9742580342164265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0.998678788668528</v>
      </c>
      <c r="D29" s="33">
        <f>D$28+(D$31-D$28)*($A29-$A$28)/($A$31-$A$28)</f>
        <v>0.9703434704141063</v>
      </c>
      <c r="E29" s="33">
        <f aca="true" t="shared" si="23" ref="E29:L30">E$28+(E$31-E$28)*($A29-$A$28)/($A$31-$A$28)</f>
        <v>1.0147288815911784</v>
      </c>
      <c r="F29" s="33">
        <f t="shared" si="23"/>
        <v>1.0068036618231797</v>
      </c>
      <c r="G29" s="33">
        <f t="shared" si="23"/>
        <v>1.007794676776778</v>
      </c>
      <c r="H29" s="33">
        <f t="shared" si="23"/>
        <v>1.0055521375920373</v>
      </c>
      <c r="I29" s="33">
        <f t="shared" si="23"/>
        <v>0.9630389452071316</v>
      </c>
      <c r="J29" s="33">
        <f t="shared" si="23"/>
        <v>0.9831327544894152</v>
      </c>
      <c r="K29" s="33">
        <f t="shared" si="23"/>
        <v>0.9831670180401407</v>
      </c>
      <c r="L29" s="33">
        <f t="shared" si="23"/>
        <v>0.9765390536218338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0.9830039023134687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230r1  53-60</v>
      </c>
      <c r="C30" s="33">
        <f>C$28+(C$31-C$28)*($A30-$A$28)/($A$31-$A$28)</f>
        <v>0.9883331026664878</v>
      </c>
      <c r="D30" s="33">
        <f>D$28+(D$31-D$28)*($A30-$A$28)/($A$31-$A$28)</f>
        <v>0.9652087345323027</v>
      </c>
      <c r="E30" s="33">
        <f t="shared" si="23"/>
        <v>1.0234227197367693</v>
      </c>
      <c r="F30" s="33">
        <f t="shared" si="23"/>
        <v>1.0204477701738714</v>
      </c>
      <c r="G30" s="33">
        <f t="shared" si="23"/>
        <v>1.0089391625629054</v>
      </c>
      <c r="H30" s="33">
        <f t="shared" si="23"/>
        <v>0.9999777948206264</v>
      </c>
      <c r="I30" s="33">
        <f t="shared" si="23"/>
        <v>0.9499891965058916</v>
      </c>
      <c r="J30" s="33">
        <f t="shared" si="23"/>
        <v>0.9701158388933353</v>
      </c>
      <c r="K30" s="33">
        <f t="shared" si="23"/>
        <v>0.9918289498915613</v>
      </c>
      <c r="L30" s="33">
        <f t="shared" si="23"/>
        <v>0.9795431815409519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0.9917497704105108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0.9779874166644477</v>
      </c>
      <c r="D31" s="30">
        <f>D16/100</f>
        <v>0.960073998650499</v>
      </c>
      <c r="E31" s="30">
        <f aca="true" t="shared" si="27" ref="E31:L31">E16/100</f>
        <v>1.0321165578823603</v>
      </c>
      <c r="F31" s="30">
        <f t="shared" si="27"/>
        <v>1.0340918785245632</v>
      </c>
      <c r="G31" s="30">
        <f t="shared" si="27"/>
        <v>1.010083648349033</v>
      </c>
      <c r="H31" s="30">
        <f t="shared" si="27"/>
        <v>0.9944034520492154</v>
      </c>
      <c r="I31" s="30">
        <f t="shared" si="27"/>
        <v>0.9369394478046515</v>
      </c>
      <c r="J31" s="30">
        <f t="shared" si="27"/>
        <v>0.9570989232972553</v>
      </c>
      <c r="K31" s="30">
        <f t="shared" si="27"/>
        <v>1.0004908817429818</v>
      </c>
      <c r="L31" s="30">
        <f t="shared" si="27"/>
        <v>0.98254730946007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1.000495638507553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244r1  16-26</v>
      </c>
      <c r="C32" s="33">
        <f aca="true" t="shared" si="29" ref="C32:D35">C$31+(C$36-C$31)*($A32-$A$31)/($A$36-$A$31)</f>
        <v>0.9741297899855189</v>
      </c>
      <c r="D32" s="33">
        <f t="shared" si="29"/>
        <v>0.951887439209352</v>
      </c>
      <c r="E32" s="33">
        <f aca="true" t="shared" si="30" ref="E32:L35">E$31+(E$36-E$31)*($A32-$A$31)/($A$36-$A$31)</f>
        <v>1.0346350038070267</v>
      </c>
      <c r="F32" s="33">
        <f t="shared" si="30"/>
        <v>1.035889031388621</v>
      </c>
      <c r="G32" s="33">
        <f t="shared" si="30"/>
        <v>1.0087214437856316</v>
      </c>
      <c r="H32" s="33">
        <f t="shared" si="30"/>
        <v>0.9978066096420685</v>
      </c>
      <c r="I32" s="33">
        <f t="shared" si="30"/>
        <v>0.9381757081597117</v>
      </c>
      <c r="J32" s="33">
        <f t="shared" si="30"/>
        <v>0.9509486810939626</v>
      </c>
      <c r="K32" s="33">
        <f t="shared" si="30"/>
        <v>0.9962946751565719</v>
      </c>
      <c r="L32" s="33">
        <f t="shared" si="30"/>
        <v>0.9790766827221492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0.9962587696494053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246r1  60-69</v>
      </c>
      <c r="C33" s="33">
        <f t="shared" si="29"/>
        <v>0.9702721633065902</v>
      </c>
      <c r="D33" s="33">
        <f t="shared" si="29"/>
        <v>0.9437008797682052</v>
      </c>
      <c r="E33" s="33">
        <f t="shared" si="30"/>
        <v>1.037153449731693</v>
      </c>
      <c r="F33" s="33">
        <f t="shared" si="30"/>
        <v>1.037686184252679</v>
      </c>
      <c r="G33" s="33">
        <f t="shared" si="30"/>
        <v>1.0073592392222301</v>
      </c>
      <c r="H33" s="33">
        <f t="shared" si="30"/>
        <v>1.0012097672349216</v>
      </c>
      <c r="I33" s="33">
        <f t="shared" si="30"/>
        <v>0.9394119685147719</v>
      </c>
      <c r="J33" s="33">
        <f t="shared" si="30"/>
        <v>0.9447984388906698</v>
      </c>
      <c r="K33" s="33">
        <f t="shared" si="30"/>
        <v>0.9920984685701619</v>
      </c>
      <c r="L33" s="33">
        <f t="shared" si="30"/>
        <v>0.9756060559842284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0.9920219007912576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248r2  5-11</v>
      </c>
      <c r="C34" s="33">
        <f t="shared" si="29"/>
        <v>0.9664145366276615</v>
      </c>
      <c r="D34" s="33">
        <f t="shared" si="29"/>
        <v>0.9355143203270582</v>
      </c>
      <c r="E34" s="33">
        <f t="shared" si="30"/>
        <v>1.0396718956563595</v>
      </c>
      <c r="F34" s="33">
        <f t="shared" si="30"/>
        <v>1.0394833371167371</v>
      </c>
      <c r="G34" s="33">
        <f t="shared" si="30"/>
        <v>1.0059970346588287</v>
      </c>
      <c r="H34" s="33">
        <f t="shared" si="30"/>
        <v>1.0046129248277746</v>
      </c>
      <c r="I34" s="33">
        <f t="shared" si="30"/>
        <v>0.940648228869832</v>
      </c>
      <c r="J34" s="33">
        <f t="shared" si="30"/>
        <v>0.9386481966873772</v>
      </c>
      <c r="K34" s="33">
        <f t="shared" si="30"/>
        <v>0.987902261983752</v>
      </c>
      <c r="L34" s="33">
        <f t="shared" si="30"/>
        <v>0.9721354292463076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0.9877850319331101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0.9625569099487328</v>
      </c>
      <c r="D35" s="33">
        <f t="shared" si="29"/>
        <v>0.9273277608859113</v>
      </c>
      <c r="E35" s="33">
        <f t="shared" si="30"/>
        <v>1.0421903415810259</v>
      </c>
      <c r="F35" s="33">
        <f t="shared" si="30"/>
        <v>1.041280489980795</v>
      </c>
      <c r="G35" s="33">
        <f t="shared" si="30"/>
        <v>1.0046348300954273</v>
      </c>
      <c r="H35" s="33">
        <f t="shared" si="30"/>
        <v>1.0080160824206277</v>
      </c>
      <c r="I35" s="33">
        <f t="shared" si="30"/>
        <v>0.9418844892248922</v>
      </c>
      <c r="J35" s="33">
        <f t="shared" si="30"/>
        <v>0.9324979544840845</v>
      </c>
      <c r="K35" s="33">
        <f t="shared" si="30"/>
        <v>0.983706055397342</v>
      </c>
      <c r="L35" s="33">
        <f t="shared" si="30"/>
        <v>0.9686648025083868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0.9835481630749624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0.958699283269804</v>
      </c>
      <c r="D36" s="30">
        <f>D17/100</f>
        <v>0.9191412014447643</v>
      </c>
      <c r="E36" s="30">
        <f aca="true" t="shared" si="34" ref="E36:L36">E17/100</f>
        <v>1.0447087875056922</v>
      </c>
      <c r="F36" s="30">
        <f t="shared" si="34"/>
        <v>1.043077642844853</v>
      </c>
      <c r="G36" s="30">
        <f t="shared" si="34"/>
        <v>1.003272625532026</v>
      </c>
      <c r="H36" s="30">
        <f t="shared" si="34"/>
        <v>1.0114192400134807</v>
      </c>
      <c r="I36" s="30">
        <f t="shared" si="34"/>
        <v>0.9431207495799524</v>
      </c>
      <c r="J36" s="30">
        <f t="shared" si="34"/>
        <v>0.9263477122807917</v>
      </c>
      <c r="K36" s="30">
        <f t="shared" si="34"/>
        <v>0.9795098488109321</v>
      </c>
      <c r="L36" s="30">
        <f t="shared" si="34"/>
        <v>0.9651941757704661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0.9793112942168147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0.9555727115745539</v>
      </c>
      <c r="D37" s="33">
        <f>D$36+(D$41-D$36)*($A37-$A$36)/($A$41-$A$36)</f>
        <v>0.9206309910015386</v>
      </c>
      <c r="E37" s="33">
        <f aca="true" t="shared" si="36" ref="E37:L38">E$36+(E$41-E$36)*($A37-$A$36)/($A$41-$A$36)</f>
        <v>1.0405734432143514</v>
      </c>
      <c r="F37" s="33">
        <f t="shared" si="36"/>
        <v>1.0420428427593287</v>
      </c>
      <c r="G37" s="33">
        <f t="shared" si="36"/>
        <v>0.9941329810814137</v>
      </c>
      <c r="H37" s="33">
        <f t="shared" si="36"/>
        <v>1.007596091097496</v>
      </c>
      <c r="I37" s="33">
        <f t="shared" si="36"/>
        <v>0.9348488091166466</v>
      </c>
      <c r="J37" s="33">
        <f t="shared" si="36"/>
        <v>0.9245671708295017</v>
      </c>
      <c r="K37" s="33">
        <f t="shared" si="36"/>
        <v>0.9775564121446675</v>
      </c>
      <c r="L37" s="33">
        <f t="shared" si="36"/>
        <v>0.9659863429208984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0.9773389282698033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250r3  28-36</v>
      </c>
      <c r="C38" s="33">
        <f>C$36+(C$41-C$36)*($A38-$A$36)/($A$41-$A$36)</f>
        <v>0.9524461398793039</v>
      </c>
      <c r="D38" s="33">
        <f>D$36+(D$41-D$36)*($A38-$A$36)/($A$41-$A$36)</f>
        <v>0.9221207805583127</v>
      </c>
      <c r="E38" s="33">
        <f t="shared" si="36"/>
        <v>1.0364380989230106</v>
      </c>
      <c r="F38" s="33">
        <f t="shared" si="36"/>
        <v>1.0410080426738044</v>
      </c>
      <c r="G38" s="33">
        <f t="shared" si="36"/>
        <v>0.9849933366308014</v>
      </c>
      <c r="H38" s="33">
        <f t="shared" si="36"/>
        <v>1.003772942181511</v>
      </c>
      <c r="I38" s="33">
        <f t="shared" si="36"/>
        <v>0.9265768686533408</v>
      </c>
      <c r="J38" s="33">
        <f t="shared" si="36"/>
        <v>0.9227866293782118</v>
      </c>
      <c r="K38" s="33">
        <f t="shared" si="36"/>
        <v>0.9756029754784029</v>
      </c>
      <c r="L38" s="33">
        <f t="shared" si="36"/>
        <v>0.9667785100713308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0.9753665623227918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252r1  88-96</v>
      </c>
      <c r="C39" s="33">
        <f t="shared" si="38"/>
        <v>0.9493195681840538</v>
      </c>
      <c r="D39" s="33">
        <f t="shared" si="38"/>
        <v>0.923610570115087</v>
      </c>
      <c r="E39" s="33">
        <f t="shared" si="38"/>
        <v>1.0323027546316697</v>
      </c>
      <c r="F39" s="33">
        <f t="shared" si="38"/>
        <v>1.0399732425882804</v>
      </c>
      <c r="G39" s="33">
        <f t="shared" si="38"/>
        <v>0.9758536921801891</v>
      </c>
      <c r="H39" s="33">
        <f t="shared" si="38"/>
        <v>0.9999497932655261</v>
      </c>
      <c r="I39" s="33">
        <f t="shared" si="38"/>
        <v>0.9183049281900348</v>
      </c>
      <c r="J39" s="33">
        <f t="shared" si="38"/>
        <v>0.9210060879269217</v>
      </c>
      <c r="K39" s="33">
        <f t="shared" si="38"/>
        <v>0.9736495388121383</v>
      </c>
      <c r="L39" s="33">
        <f t="shared" si="38"/>
        <v>0.967570677221763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0.9733941963757804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254r1  36-45</v>
      </c>
      <c r="C40" s="33">
        <f t="shared" si="38"/>
        <v>0.9461929964888038</v>
      </c>
      <c r="D40" s="33">
        <f t="shared" si="38"/>
        <v>0.9251003596718611</v>
      </c>
      <c r="E40" s="33">
        <f t="shared" si="38"/>
        <v>1.0281674103403289</v>
      </c>
      <c r="F40" s="33">
        <f t="shared" si="38"/>
        <v>1.0389384425027561</v>
      </c>
      <c r="G40" s="33">
        <f t="shared" si="38"/>
        <v>0.9667140477295768</v>
      </c>
      <c r="H40" s="33">
        <f t="shared" si="38"/>
        <v>0.9961266443495412</v>
      </c>
      <c r="I40" s="33">
        <f t="shared" si="38"/>
        <v>0.910032987726729</v>
      </c>
      <c r="J40" s="33">
        <f t="shared" si="38"/>
        <v>0.9192255464756318</v>
      </c>
      <c r="K40" s="33">
        <f t="shared" si="38"/>
        <v>0.9716961021458738</v>
      </c>
      <c r="L40" s="33">
        <f t="shared" si="38"/>
        <v>0.9683628443721954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0.971421830428769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0.9430664247935537</v>
      </c>
      <c r="D41" s="30">
        <f>D18/100</f>
        <v>0.9265901492286354</v>
      </c>
      <c r="E41" s="30">
        <f aca="true" t="shared" si="40" ref="E41:L41">E18/100</f>
        <v>1.024032066048988</v>
      </c>
      <c r="F41" s="30">
        <f t="shared" si="40"/>
        <v>1.0379036424172319</v>
      </c>
      <c r="G41" s="30">
        <f t="shared" si="40"/>
        <v>0.9575744032789646</v>
      </c>
      <c r="H41" s="30">
        <f t="shared" si="40"/>
        <v>0.9923034954335563</v>
      </c>
      <c r="I41" s="30">
        <f t="shared" si="40"/>
        <v>0.9017610472634232</v>
      </c>
      <c r="J41" s="30">
        <f t="shared" si="40"/>
        <v>0.9174450050243418</v>
      </c>
      <c r="K41" s="30">
        <f t="shared" si="40"/>
        <v>0.9697426654796092</v>
      </c>
      <c r="L41" s="30">
        <f t="shared" si="40"/>
        <v>0.9691550115226277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0.9694494644817575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0.9439531031514894</v>
      </c>
      <c r="D42" s="33">
        <f t="shared" si="42"/>
        <v>0.9258294274926847</v>
      </c>
      <c r="E42" s="33">
        <f t="shared" si="42"/>
        <v>1.0288109470949416</v>
      </c>
      <c r="F42" s="33">
        <f t="shared" si="42"/>
        <v>1.0388179452010526</v>
      </c>
      <c r="G42" s="33">
        <f t="shared" si="42"/>
        <v>0.958493321728215</v>
      </c>
      <c r="H42" s="33">
        <f t="shared" si="42"/>
        <v>1.000619273100911</v>
      </c>
      <c r="I42" s="33">
        <f t="shared" si="42"/>
        <v>0.9000568829801523</v>
      </c>
      <c r="J42" s="33">
        <f t="shared" si="42"/>
        <v>0.9161251822772446</v>
      </c>
      <c r="K42" s="33">
        <f t="shared" si="42"/>
        <v>0.9758561675557857</v>
      </c>
      <c r="L42" s="33">
        <f t="shared" si="42"/>
        <v>0.965150027938813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0.9756222078935479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255r1  28-35</v>
      </c>
      <c r="C43" s="33">
        <f>C$41+(C$46-C$41)*($A43-$A$41)/($A$46-$A$41)</f>
        <v>0.944839781509425</v>
      </c>
      <c r="D43" s="33">
        <f>D$41+(D$46-D$41)*($A43-$A$41)/($A$46-$A$41)</f>
        <v>0.925068705756734</v>
      </c>
      <c r="E43" s="33">
        <f t="shared" si="42"/>
        <v>1.0335898281408948</v>
      </c>
      <c r="F43" s="33">
        <f t="shared" si="42"/>
        <v>1.0397322479848732</v>
      </c>
      <c r="G43" s="33">
        <f t="shared" si="42"/>
        <v>0.9594122401774655</v>
      </c>
      <c r="H43" s="33">
        <f t="shared" si="42"/>
        <v>1.0089350507682657</v>
      </c>
      <c r="I43" s="33">
        <f t="shared" si="42"/>
        <v>0.8983527186968814</v>
      </c>
      <c r="J43" s="33">
        <f t="shared" si="42"/>
        <v>0.9148053595301474</v>
      </c>
      <c r="K43" s="33">
        <f t="shared" si="42"/>
        <v>0.9819696696319623</v>
      </c>
      <c r="L43" s="33">
        <f t="shared" si="42"/>
        <v>0.9611450443549983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0.9817949513053384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256r2  88-94</v>
      </c>
      <c r="C44" s="33">
        <f t="shared" si="43"/>
        <v>0.9457264598673608</v>
      </c>
      <c r="D44" s="33">
        <f t="shared" si="43"/>
        <v>0.9243079840207835</v>
      </c>
      <c r="E44" s="33">
        <f t="shared" si="43"/>
        <v>1.0383687091868483</v>
      </c>
      <c r="F44" s="33">
        <f t="shared" si="43"/>
        <v>1.040646550768694</v>
      </c>
      <c r="G44" s="33">
        <f t="shared" si="43"/>
        <v>0.9603311586267159</v>
      </c>
      <c r="H44" s="33">
        <f t="shared" si="43"/>
        <v>1.0172508284356203</v>
      </c>
      <c r="I44" s="33">
        <f t="shared" si="43"/>
        <v>0.8966485544136104</v>
      </c>
      <c r="J44" s="33">
        <f t="shared" si="43"/>
        <v>0.9134855367830502</v>
      </c>
      <c r="K44" s="33">
        <f t="shared" si="43"/>
        <v>0.9880831717081389</v>
      </c>
      <c r="L44" s="33">
        <f t="shared" si="43"/>
        <v>0.9571400607711834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0.9879676947171289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0.9466131382252965</v>
      </c>
      <c r="D45" s="33">
        <f t="shared" si="43"/>
        <v>0.9235472622848329</v>
      </c>
      <c r="E45" s="33">
        <f t="shared" si="43"/>
        <v>1.0431475902328016</v>
      </c>
      <c r="F45" s="33">
        <f t="shared" si="43"/>
        <v>1.0415608535525145</v>
      </c>
      <c r="G45" s="33">
        <f t="shared" si="43"/>
        <v>0.9612500770759664</v>
      </c>
      <c r="H45" s="33">
        <f t="shared" si="43"/>
        <v>1.0255666061029751</v>
      </c>
      <c r="I45" s="33">
        <f t="shared" si="43"/>
        <v>0.8949443901303394</v>
      </c>
      <c r="J45" s="33">
        <f t="shared" si="43"/>
        <v>0.912165714035953</v>
      </c>
      <c r="K45" s="33">
        <f t="shared" si="43"/>
        <v>0.9941966737843154</v>
      </c>
      <c r="L45" s="33">
        <f t="shared" si="43"/>
        <v>0.9531350771873687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0.9941404381289194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0.9474998165832321</v>
      </c>
      <c r="D46" s="30">
        <f>D19/100</f>
        <v>0.9227865405488822</v>
      </c>
      <c r="E46" s="30">
        <f aca="true" t="shared" si="45" ref="E46:L46">E19/100</f>
        <v>1.047926471278755</v>
      </c>
      <c r="F46" s="30">
        <f t="shared" si="45"/>
        <v>1.0424751563363353</v>
      </c>
      <c r="G46" s="30">
        <f t="shared" si="45"/>
        <v>0.9621689955252168</v>
      </c>
      <c r="H46" s="30">
        <f t="shared" si="45"/>
        <v>1.0338823837703297</v>
      </c>
      <c r="I46" s="30">
        <f t="shared" si="45"/>
        <v>0.8932402258470685</v>
      </c>
      <c r="J46" s="30">
        <f t="shared" si="45"/>
        <v>0.9108458912888558</v>
      </c>
      <c r="K46" s="30">
        <f t="shared" si="45"/>
        <v>1.000310175860492</v>
      </c>
      <c r="L46" s="30">
        <f t="shared" si="45"/>
        <v>0.9491300936035539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1.0003131815407098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258r1  34-39</v>
      </c>
      <c r="C47" s="28">
        <f>C$46+(C$51-C$46)*($A47-$A$46)/($A$51-$A$46)</f>
        <v>0.9434907005384852</v>
      </c>
      <c r="D47" s="28">
        <f>D$46+(D$51-D$46)*($A47-$A$46)/($A$51-$A$46)</f>
        <v>0.9110139629617069</v>
      </c>
      <c r="E47" s="28">
        <f aca="true" t="shared" si="47" ref="E47:L47">E$46+(E$51-E$46)*($A47-$A$46)/($A$51-$A$46)</f>
        <v>1.0396654930109588</v>
      </c>
      <c r="F47" s="28">
        <f t="shared" si="47"/>
        <v>1.0382038206514177</v>
      </c>
      <c r="G47" s="28">
        <f t="shared" si="47"/>
        <v>0.9574965985979307</v>
      </c>
      <c r="H47" s="28">
        <f t="shared" si="47"/>
        <v>1.0311380672775485</v>
      </c>
      <c r="I47" s="28">
        <f t="shared" si="47"/>
        <v>0.8870262247102464</v>
      </c>
      <c r="J47" s="28">
        <f t="shared" si="47"/>
        <v>0.9097089238300787</v>
      </c>
      <c r="K47" s="28">
        <f t="shared" si="47"/>
        <v>0.9910795326998589</v>
      </c>
      <c r="L47" s="28">
        <f t="shared" si="47"/>
        <v>0.9395651371796077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0.9909930911822845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0.9394815844937382</v>
      </c>
      <c r="D48" s="28">
        <f t="shared" si="49"/>
        <v>0.8992413853745316</v>
      </c>
      <c r="E48" s="28">
        <f t="shared" si="49"/>
        <v>1.0314045147431625</v>
      </c>
      <c r="F48" s="28">
        <f t="shared" si="49"/>
        <v>1.0339324849665001</v>
      </c>
      <c r="G48" s="28">
        <f t="shared" si="49"/>
        <v>0.9528242016706445</v>
      </c>
      <c r="H48" s="28">
        <f t="shared" si="49"/>
        <v>1.0283937507847674</v>
      </c>
      <c r="I48" s="28">
        <f t="shared" si="49"/>
        <v>0.8808122235734243</v>
      </c>
      <c r="J48" s="28">
        <f t="shared" si="49"/>
        <v>0.9085719563713016</v>
      </c>
      <c r="K48" s="28">
        <f t="shared" si="49"/>
        <v>0.981848889539226</v>
      </c>
      <c r="L48" s="28">
        <f t="shared" si="49"/>
        <v>0.9300001807556614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0.9816730008238592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264r1  52-60</v>
      </c>
      <c r="C49" s="28">
        <f>C$46+(C$51-C$46)*($A49-$A$46)/($A$51-$A$46)</f>
        <v>0.9354724684489912</v>
      </c>
      <c r="D49" s="28">
        <f>D$46+(D$51-D$46)*($A49-$A$46)/($A$51-$A$46)</f>
        <v>0.8874688077873562</v>
      </c>
      <c r="E49" s="28">
        <f t="shared" si="49"/>
        <v>1.0231435364753665</v>
      </c>
      <c r="F49" s="28">
        <f t="shared" si="49"/>
        <v>1.0296611492815826</v>
      </c>
      <c r="G49" s="28">
        <f t="shared" si="49"/>
        <v>0.9481518047433583</v>
      </c>
      <c r="H49" s="28">
        <f t="shared" si="49"/>
        <v>1.025649434291986</v>
      </c>
      <c r="I49" s="28">
        <f t="shared" si="49"/>
        <v>0.874598222436602</v>
      </c>
      <c r="J49" s="28">
        <f t="shared" si="49"/>
        <v>0.9074349889125245</v>
      </c>
      <c r="K49" s="28">
        <f t="shared" si="49"/>
        <v>0.972618246378593</v>
      </c>
      <c r="L49" s="28">
        <f t="shared" si="49"/>
        <v>0.9204352243317152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0.972352910465434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267r2  111-120</v>
      </c>
      <c r="C50" s="28">
        <f t="shared" si="49"/>
        <v>0.9314633524042443</v>
      </c>
      <c r="D50" s="28">
        <f t="shared" si="49"/>
        <v>0.8756962302001808</v>
      </c>
      <c r="E50" s="28">
        <f t="shared" si="49"/>
        <v>1.0148825582075702</v>
      </c>
      <c r="F50" s="28">
        <f t="shared" si="49"/>
        <v>1.025389813596665</v>
      </c>
      <c r="G50" s="28">
        <f t="shared" si="49"/>
        <v>0.9434794078160721</v>
      </c>
      <c r="H50" s="28">
        <f t="shared" si="49"/>
        <v>1.0229051177992048</v>
      </c>
      <c r="I50" s="28">
        <f t="shared" si="49"/>
        <v>0.8683842212997799</v>
      </c>
      <c r="J50" s="28">
        <f t="shared" si="49"/>
        <v>0.9062980214537474</v>
      </c>
      <c r="K50" s="28">
        <f t="shared" si="49"/>
        <v>0.96338760321796</v>
      </c>
      <c r="L50" s="28">
        <f t="shared" si="49"/>
        <v>0.9108702679077689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0.9630328201070087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0.9274542363594973</v>
      </c>
      <c r="D51" s="30">
        <f>D20/100</f>
        <v>0.8639236526130055</v>
      </c>
      <c r="E51" s="30">
        <f aca="true" t="shared" si="52" ref="E51:L51">E20/100</f>
        <v>1.006621579939774</v>
      </c>
      <c r="F51" s="30">
        <f t="shared" si="52"/>
        <v>1.0211184779117475</v>
      </c>
      <c r="G51" s="30">
        <f t="shared" si="52"/>
        <v>0.9388070108887859</v>
      </c>
      <c r="H51" s="30">
        <f t="shared" si="52"/>
        <v>1.0201608013064236</v>
      </c>
      <c r="I51" s="30">
        <f t="shared" si="52"/>
        <v>0.8621702201629577</v>
      </c>
      <c r="J51" s="30">
        <f t="shared" si="52"/>
        <v>0.9051610539949703</v>
      </c>
      <c r="K51" s="30">
        <f t="shared" si="52"/>
        <v>0.954156960057327</v>
      </c>
      <c r="L51" s="30">
        <f t="shared" si="52"/>
        <v>0.9013053114838226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0.9537127297485835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0.9290974776928179</v>
      </c>
      <c r="D52" s="28">
        <f t="shared" si="54"/>
        <v>0.8664919078318518</v>
      </c>
      <c r="E52" s="28">
        <f aca="true" t="shared" si="55" ref="E52:L52">E$51+(E$56-E$51)*($A52-$A$51)/($A$56-$A$51)</f>
        <v>1.00811756860441</v>
      </c>
      <c r="F52" s="28">
        <f t="shared" si="55"/>
        <v>1.0274945360093974</v>
      </c>
      <c r="G52" s="28">
        <f t="shared" si="55"/>
        <v>0.9384389586061572</v>
      </c>
      <c r="H52" s="28">
        <f t="shared" si="55"/>
        <v>1.0228952066722468</v>
      </c>
      <c r="I52" s="28">
        <f t="shared" si="55"/>
        <v>0.8640839899175977</v>
      </c>
      <c r="J52" s="28">
        <f t="shared" si="55"/>
        <v>0.9013270786713107</v>
      </c>
      <c r="K52" s="28">
        <f t="shared" si="55"/>
        <v>0.9576864418450018</v>
      </c>
      <c r="L52" s="28">
        <f t="shared" si="55"/>
        <v>0.907749400193233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0.9572764130810557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0.9307407190261385</v>
      </c>
      <c r="D53" s="28">
        <f t="shared" si="54"/>
        <v>0.869060163050698</v>
      </c>
      <c r="E53" s="28">
        <f aca="true" t="shared" si="57" ref="E53:L55">E$51+(E$56-E$51)*($A53-$A$51)/($A$56-$A$51)</f>
        <v>1.0096135572690461</v>
      </c>
      <c r="F53" s="28">
        <f t="shared" si="57"/>
        <v>1.0338705941070474</v>
      </c>
      <c r="G53" s="28">
        <f t="shared" si="57"/>
        <v>0.9380709063235286</v>
      </c>
      <c r="H53" s="28">
        <f t="shared" si="57"/>
        <v>1.0256296120380697</v>
      </c>
      <c r="I53" s="28">
        <f t="shared" si="57"/>
        <v>0.8659977596722378</v>
      </c>
      <c r="J53" s="28">
        <f t="shared" si="57"/>
        <v>0.8974931033476511</v>
      </c>
      <c r="K53" s="28">
        <f t="shared" si="57"/>
        <v>0.9612159236326767</v>
      </c>
      <c r="L53" s="28">
        <f t="shared" si="57"/>
        <v>0.9141934889026433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0.9608400964135279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0.932383960359459</v>
      </c>
      <c r="D54" s="28">
        <f t="shared" si="54"/>
        <v>0.8716284182695443</v>
      </c>
      <c r="E54" s="28">
        <f t="shared" si="57"/>
        <v>1.011109545933682</v>
      </c>
      <c r="F54" s="28">
        <f t="shared" si="57"/>
        <v>1.0402466522046971</v>
      </c>
      <c r="G54" s="28">
        <f t="shared" si="57"/>
        <v>0.9377028540408999</v>
      </c>
      <c r="H54" s="28">
        <f t="shared" si="57"/>
        <v>1.0283640174038928</v>
      </c>
      <c r="I54" s="28">
        <f t="shared" si="57"/>
        <v>0.8679115294268778</v>
      </c>
      <c r="J54" s="28">
        <f t="shared" si="57"/>
        <v>0.8936591280239915</v>
      </c>
      <c r="K54" s="28">
        <f t="shared" si="57"/>
        <v>0.9647454054203517</v>
      </c>
      <c r="L54" s="28">
        <f t="shared" si="57"/>
        <v>0.9206375776120537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0.9644037797460001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0.9340272016927796</v>
      </c>
      <c r="D55" s="28">
        <f t="shared" si="54"/>
        <v>0.8741966734883905</v>
      </c>
      <c r="E55" s="28">
        <f t="shared" si="57"/>
        <v>1.0126055345983183</v>
      </c>
      <c r="F55" s="28">
        <f t="shared" si="57"/>
        <v>1.046622710302347</v>
      </c>
      <c r="G55" s="28">
        <f t="shared" si="57"/>
        <v>0.9373348017582713</v>
      </c>
      <c r="H55" s="28">
        <f t="shared" si="57"/>
        <v>1.0310984227697158</v>
      </c>
      <c r="I55" s="28">
        <f t="shared" si="57"/>
        <v>0.8698252991815179</v>
      </c>
      <c r="J55" s="28">
        <f t="shared" si="57"/>
        <v>0.8898251527003319</v>
      </c>
      <c r="K55" s="28">
        <f t="shared" si="57"/>
        <v>0.9682748872080266</v>
      </c>
      <c r="L55" s="28">
        <f t="shared" si="57"/>
        <v>0.9270816663214639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0.9679674630784723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0.9356704430261003</v>
      </c>
      <c r="D56" s="30">
        <f>D21/100</f>
        <v>0.8767649287072368</v>
      </c>
      <c r="E56" s="30">
        <f aca="true" t="shared" si="58" ref="E56:L56">E21/100</f>
        <v>1.0141015232629542</v>
      </c>
      <c r="F56" s="30">
        <f t="shared" si="58"/>
        <v>1.052998768399997</v>
      </c>
      <c r="G56" s="30">
        <f t="shared" si="58"/>
        <v>0.9369667494756426</v>
      </c>
      <c r="H56" s="30">
        <f t="shared" si="58"/>
        <v>1.033832828135539</v>
      </c>
      <c r="I56" s="30">
        <f t="shared" si="58"/>
        <v>0.8717390689361578</v>
      </c>
      <c r="J56" s="30">
        <f t="shared" si="58"/>
        <v>0.8859911773766723</v>
      </c>
      <c r="K56" s="30">
        <f t="shared" si="58"/>
        <v>0.9718043689957014</v>
      </c>
      <c r="L56" s="30">
        <f t="shared" si="58"/>
        <v>0.9335257550308743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0.9715311464109445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43"/>
  <sheetViews>
    <sheetView workbookViewId="0" topLeftCell="A1">
      <selection activeCell="A1" sqref="A1:IV16384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384</v>
      </c>
    </row>
    <row r="8" ht="12.75">
      <c r="F8" s="133" t="s">
        <v>557</v>
      </c>
    </row>
    <row r="13" spans="1:7" ht="12.75">
      <c r="A13" s="134" t="s">
        <v>385</v>
      </c>
      <c r="F13" s="135" t="s">
        <v>386</v>
      </c>
      <c r="G13" s="136" t="s">
        <v>387</v>
      </c>
    </row>
    <row r="14" spans="4:11" ht="12.75">
      <c r="D14" s="137" t="s">
        <v>388</v>
      </c>
      <c r="E14" s="136" t="s">
        <v>531</v>
      </c>
      <c r="G14" s="135" t="s">
        <v>389</v>
      </c>
      <c r="I14" s="136" t="s">
        <v>390</v>
      </c>
      <c r="J14" s="135" t="s">
        <v>391</v>
      </c>
      <c r="K14" s="138">
        <v>0.22549019753932953</v>
      </c>
    </row>
    <row r="15" spans="6:7" ht="12.75">
      <c r="F15" s="137" t="s">
        <v>392</v>
      </c>
      <c r="G15" s="136" t="s">
        <v>393</v>
      </c>
    </row>
    <row r="16" spans="1:11" ht="12.75">
      <c r="A16" s="139" t="s">
        <v>394</v>
      </c>
      <c r="B16" s="140">
        <v>38407.73841435185</v>
      </c>
      <c r="D16" s="135" t="s">
        <v>395</v>
      </c>
      <c r="E16" s="136" t="s">
        <v>396</v>
      </c>
      <c r="F16" s="135" t="s">
        <v>397</v>
      </c>
      <c r="G16" s="136" t="s">
        <v>398</v>
      </c>
      <c r="H16" s="135" t="s">
        <v>399</v>
      </c>
      <c r="I16" s="136" t="s">
        <v>400</v>
      </c>
      <c r="J16" s="135" t="s">
        <v>401</v>
      </c>
      <c r="K16" s="138">
        <v>0.9019607901573181</v>
      </c>
    </row>
    <row r="19" spans="1:16" ht="12.75">
      <c r="A19" s="141" t="s">
        <v>402</v>
      </c>
      <c r="B19" s="136" t="s">
        <v>532</v>
      </c>
      <c r="D19" s="141" t="s">
        <v>403</v>
      </c>
      <c r="E19" s="136" t="s">
        <v>404</v>
      </c>
      <c r="F19" s="137" t="s">
        <v>405</v>
      </c>
      <c r="G19" s="142" t="s">
        <v>406</v>
      </c>
      <c r="H19" s="143">
        <v>1</v>
      </c>
      <c r="I19" s="144" t="s">
        <v>407</v>
      </c>
      <c r="J19" s="143">
        <v>1</v>
      </c>
      <c r="K19" s="142" t="s">
        <v>408</v>
      </c>
      <c r="L19" s="145">
        <v>1</v>
      </c>
      <c r="M19" s="142" t="s">
        <v>409</v>
      </c>
      <c r="N19" s="146">
        <v>1</v>
      </c>
      <c r="O19" s="142" t="s">
        <v>410</v>
      </c>
      <c r="P19" s="146">
        <v>1</v>
      </c>
    </row>
    <row r="21" spans="1:10" ht="12.75">
      <c r="A21" s="147" t="s">
        <v>411</v>
      </c>
      <c r="C21" s="148" t="s">
        <v>412</v>
      </c>
      <c r="D21" s="148" t="s">
        <v>413</v>
      </c>
      <c r="F21" s="148" t="s">
        <v>414</v>
      </c>
      <c r="G21" s="148" t="s">
        <v>415</v>
      </c>
      <c r="H21" s="148" t="s">
        <v>416</v>
      </c>
      <c r="I21" s="149" t="s">
        <v>417</v>
      </c>
      <c r="J21" s="148" t="s">
        <v>418</v>
      </c>
    </row>
    <row r="22" spans="1:8" ht="12.75">
      <c r="A22" s="150" t="s">
        <v>471</v>
      </c>
      <c r="C22" s="151">
        <v>228.61599999992177</v>
      </c>
      <c r="D22" s="131">
        <v>38717.24337875843</v>
      </c>
      <c r="F22" s="131">
        <v>19834</v>
      </c>
      <c r="G22" s="131">
        <v>18817</v>
      </c>
      <c r="H22" s="152" t="s">
        <v>558</v>
      </c>
    </row>
    <row r="24" spans="4:8" ht="12.75">
      <c r="D24" s="131">
        <v>38997.284299850464</v>
      </c>
      <c r="F24" s="131">
        <v>19608</v>
      </c>
      <c r="G24" s="131">
        <v>18896</v>
      </c>
      <c r="H24" s="152" t="s">
        <v>559</v>
      </c>
    </row>
    <row r="26" spans="4:8" ht="12.75">
      <c r="D26" s="131">
        <v>39236.00373482704</v>
      </c>
      <c r="F26" s="131">
        <v>19588</v>
      </c>
      <c r="G26" s="131">
        <v>19110</v>
      </c>
      <c r="H26" s="152" t="s">
        <v>560</v>
      </c>
    </row>
    <row r="28" spans="1:8" ht="12.75">
      <c r="A28" s="147" t="s">
        <v>419</v>
      </c>
      <c r="C28" s="153" t="s">
        <v>420</v>
      </c>
      <c r="D28" s="131">
        <v>38983.51047114531</v>
      </c>
      <c r="F28" s="131">
        <v>19676.666666666668</v>
      </c>
      <c r="G28" s="131">
        <v>18941</v>
      </c>
      <c r="H28" s="131">
        <v>19700.1575996237</v>
      </c>
    </row>
    <row r="29" spans="1:8" ht="12.75">
      <c r="A29" s="130">
        <v>38407.73353009259</v>
      </c>
      <c r="C29" s="153" t="s">
        <v>421</v>
      </c>
      <c r="D29" s="131">
        <v>259.6543192871928</v>
      </c>
      <c r="F29" s="131">
        <v>136.62113062529286</v>
      </c>
      <c r="G29" s="131">
        <v>151.594854793954</v>
      </c>
      <c r="H29" s="131">
        <v>259.6543192871928</v>
      </c>
    </row>
    <row r="31" spans="3:8" ht="12.75">
      <c r="C31" s="153" t="s">
        <v>422</v>
      </c>
      <c r="D31" s="131">
        <v>0.6660619224617621</v>
      </c>
      <c r="F31" s="131">
        <v>0.6943306655529028</v>
      </c>
      <c r="G31" s="131">
        <v>0.8003529633807824</v>
      </c>
      <c r="H31" s="131">
        <v>1.3180316856559184</v>
      </c>
    </row>
    <row r="32" spans="1:10" ht="12.75">
      <c r="A32" s="147" t="s">
        <v>411</v>
      </c>
      <c r="C32" s="148" t="s">
        <v>412</v>
      </c>
      <c r="D32" s="148" t="s">
        <v>413</v>
      </c>
      <c r="F32" s="148" t="s">
        <v>414</v>
      </c>
      <c r="G32" s="148" t="s">
        <v>415</v>
      </c>
      <c r="H32" s="148" t="s">
        <v>416</v>
      </c>
      <c r="I32" s="149" t="s">
        <v>417</v>
      </c>
      <c r="J32" s="148" t="s">
        <v>418</v>
      </c>
    </row>
    <row r="33" spans="1:8" ht="12.75">
      <c r="A33" s="150" t="s">
        <v>472</v>
      </c>
      <c r="C33" s="151">
        <v>231.6040000000503</v>
      </c>
      <c r="D33" s="131">
        <v>37763.90843266249</v>
      </c>
      <c r="F33" s="131">
        <v>13897</v>
      </c>
      <c r="G33" s="131">
        <v>15840.999999985099</v>
      </c>
      <c r="H33" s="152" t="s">
        <v>561</v>
      </c>
    </row>
    <row r="35" spans="4:8" ht="12.75">
      <c r="D35" s="131">
        <v>38058.093284249306</v>
      </c>
      <c r="F35" s="131">
        <v>14327</v>
      </c>
      <c r="G35" s="131">
        <v>15775</v>
      </c>
      <c r="H35" s="152" t="s">
        <v>562</v>
      </c>
    </row>
    <row r="37" spans="4:8" ht="12.75">
      <c r="D37" s="131">
        <v>38195.58035129309</v>
      </c>
      <c r="F37" s="131">
        <v>14325</v>
      </c>
      <c r="G37" s="131">
        <v>15882</v>
      </c>
      <c r="H37" s="152" t="s">
        <v>563</v>
      </c>
    </row>
    <row r="39" spans="1:8" ht="12.75">
      <c r="A39" s="147" t="s">
        <v>419</v>
      </c>
      <c r="C39" s="153" t="s">
        <v>420</v>
      </c>
      <c r="D39" s="131">
        <v>38005.86068940163</v>
      </c>
      <c r="F39" s="131">
        <v>14183</v>
      </c>
      <c r="G39" s="131">
        <v>15832.666666661698</v>
      </c>
      <c r="H39" s="131">
        <v>22804.03603351002</v>
      </c>
    </row>
    <row r="40" spans="1:8" ht="12.75">
      <c r="A40" s="130">
        <v>38407.73400462963</v>
      </c>
      <c r="C40" s="153" t="s">
        <v>421</v>
      </c>
      <c r="D40" s="131">
        <v>220.52515572481613</v>
      </c>
      <c r="F40" s="131">
        <v>247.68528418135784</v>
      </c>
      <c r="G40" s="131">
        <v>53.984565694572446</v>
      </c>
      <c r="H40" s="131">
        <v>220.52515572481613</v>
      </c>
    </row>
    <row r="42" spans="3:8" ht="12.75">
      <c r="C42" s="153" t="s">
        <v>422</v>
      </c>
      <c r="D42" s="131">
        <v>0.5802398675484071</v>
      </c>
      <c r="F42" s="131">
        <v>1.746353269275597</v>
      </c>
      <c r="G42" s="131">
        <v>0.34096950836618</v>
      </c>
      <c r="H42" s="131">
        <v>0.9670444100367116</v>
      </c>
    </row>
    <row r="43" spans="1:10" ht="12.75">
      <c r="A43" s="147" t="s">
        <v>411</v>
      </c>
      <c r="C43" s="148" t="s">
        <v>412</v>
      </c>
      <c r="D43" s="148" t="s">
        <v>413</v>
      </c>
      <c r="F43" s="148" t="s">
        <v>414</v>
      </c>
      <c r="G43" s="148" t="s">
        <v>415</v>
      </c>
      <c r="H43" s="148" t="s">
        <v>416</v>
      </c>
      <c r="I43" s="149" t="s">
        <v>417</v>
      </c>
      <c r="J43" s="148" t="s">
        <v>418</v>
      </c>
    </row>
    <row r="44" spans="1:8" ht="12.75">
      <c r="A44" s="150" t="s">
        <v>470</v>
      </c>
      <c r="C44" s="151">
        <v>267.7160000000149</v>
      </c>
      <c r="D44" s="131">
        <v>36257.76154369116</v>
      </c>
      <c r="F44" s="131">
        <v>4444.5</v>
      </c>
      <c r="G44" s="131">
        <v>4496.25</v>
      </c>
      <c r="H44" s="152" t="s">
        <v>564</v>
      </c>
    </row>
    <row r="46" spans="4:8" ht="12.75">
      <c r="D46" s="131">
        <v>37307.89725583792</v>
      </c>
      <c r="F46" s="131">
        <v>4426.25</v>
      </c>
      <c r="G46" s="131">
        <v>4509.5</v>
      </c>
      <c r="H46" s="152" t="s">
        <v>565</v>
      </c>
    </row>
    <row r="48" spans="4:8" ht="12.75">
      <c r="D48" s="131">
        <v>36486.88210576773</v>
      </c>
      <c r="F48" s="131">
        <v>4420.75</v>
      </c>
      <c r="G48" s="131">
        <v>4518.25</v>
      </c>
      <c r="H48" s="152" t="s">
        <v>566</v>
      </c>
    </row>
    <row r="50" spans="1:8" ht="12.75">
      <c r="A50" s="147" t="s">
        <v>419</v>
      </c>
      <c r="C50" s="153" t="s">
        <v>420</v>
      </c>
      <c r="D50" s="131">
        <v>36684.1803017656</v>
      </c>
      <c r="F50" s="131">
        <v>4430.5</v>
      </c>
      <c r="G50" s="131">
        <v>4508</v>
      </c>
      <c r="H50" s="131">
        <v>32208.429976668074</v>
      </c>
    </row>
    <row r="51" spans="1:8" ht="12.75">
      <c r="A51" s="130">
        <v>38407.73465277778</v>
      </c>
      <c r="C51" s="153" t="s">
        <v>421</v>
      </c>
      <c r="D51" s="131">
        <v>552.1695274908212</v>
      </c>
      <c r="F51" s="131">
        <v>12.432316759156356</v>
      </c>
      <c r="G51" s="131">
        <v>11.076438958437862</v>
      </c>
      <c r="H51" s="131">
        <v>552.1695274908212</v>
      </c>
    </row>
    <row r="53" spans="3:8" ht="12.75">
      <c r="C53" s="153" t="s">
        <v>422</v>
      </c>
      <c r="D53" s="131">
        <v>1.505197943496765</v>
      </c>
      <c r="F53" s="131">
        <v>0.28060753321648474</v>
      </c>
      <c r="G53" s="131">
        <v>0.24570627680651874</v>
      </c>
      <c r="H53" s="131">
        <v>1.7143633759572112</v>
      </c>
    </row>
    <row r="54" spans="1:10" ht="12.75">
      <c r="A54" s="147" t="s">
        <v>411</v>
      </c>
      <c r="C54" s="148" t="s">
        <v>412</v>
      </c>
      <c r="D54" s="148" t="s">
        <v>413</v>
      </c>
      <c r="F54" s="148" t="s">
        <v>414</v>
      </c>
      <c r="G54" s="148" t="s">
        <v>415</v>
      </c>
      <c r="H54" s="148" t="s">
        <v>416</v>
      </c>
      <c r="I54" s="149" t="s">
        <v>417</v>
      </c>
      <c r="J54" s="148" t="s">
        <v>418</v>
      </c>
    </row>
    <row r="55" spans="1:8" ht="12.75">
      <c r="A55" s="150" t="s">
        <v>469</v>
      </c>
      <c r="C55" s="151">
        <v>292.40199999976903</v>
      </c>
      <c r="D55" s="131">
        <v>39235.1736805439</v>
      </c>
      <c r="F55" s="131">
        <v>18401</v>
      </c>
      <c r="G55" s="131">
        <v>17630.25</v>
      </c>
      <c r="H55" s="152" t="s">
        <v>567</v>
      </c>
    </row>
    <row r="57" spans="4:8" ht="12.75">
      <c r="D57" s="131">
        <v>39277.567230165005</v>
      </c>
      <c r="F57" s="131">
        <v>18422.75</v>
      </c>
      <c r="G57" s="131">
        <v>17895.25</v>
      </c>
      <c r="H57" s="152" t="s">
        <v>568</v>
      </c>
    </row>
    <row r="59" spans="4:8" ht="12.75">
      <c r="D59" s="131">
        <v>39130.22930467129</v>
      </c>
      <c r="F59" s="131">
        <v>18530.75</v>
      </c>
      <c r="G59" s="131">
        <v>17749</v>
      </c>
      <c r="H59" s="152" t="s">
        <v>569</v>
      </c>
    </row>
    <row r="61" spans="1:8" ht="12.75">
      <c r="A61" s="147" t="s">
        <v>419</v>
      </c>
      <c r="C61" s="153" t="s">
        <v>420</v>
      </c>
      <c r="D61" s="131">
        <v>39214.32340512673</v>
      </c>
      <c r="F61" s="131">
        <v>18451.5</v>
      </c>
      <c r="G61" s="131">
        <v>17758.166666666668</v>
      </c>
      <c r="H61" s="131">
        <v>21168.433395520584</v>
      </c>
    </row>
    <row r="62" spans="1:8" ht="12.75">
      <c r="A62" s="130">
        <v>38407.73532407408</v>
      </c>
      <c r="C62" s="153" t="s">
        <v>421</v>
      </c>
      <c r="D62" s="131">
        <v>75.84963125073448</v>
      </c>
      <c r="F62" s="131">
        <v>69.4887580835922</v>
      </c>
      <c r="G62" s="131">
        <v>132.73760142978827</v>
      </c>
      <c r="H62" s="131">
        <v>75.84963125073448</v>
      </c>
    </row>
    <row r="64" spans="3:8" ht="12.75">
      <c r="C64" s="153" t="s">
        <v>422</v>
      </c>
      <c r="D64" s="131">
        <v>0.19342328176142448</v>
      </c>
      <c r="F64" s="131">
        <v>0.3766022170749923</v>
      </c>
      <c r="G64" s="131">
        <v>0.7474735648187496</v>
      </c>
      <c r="H64" s="131">
        <v>0.35831480692749296</v>
      </c>
    </row>
    <row r="65" spans="1:10" ht="12.75">
      <c r="A65" s="147" t="s">
        <v>411</v>
      </c>
      <c r="C65" s="148" t="s">
        <v>412</v>
      </c>
      <c r="D65" s="148" t="s">
        <v>413</v>
      </c>
      <c r="F65" s="148" t="s">
        <v>414</v>
      </c>
      <c r="G65" s="148" t="s">
        <v>415</v>
      </c>
      <c r="H65" s="148" t="s">
        <v>416</v>
      </c>
      <c r="I65" s="149" t="s">
        <v>417</v>
      </c>
      <c r="J65" s="148" t="s">
        <v>418</v>
      </c>
    </row>
    <row r="66" spans="1:8" ht="12.75">
      <c r="A66" s="150" t="s">
        <v>473</v>
      </c>
      <c r="C66" s="151">
        <v>324.75400000019</v>
      </c>
      <c r="D66" s="131">
        <v>38089.70151311159</v>
      </c>
      <c r="F66" s="131">
        <v>26616.000000029802</v>
      </c>
      <c r="G66" s="131">
        <v>24490</v>
      </c>
      <c r="H66" s="152" t="s">
        <v>570</v>
      </c>
    </row>
    <row r="68" spans="4:8" ht="12.75">
      <c r="D68" s="131">
        <v>38571.37512540817</v>
      </c>
      <c r="F68" s="131">
        <v>26489</v>
      </c>
      <c r="G68" s="131">
        <v>24604</v>
      </c>
      <c r="H68" s="152" t="s">
        <v>571</v>
      </c>
    </row>
    <row r="70" spans="4:8" ht="12.75">
      <c r="D70" s="131">
        <v>39066.22932130098</v>
      </c>
      <c r="F70" s="131">
        <v>26895.000000029802</v>
      </c>
      <c r="G70" s="131">
        <v>24748</v>
      </c>
      <c r="H70" s="152" t="s">
        <v>572</v>
      </c>
    </row>
    <row r="72" spans="1:8" ht="12.75">
      <c r="A72" s="147" t="s">
        <v>419</v>
      </c>
      <c r="C72" s="153" t="s">
        <v>420</v>
      </c>
      <c r="D72" s="131">
        <v>38575.76865327358</v>
      </c>
      <c r="F72" s="131">
        <v>26666.666666686535</v>
      </c>
      <c r="G72" s="131">
        <v>24614</v>
      </c>
      <c r="H72" s="131">
        <v>12867.258778936239</v>
      </c>
    </row>
    <row r="73" spans="1:8" ht="12.75">
      <c r="A73" s="130">
        <v>38407.73583333333</v>
      </c>
      <c r="C73" s="153" t="s">
        <v>421</v>
      </c>
      <c r="D73" s="131">
        <v>488.27872916765955</v>
      </c>
      <c r="F73" s="131">
        <v>207.6880673958498</v>
      </c>
      <c r="G73" s="131">
        <v>129.2903708711519</v>
      </c>
      <c r="H73" s="131">
        <v>488.27872916765955</v>
      </c>
    </row>
    <row r="75" spans="3:8" ht="12.75">
      <c r="C75" s="153" t="s">
        <v>422</v>
      </c>
      <c r="D75" s="131">
        <v>1.2657653916281033</v>
      </c>
      <c r="F75" s="131">
        <v>0.7788302527338565</v>
      </c>
      <c r="G75" s="131">
        <v>0.5252716781959531</v>
      </c>
      <c r="H75" s="131">
        <v>3.7947377724847966</v>
      </c>
    </row>
    <row r="76" spans="1:10" ht="12.75">
      <c r="A76" s="147" t="s">
        <v>411</v>
      </c>
      <c r="C76" s="148" t="s">
        <v>412</v>
      </c>
      <c r="D76" s="148" t="s">
        <v>413</v>
      </c>
      <c r="F76" s="148" t="s">
        <v>414</v>
      </c>
      <c r="G76" s="148" t="s">
        <v>415</v>
      </c>
      <c r="H76" s="148" t="s">
        <v>416</v>
      </c>
      <c r="I76" s="149" t="s">
        <v>417</v>
      </c>
      <c r="J76" s="148" t="s">
        <v>418</v>
      </c>
    </row>
    <row r="77" spans="1:8" ht="12.75">
      <c r="A77" s="150" t="s">
        <v>492</v>
      </c>
      <c r="C77" s="151">
        <v>343.82299999985844</v>
      </c>
      <c r="D77" s="131">
        <v>38181.822680830956</v>
      </c>
      <c r="F77" s="131">
        <v>21648</v>
      </c>
      <c r="G77" s="131">
        <v>21062</v>
      </c>
      <c r="H77" s="152" t="s">
        <v>573</v>
      </c>
    </row>
    <row r="79" spans="4:8" ht="12.75">
      <c r="D79" s="131">
        <v>37692.538744330406</v>
      </c>
      <c r="F79" s="131">
        <v>20866</v>
      </c>
      <c r="G79" s="131">
        <v>20592</v>
      </c>
      <c r="H79" s="152" t="s">
        <v>574</v>
      </c>
    </row>
    <row r="81" spans="4:8" ht="12.75">
      <c r="D81" s="131">
        <v>37829.688912689686</v>
      </c>
      <c r="F81" s="131">
        <v>21530</v>
      </c>
      <c r="G81" s="131">
        <v>20622</v>
      </c>
      <c r="H81" s="152" t="s">
        <v>575</v>
      </c>
    </row>
    <row r="83" spans="1:8" ht="12.75">
      <c r="A83" s="147" t="s">
        <v>419</v>
      </c>
      <c r="C83" s="153" t="s">
        <v>420</v>
      </c>
      <c r="D83" s="131">
        <v>37901.350112617016</v>
      </c>
      <c r="F83" s="131">
        <v>21348</v>
      </c>
      <c r="G83" s="131">
        <v>20758.666666666668</v>
      </c>
      <c r="H83" s="131">
        <v>16845.89075715766</v>
      </c>
    </row>
    <row r="84" spans="1:8" ht="12.75">
      <c r="A84" s="130">
        <v>38407.73627314815</v>
      </c>
      <c r="C84" s="153" t="s">
        <v>421</v>
      </c>
      <c r="D84" s="131">
        <v>252.3909434004059</v>
      </c>
      <c r="F84" s="131">
        <v>421.57324393277145</v>
      </c>
      <c r="G84" s="131">
        <v>263.1222782915451</v>
      </c>
      <c r="H84" s="131">
        <v>252.3909434004059</v>
      </c>
    </row>
    <row r="86" spans="3:8" ht="12.75">
      <c r="C86" s="153" t="s">
        <v>422</v>
      </c>
      <c r="D86" s="131">
        <v>0.6659154427229421</v>
      </c>
      <c r="F86" s="131">
        <v>1.9747669286714045</v>
      </c>
      <c r="G86" s="131">
        <v>1.267529762468102</v>
      </c>
      <c r="H86" s="131">
        <v>1.4982344777058905</v>
      </c>
    </row>
    <row r="87" spans="1:10" ht="12.75">
      <c r="A87" s="147" t="s">
        <v>411</v>
      </c>
      <c r="C87" s="148" t="s">
        <v>412</v>
      </c>
      <c r="D87" s="148" t="s">
        <v>413</v>
      </c>
      <c r="F87" s="148" t="s">
        <v>414</v>
      </c>
      <c r="G87" s="148" t="s">
        <v>415</v>
      </c>
      <c r="H87" s="148" t="s">
        <v>416</v>
      </c>
      <c r="I87" s="149" t="s">
        <v>417</v>
      </c>
      <c r="J87" s="148" t="s">
        <v>418</v>
      </c>
    </row>
    <row r="88" spans="1:8" ht="12.75">
      <c r="A88" s="150" t="s">
        <v>474</v>
      </c>
      <c r="C88" s="151">
        <v>361.38400000007823</v>
      </c>
      <c r="D88" s="131">
        <v>38166.18679958582</v>
      </c>
      <c r="F88" s="131">
        <v>22366</v>
      </c>
      <c r="G88" s="131">
        <v>22594</v>
      </c>
      <c r="H88" s="152" t="s">
        <v>576</v>
      </c>
    </row>
    <row r="90" spans="4:8" ht="12.75">
      <c r="D90" s="131">
        <v>38099.53130608797</v>
      </c>
      <c r="F90" s="131">
        <v>22460</v>
      </c>
      <c r="G90" s="131">
        <v>22020</v>
      </c>
      <c r="H90" s="152" t="s">
        <v>577</v>
      </c>
    </row>
    <row r="92" spans="4:8" ht="12.75">
      <c r="D92" s="131">
        <v>39132.01555669308</v>
      </c>
      <c r="F92" s="131">
        <v>22200</v>
      </c>
      <c r="G92" s="131">
        <v>21986</v>
      </c>
      <c r="H92" s="152" t="s">
        <v>578</v>
      </c>
    </row>
    <row r="94" spans="1:8" ht="12.75">
      <c r="A94" s="147" t="s">
        <v>419</v>
      </c>
      <c r="C94" s="153" t="s">
        <v>420</v>
      </c>
      <c r="D94" s="131">
        <v>38465.911220788956</v>
      </c>
      <c r="F94" s="131">
        <v>22342</v>
      </c>
      <c r="G94" s="131">
        <v>22200</v>
      </c>
      <c r="H94" s="131">
        <v>16189.180714633007</v>
      </c>
    </row>
    <row r="95" spans="1:8" ht="12.75">
      <c r="A95" s="130">
        <v>38407.73670138889</v>
      </c>
      <c r="C95" s="153" t="s">
        <v>421</v>
      </c>
      <c r="D95" s="131">
        <v>577.8252144341509</v>
      </c>
      <c r="F95" s="131">
        <v>131.6510539266587</v>
      </c>
      <c r="G95" s="131">
        <v>341.63723450467165</v>
      </c>
      <c r="H95" s="131">
        <v>577.8252144341509</v>
      </c>
    </row>
    <row r="97" spans="3:8" ht="12.75">
      <c r="C97" s="153" t="s">
        <v>422</v>
      </c>
      <c r="D97" s="131">
        <v>1.5021747726643333</v>
      </c>
      <c r="F97" s="131">
        <v>0.5892536654133861</v>
      </c>
      <c r="G97" s="131">
        <v>1.538906461732755</v>
      </c>
      <c r="H97" s="131">
        <v>3.5692060309875266</v>
      </c>
    </row>
    <row r="98" spans="1:10" ht="12.75">
      <c r="A98" s="147" t="s">
        <v>411</v>
      </c>
      <c r="C98" s="148" t="s">
        <v>412</v>
      </c>
      <c r="D98" s="148" t="s">
        <v>413</v>
      </c>
      <c r="F98" s="148" t="s">
        <v>414</v>
      </c>
      <c r="G98" s="148" t="s">
        <v>415</v>
      </c>
      <c r="H98" s="148" t="s">
        <v>416</v>
      </c>
      <c r="I98" s="149" t="s">
        <v>417</v>
      </c>
      <c r="J98" s="148" t="s">
        <v>418</v>
      </c>
    </row>
    <row r="99" spans="1:8" ht="12.75">
      <c r="A99" s="150" t="s">
        <v>493</v>
      </c>
      <c r="C99" s="151">
        <v>371.029</v>
      </c>
      <c r="D99" s="131">
        <v>36839.25461703539</v>
      </c>
      <c r="F99" s="131">
        <v>27006</v>
      </c>
      <c r="G99" s="131">
        <v>26804</v>
      </c>
      <c r="H99" s="152" t="s">
        <v>579</v>
      </c>
    </row>
    <row r="101" spans="4:8" ht="12.75">
      <c r="D101" s="131">
        <v>36982.27142453194</v>
      </c>
      <c r="F101" s="131">
        <v>27222.000000029802</v>
      </c>
      <c r="G101" s="131">
        <v>27688</v>
      </c>
      <c r="H101" s="152" t="s">
        <v>580</v>
      </c>
    </row>
    <row r="103" spans="4:8" ht="12.75">
      <c r="D103" s="131">
        <v>37044.07387983799</v>
      </c>
      <c r="F103" s="131">
        <v>26714</v>
      </c>
      <c r="G103" s="131">
        <v>26977.999999970198</v>
      </c>
      <c r="H103" s="152" t="s">
        <v>581</v>
      </c>
    </row>
    <row r="105" spans="1:8" ht="12.75">
      <c r="A105" s="147" t="s">
        <v>419</v>
      </c>
      <c r="C105" s="153" t="s">
        <v>420</v>
      </c>
      <c r="D105" s="131">
        <v>36955.19997380177</v>
      </c>
      <c r="F105" s="131">
        <v>26980.666666676603</v>
      </c>
      <c r="G105" s="131">
        <v>27156.666666656733</v>
      </c>
      <c r="H105" s="131">
        <v>9907.556562946684</v>
      </c>
    </row>
    <row r="106" spans="1:8" ht="12.75">
      <c r="A106" s="130">
        <v>38407.73715277778</v>
      </c>
      <c r="C106" s="153" t="s">
        <v>421</v>
      </c>
      <c r="D106" s="131">
        <v>105.05893673160071</v>
      </c>
      <c r="F106" s="131">
        <v>254.94574587676013</v>
      </c>
      <c r="G106" s="131">
        <v>468.3004733489243</v>
      </c>
      <c r="H106" s="131">
        <v>105.05893673160071</v>
      </c>
    </row>
    <row r="108" spans="3:8" ht="12.75">
      <c r="C108" s="153" t="s">
        <v>422</v>
      </c>
      <c r="D108" s="131">
        <v>0.2842872905736647</v>
      </c>
      <c r="F108" s="131">
        <v>0.9449201127103345</v>
      </c>
      <c r="G108" s="131">
        <v>1.7244401866297863</v>
      </c>
      <c r="H108" s="131">
        <v>1.0603919953837164</v>
      </c>
    </row>
    <row r="109" spans="1:10" ht="12.75">
      <c r="A109" s="147" t="s">
        <v>411</v>
      </c>
      <c r="C109" s="148" t="s">
        <v>412</v>
      </c>
      <c r="D109" s="148" t="s">
        <v>413</v>
      </c>
      <c r="F109" s="148" t="s">
        <v>414</v>
      </c>
      <c r="G109" s="148" t="s">
        <v>415</v>
      </c>
      <c r="H109" s="148" t="s">
        <v>416</v>
      </c>
      <c r="I109" s="149" t="s">
        <v>417</v>
      </c>
      <c r="J109" s="148" t="s">
        <v>418</v>
      </c>
    </row>
    <row r="110" spans="1:8" ht="12.75">
      <c r="A110" s="150" t="s">
        <v>468</v>
      </c>
      <c r="C110" s="151">
        <v>407.77100000018254</v>
      </c>
      <c r="D110" s="131">
        <v>3947186.381668091</v>
      </c>
      <c r="F110" s="131">
        <v>110000</v>
      </c>
      <c r="G110" s="131">
        <v>106100</v>
      </c>
      <c r="H110" s="152" t="s">
        <v>582</v>
      </c>
    </row>
    <row r="112" spans="4:8" ht="12.75">
      <c r="D112" s="131">
        <v>4029373.2283096313</v>
      </c>
      <c r="F112" s="131">
        <v>111500</v>
      </c>
      <c r="G112" s="131">
        <v>106300</v>
      </c>
      <c r="H112" s="152" t="s">
        <v>583</v>
      </c>
    </row>
    <row r="114" spans="4:8" ht="12.75">
      <c r="D114" s="131">
        <v>4157027.219356537</v>
      </c>
      <c r="F114" s="131">
        <v>110600</v>
      </c>
      <c r="G114" s="131">
        <v>106600</v>
      </c>
      <c r="H114" s="152" t="s">
        <v>584</v>
      </c>
    </row>
    <row r="116" spans="1:8" ht="12.75">
      <c r="A116" s="147" t="s">
        <v>419</v>
      </c>
      <c r="C116" s="153" t="s">
        <v>420</v>
      </c>
      <c r="D116" s="131">
        <v>4044528.9431114197</v>
      </c>
      <c r="F116" s="131">
        <v>110700</v>
      </c>
      <c r="G116" s="131">
        <v>106333.33333333334</v>
      </c>
      <c r="H116" s="131">
        <v>3936047.978750833</v>
      </c>
    </row>
    <row r="117" spans="1:8" ht="12.75">
      <c r="A117" s="130">
        <v>38407.73761574074</v>
      </c>
      <c r="C117" s="153" t="s">
        <v>421</v>
      </c>
      <c r="D117" s="131">
        <v>105738.19583676152</v>
      </c>
      <c r="F117" s="131">
        <v>754.983443527075</v>
      </c>
      <c r="G117" s="131">
        <v>251.66114784235833</v>
      </c>
      <c r="H117" s="131">
        <v>105738.19583676152</v>
      </c>
    </row>
    <row r="119" spans="3:8" ht="12.75">
      <c r="C119" s="153" t="s">
        <v>422</v>
      </c>
      <c r="D119" s="131">
        <v>2.614351320611841</v>
      </c>
      <c r="F119" s="131">
        <v>0.6820085307380984</v>
      </c>
      <c r="G119" s="131">
        <v>0.2366719258705564</v>
      </c>
      <c r="H119" s="131">
        <v>2.686405155821278</v>
      </c>
    </row>
    <row r="120" spans="1:10" ht="12.75">
      <c r="A120" s="147" t="s">
        <v>411</v>
      </c>
      <c r="C120" s="148" t="s">
        <v>412</v>
      </c>
      <c r="D120" s="148" t="s">
        <v>413</v>
      </c>
      <c r="F120" s="148" t="s">
        <v>414</v>
      </c>
      <c r="G120" s="148" t="s">
        <v>415</v>
      </c>
      <c r="H120" s="148" t="s">
        <v>416</v>
      </c>
      <c r="I120" s="149" t="s">
        <v>417</v>
      </c>
      <c r="J120" s="148" t="s">
        <v>418</v>
      </c>
    </row>
    <row r="121" spans="1:8" ht="12.75">
      <c r="A121" s="150" t="s">
        <v>475</v>
      </c>
      <c r="C121" s="151">
        <v>455.40299999993294</v>
      </c>
      <c r="D121" s="131">
        <v>391742.0781531334</v>
      </c>
      <c r="F121" s="131">
        <v>71072.5</v>
      </c>
      <c r="G121" s="131">
        <v>71850</v>
      </c>
      <c r="H121" s="152" t="s">
        <v>585</v>
      </c>
    </row>
    <row r="123" spans="4:8" ht="12.75">
      <c r="D123" s="131">
        <v>386983.6798300743</v>
      </c>
      <c r="F123" s="131">
        <v>71007.5</v>
      </c>
      <c r="G123" s="131">
        <v>72415</v>
      </c>
      <c r="H123" s="152" t="s">
        <v>586</v>
      </c>
    </row>
    <row r="125" spans="4:8" ht="12.75">
      <c r="D125" s="131">
        <v>396005.39338970184</v>
      </c>
      <c r="F125" s="131">
        <v>70472.5</v>
      </c>
      <c r="G125" s="131">
        <v>72915</v>
      </c>
      <c r="H125" s="152" t="s">
        <v>587</v>
      </c>
    </row>
    <row r="127" spans="1:8" ht="12.75">
      <c r="A127" s="147" t="s">
        <v>419</v>
      </c>
      <c r="C127" s="153" t="s">
        <v>420</v>
      </c>
      <c r="D127" s="131">
        <v>391577.0504576365</v>
      </c>
      <c r="F127" s="131">
        <v>70850.83333333333</v>
      </c>
      <c r="G127" s="131">
        <v>72393.33333333333</v>
      </c>
      <c r="H127" s="131">
        <v>319959.4511359311</v>
      </c>
    </row>
    <row r="128" spans="1:8" ht="12.75">
      <c r="A128" s="130">
        <v>38407.73826388889</v>
      </c>
      <c r="C128" s="153" t="s">
        <v>421</v>
      </c>
      <c r="D128" s="131">
        <v>4513.120261321544</v>
      </c>
      <c r="F128" s="131">
        <v>329.25420776860744</v>
      </c>
      <c r="G128" s="131">
        <v>532.8304921204616</v>
      </c>
      <c r="H128" s="131">
        <v>4513.120261321544</v>
      </c>
    </row>
    <row r="130" spans="3:8" ht="12.75">
      <c r="C130" s="153" t="s">
        <v>422</v>
      </c>
      <c r="D130" s="131">
        <v>1.152549736009058</v>
      </c>
      <c r="F130" s="131">
        <v>0.4647146579343092</v>
      </c>
      <c r="G130" s="131">
        <v>0.7360214920164772</v>
      </c>
      <c r="H130" s="131">
        <v>1.4105288171044514</v>
      </c>
    </row>
    <row r="131" spans="1:16" ht="12.75">
      <c r="A131" s="141" t="s">
        <v>402</v>
      </c>
      <c r="B131" s="136" t="s">
        <v>533</v>
      </c>
      <c r="D131" s="141" t="s">
        <v>403</v>
      </c>
      <c r="E131" s="136" t="s">
        <v>404</v>
      </c>
      <c r="F131" s="137" t="s">
        <v>423</v>
      </c>
      <c r="G131" s="142" t="s">
        <v>406</v>
      </c>
      <c r="H131" s="143">
        <v>1</v>
      </c>
      <c r="I131" s="144" t="s">
        <v>407</v>
      </c>
      <c r="J131" s="143">
        <v>2</v>
      </c>
      <c r="K131" s="142" t="s">
        <v>408</v>
      </c>
      <c r="L131" s="145">
        <v>1</v>
      </c>
      <c r="M131" s="142" t="s">
        <v>409</v>
      </c>
      <c r="N131" s="146">
        <v>1</v>
      </c>
      <c r="O131" s="142" t="s">
        <v>410</v>
      </c>
      <c r="P131" s="146">
        <v>1</v>
      </c>
    </row>
    <row r="133" spans="1:10" ht="12.75">
      <c r="A133" s="147" t="s">
        <v>411</v>
      </c>
      <c r="C133" s="148" t="s">
        <v>412</v>
      </c>
      <c r="D133" s="148" t="s">
        <v>413</v>
      </c>
      <c r="F133" s="148" t="s">
        <v>414</v>
      </c>
      <c r="G133" s="148" t="s">
        <v>415</v>
      </c>
      <c r="H133" s="148" t="s">
        <v>416</v>
      </c>
      <c r="I133" s="149" t="s">
        <v>417</v>
      </c>
      <c r="J133" s="148" t="s">
        <v>418</v>
      </c>
    </row>
    <row r="134" spans="1:8" ht="12.75">
      <c r="A134" s="150" t="s">
        <v>471</v>
      </c>
      <c r="C134" s="151">
        <v>228.61599999992177</v>
      </c>
      <c r="D134" s="131">
        <v>19311.300132334232</v>
      </c>
      <c r="F134" s="131">
        <v>19859</v>
      </c>
      <c r="G134" s="131">
        <v>18941</v>
      </c>
      <c r="H134" s="152" t="s">
        <v>588</v>
      </c>
    </row>
    <row r="136" spans="4:8" ht="12.75">
      <c r="D136" s="131">
        <v>18882</v>
      </c>
      <c r="F136" s="131">
        <v>19757</v>
      </c>
      <c r="G136" s="131">
        <v>19204</v>
      </c>
      <c r="H136" s="152" t="s">
        <v>589</v>
      </c>
    </row>
    <row r="138" spans="4:8" ht="12.75">
      <c r="D138" s="131">
        <v>18971</v>
      </c>
      <c r="F138" s="131">
        <v>19905</v>
      </c>
      <c r="G138" s="131">
        <v>19151</v>
      </c>
      <c r="H138" s="152" t="s">
        <v>590</v>
      </c>
    </row>
    <row r="140" spans="1:8" ht="12.75">
      <c r="A140" s="147" t="s">
        <v>419</v>
      </c>
      <c r="C140" s="153" t="s">
        <v>420</v>
      </c>
      <c r="D140" s="131">
        <v>19054.766710778076</v>
      </c>
      <c r="F140" s="131">
        <v>19840.333333333332</v>
      </c>
      <c r="G140" s="131">
        <v>19098.666666666668</v>
      </c>
      <c r="H140" s="131">
        <v>-389.0450121348889</v>
      </c>
    </row>
    <row r="141" spans="1:8" ht="12.75">
      <c r="A141" s="130">
        <v>38407.74050925926</v>
      </c>
      <c r="C141" s="153" t="s">
        <v>421</v>
      </c>
      <c r="D141" s="131">
        <v>226.57735385844313</v>
      </c>
      <c r="F141" s="131">
        <v>75.74518686578926</v>
      </c>
      <c r="G141" s="131">
        <v>139.09109724685234</v>
      </c>
      <c r="H141" s="131">
        <v>226.57735385844313</v>
      </c>
    </row>
    <row r="143" spans="3:7" ht="12.75">
      <c r="C143" s="153" t="s">
        <v>422</v>
      </c>
      <c r="D143" s="131">
        <v>1.1890849008940247</v>
      </c>
      <c r="F143" s="131">
        <v>0.3817737615251219</v>
      </c>
      <c r="G143" s="131">
        <v>0.7282764795806986</v>
      </c>
    </row>
    <row r="144" spans="1:10" ht="12.75">
      <c r="A144" s="147" t="s">
        <v>411</v>
      </c>
      <c r="C144" s="148" t="s">
        <v>412</v>
      </c>
      <c r="D144" s="148" t="s">
        <v>413</v>
      </c>
      <c r="F144" s="148" t="s">
        <v>414</v>
      </c>
      <c r="G144" s="148" t="s">
        <v>415</v>
      </c>
      <c r="H144" s="148" t="s">
        <v>416</v>
      </c>
      <c r="I144" s="149" t="s">
        <v>417</v>
      </c>
      <c r="J144" s="148" t="s">
        <v>418</v>
      </c>
    </row>
    <row r="145" spans="1:8" ht="12.75">
      <c r="A145" s="150" t="s">
        <v>472</v>
      </c>
      <c r="C145" s="151">
        <v>231.6040000000503</v>
      </c>
      <c r="D145" s="131">
        <v>15697.754384741187</v>
      </c>
      <c r="F145" s="131">
        <v>14146</v>
      </c>
      <c r="G145" s="131">
        <v>15695</v>
      </c>
      <c r="H145" s="152" t="s">
        <v>591</v>
      </c>
    </row>
    <row r="147" spans="4:8" ht="12.75">
      <c r="D147" s="131">
        <v>15728.998397141695</v>
      </c>
      <c r="F147" s="131">
        <v>14003</v>
      </c>
      <c r="G147" s="131">
        <v>15772</v>
      </c>
      <c r="H147" s="152" t="s">
        <v>592</v>
      </c>
    </row>
    <row r="149" spans="4:8" ht="12.75">
      <c r="D149" s="131">
        <v>15734.84579077363</v>
      </c>
      <c r="F149" s="131">
        <v>14262.999999985099</v>
      </c>
      <c r="G149" s="131">
        <v>15788.999999985099</v>
      </c>
      <c r="H149" s="152" t="s">
        <v>593</v>
      </c>
    </row>
    <row r="151" spans="1:8" ht="12.75">
      <c r="A151" s="147" t="s">
        <v>419</v>
      </c>
      <c r="C151" s="153" t="s">
        <v>420</v>
      </c>
      <c r="D151" s="131">
        <v>15720.53285755217</v>
      </c>
      <c r="F151" s="131">
        <v>14137.333333328366</v>
      </c>
      <c r="G151" s="131">
        <v>15751.999999995034</v>
      </c>
      <c r="H151" s="131">
        <v>585.9906672519314</v>
      </c>
    </row>
    <row r="152" spans="1:8" ht="12.75">
      <c r="A152" s="130">
        <v>38407.7409837963</v>
      </c>
      <c r="C152" s="153" t="s">
        <v>421</v>
      </c>
      <c r="D152" s="131">
        <v>19.94221955470928</v>
      </c>
      <c r="F152" s="131">
        <v>130.21648640418545</v>
      </c>
      <c r="G152" s="131">
        <v>50.089919139380214</v>
      </c>
      <c r="H152" s="131">
        <v>19.94221955470928</v>
      </c>
    </row>
    <row r="154" spans="3:8" ht="12.75">
      <c r="C154" s="153" t="s">
        <v>422</v>
      </c>
      <c r="D154" s="131">
        <v>0.1268546030558309</v>
      </c>
      <c r="F154" s="131">
        <v>0.9210823804882903</v>
      </c>
      <c r="G154" s="131">
        <v>0.3179908528402489</v>
      </c>
      <c r="H154" s="131">
        <v>3.403163338459048</v>
      </c>
    </row>
    <row r="155" spans="1:10" ht="12.75">
      <c r="A155" s="147" t="s">
        <v>411</v>
      </c>
      <c r="C155" s="148" t="s">
        <v>412</v>
      </c>
      <c r="D155" s="148" t="s">
        <v>413</v>
      </c>
      <c r="F155" s="148" t="s">
        <v>414</v>
      </c>
      <c r="G155" s="148" t="s">
        <v>415</v>
      </c>
      <c r="H155" s="148" t="s">
        <v>416</v>
      </c>
      <c r="I155" s="149" t="s">
        <v>417</v>
      </c>
      <c r="J155" s="148" t="s">
        <v>418</v>
      </c>
    </row>
    <row r="156" spans="1:8" ht="12.75">
      <c r="A156" s="150" t="s">
        <v>470</v>
      </c>
      <c r="C156" s="151">
        <v>267.7160000000149</v>
      </c>
      <c r="D156" s="131">
        <v>4716</v>
      </c>
      <c r="F156" s="131">
        <v>4391.75</v>
      </c>
      <c r="G156" s="131">
        <v>4509.5</v>
      </c>
      <c r="H156" s="152" t="s">
        <v>594</v>
      </c>
    </row>
    <row r="158" spans="4:8" ht="12.75">
      <c r="D158" s="131">
        <v>4799.097548700869</v>
      </c>
      <c r="F158" s="131">
        <v>4441</v>
      </c>
      <c r="G158" s="131">
        <v>4493.75</v>
      </c>
      <c r="H158" s="152" t="s">
        <v>595</v>
      </c>
    </row>
    <row r="160" spans="4:8" ht="12.75">
      <c r="D160" s="131">
        <v>4759.897354424</v>
      </c>
      <c r="F160" s="131">
        <v>4423</v>
      </c>
      <c r="G160" s="131">
        <v>4488.25</v>
      </c>
      <c r="H160" s="152" t="s">
        <v>596</v>
      </c>
    </row>
    <row r="162" spans="1:8" ht="12.75">
      <c r="A162" s="147" t="s">
        <v>419</v>
      </c>
      <c r="C162" s="153" t="s">
        <v>420</v>
      </c>
      <c r="D162" s="131">
        <v>4758.331634374957</v>
      </c>
      <c r="F162" s="131">
        <v>4418.583333333333</v>
      </c>
      <c r="G162" s="131">
        <v>4497.166666666667</v>
      </c>
      <c r="H162" s="131">
        <v>293.86544451799926</v>
      </c>
    </row>
    <row r="163" spans="1:8" ht="12.75">
      <c r="A163" s="130">
        <v>38407.741631944446</v>
      </c>
      <c r="C163" s="153" t="s">
        <v>421</v>
      </c>
      <c r="D163" s="131">
        <v>41.570894379099556</v>
      </c>
      <c r="F163" s="131">
        <v>24.920289591682785</v>
      </c>
      <c r="G163" s="131">
        <v>11.029316993056884</v>
      </c>
      <c r="H163" s="131">
        <v>41.570894379099556</v>
      </c>
    </row>
    <row r="165" spans="3:8" ht="12.75">
      <c r="C165" s="153" t="s">
        <v>422</v>
      </c>
      <c r="D165" s="131">
        <v>0.8736443269061932</v>
      </c>
      <c r="F165" s="131">
        <v>0.563988222281262</v>
      </c>
      <c r="G165" s="131">
        <v>0.24525035006612048</v>
      </c>
      <c r="H165" s="131">
        <v>14.146234324108612</v>
      </c>
    </row>
    <row r="166" spans="1:10" ht="12.75">
      <c r="A166" s="147" t="s">
        <v>411</v>
      </c>
      <c r="C166" s="148" t="s">
        <v>412</v>
      </c>
      <c r="D166" s="148" t="s">
        <v>413</v>
      </c>
      <c r="F166" s="148" t="s">
        <v>414</v>
      </c>
      <c r="G166" s="148" t="s">
        <v>415</v>
      </c>
      <c r="H166" s="148" t="s">
        <v>416</v>
      </c>
      <c r="I166" s="149" t="s">
        <v>417</v>
      </c>
      <c r="J166" s="148" t="s">
        <v>418</v>
      </c>
    </row>
    <row r="167" spans="1:8" ht="12.75">
      <c r="A167" s="150" t="s">
        <v>469</v>
      </c>
      <c r="C167" s="151">
        <v>292.40199999976903</v>
      </c>
      <c r="D167" s="131">
        <v>17837.4683047235</v>
      </c>
      <c r="F167" s="131">
        <v>17736</v>
      </c>
      <c r="G167" s="131">
        <v>17625.25</v>
      </c>
      <c r="H167" s="152" t="s">
        <v>597</v>
      </c>
    </row>
    <row r="169" spans="4:8" ht="12.75">
      <c r="D169" s="131">
        <v>17539.5</v>
      </c>
      <c r="F169" s="131">
        <v>17567.25</v>
      </c>
      <c r="G169" s="131">
        <v>17779.5</v>
      </c>
      <c r="H169" s="152" t="s">
        <v>598</v>
      </c>
    </row>
    <row r="171" spans="4:8" ht="12.75">
      <c r="D171" s="131">
        <v>17606</v>
      </c>
      <c r="F171" s="131">
        <v>17494.25</v>
      </c>
      <c r="G171" s="131">
        <v>17971</v>
      </c>
      <c r="H171" s="152" t="s">
        <v>599</v>
      </c>
    </row>
    <row r="173" spans="1:8" ht="12.75">
      <c r="A173" s="147" t="s">
        <v>419</v>
      </c>
      <c r="C173" s="153" t="s">
        <v>420</v>
      </c>
      <c r="D173" s="131">
        <v>17660.989434907835</v>
      </c>
      <c r="F173" s="131">
        <v>17599.166666666668</v>
      </c>
      <c r="G173" s="131">
        <v>17791.916666666668</v>
      </c>
      <c r="H173" s="131">
        <v>-50.938759136354555</v>
      </c>
    </row>
    <row r="174" spans="1:8" ht="12.75">
      <c r="A174" s="130">
        <v>38407.74230324074</v>
      </c>
      <c r="C174" s="153" t="s">
        <v>421</v>
      </c>
      <c r="D174" s="131">
        <v>156.4102174362955</v>
      </c>
      <c r="F174" s="131">
        <v>123.99504358373899</v>
      </c>
      <c r="G174" s="131">
        <v>173.20911013377253</v>
      </c>
      <c r="H174" s="131">
        <v>156.4102174362955</v>
      </c>
    </row>
    <row r="176" spans="3:7" ht="12.75">
      <c r="C176" s="153" t="s">
        <v>422</v>
      </c>
      <c r="D176" s="131">
        <v>0.8856254515794163</v>
      </c>
      <c r="F176" s="131">
        <v>0.7045506524953208</v>
      </c>
      <c r="G176" s="131">
        <v>0.9735269863211617</v>
      </c>
    </row>
    <row r="177" spans="1:10" ht="12.75">
      <c r="A177" s="147" t="s">
        <v>411</v>
      </c>
      <c r="C177" s="148" t="s">
        <v>412</v>
      </c>
      <c r="D177" s="148" t="s">
        <v>413</v>
      </c>
      <c r="F177" s="148" t="s">
        <v>414</v>
      </c>
      <c r="G177" s="148" t="s">
        <v>415</v>
      </c>
      <c r="H177" s="148" t="s">
        <v>416</v>
      </c>
      <c r="I177" s="149" t="s">
        <v>417</v>
      </c>
      <c r="J177" s="148" t="s">
        <v>418</v>
      </c>
    </row>
    <row r="178" spans="1:8" ht="12.75">
      <c r="A178" s="150" t="s">
        <v>473</v>
      </c>
      <c r="C178" s="151">
        <v>324.75400000019</v>
      </c>
      <c r="D178" s="131">
        <v>27710.236266434193</v>
      </c>
      <c r="F178" s="131">
        <v>25397</v>
      </c>
      <c r="G178" s="131">
        <v>24722</v>
      </c>
      <c r="H178" s="152" t="s">
        <v>600</v>
      </c>
    </row>
    <row r="180" spans="4:8" ht="12.75">
      <c r="D180" s="131">
        <v>27995.820255190134</v>
      </c>
      <c r="F180" s="131">
        <v>25956</v>
      </c>
      <c r="G180" s="131">
        <v>25154</v>
      </c>
      <c r="H180" s="152" t="s">
        <v>601</v>
      </c>
    </row>
    <row r="182" spans="4:8" ht="12.75">
      <c r="D182" s="131">
        <v>27858.920231223106</v>
      </c>
      <c r="F182" s="131">
        <v>25789</v>
      </c>
      <c r="G182" s="131">
        <v>24922</v>
      </c>
      <c r="H182" s="152" t="s">
        <v>602</v>
      </c>
    </row>
    <row r="184" spans="1:8" ht="12.75">
      <c r="A184" s="147" t="s">
        <v>419</v>
      </c>
      <c r="C184" s="153" t="s">
        <v>420</v>
      </c>
      <c r="D184" s="131">
        <v>27854.992250949144</v>
      </c>
      <c r="F184" s="131">
        <v>25714</v>
      </c>
      <c r="G184" s="131">
        <v>24932.666666666664</v>
      </c>
      <c r="H184" s="131">
        <v>2505.7079900275407</v>
      </c>
    </row>
    <row r="185" spans="1:8" ht="12.75">
      <c r="A185" s="130">
        <v>38407.742800925924</v>
      </c>
      <c r="C185" s="153" t="s">
        <v>421</v>
      </c>
      <c r="D185" s="131">
        <v>142.83250831060082</v>
      </c>
      <c r="F185" s="131">
        <v>286.947730431868</v>
      </c>
      <c r="G185" s="131">
        <v>216.1974406262325</v>
      </c>
      <c r="H185" s="131">
        <v>142.83250831060082</v>
      </c>
    </row>
    <row r="187" spans="3:8" ht="12.75">
      <c r="C187" s="153" t="s">
        <v>422</v>
      </c>
      <c r="D187" s="131">
        <v>0.5127716677276545</v>
      </c>
      <c r="F187" s="131">
        <v>1.1159202396821497</v>
      </c>
      <c r="G187" s="131">
        <v>0.8671252197634932</v>
      </c>
      <c r="H187" s="131">
        <v>5.700285463392363</v>
      </c>
    </row>
    <row r="188" spans="1:10" ht="12.75">
      <c r="A188" s="147" t="s">
        <v>411</v>
      </c>
      <c r="C188" s="148" t="s">
        <v>412</v>
      </c>
      <c r="D188" s="148" t="s">
        <v>413</v>
      </c>
      <c r="F188" s="148" t="s">
        <v>414</v>
      </c>
      <c r="G188" s="148" t="s">
        <v>415</v>
      </c>
      <c r="H188" s="148" t="s">
        <v>416</v>
      </c>
      <c r="I188" s="149" t="s">
        <v>417</v>
      </c>
      <c r="J188" s="148" t="s">
        <v>418</v>
      </c>
    </row>
    <row r="189" spans="1:8" ht="12.75">
      <c r="A189" s="150" t="s">
        <v>492</v>
      </c>
      <c r="C189" s="151">
        <v>343.82299999985844</v>
      </c>
      <c r="D189" s="131">
        <v>22182.5</v>
      </c>
      <c r="F189" s="131">
        <v>20820</v>
      </c>
      <c r="G189" s="131">
        <v>21120</v>
      </c>
      <c r="H189" s="152" t="s">
        <v>603</v>
      </c>
    </row>
    <row r="191" spans="4:8" ht="12.75">
      <c r="D191" s="131">
        <v>22109.710935115814</v>
      </c>
      <c r="F191" s="131">
        <v>21222</v>
      </c>
      <c r="G191" s="131">
        <v>21534</v>
      </c>
      <c r="H191" s="152" t="s">
        <v>604</v>
      </c>
    </row>
    <row r="193" spans="4:8" ht="12.75">
      <c r="D193" s="131">
        <v>22219.93604528904</v>
      </c>
      <c r="F193" s="131">
        <v>21518</v>
      </c>
      <c r="G193" s="131">
        <v>21884</v>
      </c>
      <c r="H193" s="152" t="s">
        <v>605</v>
      </c>
    </row>
    <row r="195" spans="1:8" ht="12.75">
      <c r="A195" s="147" t="s">
        <v>419</v>
      </c>
      <c r="C195" s="153" t="s">
        <v>420</v>
      </c>
      <c r="D195" s="131">
        <v>22170.71566013495</v>
      </c>
      <c r="F195" s="131">
        <v>21186.666666666664</v>
      </c>
      <c r="G195" s="131">
        <v>21512.666666666664</v>
      </c>
      <c r="H195" s="131">
        <v>822.2250396443309</v>
      </c>
    </row>
    <row r="196" spans="1:8" ht="12.75">
      <c r="A196" s="130">
        <v>38407.74324074074</v>
      </c>
      <c r="C196" s="153" t="s">
        <v>421</v>
      </c>
      <c r="D196" s="131">
        <v>56.04950247596804</v>
      </c>
      <c r="F196" s="131">
        <v>350.3388835589526</v>
      </c>
      <c r="G196" s="131">
        <v>382.44651042117425</v>
      </c>
      <c r="H196" s="131">
        <v>56.04950247596804</v>
      </c>
    </row>
    <row r="198" spans="3:8" ht="12.75">
      <c r="C198" s="153" t="s">
        <v>422</v>
      </c>
      <c r="D198" s="131">
        <v>0.25280872000334376</v>
      </c>
      <c r="F198" s="131">
        <v>1.6535818921914065</v>
      </c>
      <c r="G198" s="131">
        <v>1.7777736082052789</v>
      </c>
      <c r="H198" s="131">
        <v>6.816808023775744</v>
      </c>
    </row>
    <row r="199" spans="1:10" ht="12.75">
      <c r="A199" s="147" t="s">
        <v>411</v>
      </c>
      <c r="C199" s="148" t="s">
        <v>412</v>
      </c>
      <c r="D199" s="148" t="s">
        <v>413</v>
      </c>
      <c r="F199" s="148" t="s">
        <v>414</v>
      </c>
      <c r="G199" s="148" t="s">
        <v>415</v>
      </c>
      <c r="H199" s="148" t="s">
        <v>416</v>
      </c>
      <c r="I199" s="149" t="s">
        <v>417</v>
      </c>
      <c r="J199" s="148" t="s">
        <v>418</v>
      </c>
    </row>
    <row r="200" spans="1:8" ht="12.75">
      <c r="A200" s="150" t="s">
        <v>474</v>
      </c>
      <c r="C200" s="151">
        <v>361.38400000007823</v>
      </c>
      <c r="D200" s="131">
        <v>22493.64258286357</v>
      </c>
      <c r="F200" s="131">
        <v>21930</v>
      </c>
      <c r="G200" s="131">
        <v>22544</v>
      </c>
      <c r="H200" s="152" t="s">
        <v>606</v>
      </c>
    </row>
    <row r="202" spans="4:8" ht="12.75">
      <c r="D202" s="131">
        <v>22397.205973923206</v>
      </c>
      <c r="F202" s="131">
        <v>22204</v>
      </c>
      <c r="G202" s="131">
        <v>22240</v>
      </c>
      <c r="H202" s="152" t="s">
        <v>607</v>
      </c>
    </row>
    <row r="204" spans="4:8" ht="12.75">
      <c r="D204" s="131">
        <v>22317.116645902395</v>
      </c>
      <c r="F204" s="131">
        <v>21842</v>
      </c>
      <c r="G204" s="131">
        <v>22210</v>
      </c>
      <c r="H204" s="152" t="s">
        <v>608</v>
      </c>
    </row>
    <row r="206" spans="1:8" ht="12.75">
      <c r="A206" s="147" t="s">
        <v>419</v>
      </c>
      <c r="C206" s="153" t="s">
        <v>420</v>
      </c>
      <c r="D206" s="131">
        <v>22402.655067563057</v>
      </c>
      <c r="F206" s="131">
        <v>21992</v>
      </c>
      <c r="G206" s="131">
        <v>22331.333333333336</v>
      </c>
      <c r="H206" s="131">
        <v>254.68242734417873</v>
      </c>
    </row>
    <row r="207" spans="1:8" ht="12.75">
      <c r="A207" s="130">
        <v>38407.743680555555</v>
      </c>
      <c r="C207" s="153" t="s">
        <v>421</v>
      </c>
      <c r="D207" s="131">
        <v>88.38903252761052</v>
      </c>
      <c r="F207" s="131">
        <v>188.79618640216228</v>
      </c>
      <c r="G207" s="131">
        <v>184.784559239492</v>
      </c>
      <c r="H207" s="131">
        <v>88.38903252761052</v>
      </c>
    </row>
    <row r="209" spans="3:8" ht="12.75">
      <c r="C209" s="153" t="s">
        <v>422</v>
      </c>
      <c r="D209" s="131">
        <v>0.3945471296194242</v>
      </c>
      <c r="F209" s="131">
        <v>0.8584766569760016</v>
      </c>
      <c r="G209" s="131">
        <v>0.8274676504141806</v>
      </c>
      <c r="H209" s="131">
        <v>34.70558744446129</v>
      </c>
    </row>
    <row r="210" spans="1:10" ht="12.75">
      <c r="A210" s="147" t="s">
        <v>411</v>
      </c>
      <c r="C210" s="148" t="s">
        <v>412</v>
      </c>
      <c r="D210" s="148" t="s">
        <v>413</v>
      </c>
      <c r="F210" s="148" t="s">
        <v>414</v>
      </c>
      <c r="G210" s="148" t="s">
        <v>415</v>
      </c>
      <c r="H210" s="148" t="s">
        <v>416</v>
      </c>
      <c r="I210" s="149" t="s">
        <v>417</v>
      </c>
      <c r="J210" s="148" t="s">
        <v>418</v>
      </c>
    </row>
    <row r="211" spans="1:8" ht="12.75">
      <c r="A211" s="150" t="s">
        <v>493</v>
      </c>
      <c r="C211" s="151">
        <v>371.029</v>
      </c>
      <c r="D211" s="131">
        <v>27120.5</v>
      </c>
      <c r="F211" s="131">
        <v>27268.000000029802</v>
      </c>
      <c r="G211" s="131">
        <v>27570.000000029802</v>
      </c>
      <c r="H211" s="152" t="s">
        <v>609</v>
      </c>
    </row>
    <row r="213" spans="4:8" ht="12.75">
      <c r="D213" s="131">
        <v>26959.81577244401</v>
      </c>
      <c r="F213" s="131">
        <v>27460</v>
      </c>
      <c r="G213" s="131">
        <v>26244</v>
      </c>
      <c r="H213" s="152" t="s">
        <v>610</v>
      </c>
    </row>
    <row r="215" spans="4:8" ht="12.75">
      <c r="D215" s="131">
        <v>27096.5</v>
      </c>
      <c r="F215" s="131">
        <v>26594</v>
      </c>
      <c r="G215" s="131">
        <v>26810</v>
      </c>
      <c r="H215" s="152" t="s">
        <v>611</v>
      </c>
    </row>
    <row r="217" spans="1:8" ht="12.75">
      <c r="A217" s="147" t="s">
        <v>419</v>
      </c>
      <c r="C217" s="153" t="s">
        <v>420</v>
      </c>
      <c r="D217" s="131">
        <v>27058.938590814672</v>
      </c>
      <c r="F217" s="131">
        <v>27107.333333343267</v>
      </c>
      <c r="G217" s="131">
        <v>26874.666666676603</v>
      </c>
      <c r="H217" s="131">
        <v>40.146483687047315</v>
      </c>
    </row>
    <row r="218" spans="1:8" ht="12.75">
      <c r="A218" s="130">
        <v>38407.74412037037</v>
      </c>
      <c r="C218" s="153" t="s">
        <v>421</v>
      </c>
      <c r="D218" s="131">
        <v>86.67756250094452</v>
      </c>
      <c r="F218" s="131">
        <v>454.806918744661</v>
      </c>
      <c r="G218" s="131">
        <v>665.3610548822986</v>
      </c>
      <c r="H218" s="131">
        <v>86.67756250094452</v>
      </c>
    </row>
    <row r="220" spans="3:8" ht="12.75">
      <c r="C220" s="153" t="s">
        <v>422</v>
      </c>
      <c r="D220" s="131">
        <v>0.32032876016196654</v>
      </c>
      <c r="F220" s="131">
        <v>1.6778002954102</v>
      </c>
      <c r="G220" s="131">
        <v>2.4757927721846578</v>
      </c>
      <c r="H220" s="131">
        <v>215.9032486546507</v>
      </c>
    </row>
    <row r="221" spans="1:10" ht="12.75">
      <c r="A221" s="147" t="s">
        <v>411</v>
      </c>
      <c r="C221" s="148" t="s">
        <v>412</v>
      </c>
      <c r="D221" s="148" t="s">
        <v>413</v>
      </c>
      <c r="F221" s="148" t="s">
        <v>414</v>
      </c>
      <c r="G221" s="148" t="s">
        <v>415</v>
      </c>
      <c r="H221" s="148" t="s">
        <v>416</v>
      </c>
      <c r="I221" s="149" t="s">
        <v>417</v>
      </c>
      <c r="J221" s="148" t="s">
        <v>418</v>
      </c>
    </row>
    <row r="222" spans="1:8" ht="12.75">
      <c r="A222" s="150" t="s">
        <v>468</v>
      </c>
      <c r="C222" s="151">
        <v>407.77100000018254</v>
      </c>
      <c r="D222" s="131">
        <v>105237.33969628811</v>
      </c>
      <c r="F222" s="131">
        <v>99800</v>
      </c>
      <c r="G222" s="131">
        <v>98300</v>
      </c>
      <c r="H222" s="152" t="s">
        <v>612</v>
      </c>
    </row>
    <row r="224" spans="4:8" ht="12.75">
      <c r="D224" s="131">
        <v>104506.25947833061</v>
      </c>
      <c r="F224" s="131">
        <v>100600</v>
      </c>
      <c r="G224" s="131">
        <v>97900</v>
      </c>
      <c r="H224" s="152" t="s">
        <v>613</v>
      </c>
    </row>
    <row r="226" spans="4:8" ht="12.75">
      <c r="D226" s="131">
        <v>105150.5138297081</v>
      </c>
      <c r="F226" s="131">
        <v>101100</v>
      </c>
      <c r="G226" s="131">
        <v>99100</v>
      </c>
      <c r="H226" s="152" t="s">
        <v>614</v>
      </c>
    </row>
    <row r="228" spans="1:8" ht="12.75">
      <c r="A228" s="147" t="s">
        <v>419</v>
      </c>
      <c r="C228" s="153" t="s">
        <v>420</v>
      </c>
      <c r="D228" s="131">
        <v>104964.7043347756</v>
      </c>
      <c r="F228" s="131">
        <v>100500</v>
      </c>
      <c r="G228" s="131">
        <v>98433.33333333334</v>
      </c>
      <c r="H228" s="131">
        <v>5514.934942742064</v>
      </c>
    </row>
    <row r="229" spans="1:8" ht="12.75">
      <c r="A229" s="130">
        <v>38407.74458333333</v>
      </c>
      <c r="C229" s="153" t="s">
        <v>421</v>
      </c>
      <c r="D229" s="131">
        <v>399.39134639457296</v>
      </c>
      <c r="F229" s="131">
        <v>655.7438524302</v>
      </c>
      <c r="G229" s="131">
        <v>611.0100926607788</v>
      </c>
      <c r="H229" s="131">
        <v>399.39134639457296</v>
      </c>
    </row>
    <row r="231" spans="3:8" ht="12.75">
      <c r="C231" s="153" t="s">
        <v>422</v>
      </c>
      <c r="D231" s="131">
        <v>0.38050061582677336</v>
      </c>
      <c r="F231" s="131">
        <v>0.6524814452041793</v>
      </c>
      <c r="G231" s="131">
        <v>0.6207349400549734</v>
      </c>
      <c r="H231" s="131">
        <v>7.241995609036012</v>
      </c>
    </row>
    <row r="232" spans="1:10" ht="12.75">
      <c r="A232" s="147" t="s">
        <v>411</v>
      </c>
      <c r="C232" s="148" t="s">
        <v>412</v>
      </c>
      <c r="D232" s="148" t="s">
        <v>413</v>
      </c>
      <c r="F232" s="148" t="s">
        <v>414</v>
      </c>
      <c r="G232" s="148" t="s">
        <v>415</v>
      </c>
      <c r="H232" s="148" t="s">
        <v>416</v>
      </c>
      <c r="I232" s="149" t="s">
        <v>417</v>
      </c>
      <c r="J232" s="148" t="s">
        <v>418</v>
      </c>
    </row>
    <row r="233" spans="1:8" ht="12.75">
      <c r="A233" s="150" t="s">
        <v>475</v>
      </c>
      <c r="C233" s="151">
        <v>455.40299999993294</v>
      </c>
      <c r="D233" s="131">
        <v>72831.41794097424</v>
      </c>
      <c r="F233" s="131">
        <v>70027.5</v>
      </c>
      <c r="G233" s="131">
        <v>71870</v>
      </c>
      <c r="H233" s="152" t="s">
        <v>615</v>
      </c>
    </row>
    <row r="235" spans="4:8" ht="12.75">
      <c r="D235" s="131">
        <v>73679.44907581806</v>
      </c>
      <c r="F235" s="131">
        <v>69412.5</v>
      </c>
      <c r="G235" s="131">
        <v>71592.5</v>
      </c>
      <c r="H235" s="152" t="s">
        <v>616</v>
      </c>
    </row>
    <row r="237" spans="4:8" ht="12.75">
      <c r="D237" s="131">
        <v>74234.97542822361</v>
      </c>
      <c r="F237" s="131">
        <v>69700</v>
      </c>
      <c r="G237" s="131">
        <v>71892.5</v>
      </c>
      <c r="H237" s="152" t="s">
        <v>617</v>
      </c>
    </row>
    <row r="239" spans="1:8" ht="12.75">
      <c r="A239" s="147" t="s">
        <v>419</v>
      </c>
      <c r="C239" s="153" t="s">
        <v>420</v>
      </c>
      <c r="D239" s="131">
        <v>73581.94748167197</v>
      </c>
      <c r="F239" s="131">
        <v>69713.33333333333</v>
      </c>
      <c r="G239" s="131">
        <v>71785</v>
      </c>
      <c r="H239" s="131">
        <v>2838.803101827008</v>
      </c>
    </row>
    <row r="240" spans="1:8" ht="12.75">
      <c r="A240" s="130">
        <v>38407.74523148148</v>
      </c>
      <c r="C240" s="153" t="s">
        <v>421</v>
      </c>
      <c r="D240" s="131">
        <v>706.8403820166291</v>
      </c>
      <c r="F240" s="131">
        <v>307.7167257939245</v>
      </c>
      <c r="G240" s="131">
        <v>167.0890481150695</v>
      </c>
      <c r="H240" s="131">
        <v>706.8403820166291</v>
      </c>
    </row>
    <row r="242" spans="3:8" ht="12.75">
      <c r="C242" s="153" t="s">
        <v>422</v>
      </c>
      <c r="D242" s="131">
        <v>0.9606165726895051</v>
      </c>
      <c r="F242" s="131">
        <v>0.4414029728324442</v>
      </c>
      <c r="G242" s="131">
        <v>0.2327631790974012</v>
      </c>
      <c r="H242" s="131">
        <v>24.899239456294723</v>
      </c>
    </row>
    <row r="243" spans="1:16" ht="12.75">
      <c r="A243" s="141" t="s">
        <v>402</v>
      </c>
      <c r="B243" s="136" t="s">
        <v>547</v>
      </c>
      <c r="D243" s="141" t="s">
        <v>403</v>
      </c>
      <c r="E243" s="136" t="s">
        <v>404</v>
      </c>
      <c r="F243" s="137" t="s">
        <v>424</v>
      </c>
      <c r="G243" s="142" t="s">
        <v>406</v>
      </c>
      <c r="H243" s="143">
        <v>1</v>
      </c>
      <c r="I243" s="144" t="s">
        <v>407</v>
      </c>
      <c r="J243" s="143">
        <v>3</v>
      </c>
      <c r="K243" s="142" t="s">
        <v>408</v>
      </c>
      <c r="L243" s="145">
        <v>1</v>
      </c>
      <c r="M243" s="142" t="s">
        <v>409</v>
      </c>
      <c r="N243" s="146">
        <v>1</v>
      </c>
      <c r="O243" s="142" t="s">
        <v>410</v>
      </c>
      <c r="P243" s="146">
        <v>1</v>
      </c>
    </row>
    <row r="245" spans="1:10" ht="12.75">
      <c r="A245" s="147" t="s">
        <v>411</v>
      </c>
      <c r="C245" s="148" t="s">
        <v>412</v>
      </c>
      <c r="D245" s="148" t="s">
        <v>413</v>
      </c>
      <c r="F245" s="148" t="s">
        <v>414</v>
      </c>
      <c r="G245" s="148" t="s">
        <v>415</v>
      </c>
      <c r="H245" s="148" t="s">
        <v>416</v>
      </c>
      <c r="I245" s="149" t="s">
        <v>417</v>
      </c>
      <c r="J245" s="148" t="s">
        <v>418</v>
      </c>
    </row>
    <row r="246" spans="1:8" ht="12.75">
      <c r="A246" s="150" t="s">
        <v>471</v>
      </c>
      <c r="C246" s="151">
        <v>228.61599999992177</v>
      </c>
      <c r="D246" s="131">
        <v>23694.92858952284</v>
      </c>
      <c r="F246" s="131">
        <v>19830</v>
      </c>
      <c r="G246" s="131">
        <v>19480</v>
      </c>
      <c r="H246" s="152" t="s">
        <v>618</v>
      </c>
    </row>
    <row r="248" spans="4:8" ht="12.75">
      <c r="D248" s="131">
        <v>23332.735119968653</v>
      </c>
      <c r="F248" s="131">
        <v>20105</v>
      </c>
      <c r="G248" s="131">
        <v>19373</v>
      </c>
      <c r="H248" s="152" t="s">
        <v>619</v>
      </c>
    </row>
    <row r="250" spans="4:8" ht="12.75">
      <c r="D250" s="131">
        <v>23655.468111276627</v>
      </c>
      <c r="F250" s="131">
        <v>19884</v>
      </c>
      <c r="G250" s="131">
        <v>19318</v>
      </c>
      <c r="H250" s="152" t="s">
        <v>620</v>
      </c>
    </row>
    <row r="252" spans="1:8" ht="12.75">
      <c r="A252" s="147" t="s">
        <v>419</v>
      </c>
      <c r="C252" s="153" t="s">
        <v>420</v>
      </c>
      <c r="D252" s="131">
        <v>23561.043940256037</v>
      </c>
      <c r="F252" s="131">
        <v>19939.666666666668</v>
      </c>
      <c r="G252" s="131">
        <v>19390.333333333332</v>
      </c>
      <c r="H252" s="131">
        <v>3915.0705832400527</v>
      </c>
    </row>
    <row r="253" spans="1:8" ht="12.75">
      <c r="A253" s="130">
        <v>38407.74747685185</v>
      </c>
      <c r="C253" s="153" t="s">
        <v>421</v>
      </c>
      <c r="D253" s="131">
        <v>198.703221920816</v>
      </c>
      <c r="F253" s="131">
        <v>145.70632564625785</v>
      </c>
      <c r="G253" s="131">
        <v>82.37920449563309</v>
      </c>
      <c r="H253" s="131">
        <v>198.703221920816</v>
      </c>
    </row>
    <row r="255" spans="3:8" ht="12.75">
      <c r="C255" s="153" t="s">
        <v>422</v>
      </c>
      <c r="D255" s="131">
        <v>0.8433549142587641</v>
      </c>
      <c r="F255" s="131">
        <v>0.7307360152105075</v>
      </c>
      <c r="G255" s="131">
        <v>0.4248467681265567</v>
      </c>
      <c r="H255" s="131">
        <v>5.075342007151561</v>
      </c>
    </row>
    <row r="256" spans="1:10" ht="12.75">
      <c r="A256" s="147" t="s">
        <v>411</v>
      </c>
      <c r="C256" s="148" t="s">
        <v>412</v>
      </c>
      <c r="D256" s="148" t="s">
        <v>413</v>
      </c>
      <c r="F256" s="148" t="s">
        <v>414</v>
      </c>
      <c r="G256" s="148" t="s">
        <v>415</v>
      </c>
      <c r="H256" s="148" t="s">
        <v>416</v>
      </c>
      <c r="I256" s="149" t="s">
        <v>417</v>
      </c>
      <c r="J256" s="148" t="s">
        <v>418</v>
      </c>
    </row>
    <row r="257" spans="1:8" ht="12.75">
      <c r="A257" s="150" t="s">
        <v>472</v>
      </c>
      <c r="C257" s="151">
        <v>231.6040000000503</v>
      </c>
      <c r="D257" s="131">
        <v>20809.811348080635</v>
      </c>
      <c r="F257" s="131">
        <v>14184.000000014901</v>
      </c>
      <c r="G257" s="131">
        <v>16146</v>
      </c>
      <c r="H257" s="152" t="s">
        <v>621</v>
      </c>
    </row>
    <row r="259" spans="4:8" ht="12.75">
      <c r="D259" s="131">
        <v>20607.864389181137</v>
      </c>
      <c r="F259" s="131">
        <v>14582</v>
      </c>
      <c r="G259" s="131">
        <v>15874</v>
      </c>
      <c r="H259" s="152" t="s">
        <v>622</v>
      </c>
    </row>
    <row r="261" spans="4:8" ht="12.75">
      <c r="D261" s="131">
        <v>20732.669446110725</v>
      </c>
      <c r="F261" s="131">
        <v>14425</v>
      </c>
      <c r="G261" s="131">
        <v>16025</v>
      </c>
      <c r="H261" s="152" t="s">
        <v>623</v>
      </c>
    </row>
    <row r="263" spans="1:8" ht="12.75">
      <c r="A263" s="147" t="s">
        <v>419</v>
      </c>
      <c r="C263" s="153" t="s">
        <v>420</v>
      </c>
      <c r="D263" s="131">
        <v>20716.781727790833</v>
      </c>
      <c r="F263" s="131">
        <v>14397.000000004966</v>
      </c>
      <c r="G263" s="131">
        <v>16015</v>
      </c>
      <c r="H263" s="131">
        <v>5320.514223300602</v>
      </c>
    </row>
    <row r="264" spans="1:8" ht="12.75">
      <c r="A264" s="130">
        <v>38407.74793981481</v>
      </c>
      <c r="C264" s="153" t="s">
        <v>421</v>
      </c>
      <c r="D264" s="131">
        <v>101.90661532585624</v>
      </c>
      <c r="F264" s="131">
        <v>200.47194316610904</v>
      </c>
      <c r="G264" s="131">
        <v>136.2754563375225</v>
      </c>
      <c r="H264" s="131">
        <v>101.90661532585624</v>
      </c>
    </row>
    <row r="266" spans="3:8" ht="12.75">
      <c r="C266" s="153" t="s">
        <v>422</v>
      </c>
      <c r="D266" s="131">
        <v>0.4919036975185779</v>
      </c>
      <c r="F266" s="131">
        <v>1.39245636706286</v>
      </c>
      <c r="G266" s="131">
        <v>0.8509238609898375</v>
      </c>
      <c r="H266" s="131">
        <v>1.915352746912461</v>
      </c>
    </row>
    <row r="267" spans="1:10" ht="12.75">
      <c r="A267" s="147" t="s">
        <v>411</v>
      </c>
      <c r="C267" s="148" t="s">
        <v>412</v>
      </c>
      <c r="D267" s="148" t="s">
        <v>413</v>
      </c>
      <c r="F267" s="148" t="s">
        <v>414</v>
      </c>
      <c r="G267" s="148" t="s">
        <v>415</v>
      </c>
      <c r="H267" s="148" t="s">
        <v>416</v>
      </c>
      <c r="I267" s="149" t="s">
        <v>417</v>
      </c>
      <c r="J267" s="148" t="s">
        <v>418</v>
      </c>
    </row>
    <row r="268" spans="1:8" ht="12.75">
      <c r="A268" s="150" t="s">
        <v>470</v>
      </c>
      <c r="C268" s="151">
        <v>267.7160000000149</v>
      </c>
      <c r="D268" s="131">
        <v>10886.446129128337</v>
      </c>
      <c r="F268" s="131">
        <v>4414</v>
      </c>
      <c r="G268" s="131">
        <v>4512.25</v>
      </c>
      <c r="H268" s="152" t="s">
        <v>624</v>
      </c>
    </row>
    <row r="270" spans="4:8" ht="12.75">
      <c r="D270" s="131">
        <v>11121.114190042019</v>
      </c>
      <c r="F270" s="131">
        <v>4450.5</v>
      </c>
      <c r="G270" s="131">
        <v>4502.25</v>
      </c>
      <c r="H270" s="152" t="s">
        <v>625</v>
      </c>
    </row>
    <row r="272" spans="4:8" ht="12.75">
      <c r="D272" s="131">
        <v>11236.124646484852</v>
      </c>
      <c r="F272" s="131">
        <v>4461.75</v>
      </c>
      <c r="G272" s="131">
        <v>4519.75</v>
      </c>
      <c r="H272" s="152" t="s">
        <v>626</v>
      </c>
    </row>
    <row r="274" spans="1:8" ht="12.75">
      <c r="A274" s="147" t="s">
        <v>419</v>
      </c>
      <c r="C274" s="153" t="s">
        <v>420</v>
      </c>
      <c r="D274" s="131">
        <v>11081.228321885068</v>
      </c>
      <c r="F274" s="131">
        <v>4442.083333333333</v>
      </c>
      <c r="G274" s="131">
        <v>4511.416666666667</v>
      </c>
      <c r="H274" s="131">
        <v>6598.662977281689</v>
      </c>
    </row>
    <row r="275" spans="1:8" ht="12.75">
      <c r="A275" s="130">
        <v>38407.74858796296</v>
      </c>
      <c r="C275" s="153" t="s">
        <v>421</v>
      </c>
      <c r="D275" s="131">
        <v>178.218765101001</v>
      </c>
      <c r="F275" s="131">
        <v>24.962889122321826</v>
      </c>
      <c r="G275" s="131">
        <v>8.779711460710615</v>
      </c>
      <c r="H275" s="131">
        <v>178.218765101001</v>
      </c>
    </row>
    <row r="277" spans="3:8" ht="12.75">
      <c r="C277" s="153" t="s">
        <v>422</v>
      </c>
      <c r="D277" s="131">
        <v>1.6082943147108046</v>
      </c>
      <c r="F277" s="131">
        <v>0.561963548387322</v>
      </c>
      <c r="G277" s="131">
        <v>0.19461096390366545</v>
      </c>
      <c r="H277" s="131">
        <v>2.7008314519863243</v>
      </c>
    </row>
    <row r="278" spans="1:10" ht="12.75">
      <c r="A278" s="147" t="s">
        <v>411</v>
      </c>
      <c r="C278" s="148" t="s">
        <v>412</v>
      </c>
      <c r="D278" s="148" t="s">
        <v>413</v>
      </c>
      <c r="F278" s="148" t="s">
        <v>414</v>
      </c>
      <c r="G278" s="148" t="s">
        <v>415</v>
      </c>
      <c r="H278" s="148" t="s">
        <v>416</v>
      </c>
      <c r="I278" s="149" t="s">
        <v>417</v>
      </c>
      <c r="J278" s="148" t="s">
        <v>418</v>
      </c>
    </row>
    <row r="279" spans="1:8" ht="12.75">
      <c r="A279" s="150" t="s">
        <v>469</v>
      </c>
      <c r="C279" s="151">
        <v>292.40199999976903</v>
      </c>
      <c r="D279" s="131">
        <v>38725.423043727875</v>
      </c>
      <c r="F279" s="131">
        <v>18258.75</v>
      </c>
      <c r="G279" s="131">
        <v>17974</v>
      </c>
      <c r="H279" s="152" t="s">
        <v>627</v>
      </c>
    </row>
    <row r="281" spans="4:8" ht="12.75">
      <c r="D281" s="131">
        <v>39306.73056298494</v>
      </c>
      <c r="F281" s="131">
        <v>18508</v>
      </c>
      <c r="G281" s="131">
        <v>18017.25</v>
      </c>
      <c r="H281" s="152" t="s">
        <v>628</v>
      </c>
    </row>
    <row r="283" spans="4:8" ht="12.75">
      <c r="D283" s="131">
        <v>38625.274670004845</v>
      </c>
      <c r="F283" s="131">
        <v>18142.75</v>
      </c>
      <c r="G283" s="131">
        <v>17924</v>
      </c>
      <c r="H283" s="152" t="s">
        <v>629</v>
      </c>
    </row>
    <row r="285" spans="1:8" ht="12.75">
      <c r="A285" s="147" t="s">
        <v>419</v>
      </c>
      <c r="C285" s="153" t="s">
        <v>420</v>
      </c>
      <c r="D285" s="131">
        <v>38885.80942557255</v>
      </c>
      <c r="F285" s="131">
        <v>18303.166666666668</v>
      </c>
      <c r="G285" s="131">
        <v>17971.75</v>
      </c>
      <c r="H285" s="131">
        <v>20776.52628436218</v>
      </c>
    </row>
    <row r="286" spans="1:8" ht="12.75">
      <c r="A286" s="130">
        <v>38407.74927083333</v>
      </c>
      <c r="C286" s="153" t="s">
        <v>421</v>
      </c>
      <c r="D286" s="131">
        <v>367.9515961788097</v>
      </c>
      <c r="F286" s="131">
        <v>186.6320466407989</v>
      </c>
      <c r="G286" s="131">
        <v>46.66569939473746</v>
      </c>
      <c r="H286" s="131">
        <v>367.9515961788097</v>
      </c>
    </row>
    <row r="288" spans="3:8" ht="12.75">
      <c r="C288" s="153" t="s">
        <v>422</v>
      </c>
      <c r="D288" s="131">
        <v>0.9462361761636185</v>
      </c>
      <c r="F288" s="131">
        <v>1.0196708036357947</v>
      </c>
      <c r="G288" s="131">
        <v>0.2596614096831831</v>
      </c>
      <c r="H288" s="131">
        <v>1.7709967062961578</v>
      </c>
    </row>
    <row r="289" spans="1:10" ht="12.75">
      <c r="A289" s="147" t="s">
        <v>411</v>
      </c>
      <c r="C289" s="148" t="s">
        <v>412</v>
      </c>
      <c r="D289" s="148" t="s">
        <v>413</v>
      </c>
      <c r="F289" s="148" t="s">
        <v>414</v>
      </c>
      <c r="G289" s="148" t="s">
        <v>415</v>
      </c>
      <c r="H289" s="148" t="s">
        <v>416</v>
      </c>
      <c r="I289" s="149" t="s">
        <v>417</v>
      </c>
      <c r="J289" s="148" t="s">
        <v>418</v>
      </c>
    </row>
    <row r="290" spans="1:8" ht="12.75">
      <c r="A290" s="150" t="s">
        <v>473</v>
      </c>
      <c r="C290" s="151">
        <v>324.75400000019</v>
      </c>
      <c r="D290" s="131">
        <v>37872.92369163036</v>
      </c>
      <c r="F290" s="131">
        <v>27034</v>
      </c>
      <c r="G290" s="131">
        <v>24825</v>
      </c>
      <c r="H290" s="152" t="s">
        <v>630</v>
      </c>
    </row>
    <row r="292" spans="4:8" ht="12.75">
      <c r="D292" s="131">
        <v>37808.796373188496</v>
      </c>
      <c r="F292" s="131">
        <v>26920.000000029802</v>
      </c>
      <c r="G292" s="131">
        <v>24406</v>
      </c>
      <c r="H292" s="152" t="s">
        <v>631</v>
      </c>
    </row>
    <row r="294" spans="4:8" ht="12.75">
      <c r="D294" s="131">
        <v>37869.01032948494</v>
      </c>
      <c r="F294" s="131">
        <v>26854</v>
      </c>
      <c r="G294" s="131">
        <v>24439</v>
      </c>
      <c r="H294" s="152" t="s">
        <v>632</v>
      </c>
    </row>
    <row r="296" spans="1:8" ht="12.75">
      <c r="A296" s="147" t="s">
        <v>419</v>
      </c>
      <c r="C296" s="153" t="s">
        <v>420</v>
      </c>
      <c r="D296" s="131">
        <v>37850.24346476793</v>
      </c>
      <c r="F296" s="131">
        <v>26936.00000000993</v>
      </c>
      <c r="G296" s="131">
        <v>24556.666666666664</v>
      </c>
      <c r="H296" s="131">
        <v>12024.883799891302</v>
      </c>
    </row>
    <row r="297" spans="1:8" ht="12.75">
      <c r="A297" s="130">
        <v>38407.74978009259</v>
      </c>
      <c r="C297" s="153" t="s">
        <v>421</v>
      </c>
      <c r="D297" s="131">
        <v>35.947526358371405</v>
      </c>
      <c r="F297" s="131">
        <v>91.06041950042345</v>
      </c>
      <c r="G297" s="131">
        <v>232.96852434037805</v>
      </c>
      <c r="H297" s="131">
        <v>35.947526358371405</v>
      </c>
    </row>
    <row r="299" spans="3:8" ht="12.75">
      <c r="C299" s="153" t="s">
        <v>422</v>
      </c>
      <c r="D299" s="131">
        <v>0.0949730386591367</v>
      </c>
      <c r="F299" s="131">
        <v>0.3380621454573429</v>
      </c>
      <c r="G299" s="131">
        <v>0.948697669364917</v>
      </c>
      <c r="H299" s="131">
        <v>0.2989428168835723</v>
      </c>
    </row>
    <row r="300" spans="1:10" ht="12.75">
      <c r="A300" s="147" t="s">
        <v>411</v>
      </c>
      <c r="C300" s="148" t="s">
        <v>412</v>
      </c>
      <c r="D300" s="148" t="s">
        <v>413</v>
      </c>
      <c r="F300" s="148" t="s">
        <v>414</v>
      </c>
      <c r="G300" s="148" t="s">
        <v>415</v>
      </c>
      <c r="H300" s="148" t="s">
        <v>416</v>
      </c>
      <c r="I300" s="149" t="s">
        <v>417</v>
      </c>
      <c r="J300" s="148" t="s">
        <v>418</v>
      </c>
    </row>
    <row r="301" spans="1:8" ht="12.75">
      <c r="A301" s="150" t="s">
        <v>492</v>
      </c>
      <c r="C301" s="151">
        <v>343.82299999985844</v>
      </c>
      <c r="D301" s="131">
        <v>23391.2645983696</v>
      </c>
      <c r="F301" s="131">
        <v>21706</v>
      </c>
      <c r="G301" s="131">
        <v>21026</v>
      </c>
      <c r="H301" s="152" t="s">
        <v>633</v>
      </c>
    </row>
    <row r="303" spans="4:8" ht="12.75">
      <c r="D303" s="131">
        <v>23191.033000946045</v>
      </c>
      <c r="F303" s="131">
        <v>21520</v>
      </c>
      <c r="G303" s="131">
        <v>21156</v>
      </c>
      <c r="H303" s="152" t="s">
        <v>634</v>
      </c>
    </row>
    <row r="305" spans="4:8" ht="12.75">
      <c r="D305" s="131">
        <v>23436.31306812167</v>
      </c>
      <c r="F305" s="131">
        <v>21700</v>
      </c>
      <c r="G305" s="131">
        <v>21852</v>
      </c>
      <c r="H305" s="152" t="s">
        <v>635</v>
      </c>
    </row>
    <row r="307" spans="1:8" ht="12.75">
      <c r="A307" s="147" t="s">
        <v>419</v>
      </c>
      <c r="C307" s="153" t="s">
        <v>420</v>
      </c>
      <c r="D307" s="131">
        <v>23339.53688914577</v>
      </c>
      <c r="F307" s="131">
        <v>21642</v>
      </c>
      <c r="G307" s="131">
        <v>21344.666666666664</v>
      </c>
      <c r="H307" s="131">
        <v>1845.1309247398074</v>
      </c>
    </row>
    <row r="308" spans="1:8" ht="12.75">
      <c r="A308" s="130">
        <v>38407.75020833333</v>
      </c>
      <c r="C308" s="153" t="s">
        <v>421</v>
      </c>
      <c r="D308" s="131">
        <v>130.56567222859928</v>
      </c>
      <c r="F308" s="131">
        <v>105.6976820937905</v>
      </c>
      <c r="G308" s="131">
        <v>444.14562176535446</v>
      </c>
      <c r="H308" s="131">
        <v>130.56567222859928</v>
      </c>
    </row>
    <row r="310" spans="3:8" ht="12.75">
      <c r="C310" s="153" t="s">
        <v>422</v>
      </c>
      <c r="D310" s="131">
        <v>0.5594184359729943</v>
      </c>
      <c r="F310" s="131">
        <v>0.48839147072262507</v>
      </c>
      <c r="G310" s="131">
        <v>2.0808271625949715</v>
      </c>
      <c r="H310" s="131">
        <v>7.076228059372595</v>
      </c>
    </row>
    <row r="311" spans="1:10" ht="12.75">
      <c r="A311" s="147" t="s">
        <v>411</v>
      </c>
      <c r="C311" s="148" t="s">
        <v>412</v>
      </c>
      <c r="D311" s="148" t="s">
        <v>413</v>
      </c>
      <c r="F311" s="148" t="s">
        <v>414</v>
      </c>
      <c r="G311" s="148" t="s">
        <v>415</v>
      </c>
      <c r="H311" s="148" t="s">
        <v>416</v>
      </c>
      <c r="I311" s="149" t="s">
        <v>417</v>
      </c>
      <c r="J311" s="148" t="s">
        <v>418</v>
      </c>
    </row>
    <row r="312" spans="1:8" ht="12.75">
      <c r="A312" s="150" t="s">
        <v>474</v>
      </c>
      <c r="C312" s="151">
        <v>361.38400000007823</v>
      </c>
      <c r="D312" s="131">
        <v>45794.95566225052</v>
      </c>
      <c r="F312" s="131">
        <v>22346</v>
      </c>
      <c r="G312" s="131">
        <v>22300</v>
      </c>
      <c r="H312" s="152" t="s">
        <v>636</v>
      </c>
    </row>
    <row r="314" spans="4:8" ht="12.75">
      <c r="D314" s="131">
        <v>45334.07331252098</v>
      </c>
      <c r="F314" s="131">
        <v>22310</v>
      </c>
      <c r="G314" s="131">
        <v>22144</v>
      </c>
      <c r="H314" s="152" t="s">
        <v>637</v>
      </c>
    </row>
    <row r="316" spans="4:8" ht="12.75">
      <c r="D316" s="131">
        <v>45048.48835647106</v>
      </c>
      <c r="F316" s="131">
        <v>22706</v>
      </c>
      <c r="G316" s="131">
        <v>22192</v>
      </c>
      <c r="H316" s="152" t="s">
        <v>638</v>
      </c>
    </row>
    <row r="318" spans="1:8" ht="12.75">
      <c r="A318" s="147" t="s">
        <v>419</v>
      </c>
      <c r="C318" s="153" t="s">
        <v>420</v>
      </c>
      <c r="D318" s="131">
        <v>45392.50577708085</v>
      </c>
      <c r="F318" s="131">
        <v>22454</v>
      </c>
      <c r="G318" s="131">
        <v>22212</v>
      </c>
      <c r="H318" s="131">
        <v>23049.73970320944</v>
      </c>
    </row>
    <row r="319" spans="1:8" ht="12.75">
      <c r="A319" s="130">
        <v>38407.75063657408</v>
      </c>
      <c r="C319" s="153" t="s">
        <v>421</v>
      </c>
      <c r="D319" s="131">
        <v>376.6485421916879</v>
      </c>
      <c r="F319" s="131">
        <v>218.9794510907359</v>
      </c>
      <c r="G319" s="131">
        <v>79.89993742175271</v>
      </c>
      <c r="H319" s="131">
        <v>376.6485421916879</v>
      </c>
    </row>
    <row r="321" spans="3:8" ht="12.75">
      <c r="C321" s="153" t="s">
        <v>422</v>
      </c>
      <c r="D321" s="131">
        <v>0.8297593088193466</v>
      </c>
      <c r="F321" s="131">
        <v>0.975235820302556</v>
      </c>
      <c r="G321" s="131">
        <v>0.3597151873840839</v>
      </c>
      <c r="H321" s="131">
        <v>1.6340685276339306</v>
      </c>
    </row>
    <row r="322" spans="1:10" ht="12.75">
      <c r="A322" s="147" t="s">
        <v>411</v>
      </c>
      <c r="C322" s="148" t="s">
        <v>412</v>
      </c>
      <c r="D322" s="148" t="s">
        <v>413</v>
      </c>
      <c r="F322" s="148" t="s">
        <v>414</v>
      </c>
      <c r="G322" s="148" t="s">
        <v>415</v>
      </c>
      <c r="H322" s="148" t="s">
        <v>416</v>
      </c>
      <c r="I322" s="149" t="s">
        <v>417</v>
      </c>
      <c r="J322" s="148" t="s">
        <v>418</v>
      </c>
    </row>
    <row r="323" spans="1:8" ht="12.75">
      <c r="A323" s="150" t="s">
        <v>493</v>
      </c>
      <c r="C323" s="151">
        <v>371.029</v>
      </c>
      <c r="D323" s="131">
        <v>33590.56713908911</v>
      </c>
      <c r="F323" s="131">
        <v>27970.000000029802</v>
      </c>
      <c r="G323" s="131">
        <v>27788</v>
      </c>
      <c r="H323" s="152" t="s">
        <v>639</v>
      </c>
    </row>
    <row r="325" spans="4:8" ht="12.75">
      <c r="D325" s="131">
        <v>33220.09535163641</v>
      </c>
      <c r="F325" s="131">
        <v>27766.000000029802</v>
      </c>
      <c r="G325" s="131">
        <v>27308</v>
      </c>
      <c r="H325" s="152" t="s">
        <v>640</v>
      </c>
    </row>
    <row r="327" spans="4:8" ht="12.75">
      <c r="D327" s="131">
        <v>33039.70478582382</v>
      </c>
      <c r="F327" s="131">
        <v>28192</v>
      </c>
      <c r="G327" s="131">
        <v>27070.000000029802</v>
      </c>
      <c r="H327" s="152" t="s">
        <v>641</v>
      </c>
    </row>
    <row r="329" spans="1:8" ht="12.75">
      <c r="A329" s="147" t="s">
        <v>419</v>
      </c>
      <c r="C329" s="153" t="s">
        <v>420</v>
      </c>
      <c r="D329" s="131">
        <v>33283.45575884978</v>
      </c>
      <c r="F329" s="131">
        <v>27976.00000001987</v>
      </c>
      <c r="G329" s="131">
        <v>27388.666666676603</v>
      </c>
      <c r="H329" s="131">
        <v>5530.965272575765</v>
      </c>
    </row>
    <row r="330" spans="1:8" ht="12.75">
      <c r="A330" s="130">
        <v>38407.75108796296</v>
      </c>
      <c r="C330" s="153" t="s">
        <v>421</v>
      </c>
      <c r="D330" s="131">
        <v>280.8437981565779</v>
      </c>
      <c r="F330" s="131">
        <v>213.0633708394983</v>
      </c>
      <c r="G330" s="131">
        <v>365.73396523096903</v>
      </c>
      <c r="H330" s="131">
        <v>280.8437981565779</v>
      </c>
    </row>
    <row r="332" spans="3:8" ht="12.75">
      <c r="C332" s="153" t="s">
        <v>422</v>
      </c>
      <c r="D332" s="131">
        <v>0.8437939863918851</v>
      </c>
      <c r="F332" s="131">
        <v>0.7615934044872283</v>
      </c>
      <c r="G332" s="131">
        <v>1.3353478271943495</v>
      </c>
      <c r="H332" s="131">
        <v>5.077663379104698</v>
      </c>
    </row>
    <row r="333" spans="1:10" ht="12.75">
      <c r="A333" s="147" t="s">
        <v>411</v>
      </c>
      <c r="C333" s="148" t="s">
        <v>412</v>
      </c>
      <c r="D333" s="148" t="s">
        <v>413</v>
      </c>
      <c r="F333" s="148" t="s">
        <v>414</v>
      </c>
      <c r="G333" s="148" t="s">
        <v>415</v>
      </c>
      <c r="H333" s="148" t="s">
        <v>416</v>
      </c>
      <c r="I333" s="149" t="s">
        <v>417</v>
      </c>
      <c r="J333" s="148" t="s">
        <v>418</v>
      </c>
    </row>
    <row r="334" spans="1:8" ht="12.75">
      <c r="A334" s="150" t="s">
        <v>468</v>
      </c>
      <c r="C334" s="151">
        <v>407.77100000018254</v>
      </c>
      <c r="D334" s="131">
        <v>1135349.8482627869</v>
      </c>
      <c r="F334" s="131">
        <v>104600</v>
      </c>
      <c r="G334" s="131">
        <v>100300</v>
      </c>
      <c r="H334" s="152" t="s">
        <v>642</v>
      </c>
    </row>
    <row r="336" spans="4:8" ht="12.75">
      <c r="D336" s="131">
        <v>1153297.4748744965</v>
      </c>
      <c r="F336" s="131">
        <v>104800</v>
      </c>
      <c r="G336" s="131">
        <v>101600</v>
      </c>
      <c r="H336" s="152" t="s">
        <v>643</v>
      </c>
    </row>
    <row r="338" spans="4:8" ht="12.75">
      <c r="D338" s="131">
        <v>1137062.4684906006</v>
      </c>
      <c r="F338" s="131">
        <v>104000</v>
      </c>
      <c r="G338" s="131">
        <v>102300</v>
      </c>
      <c r="H338" s="152" t="s">
        <v>644</v>
      </c>
    </row>
    <row r="340" spans="1:8" ht="12.75">
      <c r="A340" s="147" t="s">
        <v>419</v>
      </c>
      <c r="C340" s="153" t="s">
        <v>420</v>
      </c>
      <c r="D340" s="131">
        <v>1141903.2638759613</v>
      </c>
      <c r="F340" s="131">
        <v>104466.66666666666</v>
      </c>
      <c r="G340" s="131">
        <v>101400</v>
      </c>
      <c r="H340" s="131">
        <v>1038995.00391789</v>
      </c>
    </row>
    <row r="341" spans="1:8" ht="12.75">
      <c r="A341" s="130">
        <v>38407.751550925925</v>
      </c>
      <c r="C341" s="153" t="s">
        <v>421</v>
      </c>
      <c r="D341" s="131">
        <v>9904.761492374935</v>
      </c>
      <c r="F341" s="131">
        <v>416.33319989322655</v>
      </c>
      <c r="G341" s="131">
        <v>1014.889156509222</v>
      </c>
      <c r="H341" s="131">
        <v>9904.761492374935</v>
      </c>
    </row>
    <row r="343" spans="3:8" ht="12.75">
      <c r="C343" s="153" t="s">
        <v>422</v>
      </c>
      <c r="D343" s="131">
        <v>0.8673905930310779</v>
      </c>
      <c r="F343" s="131">
        <v>0.3985320994510785</v>
      </c>
      <c r="G343" s="131">
        <v>1.0008768801866095</v>
      </c>
      <c r="H343" s="131">
        <v>0.9533021289828736</v>
      </c>
    </row>
    <row r="344" spans="1:10" ht="12.75">
      <c r="A344" s="147" t="s">
        <v>411</v>
      </c>
      <c r="C344" s="148" t="s">
        <v>412</v>
      </c>
      <c r="D344" s="148" t="s">
        <v>413</v>
      </c>
      <c r="F344" s="148" t="s">
        <v>414</v>
      </c>
      <c r="G344" s="148" t="s">
        <v>415</v>
      </c>
      <c r="H344" s="148" t="s">
        <v>416</v>
      </c>
      <c r="I344" s="149" t="s">
        <v>417</v>
      </c>
      <c r="J344" s="148" t="s">
        <v>418</v>
      </c>
    </row>
    <row r="345" spans="1:8" ht="12.75">
      <c r="A345" s="150" t="s">
        <v>475</v>
      </c>
      <c r="C345" s="151">
        <v>455.40299999993294</v>
      </c>
      <c r="D345" s="131">
        <v>88512.00345444679</v>
      </c>
      <c r="F345" s="131">
        <v>70012.5</v>
      </c>
      <c r="G345" s="131">
        <v>72050</v>
      </c>
      <c r="H345" s="152" t="s">
        <v>645</v>
      </c>
    </row>
    <row r="347" spans="4:8" ht="12.75">
      <c r="D347" s="131">
        <v>87299.37918484211</v>
      </c>
      <c r="F347" s="131">
        <v>69845</v>
      </c>
      <c r="G347" s="131">
        <v>71835</v>
      </c>
      <c r="H347" s="152" t="s">
        <v>646</v>
      </c>
    </row>
    <row r="349" spans="4:8" ht="12.75">
      <c r="D349" s="131">
        <v>86888.23076820374</v>
      </c>
      <c r="F349" s="131">
        <v>69945</v>
      </c>
      <c r="G349" s="131">
        <v>72017.5</v>
      </c>
      <c r="H349" s="152" t="s">
        <v>647</v>
      </c>
    </row>
    <row r="351" spans="1:8" ht="12.75">
      <c r="A351" s="147" t="s">
        <v>419</v>
      </c>
      <c r="C351" s="153" t="s">
        <v>420</v>
      </c>
      <c r="D351" s="131">
        <v>87566.53780249754</v>
      </c>
      <c r="F351" s="131">
        <v>69934.16666666667</v>
      </c>
      <c r="G351" s="131">
        <v>71967.5</v>
      </c>
      <c r="H351" s="131">
        <v>16621.61532187739</v>
      </c>
    </row>
    <row r="352" spans="1:8" ht="12.75">
      <c r="A352" s="130">
        <v>38407.75219907407</v>
      </c>
      <c r="C352" s="153" t="s">
        <v>421</v>
      </c>
      <c r="D352" s="131">
        <v>844.2095293160464</v>
      </c>
      <c r="F352" s="131">
        <v>84.27385913397661</v>
      </c>
      <c r="G352" s="131">
        <v>115.89326986499258</v>
      </c>
      <c r="H352" s="131">
        <v>844.2095293160464</v>
      </c>
    </row>
    <row r="354" spans="3:8" ht="12.75">
      <c r="C354" s="153" t="s">
        <v>422</v>
      </c>
      <c r="D354" s="131">
        <v>0.9640777750287718</v>
      </c>
      <c r="F354" s="131">
        <v>0.12050455900283835</v>
      </c>
      <c r="G354" s="131">
        <v>0.1610355644770106</v>
      </c>
      <c r="H354" s="131">
        <v>5.078986085094249</v>
      </c>
    </row>
    <row r="355" spans="1:16" ht="12.75">
      <c r="A355" s="141" t="s">
        <v>402</v>
      </c>
      <c r="B355" s="136" t="s">
        <v>534</v>
      </c>
      <c r="D355" s="141" t="s">
        <v>403</v>
      </c>
      <c r="E355" s="136" t="s">
        <v>404</v>
      </c>
      <c r="F355" s="137" t="s">
        <v>425</v>
      </c>
      <c r="G355" s="142" t="s">
        <v>406</v>
      </c>
      <c r="H355" s="143">
        <v>1</v>
      </c>
      <c r="I355" s="144" t="s">
        <v>407</v>
      </c>
      <c r="J355" s="143">
        <v>4</v>
      </c>
      <c r="K355" s="142" t="s">
        <v>408</v>
      </c>
      <c r="L355" s="145">
        <v>1</v>
      </c>
      <c r="M355" s="142" t="s">
        <v>409</v>
      </c>
      <c r="N355" s="146">
        <v>1</v>
      </c>
      <c r="O355" s="142" t="s">
        <v>410</v>
      </c>
      <c r="P355" s="146">
        <v>1</v>
      </c>
    </row>
    <row r="357" spans="1:10" ht="12.75">
      <c r="A357" s="147" t="s">
        <v>411</v>
      </c>
      <c r="C357" s="148" t="s">
        <v>412</v>
      </c>
      <c r="D357" s="148" t="s">
        <v>413</v>
      </c>
      <c r="F357" s="148" t="s">
        <v>414</v>
      </c>
      <c r="G357" s="148" t="s">
        <v>415</v>
      </c>
      <c r="H357" s="148" t="s">
        <v>416</v>
      </c>
      <c r="I357" s="149" t="s">
        <v>417</v>
      </c>
      <c r="J357" s="148" t="s">
        <v>418</v>
      </c>
    </row>
    <row r="358" spans="1:8" ht="12.75">
      <c r="A358" s="150" t="s">
        <v>471</v>
      </c>
      <c r="C358" s="151">
        <v>228.61599999992177</v>
      </c>
      <c r="D358" s="131">
        <v>40324.54861032963</v>
      </c>
      <c r="F358" s="131">
        <v>20469</v>
      </c>
      <c r="G358" s="131">
        <v>19727</v>
      </c>
      <c r="H358" s="152" t="s">
        <v>648</v>
      </c>
    </row>
    <row r="360" spans="4:8" ht="12.75">
      <c r="D360" s="131">
        <v>39915.4966135025</v>
      </c>
      <c r="F360" s="131">
        <v>20663</v>
      </c>
      <c r="G360" s="131">
        <v>19901</v>
      </c>
      <c r="H360" s="152" t="s">
        <v>649</v>
      </c>
    </row>
    <row r="362" spans="4:8" ht="12.75">
      <c r="D362" s="131">
        <v>40232.97527039051</v>
      </c>
      <c r="F362" s="131">
        <v>20820</v>
      </c>
      <c r="G362" s="131">
        <v>19989</v>
      </c>
      <c r="H362" s="152" t="s">
        <v>650</v>
      </c>
    </row>
    <row r="364" spans="1:8" ht="12.75">
      <c r="A364" s="147" t="s">
        <v>419</v>
      </c>
      <c r="C364" s="153" t="s">
        <v>420</v>
      </c>
      <c r="D364" s="131">
        <v>40157.67349807421</v>
      </c>
      <c r="F364" s="131">
        <v>20650.666666666668</v>
      </c>
      <c r="G364" s="131">
        <v>19872.333333333332</v>
      </c>
      <c r="H364" s="131">
        <v>19923.131757399256</v>
      </c>
    </row>
    <row r="365" spans="1:8" ht="12.75">
      <c r="A365" s="130">
        <v>38407.75443287037</v>
      </c>
      <c r="C365" s="153" t="s">
        <v>421</v>
      </c>
      <c r="D365" s="131">
        <v>214.67103137742288</v>
      </c>
      <c r="F365" s="131">
        <v>175.82472332790215</v>
      </c>
      <c r="G365" s="131">
        <v>133.33166665624987</v>
      </c>
      <c r="H365" s="131">
        <v>214.67103137742288</v>
      </c>
    </row>
    <row r="367" spans="3:8" ht="12.75">
      <c r="C367" s="153" t="s">
        <v>422</v>
      </c>
      <c r="D367" s="131">
        <v>0.5345703888640799</v>
      </c>
      <c r="F367" s="131">
        <v>0.851423957230931</v>
      </c>
      <c r="G367" s="131">
        <v>0.6709411744447887</v>
      </c>
      <c r="H367" s="131">
        <v>1.0774964196966481</v>
      </c>
    </row>
    <row r="368" spans="1:10" ht="12.75">
      <c r="A368" s="147" t="s">
        <v>411</v>
      </c>
      <c r="C368" s="148" t="s">
        <v>412</v>
      </c>
      <c r="D368" s="148" t="s">
        <v>413</v>
      </c>
      <c r="F368" s="148" t="s">
        <v>414</v>
      </c>
      <c r="G368" s="148" t="s">
        <v>415</v>
      </c>
      <c r="H368" s="148" t="s">
        <v>416</v>
      </c>
      <c r="I368" s="149" t="s">
        <v>417</v>
      </c>
      <c r="J368" s="148" t="s">
        <v>418</v>
      </c>
    </row>
    <row r="369" spans="1:8" ht="12.75">
      <c r="A369" s="150" t="s">
        <v>472</v>
      </c>
      <c r="C369" s="151">
        <v>231.6040000000503</v>
      </c>
      <c r="D369" s="131">
        <v>38313.054159760475</v>
      </c>
      <c r="F369" s="131">
        <v>14772</v>
      </c>
      <c r="G369" s="131">
        <v>16564</v>
      </c>
      <c r="H369" s="152" t="s">
        <v>651</v>
      </c>
    </row>
    <row r="371" spans="4:8" ht="12.75">
      <c r="D371" s="131">
        <v>38559.31454759836</v>
      </c>
      <c r="F371" s="131">
        <v>14957</v>
      </c>
      <c r="G371" s="131">
        <v>16928</v>
      </c>
      <c r="H371" s="152" t="s">
        <v>652</v>
      </c>
    </row>
    <row r="373" spans="4:8" ht="12.75">
      <c r="D373" s="131">
        <v>38993.19414818287</v>
      </c>
      <c r="F373" s="131">
        <v>14918</v>
      </c>
      <c r="G373" s="131">
        <v>16438</v>
      </c>
      <c r="H373" s="152" t="s">
        <v>653</v>
      </c>
    </row>
    <row r="375" spans="1:8" ht="12.75">
      <c r="A375" s="147" t="s">
        <v>419</v>
      </c>
      <c r="C375" s="153" t="s">
        <v>420</v>
      </c>
      <c r="D375" s="131">
        <v>38621.85428518057</v>
      </c>
      <c r="F375" s="131">
        <v>14882.333333333332</v>
      </c>
      <c r="G375" s="131">
        <v>16643.333333333332</v>
      </c>
      <c r="H375" s="131">
        <v>22651.937468902892</v>
      </c>
    </row>
    <row r="376" spans="1:8" ht="12.75">
      <c r="A376" s="130">
        <v>38407.754895833335</v>
      </c>
      <c r="C376" s="153" t="s">
        <v>421</v>
      </c>
      <c r="D376" s="131">
        <v>344.35594237006126</v>
      </c>
      <c r="F376" s="131">
        <v>97.52093792275244</v>
      </c>
      <c r="G376" s="131">
        <v>254.45104309735757</v>
      </c>
      <c r="H376" s="131">
        <v>344.35594237006126</v>
      </c>
    </row>
    <row r="378" spans="3:8" ht="12.75">
      <c r="C378" s="153" t="s">
        <v>422</v>
      </c>
      <c r="D378" s="131">
        <v>0.8916090352041762</v>
      </c>
      <c r="F378" s="131">
        <v>0.6552798928668383</v>
      </c>
      <c r="G378" s="131">
        <v>1.5288466438855854</v>
      </c>
      <c r="H378" s="131">
        <v>1.5202052488569735</v>
      </c>
    </row>
    <row r="379" spans="1:10" ht="12.75">
      <c r="A379" s="147" t="s">
        <v>411</v>
      </c>
      <c r="C379" s="148" t="s">
        <v>412</v>
      </c>
      <c r="D379" s="148" t="s">
        <v>413</v>
      </c>
      <c r="F379" s="148" t="s">
        <v>414</v>
      </c>
      <c r="G379" s="148" t="s">
        <v>415</v>
      </c>
      <c r="H379" s="148" t="s">
        <v>416</v>
      </c>
      <c r="I379" s="149" t="s">
        <v>417</v>
      </c>
      <c r="J379" s="148" t="s">
        <v>418</v>
      </c>
    </row>
    <row r="380" spans="1:8" ht="12.75">
      <c r="A380" s="150" t="s">
        <v>470</v>
      </c>
      <c r="C380" s="151">
        <v>267.7160000000149</v>
      </c>
      <c r="D380" s="131">
        <v>37015.96219313145</v>
      </c>
      <c r="F380" s="131">
        <v>4671.5</v>
      </c>
      <c r="G380" s="131">
        <v>4730</v>
      </c>
      <c r="H380" s="152" t="s">
        <v>654</v>
      </c>
    </row>
    <row r="382" spans="4:8" ht="12.75">
      <c r="D382" s="131">
        <v>37012.956038713455</v>
      </c>
      <c r="F382" s="131">
        <v>4706.25</v>
      </c>
      <c r="G382" s="131">
        <v>4685.25</v>
      </c>
      <c r="H382" s="152" t="s">
        <v>655</v>
      </c>
    </row>
    <row r="384" spans="4:8" ht="12.75">
      <c r="D384" s="131">
        <v>37278.835976064205</v>
      </c>
      <c r="F384" s="131">
        <v>4676.5</v>
      </c>
      <c r="G384" s="131">
        <v>4725.25</v>
      </c>
      <c r="H384" s="152" t="s">
        <v>656</v>
      </c>
    </row>
    <row r="386" spans="1:8" ht="12.75">
      <c r="A386" s="147" t="s">
        <v>419</v>
      </c>
      <c r="C386" s="153" t="s">
        <v>420</v>
      </c>
      <c r="D386" s="131">
        <v>37102.5847359697</v>
      </c>
      <c r="F386" s="131">
        <v>4684.75</v>
      </c>
      <c r="G386" s="131">
        <v>4713.5</v>
      </c>
      <c r="H386" s="131">
        <v>32401.048325046428</v>
      </c>
    </row>
    <row r="387" spans="1:8" ht="12.75">
      <c r="A387" s="130">
        <v>38407.75554398148</v>
      </c>
      <c r="C387" s="153" t="s">
        <v>421</v>
      </c>
      <c r="D387" s="131">
        <v>152.64545183950014</v>
      </c>
      <c r="F387" s="131">
        <v>18.78663088475419</v>
      </c>
      <c r="G387" s="131">
        <v>24.580225792290843</v>
      </c>
      <c r="H387" s="131">
        <v>152.64545183950014</v>
      </c>
    </row>
    <row r="389" spans="3:8" ht="12.75">
      <c r="C389" s="153" t="s">
        <v>422</v>
      </c>
      <c r="D389" s="131">
        <v>0.411414603391541</v>
      </c>
      <c r="F389" s="131">
        <v>0.40101672201834004</v>
      </c>
      <c r="G389" s="131">
        <v>0.5214856432012484</v>
      </c>
      <c r="H389" s="131">
        <v>0.47111269458989474</v>
      </c>
    </row>
    <row r="390" spans="1:10" ht="12.75">
      <c r="A390" s="147" t="s">
        <v>411</v>
      </c>
      <c r="C390" s="148" t="s">
        <v>412</v>
      </c>
      <c r="D390" s="148" t="s">
        <v>413</v>
      </c>
      <c r="F390" s="148" t="s">
        <v>414</v>
      </c>
      <c r="G390" s="148" t="s">
        <v>415</v>
      </c>
      <c r="H390" s="148" t="s">
        <v>416</v>
      </c>
      <c r="I390" s="149" t="s">
        <v>417</v>
      </c>
      <c r="J390" s="148" t="s">
        <v>418</v>
      </c>
    </row>
    <row r="391" spans="1:8" ht="12.75">
      <c r="A391" s="150" t="s">
        <v>469</v>
      </c>
      <c r="C391" s="151">
        <v>292.40199999976903</v>
      </c>
      <c r="D391" s="131">
        <v>39844.209111094475</v>
      </c>
      <c r="F391" s="131">
        <v>19435.25</v>
      </c>
      <c r="G391" s="131">
        <v>18517.75</v>
      </c>
      <c r="H391" s="152" t="s">
        <v>657</v>
      </c>
    </row>
    <row r="393" spans="4:8" ht="12.75">
      <c r="D393" s="131">
        <v>39065.636838018894</v>
      </c>
      <c r="F393" s="131">
        <v>19443.25</v>
      </c>
      <c r="G393" s="131">
        <v>18743</v>
      </c>
      <c r="H393" s="152" t="s">
        <v>658</v>
      </c>
    </row>
    <row r="395" spans="4:8" ht="12.75">
      <c r="D395" s="131">
        <v>39954.42981517315</v>
      </c>
      <c r="F395" s="131">
        <v>19540.25</v>
      </c>
      <c r="G395" s="131">
        <v>18688.75</v>
      </c>
      <c r="H395" s="152" t="s">
        <v>659</v>
      </c>
    </row>
    <row r="397" spans="1:8" ht="12.75">
      <c r="A397" s="147" t="s">
        <v>419</v>
      </c>
      <c r="C397" s="153" t="s">
        <v>420</v>
      </c>
      <c r="D397" s="131">
        <v>39621.42525476217</v>
      </c>
      <c r="F397" s="131">
        <v>19472.916666666668</v>
      </c>
      <c r="G397" s="131">
        <v>18649.833333333332</v>
      </c>
      <c r="H397" s="131">
        <v>20630.0241980859</v>
      </c>
    </row>
    <row r="398" spans="1:8" ht="12.75">
      <c r="A398" s="130">
        <v>38407.756215277775</v>
      </c>
      <c r="C398" s="153" t="s">
        <v>421</v>
      </c>
      <c r="D398" s="131">
        <v>484.4715926055397</v>
      </c>
      <c r="F398" s="131">
        <v>58.44940832321003</v>
      </c>
      <c r="G398" s="131">
        <v>117.55964798064569</v>
      </c>
      <c r="H398" s="131">
        <v>484.4715926055397</v>
      </c>
    </row>
    <row r="400" spans="3:8" ht="12.75">
      <c r="C400" s="153" t="s">
        <v>422</v>
      </c>
      <c r="D400" s="131">
        <v>1.2227515529550774</v>
      </c>
      <c r="F400" s="131">
        <v>0.3001574408381386</v>
      </c>
      <c r="G400" s="131">
        <v>0.6303522711408271</v>
      </c>
      <c r="H400" s="131">
        <v>2.3483811165402804</v>
      </c>
    </row>
    <row r="401" spans="1:10" ht="12.75">
      <c r="A401" s="147" t="s">
        <v>411</v>
      </c>
      <c r="C401" s="148" t="s">
        <v>412</v>
      </c>
      <c r="D401" s="148" t="s">
        <v>413</v>
      </c>
      <c r="F401" s="148" t="s">
        <v>414</v>
      </c>
      <c r="G401" s="148" t="s">
        <v>415</v>
      </c>
      <c r="H401" s="148" t="s">
        <v>416</v>
      </c>
      <c r="I401" s="149" t="s">
        <v>417</v>
      </c>
      <c r="J401" s="148" t="s">
        <v>418</v>
      </c>
    </row>
    <row r="402" spans="1:8" ht="12.75">
      <c r="A402" s="150" t="s">
        <v>473</v>
      </c>
      <c r="C402" s="151">
        <v>324.75400000019</v>
      </c>
      <c r="D402" s="131">
        <v>39661.29427045584</v>
      </c>
      <c r="F402" s="131">
        <v>28004.999999970198</v>
      </c>
      <c r="G402" s="131">
        <v>25747.000000029802</v>
      </c>
      <c r="H402" s="152" t="s">
        <v>660</v>
      </c>
    </row>
    <row r="404" spans="4:8" ht="12.75">
      <c r="D404" s="131">
        <v>39775.06226730347</v>
      </c>
      <c r="F404" s="131">
        <v>28056.999999970198</v>
      </c>
      <c r="G404" s="131">
        <v>25639</v>
      </c>
      <c r="H404" s="152" t="s">
        <v>661</v>
      </c>
    </row>
    <row r="406" spans="4:8" ht="12.75">
      <c r="D406" s="131">
        <v>39742.0141877532</v>
      </c>
      <c r="F406" s="131">
        <v>27695.000000029802</v>
      </c>
      <c r="G406" s="131">
        <v>25814</v>
      </c>
      <c r="H406" s="152" t="s">
        <v>662</v>
      </c>
    </row>
    <row r="408" spans="1:8" ht="12.75">
      <c r="A408" s="147" t="s">
        <v>419</v>
      </c>
      <c r="C408" s="153" t="s">
        <v>420</v>
      </c>
      <c r="D408" s="131">
        <v>39726.12357517084</v>
      </c>
      <c r="F408" s="131">
        <v>27918.99999999007</v>
      </c>
      <c r="G408" s="131">
        <v>25733.333333343267</v>
      </c>
      <c r="H408" s="131">
        <v>12827.36295278969</v>
      </c>
    </row>
    <row r="409" spans="1:8" ht="12.75">
      <c r="A409" s="130">
        <v>38407.75672453704</v>
      </c>
      <c r="C409" s="153" t="s">
        <v>421</v>
      </c>
      <c r="D409" s="131">
        <v>58.52497716765003</v>
      </c>
      <c r="F409" s="131">
        <v>195.72429585203702</v>
      </c>
      <c r="G409" s="131">
        <v>88.2968478131594</v>
      </c>
      <c r="H409" s="131">
        <v>58.52497716765003</v>
      </c>
    </row>
    <row r="411" spans="3:8" ht="12.75">
      <c r="C411" s="153" t="s">
        <v>422</v>
      </c>
      <c r="D411" s="131">
        <v>0.14732113758068416</v>
      </c>
      <c r="F411" s="131">
        <v>0.701043360622181</v>
      </c>
      <c r="G411" s="131">
        <v>0.34312246559504656</v>
      </c>
      <c r="H411" s="131">
        <v>0.45625104226837243</v>
      </c>
    </row>
    <row r="412" spans="1:10" ht="12.75">
      <c r="A412" s="147" t="s">
        <v>411</v>
      </c>
      <c r="C412" s="148" t="s">
        <v>412</v>
      </c>
      <c r="D412" s="148" t="s">
        <v>413</v>
      </c>
      <c r="F412" s="148" t="s">
        <v>414</v>
      </c>
      <c r="G412" s="148" t="s">
        <v>415</v>
      </c>
      <c r="H412" s="148" t="s">
        <v>416</v>
      </c>
      <c r="I412" s="149" t="s">
        <v>417</v>
      </c>
      <c r="J412" s="148" t="s">
        <v>418</v>
      </c>
    </row>
    <row r="413" spans="1:8" ht="12.75">
      <c r="A413" s="150" t="s">
        <v>492</v>
      </c>
      <c r="C413" s="151">
        <v>343.82299999985844</v>
      </c>
      <c r="D413" s="131">
        <v>38626.47633844614</v>
      </c>
      <c r="F413" s="131">
        <v>22184</v>
      </c>
      <c r="G413" s="131">
        <v>22328</v>
      </c>
      <c r="H413" s="152" t="s">
        <v>663</v>
      </c>
    </row>
    <row r="415" spans="4:8" ht="12.75">
      <c r="D415" s="131">
        <v>38433.36561214924</v>
      </c>
      <c r="F415" s="131">
        <v>22506</v>
      </c>
      <c r="G415" s="131">
        <v>22300</v>
      </c>
      <c r="H415" s="152" t="s">
        <v>664</v>
      </c>
    </row>
    <row r="417" spans="4:8" ht="12.75">
      <c r="D417" s="131">
        <v>39200.21454900503</v>
      </c>
      <c r="F417" s="131">
        <v>22922</v>
      </c>
      <c r="G417" s="131">
        <v>21734</v>
      </c>
      <c r="H417" s="152" t="s">
        <v>665</v>
      </c>
    </row>
    <row r="419" spans="1:8" ht="12.75">
      <c r="A419" s="147" t="s">
        <v>419</v>
      </c>
      <c r="C419" s="153" t="s">
        <v>420</v>
      </c>
      <c r="D419" s="131">
        <v>38753.35216653347</v>
      </c>
      <c r="F419" s="131">
        <v>22537.333333333336</v>
      </c>
      <c r="G419" s="131">
        <v>22120.666666666664</v>
      </c>
      <c r="H419" s="131">
        <v>16422.849040030345</v>
      </c>
    </row>
    <row r="420" spans="1:8" ht="12.75">
      <c r="A420" s="130">
        <v>38407.75716435185</v>
      </c>
      <c r="C420" s="153" t="s">
        <v>421</v>
      </c>
      <c r="D420" s="131">
        <v>398.8576560672577</v>
      </c>
      <c r="F420" s="131">
        <v>369.99639637884763</v>
      </c>
      <c r="G420" s="131">
        <v>335.1556852170844</v>
      </c>
      <c r="H420" s="131">
        <v>398.8576560672577</v>
      </c>
    </row>
    <row r="422" spans="3:8" ht="12.75">
      <c r="C422" s="153" t="s">
        <v>422</v>
      </c>
      <c r="D422" s="131">
        <v>1.029221044809905</v>
      </c>
      <c r="F422" s="131">
        <v>1.6417044150987141</v>
      </c>
      <c r="G422" s="131">
        <v>1.5151247033712876</v>
      </c>
      <c r="H422" s="131">
        <v>2.42867516528375</v>
      </c>
    </row>
    <row r="423" spans="1:10" ht="12.75">
      <c r="A423" s="147" t="s">
        <v>411</v>
      </c>
      <c r="C423" s="148" t="s">
        <v>412</v>
      </c>
      <c r="D423" s="148" t="s">
        <v>413</v>
      </c>
      <c r="F423" s="148" t="s">
        <v>414</v>
      </c>
      <c r="G423" s="148" t="s">
        <v>415</v>
      </c>
      <c r="H423" s="148" t="s">
        <v>416</v>
      </c>
      <c r="I423" s="149" t="s">
        <v>417</v>
      </c>
      <c r="J423" s="148" t="s">
        <v>418</v>
      </c>
    </row>
    <row r="424" spans="1:8" ht="12.75">
      <c r="A424" s="150" t="s">
        <v>474</v>
      </c>
      <c r="C424" s="151">
        <v>361.38400000007823</v>
      </c>
      <c r="D424" s="131">
        <v>39223.07650631666</v>
      </c>
      <c r="F424" s="131">
        <v>23404</v>
      </c>
      <c r="G424" s="131">
        <v>22956</v>
      </c>
      <c r="H424" s="152" t="s">
        <v>666</v>
      </c>
    </row>
    <row r="426" spans="4:8" ht="12.75">
      <c r="D426" s="131">
        <v>39589.86405700445</v>
      </c>
      <c r="F426" s="131">
        <v>23350</v>
      </c>
      <c r="G426" s="131">
        <v>23016</v>
      </c>
      <c r="H426" s="152" t="s">
        <v>667</v>
      </c>
    </row>
    <row r="428" spans="4:8" ht="12.75">
      <c r="D428" s="131">
        <v>39714.496373832226</v>
      </c>
      <c r="F428" s="131">
        <v>23286</v>
      </c>
      <c r="G428" s="131">
        <v>23202</v>
      </c>
      <c r="H428" s="152" t="s">
        <v>668</v>
      </c>
    </row>
    <row r="430" spans="1:8" ht="12.75">
      <c r="A430" s="147" t="s">
        <v>419</v>
      </c>
      <c r="C430" s="153" t="s">
        <v>420</v>
      </c>
      <c r="D430" s="131">
        <v>39509.14564571778</v>
      </c>
      <c r="F430" s="131">
        <v>23346.666666666664</v>
      </c>
      <c r="G430" s="131">
        <v>23058</v>
      </c>
      <c r="H430" s="131">
        <v>16295.162973579158</v>
      </c>
    </row>
    <row r="431" spans="1:8" ht="12.75">
      <c r="A431" s="130">
        <v>38407.75759259259</v>
      </c>
      <c r="C431" s="153" t="s">
        <v>421</v>
      </c>
      <c r="D431" s="131">
        <v>255.4603060905438</v>
      </c>
      <c r="F431" s="131">
        <v>59.070579253409505</v>
      </c>
      <c r="G431" s="131">
        <v>128.26534995859168</v>
      </c>
      <c r="H431" s="131">
        <v>255.4603060905438</v>
      </c>
    </row>
    <row r="433" spans="3:8" ht="12.75">
      <c r="C433" s="153" t="s">
        <v>422</v>
      </c>
      <c r="D433" s="131">
        <v>0.6465852447969401</v>
      </c>
      <c r="F433" s="131">
        <v>0.2530150453458432</v>
      </c>
      <c r="G433" s="131">
        <v>0.5562726600684867</v>
      </c>
      <c r="H433" s="131">
        <v>1.5677063586583642</v>
      </c>
    </row>
    <row r="434" spans="1:10" ht="12.75">
      <c r="A434" s="147" t="s">
        <v>411</v>
      </c>
      <c r="C434" s="148" t="s">
        <v>412</v>
      </c>
      <c r="D434" s="148" t="s">
        <v>413</v>
      </c>
      <c r="F434" s="148" t="s">
        <v>414</v>
      </c>
      <c r="G434" s="148" t="s">
        <v>415</v>
      </c>
      <c r="H434" s="148" t="s">
        <v>416</v>
      </c>
      <c r="I434" s="149" t="s">
        <v>417</v>
      </c>
      <c r="J434" s="148" t="s">
        <v>418</v>
      </c>
    </row>
    <row r="435" spans="1:8" ht="12.75">
      <c r="A435" s="150" t="s">
        <v>493</v>
      </c>
      <c r="C435" s="151">
        <v>371.029</v>
      </c>
      <c r="D435" s="131">
        <v>38733.90996289253</v>
      </c>
      <c r="F435" s="131">
        <v>28340</v>
      </c>
      <c r="G435" s="131">
        <v>28274.000000029802</v>
      </c>
      <c r="H435" s="152" t="s">
        <v>669</v>
      </c>
    </row>
    <row r="437" spans="4:8" ht="12.75">
      <c r="D437" s="131">
        <v>38170.92794817686</v>
      </c>
      <c r="F437" s="131">
        <v>28390</v>
      </c>
      <c r="G437" s="131">
        <v>28838</v>
      </c>
      <c r="H437" s="152" t="s">
        <v>670</v>
      </c>
    </row>
    <row r="439" spans="4:8" ht="12.75">
      <c r="D439" s="131">
        <v>38426.0797213912</v>
      </c>
      <c r="F439" s="131">
        <v>28468.000000029802</v>
      </c>
      <c r="G439" s="131">
        <v>28462</v>
      </c>
      <c r="H439" s="152" t="s">
        <v>671</v>
      </c>
    </row>
    <row r="441" spans="1:8" ht="12.75">
      <c r="A441" s="147" t="s">
        <v>419</v>
      </c>
      <c r="C441" s="153" t="s">
        <v>420</v>
      </c>
      <c r="D441" s="131">
        <v>38443.6392108202</v>
      </c>
      <c r="F441" s="131">
        <v>28399.333333343267</v>
      </c>
      <c r="G441" s="131">
        <v>28524.666666676603</v>
      </c>
      <c r="H441" s="131">
        <v>9996.61031722323</v>
      </c>
    </row>
    <row r="442" spans="1:8" ht="12.75">
      <c r="A442" s="130">
        <v>38407.758043981485</v>
      </c>
      <c r="C442" s="153" t="s">
        <v>421</v>
      </c>
      <c r="D442" s="131">
        <v>281.90147033214134</v>
      </c>
      <c r="F442" s="131">
        <v>64.50839740194944</v>
      </c>
      <c r="G442" s="131">
        <v>287.17474353781375</v>
      </c>
      <c r="H442" s="131">
        <v>281.90147033214134</v>
      </c>
    </row>
    <row r="444" spans="3:8" ht="12.75">
      <c r="C444" s="153" t="s">
        <v>422</v>
      </c>
      <c r="D444" s="131">
        <v>0.7332850794541804</v>
      </c>
      <c r="F444" s="131">
        <v>0.22714757647571612</v>
      </c>
      <c r="G444" s="131">
        <v>1.0067593318217465</v>
      </c>
      <c r="H444" s="131">
        <v>2.819970583893335</v>
      </c>
    </row>
    <row r="445" spans="1:10" ht="12.75">
      <c r="A445" s="147" t="s">
        <v>411</v>
      </c>
      <c r="C445" s="148" t="s">
        <v>412</v>
      </c>
      <c r="D445" s="148" t="s">
        <v>413</v>
      </c>
      <c r="F445" s="148" t="s">
        <v>414</v>
      </c>
      <c r="G445" s="148" t="s">
        <v>415</v>
      </c>
      <c r="H445" s="148" t="s">
        <v>416</v>
      </c>
      <c r="I445" s="149" t="s">
        <v>417</v>
      </c>
      <c r="J445" s="148" t="s">
        <v>418</v>
      </c>
    </row>
    <row r="446" spans="1:8" ht="12.75">
      <c r="A446" s="150" t="s">
        <v>468</v>
      </c>
      <c r="C446" s="151">
        <v>407.77100000018254</v>
      </c>
      <c r="D446" s="131">
        <v>3928981.21075058</v>
      </c>
      <c r="F446" s="131">
        <v>115500</v>
      </c>
      <c r="G446" s="131">
        <v>111200</v>
      </c>
      <c r="H446" s="152" t="s">
        <v>672</v>
      </c>
    </row>
    <row r="448" spans="4:8" ht="12.75">
      <c r="D448" s="131">
        <v>4011703.8808135986</v>
      </c>
      <c r="F448" s="131">
        <v>114300</v>
      </c>
      <c r="G448" s="131">
        <v>109700</v>
      </c>
      <c r="H448" s="152" t="s">
        <v>673</v>
      </c>
    </row>
    <row r="450" spans="4:8" ht="12.75">
      <c r="D450" s="131">
        <v>3923570.263656616</v>
      </c>
      <c r="F450" s="131">
        <v>115500</v>
      </c>
      <c r="G450" s="131">
        <v>110200</v>
      </c>
      <c r="H450" s="152" t="s">
        <v>674</v>
      </c>
    </row>
    <row r="452" spans="1:8" ht="12.75">
      <c r="A452" s="147" t="s">
        <v>419</v>
      </c>
      <c r="C452" s="153" t="s">
        <v>420</v>
      </c>
      <c r="D452" s="131">
        <v>3954751.785073598</v>
      </c>
      <c r="F452" s="131">
        <v>115100</v>
      </c>
      <c r="G452" s="131">
        <v>110366.66666666666</v>
      </c>
      <c r="H452" s="131">
        <v>3842057.1519499086</v>
      </c>
    </row>
    <row r="453" spans="1:8" ht="12.75">
      <c r="A453" s="130">
        <v>38407.75850694445</v>
      </c>
      <c r="C453" s="153" t="s">
        <v>421</v>
      </c>
      <c r="D453" s="131">
        <v>49396.108085455475</v>
      </c>
      <c r="F453" s="131">
        <v>692.8203230275509</v>
      </c>
      <c r="G453" s="131">
        <v>763.7626158259733</v>
      </c>
      <c r="H453" s="131">
        <v>49396.108085455475</v>
      </c>
    </row>
    <row r="455" spans="3:8" ht="12.75">
      <c r="C455" s="153" t="s">
        <v>422</v>
      </c>
      <c r="D455" s="131">
        <v>1.2490318171646322</v>
      </c>
      <c r="F455" s="131">
        <v>0.6019290382515646</v>
      </c>
      <c r="G455" s="131">
        <v>0.6920229077251345</v>
      </c>
      <c r="H455" s="131">
        <v>1.2856682275115587</v>
      </c>
    </row>
    <row r="456" spans="1:10" ht="12.75">
      <c r="A456" s="147" t="s">
        <v>411</v>
      </c>
      <c r="C456" s="148" t="s">
        <v>412</v>
      </c>
      <c r="D456" s="148" t="s">
        <v>413</v>
      </c>
      <c r="F456" s="148" t="s">
        <v>414</v>
      </c>
      <c r="G456" s="148" t="s">
        <v>415</v>
      </c>
      <c r="H456" s="148" t="s">
        <v>416</v>
      </c>
      <c r="I456" s="149" t="s">
        <v>417</v>
      </c>
      <c r="J456" s="148" t="s">
        <v>418</v>
      </c>
    </row>
    <row r="457" spans="1:8" ht="12.75">
      <c r="A457" s="150" t="s">
        <v>475</v>
      </c>
      <c r="C457" s="151">
        <v>455.40299999993294</v>
      </c>
      <c r="D457" s="131">
        <v>377959.506875515</v>
      </c>
      <c r="F457" s="131">
        <v>73540</v>
      </c>
      <c r="G457" s="131">
        <v>75757.5</v>
      </c>
      <c r="H457" s="152" t="s">
        <v>675</v>
      </c>
    </row>
    <row r="459" spans="4:8" ht="12.75">
      <c r="D459" s="131">
        <v>394523.54975652695</v>
      </c>
      <c r="F459" s="131">
        <v>73950</v>
      </c>
      <c r="G459" s="131">
        <v>74705</v>
      </c>
      <c r="H459" s="152" t="s">
        <v>676</v>
      </c>
    </row>
    <row r="461" spans="4:8" ht="12.75">
      <c r="D461" s="131">
        <v>387359.0890426636</v>
      </c>
      <c r="F461" s="131">
        <v>73382.5</v>
      </c>
      <c r="G461" s="131">
        <v>75257.5</v>
      </c>
      <c r="H461" s="152" t="s">
        <v>677</v>
      </c>
    </row>
    <row r="463" spans="1:8" ht="12.75">
      <c r="A463" s="147" t="s">
        <v>419</v>
      </c>
      <c r="C463" s="153" t="s">
        <v>420</v>
      </c>
      <c r="D463" s="131">
        <v>386614.04855823517</v>
      </c>
      <c r="F463" s="131">
        <v>73624.16666666667</v>
      </c>
      <c r="G463" s="131">
        <v>75240</v>
      </c>
      <c r="H463" s="131">
        <v>312186.66241482436</v>
      </c>
    </row>
    <row r="464" spans="1:8" ht="12.75">
      <c r="A464" s="130">
        <v>38407.75916666666</v>
      </c>
      <c r="C464" s="153" t="s">
        <v>421</v>
      </c>
      <c r="D464" s="131">
        <v>8307.117016966096</v>
      </c>
      <c r="F464" s="131">
        <v>292.9625971576122</v>
      </c>
      <c r="G464" s="131">
        <v>526.4681851736153</v>
      </c>
      <c r="H464" s="131">
        <v>8307.117016966096</v>
      </c>
    </row>
    <row r="466" spans="3:8" ht="12.75">
      <c r="C466" s="153" t="s">
        <v>422</v>
      </c>
      <c r="D466" s="131">
        <v>2.1486847278170766</v>
      </c>
      <c r="F466" s="131">
        <v>0.3979163505972163</v>
      </c>
      <c r="G466" s="131">
        <v>0.6997184810919925</v>
      </c>
      <c r="H466" s="131">
        <v>2.6609455230114367</v>
      </c>
    </row>
    <row r="467" spans="1:16" ht="12.75">
      <c r="A467" s="141" t="s">
        <v>402</v>
      </c>
      <c r="B467" s="136" t="s">
        <v>548</v>
      </c>
      <c r="D467" s="141" t="s">
        <v>403</v>
      </c>
      <c r="E467" s="136" t="s">
        <v>404</v>
      </c>
      <c r="F467" s="137" t="s">
        <v>426</v>
      </c>
      <c r="G467" s="142" t="s">
        <v>406</v>
      </c>
      <c r="H467" s="143">
        <v>1</v>
      </c>
      <c r="I467" s="144" t="s">
        <v>407</v>
      </c>
      <c r="J467" s="143">
        <v>5</v>
      </c>
      <c r="K467" s="142" t="s">
        <v>408</v>
      </c>
      <c r="L467" s="145">
        <v>1</v>
      </c>
      <c r="M467" s="142" t="s">
        <v>409</v>
      </c>
      <c r="N467" s="146">
        <v>1</v>
      </c>
      <c r="O467" s="142" t="s">
        <v>410</v>
      </c>
      <c r="P467" s="146">
        <v>1</v>
      </c>
    </row>
    <row r="469" spans="1:10" ht="12.75">
      <c r="A469" s="147" t="s">
        <v>411</v>
      </c>
      <c r="C469" s="148" t="s">
        <v>412</v>
      </c>
      <c r="D469" s="148" t="s">
        <v>413</v>
      </c>
      <c r="F469" s="148" t="s">
        <v>414</v>
      </c>
      <c r="G469" s="148" t="s">
        <v>415</v>
      </c>
      <c r="H469" s="148" t="s">
        <v>416</v>
      </c>
      <c r="I469" s="149" t="s">
        <v>417</v>
      </c>
      <c r="J469" s="148" t="s">
        <v>418</v>
      </c>
    </row>
    <row r="470" spans="1:8" ht="12.75">
      <c r="A470" s="150" t="s">
        <v>471</v>
      </c>
      <c r="C470" s="151">
        <v>228.61599999992177</v>
      </c>
      <c r="D470" s="131">
        <v>28475.004224717617</v>
      </c>
      <c r="F470" s="131">
        <v>20547</v>
      </c>
      <c r="G470" s="131">
        <v>20237</v>
      </c>
      <c r="H470" s="152" t="s">
        <v>678</v>
      </c>
    </row>
    <row r="472" spans="4:8" ht="12.75">
      <c r="D472" s="131">
        <v>28054.978738904</v>
      </c>
      <c r="F472" s="131">
        <v>20548</v>
      </c>
      <c r="G472" s="131">
        <v>19913</v>
      </c>
      <c r="H472" s="152" t="s">
        <v>679</v>
      </c>
    </row>
    <row r="474" spans="4:8" ht="12.75">
      <c r="D474" s="131">
        <v>29072.599446177483</v>
      </c>
      <c r="F474" s="131">
        <v>20539</v>
      </c>
      <c r="G474" s="131">
        <v>20075</v>
      </c>
      <c r="H474" s="152" t="s">
        <v>680</v>
      </c>
    </row>
    <row r="476" spans="1:8" ht="12.75">
      <c r="A476" s="147" t="s">
        <v>419</v>
      </c>
      <c r="C476" s="153" t="s">
        <v>420</v>
      </c>
      <c r="D476" s="131">
        <v>28534.194136599697</v>
      </c>
      <c r="F476" s="131">
        <v>20544.666666666668</v>
      </c>
      <c r="G476" s="131">
        <v>20075</v>
      </c>
      <c r="H476" s="131">
        <v>8240.628121205975</v>
      </c>
    </row>
    <row r="477" spans="1:8" ht="12.75">
      <c r="A477" s="130">
        <v>38407.761400462965</v>
      </c>
      <c r="C477" s="153" t="s">
        <v>421</v>
      </c>
      <c r="D477" s="131">
        <v>511.3859210220038</v>
      </c>
      <c r="F477" s="131">
        <v>4.932882862316247</v>
      </c>
      <c r="G477" s="131">
        <v>162</v>
      </c>
      <c r="H477" s="131">
        <v>511.3859210220038</v>
      </c>
    </row>
    <row r="479" spans="3:8" ht="12.75">
      <c r="C479" s="153" t="s">
        <v>422</v>
      </c>
      <c r="D479" s="131">
        <v>1.7921863101298134</v>
      </c>
      <c r="F479" s="131">
        <v>0.024010527609677684</v>
      </c>
      <c r="G479" s="131">
        <v>0.8069738480697385</v>
      </c>
      <c r="H479" s="131">
        <v>6.205666770789373</v>
      </c>
    </row>
    <row r="480" spans="1:10" ht="12.75">
      <c r="A480" s="147" t="s">
        <v>411</v>
      </c>
      <c r="C480" s="148" t="s">
        <v>412</v>
      </c>
      <c r="D480" s="148" t="s">
        <v>413</v>
      </c>
      <c r="F480" s="148" t="s">
        <v>414</v>
      </c>
      <c r="G480" s="148" t="s">
        <v>415</v>
      </c>
      <c r="H480" s="148" t="s">
        <v>416</v>
      </c>
      <c r="I480" s="149" t="s">
        <v>417</v>
      </c>
      <c r="J480" s="148" t="s">
        <v>418</v>
      </c>
    </row>
    <row r="481" spans="1:8" ht="12.75">
      <c r="A481" s="150" t="s">
        <v>472</v>
      </c>
      <c r="C481" s="151">
        <v>231.6040000000503</v>
      </c>
      <c r="D481" s="131">
        <v>98007.01573860645</v>
      </c>
      <c r="F481" s="131">
        <v>15560.000000014901</v>
      </c>
      <c r="G481" s="131">
        <v>17147</v>
      </c>
      <c r="H481" s="152" t="s">
        <v>681</v>
      </c>
    </row>
    <row r="483" spans="4:8" ht="12.75">
      <c r="D483" s="131">
        <v>97114.3733497858</v>
      </c>
      <c r="F483" s="131">
        <v>15290.999999985099</v>
      </c>
      <c r="G483" s="131">
        <v>17411</v>
      </c>
      <c r="H483" s="152" t="s">
        <v>682</v>
      </c>
    </row>
    <row r="485" spans="4:8" ht="12.75">
      <c r="D485" s="131">
        <v>95434.84964382648</v>
      </c>
      <c r="F485" s="131">
        <v>15369</v>
      </c>
      <c r="G485" s="131">
        <v>17481</v>
      </c>
      <c r="H485" s="152" t="s">
        <v>683</v>
      </c>
    </row>
    <row r="487" spans="1:8" ht="12.75">
      <c r="A487" s="147" t="s">
        <v>419</v>
      </c>
      <c r="C487" s="153" t="s">
        <v>420</v>
      </c>
      <c r="D487" s="131">
        <v>96852.07957740626</v>
      </c>
      <c r="F487" s="131">
        <v>15406.666666666668</v>
      </c>
      <c r="G487" s="131">
        <v>17346.333333333332</v>
      </c>
      <c r="H487" s="131">
        <v>80247.48592091311</v>
      </c>
    </row>
    <row r="488" spans="1:8" ht="12.75">
      <c r="A488" s="130">
        <v>38407.761875</v>
      </c>
      <c r="C488" s="153" t="s">
        <v>421</v>
      </c>
      <c r="D488" s="131">
        <v>1305.9893269302258</v>
      </c>
      <c r="F488" s="131">
        <v>138.3991811294439</v>
      </c>
      <c r="G488" s="131">
        <v>176.14009575713683</v>
      </c>
      <c r="H488" s="131">
        <v>1305.9893269302258</v>
      </c>
    </row>
    <row r="490" spans="3:8" ht="12.75">
      <c r="C490" s="153" t="s">
        <v>422</v>
      </c>
      <c r="D490" s="131">
        <v>1.348437052284924</v>
      </c>
      <c r="F490" s="131">
        <v>0.8983071038259015</v>
      </c>
      <c r="G490" s="131">
        <v>1.0154312866723239</v>
      </c>
      <c r="H490" s="131">
        <v>1.6274520154031082</v>
      </c>
    </row>
    <row r="491" spans="1:10" ht="12.75">
      <c r="A491" s="147" t="s">
        <v>411</v>
      </c>
      <c r="C491" s="148" t="s">
        <v>412</v>
      </c>
      <c r="D491" s="148" t="s">
        <v>413</v>
      </c>
      <c r="F491" s="148" t="s">
        <v>414</v>
      </c>
      <c r="G491" s="148" t="s">
        <v>415</v>
      </c>
      <c r="H491" s="148" t="s">
        <v>416</v>
      </c>
      <c r="I491" s="149" t="s">
        <v>417</v>
      </c>
      <c r="J491" s="148" t="s">
        <v>418</v>
      </c>
    </row>
    <row r="492" spans="1:8" ht="12.75">
      <c r="A492" s="150" t="s">
        <v>470</v>
      </c>
      <c r="C492" s="151">
        <v>267.7160000000149</v>
      </c>
      <c r="D492" s="131">
        <v>51494.04956549406</v>
      </c>
      <c r="F492" s="131">
        <v>4761.75</v>
      </c>
      <c r="G492" s="131">
        <v>4835.5</v>
      </c>
      <c r="H492" s="152" t="s">
        <v>684</v>
      </c>
    </row>
    <row r="494" spans="4:8" ht="12.75">
      <c r="D494" s="131">
        <v>52007.28264981508</v>
      </c>
      <c r="F494" s="131">
        <v>4771.25</v>
      </c>
      <c r="G494" s="131">
        <v>4844</v>
      </c>
      <c r="H494" s="152" t="s">
        <v>685</v>
      </c>
    </row>
    <row r="496" spans="4:8" ht="12.75">
      <c r="D496" s="131">
        <v>52083.32152056694</v>
      </c>
      <c r="F496" s="131">
        <v>4794.5</v>
      </c>
      <c r="G496" s="131">
        <v>4828.75</v>
      </c>
      <c r="H496" s="152" t="s">
        <v>686</v>
      </c>
    </row>
    <row r="498" spans="1:8" ht="12.75">
      <c r="A498" s="147" t="s">
        <v>419</v>
      </c>
      <c r="C498" s="153" t="s">
        <v>420</v>
      </c>
      <c r="D498" s="131">
        <v>51861.55124529202</v>
      </c>
      <c r="F498" s="131">
        <v>4775.833333333333</v>
      </c>
      <c r="G498" s="131">
        <v>4836.083333333333</v>
      </c>
      <c r="H498" s="131">
        <v>47050.539433415135</v>
      </c>
    </row>
    <row r="499" spans="1:8" ht="12.75">
      <c r="A499" s="130">
        <v>38407.76252314815</v>
      </c>
      <c r="C499" s="153" t="s">
        <v>421</v>
      </c>
      <c r="D499" s="131">
        <v>320.5286117603719</v>
      </c>
      <c r="F499" s="131">
        <v>16.849208685672256</v>
      </c>
      <c r="G499" s="131">
        <v>7.641716648327999</v>
      </c>
      <c r="H499" s="131">
        <v>320.5286117603719</v>
      </c>
    </row>
    <row r="501" spans="3:8" ht="12.75">
      <c r="C501" s="153" t="s">
        <v>422</v>
      </c>
      <c r="D501" s="131">
        <v>0.6180467110294344</v>
      </c>
      <c r="F501" s="131">
        <v>0.35280143819240467</v>
      </c>
      <c r="G501" s="131">
        <v>0.1580145775333621</v>
      </c>
      <c r="H501" s="131">
        <v>0.6812432240314203</v>
      </c>
    </row>
    <row r="502" spans="1:10" ht="12.75">
      <c r="A502" s="147" t="s">
        <v>411</v>
      </c>
      <c r="C502" s="148" t="s">
        <v>412</v>
      </c>
      <c r="D502" s="148" t="s">
        <v>413</v>
      </c>
      <c r="F502" s="148" t="s">
        <v>414</v>
      </c>
      <c r="G502" s="148" t="s">
        <v>415</v>
      </c>
      <c r="H502" s="148" t="s">
        <v>416</v>
      </c>
      <c r="I502" s="149" t="s">
        <v>417</v>
      </c>
      <c r="J502" s="148" t="s">
        <v>418</v>
      </c>
    </row>
    <row r="503" spans="1:8" ht="12.75">
      <c r="A503" s="150" t="s">
        <v>469</v>
      </c>
      <c r="C503" s="151">
        <v>292.40199999976903</v>
      </c>
      <c r="D503" s="131">
        <v>20672.969960540533</v>
      </c>
      <c r="F503" s="131">
        <v>19411</v>
      </c>
      <c r="G503" s="131">
        <v>18963.5</v>
      </c>
      <c r="H503" s="152" t="s">
        <v>687</v>
      </c>
    </row>
    <row r="505" spans="4:8" ht="12.75">
      <c r="D505" s="131">
        <v>20980.485374063253</v>
      </c>
      <c r="F505" s="131">
        <v>19497.25</v>
      </c>
      <c r="G505" s="131">
        <v>18867.75</v>
      </c>
      <c r="H505" s="152" t="s">
        <v>688</v>
      </c>
    </row>
    <row r="507" spans="4:8" ht="12.75">
      <c r="D507" s="131">
        <v>20847.174042493105</v>
      </c>
      <c r="F507" s="131">
        <v>19424.25</v>
      </c>
      <c r="G507" s="131">
        <v>18909.75</v>
      </c>
      <c r="H507" s="152" t="s">
        <v>689</v>
      </c>
    </row>
    <row r="509" spans="1:8" ht="12.75">
      <c r="A509" s="147" t="s">
        <v>419</v>
      </c>
      <c r="C509" s="153" t="s">
        <v>420</v>
      </c>
      <c r="D509" s="131">
        <v>20833.543125698965</v>
      </c>
      <c r="F509" s="131">
        <v>19444.166666666668</v>
      </c>
      <c r="G509" s="131">
        <v>18913.666666666668</v>
      </c>
      <c r="H509" s="131">
        <v>1699.7266031245163</v>
      </c>
    </row>
    <row r="510" spans="1:8" ht="12.75">
      <c r="A510" s="130">
        <v>38407.76320601852</v>
      </c>
      <c r="C510" s="153" t="s">
        <v>421</v>
      </c>
      <c r="D510" s="131">
        <v>154.21019359264702</v>
      </c>
      <c r="F510" s="131">
        <v>46.446429715677105</v>
      </c>
      <c r="G510" s="131">
        <v>47.99500842101534</v>
      </c>
      <c r="H510" s="131">
        <v>154.21019359264702</v>
      </c>
    </row>
    <row r="512" spans="3:8" ht="12.75">
      <c r="C512" s="153" t="s">
        <v>422</v>
      </c>
      <c r="D512" s="131">
        <v>0.7402014753910146</v>
      </c>
      <c r="F512" s="131">
        <v>0.238870765262986</v>
      </c>
      <c r="G512" s="131">
        <v>0.2537583498053365</v>
      </c>
      <c r="H512" s="131">
        <v>9.07264693681741</v>
      </c>
    </row>
    <row r="513" spans="1:10" ht="12.75">
      <c r="A513" s="147" t="s">
        <v>411</v>
      </c>
      <c r="C513" s="148" t="s">
        <v>412</v>
      </c>
      <c r="D513" s="148" t="s">
        <v>413</v>
      </c>
      <c r="F513" s="148" t="s">
        <v>414</v>
      </c>
      <c r="G513" s="148" t="s">
        <v>415</v>
      </c>
      <c r="H513" s="148" t="s">
        <v>416</v>
      </c>
      <c r="I513" s="149" t="s">
        <v>417</v>
      </c>
      <c r="J513" s="148" t="s">
        <v>418</v>
      </c>
    </row>
    <row r="514" spans="1:8" ht="12.75">
      <c r="A514" s="150" t="s">
        <v>473</v>
      </c>
      <c r="C514" s="151">
        <v>324.75400000019</v>
      </c>
      <c r="D514" s="131">
        <v>28976.296879202127</v>
      </c>
      <c r="F514" s="131">
        <v>27690</v>
      </c>
      <c r="G514" s="131">
        <v>25547</v>
      </c>
      <c r="H514" s="152" t="s">
        <v>690</v>
      </c>
    </row>
    <row r="516" spans="4:8" ht="12.75">
      <c r="D516" s="131">
        <v>28948.99272069335</v>
      </c>
      <c r="F516" s="131">
        <v>27424.000000029802</v>
      </c>
      <c r="G516" s="131">
        <v>25593</v>
      </c>
      <c r="H516" s="152" t="s">
        <v>691</v>
      </c>
    </row>
    <row r="518" spans="4:8" ht="12.75">
      <c r="D518" s="131">
        <v>28957.53802767396</v>
      </c>
      <c r="F518" s="131">
        <v>27491.000000029802</v>
      </c>
      <c r="G518" s="131">
        <v>25352</v>
      </c>
      <c r="H518" s="152" t="s">
        <v>692</v>
      </c>
    </row>
    <row r="520" spans="1:8" ht="12.75">
      <c r="A520" s="147" t="s">
        <v>419</v>
      </c>
      <c r="C520" s="153" t="s">
        <v>420</v>
      </c>
      <c r="D520" s="131">
        <v>28960.942542523146</v>
      </c>
      <c r="F520" s="131">
        <v>27535.00000001987</v>
      </c>
      <c r="G520" s="131">
        <v>25497.333333333336</v>
      </c>
      <c r="H520" s="131">
        <v>2377.0975395203313</v>
      </c>
    </row>
    <row r="521" spans="1:8" ht="12.75">
      <c r="A521" s="130">
        <v>38407.763703703706</v>
      </c>
      <c r="C521" s="153" t="s">
        <v>421</v>
      </c>
      <c r="D521" s="131">
        <v>13.966828887167319</v>
      </c>
      <c r="F521" s="131">
        <v>138.3510028706718</v>
      </c>
      <c r="G521" s="131">
        <v>127.94660344586462</v>
      </c>
      <c r="H521" s="131">
        <v>13.966828887167319</v>
      </c>
    </row>
    <row r="523" spans="3:8" ht="12.75">
      <c r="C523" s="153" t="s">
        <v>422</v>
      </c>
      <c r="D523" s="131">
        <v>0.04822643070632085</v>
      </c>
      <c r="F523" s="131">
        <v>0.5024550676251025</v>
      </c>
      <c r="G523" s="131">
        <v>0.5018038622831065</v>
      </c>
      <c r="H523" s="131">
        <v>0.5875580894331182</v>
      </c>
    </row>
    <row r="524" spans="1:10" ht="12.75">
      <c r="A524" s="147" t="s">
        <v>411</v>
      </c>
      <c r="C524" s="148" t="s">
        <v>412</v>
      </c>
      <c r="D524" s="148" t="s">
        <v>413</v>
      </c>
      <c r="F524" s="148" t="s">
        <v>414</v>
      </c>
      <c r="G524" s="148" t="s">
        <v>415</v>
      </c>
      <c r="H524" s="148" t="s">
        <v>416</v>
      </c>
      <c r="I524" s="149" t="s">
        <v>417</v>
      </c>
      <c r="J524" s="148" t="s">
        <v>418</v>
      </c>
    </row>
    <row r="525" spans="1:8" ht="12.75">
      <c r="A525" s="150" t="s">
        <v>492</v>
      </c>
      <c r="C525" s="151">
        <v>343.82299999985844</v>
      </c>
      <c r="D525" s="131">
        <v>23373.205439567566</v>
      </c>
      <c r="F525" s="131">
        <v>22778</v>
      </c>
      <c r="G525" s="131">
        <v>21844</v>
      </c>
      <c r="H525" s="152" t="s">
        <v>693</v>
      </c>
    </row>
    <row r="527" spans="4:8" ht="12.75">
      <c r="D527" s="131">
        <v>23651.10746437311</v>
      </c>
      <c r="F527" s="131">
        <v>22560</v>
      </c>
      <c r="G527" s="131">
        <v>22070</v>
      </c>
      <c r="H527" s="152" t="s">
        <v>694</v>
      </c>
    </row>
    <row r="529" spans="4:8" ht="12.75">
      <c r="D529" s="131">
        <v>23374.372711747885</v>
      </c>
      <c r="F529" s="131">
        <v>22420</v>
      </c>
      <c r="G529" s="131">
        <v>22246</v>
      </c>
      <c r="H529" s="152" t="s">
        <v>695</v>
      </c>
    </row>
    <row r="531" spans="1:8" ht="12.75">
      <c r="A531" s="147" t="s">
        <v>419</v>
      </c>
      <c r="C531" s="153" t="s">
        <v>420</v>
      </c>
      <c r="D531" s="131">
        <v>23466.228538562857</v>
      </c>
      <c r="F531" s="131">
        <v>22586</v>
      </c>
      <c r="G531" s="131">
        <v>22053.333333333336</v>
      </c>
      <c r="H531" s="131">
        <v>1144.6402749745907</v>
      </c>
    </row>
    <row r="532" spans="1:8" ht="12.75">
      <c r="A532" s="130">
        <v>38407.76414351852</v>
      </c>
      <c r="C532" s="153" t="s">
        <v>421</v>
      </c>
      <c r="D532" s="131">
        <v>160.11091011483603</v>
      </c>
      <c r="F532" s="131">
        <v>180.41064270158785</v>
      </c>
      <c r="G532" s="131">
        <v>201.517575742994</v>
      </c>
      <c r="H532" s="131">
        <v>160.11091011483603</v>
      </c>
    </row>
    <row r="534" spans="3:8" ht="12.75">
      <c r="C534" s="153" t="s">
        <v>422</v>
      </c>
      <c r="D534" s="131">
        <v>0.6823035489137947</v>
      </c>
      <c r="F534" s="131">
        <v>0.7987719946054542</v>
      </c>
      <c r="G534" s="131">
        <v>0.9137737715069256</v>
      </c>
      <c r="H534" s="131">
        <v>13.987880176450219</v>
      </c>
    </row>
    <row r="535" spans="1:10" ht="12.75">
      <c r="A535" s="147" t="s">
        <v>411</v>
      </c>
      <c r="C535" s="148" t="s">
        <v>412</v>
      </c>
      <c r="D535" s="148" t="s">
        <v>413</v>
      </c>
      <c r="F535" s="148" t="s">
        <v>414</v>
      </c>
      <c r="G535" s="148" t="s">
        <v>415</v>
      </c>
      <c r="H535" s="148" t="s">
        <v>416</v>
      </c>
      <c r="I535" s="149" t="s">
        <v>417</v>
      </c>
      <c r="J535" s="148" t="s">
        <v>418</v>
      </c>
    </row>
    <row r="536" spans="1:8" ht="12.75">
      <c r="A536" s="150" t="s">
        <v>474</v>
      </c>
      <c r="C536" s="151">
        <v>361.38400000007823</v>
      </c>
      <c r="D536" s="131">
        <v>26491.667025387287</v>
      </c>
      <c r="F536" s="131">
        <v>22968</v>
      </c>
      <c r="G536" s="131">
        <v>22370</v>
      </c>
      <c r="H536" s="152" t="s">
        <v>696</v>
      </c>
    </row>
    <row r="538" spans="4:8" ht="12.75">
      <c r="D538" s="131">
        <v>26533.292637377977</v>
      </c>
      <c r="F538" s="131">
        <v>23242</v>
      </c>
      <c r="G538" s="131">
        <v>23036</v>
      </c>
      <c r="H538" s="152" t="s">
        <v>697</v>
      </c>
    </row>
    <row r="540" spans="4:8" ht="12.75">
      <c r="D540" s="131">
        <v>26419.67555564642</v>
      </c>
      <c r="F540" s="131">
        <v>22830</v>
      </c>
      <c r="G540" s="131">
        <v>22680</v>
      </c>
      <c r="H540" s="152" t="s">
        <v>698</v>
      </c>
    </row>
    <row r="542" spans="1:8" ht="12.75">
      <c r="A542" s="147" t="s">
        <v>419</v>
      </c>
      <c r="C542" s="153" t="s">
        <v>420</v>
      </c>
      <c r="D542" s="131">
        <v>26481.545072803892</v>
      </c>
      <c r="F542" s="131">
        <v>23013.333333333336</v>
      </c>
      <c r="G542" s="131">
        <v>22695.333333333336</v>
      </c>
      <c r="H542" s="131">
        <v>3614.3786341354044</v>
      </c>
    </row>
    <row r="543" spans="1:8" ht="12.75">
      <c r="A543" s="130">
        <v>38407.76457175926</v>
      </c>
      <c r="C543" s="153" t="s">
        <v>421</v>
      </c>
      <c r="D543" s="131">
        <v>57.48087297577031</v>
      </c>
      <c r="F543" s="131">
        <v>209.70773312716278</v>
      </c>
      <c r="G543" s="131">
        <v>333.26465959254267</v>
      </c>
      <c r="H543" s="131">
        <v>57.48087297577031</v>
      </c>
    </row>
    <row r="545" spans="3:8" ht="12.75">
      <c r="C545" s="153" t="s">
        <v>422</v>
      </c>
      <c r="D545" s="131">
        <v>0.2170601179717502</v>
      </c>
      <c r="F545" s="131">
        <v>0.9112444950485056</v>
      </c>
      <c r="G545" s="131">
        <v>1.4684281332103923</v>
      </c>
      <c r="H545" s="131">
        <v>1.590338998601355</v>
      </c>
    </row>
    <row r="546" spans="1:10" ht="12.75">
      <c r="A546" s="147" t="s">
        <v>411</v>
      </c>
      <c r="C546" s="148" t="s">
        <v>412</v>
      </c>
      <c r="D546" s="148" t="s">
        <v>413</v>
      </c>
      <c r="F546" s="148" t="s">
        <v>414</v>
      </c>
      <c r="G546" s="148" t="s">
        <v>415</v>
      </c>
      <c r="H546" s="148" t="s">
        <v>416</v>
      </c>
      <c r="I546" s="149" t="s">
        <v>417</v>
      </c>
      <c r="J546" s="148" t="s">
        <v>418</v>
      </c>
    </row>
    <row r="547" spans="1:8" ht="12.75">
      <c r="A547" s="150" t="s">
        <v>493</v>
      </c>
      <c r="C547" s="151">
        <v>371.029</v>
      </c>
      <c r="D547" s="131">
        <v>27841.636893689632</v>
      </c>
      <c r="F547" s="131">
        <v>28075.999999970198</v>
      </c>
      <c r="G547" s="131">
        <v>28075.999999970198</v>
      </c>
      <c r="H547" s="152" t="s">
        <v>699</v>
      </c>
    </row>
    <row r="549" spans="4:8" ht="12.75">
      <c r="D549" s="131">
        <v>27827.259905934334</v>
      </c>
      <c r="F549" s="131">
        <v>28096</v>
      </c>
      <c r="G549" s="131">
        <v>28231.999999970198</v>
      </c>
      <c r="H549" s="152" t="s">
        <v>700</v>
      </c>
    </row>
    <row r="551" spans="4:8" ht="12.75">
      <c r="D551" s="131">
        <v>28007.519779235125</v>
      </c>
      <c r="F551" s="131">
        <v>27394</v>
      </c>
      <c r="G551" s="131">
        <v>27774.000000029802</v>
      </c>
      <c r="H551" s="152" t="s">
        <v>701</v>
      </c>
    </row>
    <row r="553" spans="1:8" ht="12.75">
      <c r="A553" s="147" t="s">
        <v>419</v>
      </c>
      <c r="C553" s="153" t="s">
        <v>420</v>
      </c>
      <c r="D553" s="131">
        <v>27892.1388596197</v>
      </c>
      <c r="F553" s="131">
        <v>27855.333333323397</v>
      </c>
      <c r="G553" s="131">
        <v>28027.333333323397</v>
      </c>
      <c r="H553" s="131">
        <v>-28.649019158247757</v>
      </c>
    </row>
    <row r="554" spans="1:8" ht="12.75">
      <c r="A554" s="130">
        <v>38407.765023148146</v>
      </c>
      <c r="C554" s="153" t="s">
        <v>421</v>
      </c>
      <c r="D554" s="131">
        <v>100.18104562575334</v>
      </c>
      <c r="F554" s="131">
        <v>399.6515148561593</v>
      </c>
      <c r="G554" s="131">
        <v>232.8461580487738</v>
      </c>
      <c r="H554" s="131">
        <v>100.18104562575334</v>
      </c>
    </row>
    <row r="556" spans="3:7" ht="12.75">
      <c r="C556" s="153" t="s">
        <v>422</v>
      </c>
      <c r="D556" s="131">
        <v>0.3591730491876637</v>
      </c>
      <c r="F556" s="131">
        <v>1.4347396603509868</v>
      </c>
      <c r="G556" s="131">
        <v>0.8307824197171442</v>
      </c>
    </row>
    <row r="557" spans="1:10" ht="12.75">
      <c r="A557" s="147" t="s">
        <v>411</v>
      </c>
      <c r="C557" s="148" t="s">
        <v>412</v>
      </c>
      <c r="D557" s="148" t="s">
        <v>413</v>
      </c>
      <c r="F557" s="148" t="s">
        <v>414</v>
      </c>
      <c r="G557" s="148" t="s">
        <v>415</v>
      </c>
      <c r="H557" s="148" t="s">
        <v>416</v>
      </c>
      <c r="I557" s="149" t="s">
        <v>417</v>
      </c>
      <c r="J557" s="148" t="s">
        <v>418</v>
      </c>
    </row>
    <row r="558" spans="1:8" ht="12.75">
      <c r="A558" s="150" t="s">
        <v>468</v>
      </c>
      <c r="C558" s="151">
        <v>407.77100000018254</v>
      </c>
      <c r="D558" s="131">
        <v>113357.08520436287</v>
      </c>
      <c r="F558" s="131">
        <v>103200</v>
      </c>
      <c r="G558" s="131">
        <v>101200</v>
      </c>
      <c r="H558" s="152" t="s">
        <v>702</v>
      </c>
    </row>
    <row r="560" spans="4:8" ht="12.75">
      <c r="D560" s="131">
        <v>113593.82540011406</v>
      </c>
      <c r="F560" s="131">
        <v>104600</v>
      </c>
      <c r="G560" s="131">
        <v>101000</v>
      </c>
      <c r="H560" s="152" t="s">
        <v>703</v>
      </c>
    </row>
    <row r="562" spans="4:8" ht="12.75">
      <c r="D562" s="131">
        <v>113525.59673917294</v>
      </c>
      <c r="F562" s="131">
        <v>103100</v>
      </c>
      <c r="G562" s="131">
        <v>99900</v>
      </c>
      <c r="H562" s="152" t="s">
        <v>704</v>
      </c>
    </row>
    <row r="564" spans="1:8" ht="12.75">
      <c r="A564" s="147" t="s">
        <v>419</v>
      </c>
      <c r="C564" s="153" t="s">
        <v>420</v>
      </c>
      <c r="D564" s="131">
        <v>113492.16911454996</v>
      </c>
      <c r="F564" s="131">
        <v>103633.33333333334</v>
      </c>
      <c r="G564" s="131">
        <v>100700</v>
      </c>
      <c r="H564" s="131">
        <v>11349.48567639482</v>
      </c>
    </row>
    <row r="565" spans="1:8" ht="12.75">
      <c r="A565" s="130">
        <v>38407.76548611111</v>
      </c>
      <c r="C565" s="153" t="s">
        <v>421</v>
      </c>
      <c r="D565" s="131">
        <v>121.8586666539228</v>
      </c>
      <c r="F565" s="131">
        <v>838.6497083606082</v>
      </c>
      <c r="G565" s="131">
        <v>700</v>
      </c>
      <c r="H565" s="131">
        <v>121.8586666539228</v>
      </c>
    </row>
    <row r="567" spans="3:8" ht="12.75">
      <c r="C567" s="153" t="s">
        <v>422</v>
      </c>
      <c r="D567" s="131">
        <v>0.107371872090072</v>
      </c>
      <c r="F567" s="131">
        <v>0.8092470649989785</v>
      </c>
      <c r="G567" s="131">
        <v>0.6951340615690169</v>
      </c>
      <c r="H567" s="131">
        <v>1.073693294378705</v>
      </c>
    </row>
    <row r="568" spans="1:10" ht="12.75">
      <c r="A568" s="147" t="s">
        <v>411</v>
      </c>
      <c r="C568" s="148" t="s">
        <v>412</v>
      </c>
      <c r="D568" s="148" t="s">
        <v>413</v>
      </c>
      <c r="F568" s="148" t="s">
        <v>414</v>
      </c>
      <c r="G568" s="148" t="s">
        <v>415</v>
      </c>
      <c r="H568" s="148" t="s">
        <v>416</v>
      </c>
      <c r="I568" s="149" t="s">
        <v>417</v>
      </c>
      <c r="J568" s="148" t="s">
        <v>418</v>
      </c>
    </row>
    <row r="569" spans="1:8" ht="12.75">
      <c r="A569" s="150" t="s">
        <v>475</v>
      </c>
      <c r="C569" s="151">
        <v>455.40299999993294</v>
      </c>
      <c r="D569" s="131">
        <v>96546.19543588161</v>
      </c>
      <c r="F569" s="131">
        <v>70962.5</v>
      </c>
      <c r="G569" s="131">
        <v>73397.5</v>
      </c>
      <c r="H569" s="152" t="s">
        <v>705</v>
      </c>
    </row>
    <row r="571" spans="4:8" ht="12.75">
      <c r="D571" s="131">
        <v>98098.9060176611</v>
      </c>
      <c r="F571" s="131">
        <v>71825</v>
      </c>
      <c r="G571" s="131">
        <v>73400</v>
      </c>
      <c r="H571" s="152" t="s">
        <v>706</v>
      </c>
    </row>
    <row r="573" spans="4:8" ht="12.75">
      <c r="D573" s="131">
        <v>97679.25464701653</v>
      </c>
      <c r="F573" s="131">
        <v>71942.5</v>
      </c>
      <c r="G573" s="131">
        <v>73225</v>
      </c>
      <c r="H573" s="152" t="s">
        <v>707</v>
      </c>
    </row>
    <row r="575" spans="1:8" ht="12.75">
      <c r="A575" s="147" t="s">
        <v>419</v>
      </c>
      <c r="C575" s="153" t="s">
        <v>420</v>
      </c>
      <c r="D575" s="131">
        <v>97441.45203351974</v>
      </c>
      <c r="F575" s="131">
        <v>71576.66666666667</v>
      </c>
      <c r="G575" s="131">
        <v>73340.83333333333</v>
      </c>
      <c r="H575" s="131">
        <v>24987.83042499261</v>
      </c>
    </row>
    <row r="576" spans="1:8" ht="12.75">
      <c r="A576" s="130">
        <v>38407.76613425926</v>
      </c>
      <c r="C576" s="153" t="s">
        <v>421</v>
      </c>
      <c r="D576" s="131">
        <v>803.2061378822006</v>
      </c>
      <c r="F576" s="131">
        <v>535.1187562899784</v>
      </c>
      <c r="G576" s="131">
        <v>100.32239696764294</v>
      </c>
      <c r="H576" s="131">
        <v>803.2061378822006</v>
      </c>
    </row>
    <row r="578" spans="3:8" ht="12.75">
      <c r="C578" s="153" t="s">
        <v>422</v>
      </c>
      <c r="D578" s="131">
        <v>0.8242961502727798</v>
      </c>
      <c r="F578" s="131">
        <v>0.7476162012154495</v>
      </c>
      <c r="G578" s="131">
        <v>0.13678927877963792</v>
      </c>
      <c r="H578" s="131">
        <v>3.2143892615776704</v>
      </c>
    </row>
    <row r="579" spans="1:16" ht="12.75">
      <c r="A579" s="141" t="s">
        <v>402</v>
      </c>
      <c r="B579" s="136" t="s">
        <v>555</v>
      </c>
      <c r="D579" s="141" t="s">
        <v>403</v>
      </c>
      <c r="E579" s="136" t="s">
        <v>404</v>
      </c>
      <c r="F579" s="137" t="s">
        <v>427</v>
      </c>
      <c r="G579" s="142" t="s">
        <v>406</v>
      </c>
      <c r="H579" s="143">
        <v>1</v>
      </c>
      <c r="I579" s="144" t="s">
        <v>407</v>
      </c>
      <c r="J579" s="143">
        <v>6</v>
      </c>
      <c r="K579" s="142" t="s">
        <v>408</v>
      </c>
      <c r="L579" s="145">
        <v>1</v>
      </c>
      <c r="M579" s="142" t="s">
        <v>409</v>
      </c>
      <c r="N579" s="146">
        <v>1</v>
      </c>
      <c r="O579" s="142" t="s">
        <v>410</v>
      </c>
      <c r="P579" s="146">
        <v>1</v>
      </c>
    </row>
    <row r="581" spans="1:10" ht="12.75">
      <c r="A581" s="147" t="s">
        <v>411</v>
      </c>
      <c r="C581" s="148" t="s">
        <v>412</v>
      </c>
      <c r="D581" s="148" t="s">
        <v>413</v>
      </c>
      <c r="F581" s="148" t="s">
        <v>414</v>
      </c>
      <c r="G581" s="148" t="s">
        <v>415</v>
      </c>
      <c r="H581" s="148" t="s">
        <v>416</v>
      </c>
      <c r="I581" s="149" t="s">
        <v>417</v>
      </c>
      <c r="J581" s="148" t="s">
        <v>418</v>
      </c>
    </row>
    <row r="582" spans="1:8" ht="12.75">
      <c r="A582" s="150" t="s">
        <v>471</v>
      </c>
      <c r="C582" s="151">
        <v>228.61599999992177</v>
      </c>
      <c r="D582" s="131">
        <v>22778.28819924593</v>
      </c>
      <c r="F582" s="131">
        <v>20939</v>
      </c>
      <c r="G582" s="131">
        <v>20101</v>
      </c>
      <c r="H582" s="152" t="s">
        <v>708</v>
      </c>
    </row>
    <row r="584" spans="4:8" ht="12.75">
      <c r="D584" s="131">
        <v>22873.06408545375</v>
      </c>
      <c r="F584" s="131">
        <v>20706</v>
      </c>
      <c r="G584" s="131">
        <v>20065</v>
      </c>
      <c r="H584" s="152" t="s">
        <v>709</v>
      </c>
    </row>
    <row r="586" spans="4:8" ht="12.75">
      <c r="D586" s="131">
        <v>22724.22541844845</v>
      </c>
      <c r="F586" s="131">
        <v>20862</v>
      </c>
      <c r="G586" s="131">
        <v>20200</v>
      </c>
      <c r="H586" s="152" t="s">
        <v>710</v>
      </c>
    </row>
    <row r="588" spans="1:8" ht="12.75">
      <c r="A588" s="147" t="s">
        <v>419</v>
      </c>
      <c r="C588" s="153" t="s">
        <v>420</v>
      </c>
      <c r="D588" s="131">
        <v>22791.85923438271</v>
      </c>
      <c r="F588" s="131">
        <v>20835.666666666668</v>
      </c>
      <c r="G588" s="131">
        <v>20122</v>
      </c>
      <c r="H588" s="131">
        <v>2337.7443735182924</v>
      </c>
    </row>
    <row r="589" spans="1:8" ht="12.75">
      <c r="A589" s="130">
        <v>38407.768379629626</v>
      </c>
      <c r="C589" s="153" t="s">
        <v>421</v>
      </c>
      <c r="D589" s="131">
        <v>75.34166805285757</v>
      </c>
      <c r="F589" s="131">
        <v>118.71113399059641</v>
      </c>
      <c r="G589" s="131">
        <v>69.90708118638626</v>
      </c>
      <c r="H589" s="131">
        <v>75.34166805285757</v>
      </c>
    </row>
    <row r="591" spans="3:8" ht="12.75">
      <c r="C591" s="153" t="s">
        <v>422</v>
      </c>
      <c r="D591" s="131">
        <v>0.33056394073898426</v>
      </c>
      <c r="F591" s="131">
        <v>0.5697496311961686</v>
      </c>
      <c r="G591" s="131">
        <v>0.3474161673113322</v>
      </c>
      <c r="H591" s="131">
        <v>3.222836034012939</v>
      </c>
    </row>
    <row r="592" spans="1:10" ht="12.75">
      <c r="A592" s="147" t="s">
        <v>411</v>
      </c>
      <c r="C592" s="148" t="s">
        <v>412</v>
      </c>
      <c r="D592" s="148" t="s">
        <v>413</v>
      </c>
      <c r="F592" s="148" t="s">
        <v>414</v>
      </c>
      <c r="G592" s="148" t="s">
        <v>415</v>
      </c>
      <c r="H592" s="148" t="s">
        <v>416</v>
      </c>
      <c r="I592" s="149" t="s">
        <v>417</v>
      </c>
      <c r="J592" s="148" t="s">
        <v>418</v>
      </c>
    </row>
    <row r="593" spans="1:8" ht="12.75">
      <c r="A593" s="150" t="s">
        <v>472</v>
      </c>
      <c r="C593" s="151">
        <v>231.6040000000503</v>
      </c>
      <c r="D593" s="131">
        <v>20771.52513590455</v>
      </c>
      <c r="F593" s="131">
        <v>14812.999999985099</v>
      </c>
      <c r="G593" s="131">
        <v>16601</v>
      </c>
      <c r="H593" s="152" t="s">
        <v>711</v>
      </c>
    </row>
    <row r="595" spans="4:8" ht="12.75">
      <c r="D595" s="131">
        <v>21016.802589416504</v>
      </c>
      <c r="F595" s="131">
        <v>15051</v>
      </c>
      <c r="G595" s="131">
        <v>16739</v>
      </c>
      <c r="H595" s="152" t="s">
        <v>712</v>
      </c>
    </row>
    <row r="597" spans="4:8" ht="12.75">
      <c r="D597" s="131">
        <v>21124.384299725294</v>
      </c>
      <c r="F597" s="131">
        <v>14937.999999985099</v>
      </c>
      <c r="G597" s="131">
        <v>16636</v>
      </c>
      <c r="H597" s="152" t="s">
        <v>713</v>
      </c>
    </row>
    <row r="599" spans="1:8" ht="12.75">
      <c r="A599" s="147" t="s">
        <v>419</v>
      </c>
      <c r="C599" s="153" t="s">
        <v>420</v>
      </c>
      <c r="D599" s="131">
        <v>20970.90400834878</v>
      </c>
      <c r="F599" s="131">
        <v>14933.999999990065</v>
      </c>
      <c r="G599" s="131">
        <v>16658.666666666668</v>
      </c>
      <c r="H599" s="131">
        <v>4971.759783337621</v>
      </c>
    </row>
    <row r="600" spans="1:8" ht="12.75">
      <c r="A600" s="130">
        <v>38407.768854166665</v>
      </c>
      <c r="C600" s="153" t="s">
        <v>421</v>
      </c>
      <c r="D600" s="131">
        <v>180.85189294278783</v>
      </c>
      <c r="F600" s="131">
        <v>119.05040949858255</v>
      </c>
      <c r="G600" s="131">
        <v>71.73794904604767</v>
      </c>
      <c r="H600" s="131">
        <v>180.85189294278783</v>
      </c>
    </row>
    <row r="602" spans="3:8" ht="12.75">
      <c r="C602" s="153" t="s">
        <v>422</v>
      </c>
      <c r="D602" s="131">
        <v>0.8623943577767959</v>
      </c>
      <c r="F602" s="131">
        <v>0.7971769753492821</v>
      </c>
      <c r="G602" s="131">
        <v>0.43063439878770415</v>
      </c>
      <c r="H602" s="131">
        <v>3.6375830857495517</v>
      </c>
    </row>
    <row r="603" spans="1:10" ht="12.75">
      <c r="A603" s="147" t="s">
        <v>411</v>
      </c>
      <c r="C603" s="148" t="s">
        <v>412</v>
      </c>
      <c r="D603" s="148" t="s">
        <v>413</v>
      </c>
      <c r="F603" s="148" t="s">
        <v>414</v>
      </c>
      <c r="G603" s="148" t="s">
        <v>415</v>
      </c>
      <c r="H603" s="148" t="s">
        <v>416</v>
      </c>
      <c r="I603" s="149" t="s">
        <v>417</v>
      </c>
      <c r="J603" s="148" t="s">
        <v>418</v>
      </c>
    </row>
    <row r="604" spans="1:8" ht="12.75">
      <c r="A604" s="150" t="s">
        <v>470</v>
      </c>
      <c r="C604" s="151">
        <v>267.7160000000149</v>
      </c>
      <c r="D604" s="131">
        <v>13740.562667414546</v>
      </c>
      <c r="F604" s="131">
        <v>4689.5</v>
      </c>
      <c r="G604" s="131">
        <v>4705.75</v>
      </c>
      <c r="H604" s="152" t="s">
        <v>714</v>
      </c>
    </row>
    <row r="606" spans="4:8" ht="12.75">
      <c r="D606" s="131">
        <v>13535.293035119772</v>
      </c>
      <c r="F606" s="131">
        <v>4687.75</v>
      </c>
      <c r="G606" s="131">
        <v>4714.25</v>
      </c>
      <c r="H606" s="152" t="s">
        <v>715</v>
      </c>
    </row>
    <row r="608" spans="4:8" ht="12.75">
      <c r="D608" s="131">
        <v>14017.871713027358</v>
      </c>
      <c r="F608" s="131">
        <v>4683.75</v>
      </c>
      <c r="G608" s="131">
        <v>4726.5</v>
      </c>
      <c r="H608" s="152" t="s">
        <v>716</v>
      </c>
    </row>
    <row r="610" spans="1:8" ht="12.75">
      <c r="A610" s="147" t="s">
        <v>419</v>
      </c>
      <c r="C610" s="153" t="s">
        <v>420</v>
      </c>
      <c r="D610" s="131">
        <v>13764.575805187225</v>
      </c>
      <c r="F610" s="131">
        <v>4687</v>
      </c>
      <c r="G610" s="131">
        <v>4715.5</v>
      </c>
      <c r="H610" s="131">
        <v>9060.935363054587</v>
      </c>
    </row>
    <row r="611" spans="1:8" ht="12.75">
      <c r="A611" s="130">
        <v>38407.76950231481</v>
      </c>
      <c r="C611" s="153" t="s">
        <v>421</v>
      </c>
      <c r="D611" s="131">
        <v>242.18385202572242</v>
      </c>
      <c r="F611" s="131">
        <v>2.9474565306378993</v>
      </c>
      <c r="G611" s="131">
        <v>10.431323022512533</v>
      </c>
      <c r="H611" s="131">
        <v>242.18385202572242</v>
      </c>
    </row>
    <row r="613" spans="3:8" ht="12.75">
      <c r="C613" s="153" t="s">
        <v>422</v>
      </c>
      <c r="D613" s="131">
        <v>1.7594719623285058</v>
      </c>
      <c r="F613" s="131">
        <v>0.062885780470192</v>
      </c>
      <c r="G613" s="131">
        <v>0.2212135091191291</v>
      </c>
      <c r="H613" s="131">
        <v>2.672835003472294</v>
      </c>
    </row>
    <row r="614" spans="1:10" ht="12.75">
      <c r="A614" s="147" t="s">
        <v>411</v>
      </c>
      <c r="C614" s="148" t="s">
        <v>412</v>
      </c>
      <c r="D614" s="148" t="s">
        <v>413</v>
      </c>
      <c r="F614" s="148" t="s">
        <v>414</v>
      </c>
      <c r="G614" s="148" t="s">
        <v>415</v>
      </c>
      <c r="H614" s="148" t="s">
        <v>416</v>
      </c>
      <c r="I614" s="149" t="s">
        <v>417</v>
      </c>
      <c r="J614" s="148" t="s">
        <v>418</v>
      </c>
    </row>
    <row r="615" spans="1:8" ht="12.75">
      <c r="A615" s="150" t="s">
        <v>469</v>
      </c>
      <c r="C615" s="151">
        <v>292.40199999976903</v>
      </c>
      <c r="D615" s="131">
        <v>30567.186256855726</v>
      </c>
      <c r="F615" s="131">
        <v>18922.5</v>
      </c>
      <c r="G615" s="131">
        <v>18589.25</v>
      </c>
      <c r="H615" s="152" t="s">
        <v>717</v>
      </c>
    </row>
    <row r="617" spans="4:8" ht="12.75">
      <c r="D617" s="131">
        <v>30167.700630128384</v>
      </c>
      <c r="F617" s="131">
        <v>18852.75</v>
      </c>
      <c r="G617" s="131">
        <v>18510.25</v>
      </c>
      <c r="H617" s="152" t="s">
        <v>718</v>
      </c>
    </row>
    <row r="619" spans="4:8" ht="12.75">
      <c r="D619" s="131">
        <v>30733.808858573437</v>
      </c>
      <c r="F619" s="131">
        <v>19056</v>
      </c>
      <c r="G619" s="131">
        <v>18621.5</v>
      </c>
      <c r="H619" s="152" t="s">
        <v>719</v>
      </c>
    </row>
    <row r="621" spans="1:8" ht="12.75">
      <c r="A621" s="147" t="s">
        <v>419</v>
      </c>
      <c r="C621" s="153" t="s">
        <v>420</v>
      </c>
      <c r="D621" s="131">
        <v>30489.565248519182</v>
      </c>
      <c r="F621" s="131">
        <v>18943.75</v>
      </c>
      <c r="G621" s="131">
        <v>18573.666666666668</v>
      </c>
      <c r="H621" s="131">
        <v>11762.319331132056</v>
      </c>
    </row>
    <row r="622" spans="1:8" ht="12.75">
      <c r="A622" s="130">
        <v>38407.77017361111</v>
      </c>
      <c r="C622" s="153" t="s">
        <v>421</v>
      </c>
      <c r="D622" s="131">
        <v>290.92679024088955</v>
      </c>
      <c r="F622" s="131">
        <v>103.27784128262945</v>
      </c>
      <c r="G622" s="131">
        <v>57.23871795675837</v>
      </c>
      <c r="H622" s="131">
        <v>290.92679024088955</v>
      </c>
    </row>
    <row r="624" spans="3:8" ht="12.75">
      <c r="C624" s="153" t="s">
        <v>422</v>
      </c>
      <c r="D624" s="131">
        <v>0.9541847772165896</v>
      </c>
      <c r="F624" s="131">
        <v>0.5451816102019371</v>
      </c>
      <c r="G624" s="131">
        <v>0.308171342707911</v>
      </c>
      <c r="H624" s="131">
        <v>2.4733794590228113</v>
      </c>
    </row>
    <row r="625" spans="1:10" ht="12.75">
      <c r="A625" s="147" t="s">
        <v>411</v>
      </c>
      <c r="C625" s="148" t="s">
        <v>412</v>
      </c>
      <c r="D625" s="148" t="s">
        <v>413</v>
      </c>
      <c r="F625" s="148" t="s">
        <v>414</v>
      </c>
      <c r="G625" s="148" t="s">
        <v>415</v>
      </c>
      <c r="H625" s="148" t="s">
        <v>416</v>
      </c>
      <c r="I625" s="149" t="s">
        <v>417</v>
      </c>
      <c r="J625" s="148" t="s">
        <v>418</v>
      </c>
    </row>
    <row r="626" spans="1:8" ht="12.75">
      <c r="A626" s="150" t="s">
        <v>473</v>
      </c>
      <c r="C626" s="151">
        <v>324.75400000019</v>
      </c>
      <c r="D626" s="131">
        <v>35367.71647667885</v>
      </c>
      <c r="F626" s="131">
        <v>27354</v>
      </c>
      <c r="G626" s="131">
        <v>25748</v>
      </c>
      <c r="H626" s="152" t="s">
        <v>720</v>
      </c>
    </row>
    <row r="628" spans="4:8" ht="12.75">
      <c r="D628" s="131">
        <v>35841.12547785044</v>
      </c>
      <c r="F628" s="131">
        <v>27166.000000029802</v>
      </c>
      <c r="G628" s="131">
        <v>25452</v>
      </c>
      <c r="H628" s="152" t="s">
        <v>721</v>
      </c>
    </row>
    <row r="630" spans="4:8" ht="12.75">
      <c r="D630" s="131">
        <v>35533.028085410595</v>
      </c>
      <c r="F630" s="131">
        <v>26912</v>
      </c>
      <c r="G630" s="131">
        <v>25497</v>
      </c>
      <c r="H630" s="152" t="s">
        <v>722</v>
      </c>
    </row>
    <row r="632" spans="1:8" ht="12.75">
      <c r="A632" s="147" t="s">
        <v>419</v>
      </c>
      <c r="C632" s="153" t="s">
        <v>420</v>
      </c>
      <c r="D632" s="131">
        <v>35580.62334664663</v>
      </c>
      <c r="F632" s="131">
        <v>27144.00000000993</v>
      </c>
      <c r="G632" s="131">
        <v>25565.666666666664</v>
      </c>
      <c r="H632" s="131">
        <v>9173.367811033908</v>
      </c>
    </row>
    <row r="633" spans="1:8" ht="12.75">
      <c r="A633" s="130">
        <v>38407.770682870374</v>
      </c>
      <c r="C633" s="153" t="s">
        <v>421</v>
      </c>
      <c r="D633" s="131">
        <v>240.26652339940912</v>
      </c>
      <c r="F633" s="131">
        <v>221.81974664311062</v>
      </c>
      <c r="G633" s="131">
        <v>159.50026123280594</v>
      </c>
      <c r="H633" s="131">
        <v>240.26652339940912</v>
      </c>
    </row>
    <row r="635" spans="3:8" ht="12.75">
      <c r="C635" s="153" t="s">
        <v>422</v>
      </c>
      <c r="D635" s="131">
        <v>0.6752735078826368</v>
      </c>
      <c r="F635" s="131">
        <v>0.8171962372643291</v>
      </c>
      <c r="G635" s="131">
        <v>0.6238846156934662</v>
      </c>
      <c r="H635" s="131">
        <v>2.619174640641923</v>
      </c>
    </row>
    <row r="636" spans="1:10" ht="12.75">
      <c r="A636" s="147" t="s">
        <v>411</v>
      </c>
      <c r="C636" s="148" t="s">
        <v>412</v>
      </c>
      <c r="D636" s="148" t="s">
        <v>413</v>
      </c>
      <c r="F636" s="148" t="s">
        <v>414</v>
      </c>
      <c r="G636" s="148" t="s">
        <v>415</v>
      </c>
      <c r="H636" s="148" t="s">
        <v>416</v>
      </c>
      <c r="I636" s="149" t="s">
        <v>417</v>
      </c>
      <c r="J636" s="148" t="s">
        <v>418</v>
      </c>
    </row>
    <row r="637" spans="1:8" ht="12.75">
      <c r="A637" s="150" t="s">
        <v>492</v>
      </c>
      <c r="C637" s="151">
        <v>343.82299999985844</v>
      </c>
      <c r="D637" s="131">
        <v>23468.270068228245</v>
      </c>
      <c r="F637" s="131">
        <v>22172</v>
      </c>
      <c r="G637" s="131">
        <v>22076</v>
      </c>
      <c r="H637" s="152" t="s">
        <v>723</v>
      </c>
    </row>
    <row r="639" spans="4:8" ht="12.75">
      <c r="D639" s="131">
        <v>23445</v>
      </c>
      <c r="F639" s="131">
        <v>22222</v>
      </c>
      <c r="G639" s="131">
        <v>22238</v>
      </c>
      <c r="H639" s="152" t="s">
        <v>724</v>
      </c>
    </row>
    <row r="641" spans="4:8" ht="12.75">
      <c r="D641" s="131">
        <v>23901.27769368887</v>
      </c>
      <c r="F641" s="131">
        <v>22498</v>
      </c>
      <c r="G641" s="131">
        <v>21976</v>
      </c>
      <c r="H641" s="152" t="s">
        <v>725</v>
      </c>
    </row>
    <row r="643" spans="1:8" ht="12.75">
      <c r="A643" s="147" t="s">
        <v>419</v>
      </c>
      <c r="C643" s="153" t="s">
        <v>420</v>
      </c>
      <c r="D643" s="131">
        <v>23604.849253972374</v>
      </c>
      <c r="F643" s="131">
        <v>22297.333333333336</v>
      </c>
      <c r="G643" s="131">
        <v>22096.666666666664</v>
      </c>
      <c r="H643" s="131">
        <v>1407.1253482484658</v>
      </c>
    </row>
    <row r="644" spans="1:8" ht="12.75">
      <c r="A644" s="130">
        <v>38407.77112268518</v>
      </c>
      <c r="C644" s="153" t="s">
        <v>421</v>
      </c>
      <c r="D644" s="131">
        <v>256.9780903566291</v>
      </c>
      <c r="F644" s="131">
        <v>175.57144794451443</v>
      </c>
      <c r="G644" s="131">
        <v>132.21699336066197</v>
      </c>
      <c r="H644" s="131">
        <v>256.9780903566291</v>
      </c>
    </row>
    <row r="646" spans="3:8" ht="12.75">
      <c r="C646" s="153" t="s">
        <v>422</v>
      </c>
      <c r="D646" s="131">
        <v>1.0886665175944017</v>
      </c>
      <c r="F646" s="131">
        <v>0.7874100697146795</v>
      </c>
      <c r="G646" s="131">
        <v>0.5983571882365153</v>
      </c>
      <c r="H646" s="131">
        <v>18.26262959987931</v>
      </c>
    </row>
    <row r="647" spans="1:10" ht="12.75">
      <c r="A647" s="147" t="s">
        <v>411</v>
      </c>
      <c r="C647" s="148" t="s">
        <v>412</v>
      </c>
      <c r="D647" s="148" t="s">
        <v>413</v>
      </c>
      <c r="F647" s="148" t="s">
        <v>414</v>
      </c>
      <c r="G647" s="148" t="s">
        <v>415</v>
      </c>
      <c r="H647" s="148" t="s">
        <v>416</v>
      </c>
      <c r="I647" s="149" t="s">
        <v>417</v>
      </c>
      <c r="J647" s="148" t="s">
        <v>418</v>
      </c>
    </row>
    <row r="648" spans="1:8" ht="12.75">
      <c r="A648" s="150" t="s">
        <v>474</v>
      </c>
      <c r="C648" s="151">
        <v>361.38400000007823</v>
      </c>
      <c r="D648" s="131">
        <v>44732.42119258642</v>
      </c>
      <c r="F648" s="131">
        <v>23150</v>
      </c>
      <c r="G648" s="131">
        <v>22672</v>
      </c>
      <c r="H648" s="152" t="s">
        <v>726</v>
      </c>
    </row>
    <row r="650" spans="4:8" ht="12.75">
      <c r="D650" s="131">
        <v>44544.052677333355</v>
      </c>
      <c r="F650" s="131">
        <v>22860</v>
      </c>
      <c r="G650" s="131">
        <v>22596</v>
      </c>
      <c r="H650" s="152" t="s">
        <v>727</v>
      </c>
    </row>
    <row r="652" spans="4:8" ht="12.75">
      <c r="D652" s="131">
        <v>44931.78757971525</v>
      </c>
      <c r="F652" s="131">
        <v>22978</v>
      </c>
      <c r="G652" s="131">
        <v>23110</v>
      </c>
      <c r="H652" s="152" t="s">
        <v>728</v>
      </c>
    </row>
    <row r="654" spans="1:8" ht="12.75">
      <c r="A654" s="147" t="s">
        <v>419</v>
      </c>
      <c r="C654" s="153" t="s">
        <v>420</v>
      </c>
      <c r="D654" s="131">
        <v>44736.08714987834</v>
      </c>
      <c r="F654" s="131">
        <v>22996</v>
      </c>
      <c r="G654" s="131">
        <v>22792.666666666664</v>
      </c>
      <c r="H654" s="131">
        <v>21833.548162190244</v>
      </c>
    </row>
    <row r="655" spans="1:8" ht="12.75">
      <c r="A655" s="130">
        <v>38407.77155092593</v>
      </c>
      <c r="C655" s="153" t="s">
        <v>421</v>
      </c>
      <c r="D655" s="131">
        <v>193.89344512683002</v>
      </c>
      <c r="F655" s="131">
        <v>145.83552379307312</v>
      </c>
      <c r="G655" s="131">
        <v>277.4334755095955</v>
      </c>
      <c r="H655" s="131">
        <v>193.89344512683002</v>
      </c>
    </row>
    <row r="657" spans="3:8" ht="12.75">
      <c r="C657" s="153" t="s">
        <v>422</v>
      </c>
      <c r="D657" s="131">
        <v>0.4334161914456958</v>
      </c>
      <c r="F657" s="131">
        <v>0.6341777865414556</v>
      </c>
      <c r="G657" s="131">
        <v>1.2172049877574467</v>
      </c>
      <c r="H657" s="131">
        <v>0.888052842746836</v>
      </c>
    </row>
    <row r="658" spans="1:10" ht="12.75">
      <c r="A658" s="147" t="s">
        <v>411</v>
      </c>
      <c r="C658" s="148" t="s">
        <v>412</v>
      </c>
      <c r="D658" s="148" t="s">
        <v>413</v>
      </c>
      <c r="F658" s="148" t="s">
        <v>414</v>
      </c>
      <c r="G658" s="148" t="s">
        <v>415</v>
      </c>
      <c r="H658" s="148" t="s">
        <v>416</v>
      </c>
      <c r="I658" s="149" t="s">
        <v>417</v>
      </c>
      <c r="J658" s="148" t="s">
        <v>418</v>
      </c>
    </row>
    <row r="659" spans="1:8" ht="12.75">
      <c r="A659" s="150" t="s">
        <v>493</v>
      </c>
      <c r="C659" s="151">
        <v>371.029</v>
      </c>
      <c r="D659" s="131">
        <v>31532.780736744404</v>
      </c>
      <c r="F659" s="131">
        <v>28268.000000029802</v>
      </c>
      <c r="G659" s="131">
        <v>28592</v>
      </c>
      <c r="H659" s="152" t="s">
        <v>729</v>
      </c>
    </row>
    <row r="661" spans="4:8" ht="12.75">
      <c r="D661" s="131">
        <v>31610.98401287198</v>
      </c>
      <c r="F661" s="131">
        <v>28588</v>
      </c>
      <c r="G661" s="131">
        <v>28158</v>
      </c>
      <c r="H661" s="152" t="s">
        <v>730</v>
      </c>
    </row>
    <row r="663" spans="4:8" ht="12.75">
      <c r="D663" s="131">
        <v>31417.51806500554</v>
      </c>
      <c r="F663" s="131">
        <v>28188</v>
      </c>
      <c r="G663" s="131">
        <v>28102</v>
      </c>
      <c r="H663" s="152" t="s">
        <v>731</v>
      </c>
    </row>
    <row r="665" spans="1:8" ht="12.75">
      <c r="A665" s="147" t="s">
        <v>419</v>
      </c>
      <c r="C665" s="153" t="s">
        <v>420</v>
      </c>
      <c r="D665" s="131">
        <v>31520.427604873978</v>
      </c>
      <c r="F665" s="131">
        <v>28348.00000000993</v>
      </c>
      <c r="G665" s="131">
        <v>28284</v>
      </c>
      <c r="H665" s="131">
        <v>3196.7827845718384</v>
      </c>
    </row>
    <row r="666" spans="1:8" ht="12.75">
      <c r="A666" s="130">
        <v>38407.77199074074</v>
      </c>
      <c r="C666" s="153" t="s">
        <v>421</v>
      </c>
      <c r="D666" s="131">
        <v>97.322752457765</v>
      </c>
      <c r="F666" s="131">
        <v>211.66010487988058</v>
      </c>
      <c r="G666" s="131">
        <v>268.20141684935226</v>
      </c>
      <c r="H666" s="131">
        <v>97.322752457765</v>
      </c>
    </row>
    <row r="668" spans="3:8" ht="12.75">
      <c r="C668" s="153" t="s">
        <v>422</v>
      </c>
      <c r="D668" s="131">
        <v>0.30876088889960385</v>
      </c>
      <c r="F668" s="131">
        <v>0.746649163538191</v>
      </c>
      <c r="G668" s="131">
        <v>0.9482442965964936</v>
      </c>
      <c r="H668" s="131">
        <v>3.0443967894052566</v>
      </c>
    </row>
    <row r="669" spans="1:10" ht="12.75">
      <c r="A669" s="147" t="s">
        <v>411</v>
      </c>
      <c r="C669" s="148" t="s">
        <v>412</v>
      </c>
      <c r="D669" s="148" t="s">
        <v>413</v>
      </c>
      <c r="F669" s="148" t="s">
        <v>414</v>
      </c>
      <c r="G669" s="148" t="s">
        <v>415</v>
      </c>
      <c r="H669" s="148" t="s">
        <v>416</v>
      </c>
      <c r="I669" s="149" t="s">
        <v>417</v>
      </c>
      <c r="J669" s="148" t="s">
        <v>418</v>
      </c>
    </row>
    <row r="670" spans="1:8" ht="12.75">
      <c r="A670" s="150" t="s">
        <v>468</v>
      </c>
      <c r="C670" s="151">
        <v>407.77100000018254</v>
      </c>
      <c r="D670" s="131">
        <v>906998.7579803467</v>
      </c>
      <c r="F670" s="131">
        <v>105100</v>
      </c>
      <c r="G670" s="131">
        <v>102700</v>
      </c>
      <c r="H670" s="152" t="s">
        <v>732</v>
      </c>
    </row>
    <row r="672" spans="4:8" ht="12.75">
      <c r="D672" s="131">
        <v>918173.59217453</v>
      </c>
      <c r="F672" s="131">
        <v>106300</v>
      </c>
      <c r="G672" s="131">
        <v>102900</v>
      </c>
      <c r="H672" s="152" t="s">
        <v>733</v>
      </c>
    </row>
    <row r="674" spans="4:8" ht="12.75">
      <c r="D674" s="131">
        <v>923970.301987648</v>
      </c>
      <c r="F674" s="131">
        <v>107300</v>
      </c>
      <c r="G674" s="131">
        <v>103800</v>
      </c>
      <c r="H674" s="152" t="s">
        <v>734</v>
      </c>
    </row>
    <row r="676" spans="1:8" ht="12.75">
      <c r="A676" s="147" t="s">
        <v>419</v>
      </c>
      <c r="C676" s="153" t="s">
        <v>420</v>
      </c>
      <c r="D676" s="131">
        <v>916380.8840475082</v>
      </c>
      <c r="F676" s="131">
        <v>106233.33333333334</v>
      </c>
      <c r="G676" s="131">
        <v>103133.33333333334</v>
      </c>
      <c r="H676" s="131">
        <v>811722.8966261245</v>
      </c>
    </row>
    <row r="677" spans="1:8" ht="12.75">
      <c r="A677" s="130">
        <v>38407.772465277776</v>
      </c>
      <c r="C677" s="153" t="s">
        <v>421</v>
      </c>
      <c r="D677" s="131">
        <v>8626.626126092113</v>
      </c>
      <c r="F677" s="131">
        <v>1101.5141094572202</v>
      </c>
      <c r="G677" s="131">
        <v>585.9465277082315</v>
      </c>
      <c r="H677" s="131">
        <v>8626.626126092113</v>
      </c>
    </row>
    <row r="679" spans="3:8" ht="12.75">
      <c r="C679" s="153" t="s">
        <v>422</v>
      </c>
      <c r="D679" s="131">
        <v>0.9413799737931765</v>
      </c>
      <c r="F679" s="131">
        <v>1.0368818099691435</v>
      </c>
      <c r="G679" s="131">
        <v>0.5681446616434048</v>
      </c>
      <c r="H679" s="131">
        <v>1.0627550561833532</v>
      </c>
    </row>
    <row r="680" spans="1:10" ht="12.75">
      <c r="A680" s="147" t="s">
        <v>411</v>
      </c>
      <c r="C680" s="148" t="s">
        <v>412</v>
      </c>
      <c r="D680" s="148" t="s">
        <v>413</v>
      </c>
      <c r="F680" s="148" t="s">
        <v>414</v>
      </c>
      <c r="G680" s="148" t="s">
        <v>415</v>
      </c>
      <c r="H680" s="148" t="s">
        <v>416</v>
      </c>
      <c r="I680" s="149" t="s">
        <v>417</v>
      </c>
      <c r="J680" s="148" t="s">
        <v>418</v>
      </c>
    </row>
    <row r="681" spans="1:8" ht="12.75">
      <c r="A681" s="150" t="s">
        <v>475</v>
      </c>
      <c r="C681" s="151">
        <v>455.40299999993294</v>
      </c>
      <c r="D681" s="131">
        <v>79985.09423220158</v>
      </c>
      <c r="F681" s="131">
        <v>71855</v>
      </c>
      <c r="G681" s="131">
        <v>73035</v>
      </c>
      <c r="H681" s="152" t="s">
        <v>735</v>
      </c>
    </row>
    <row r="683" spans="4:8" ht="12.75">
      <c r="D683" s="131">
        <v>79515.7482354641</v>
      </c>
      <c r="F683" s="131">
        <v>72105</v>
      </c>
      <c r="G683" s="131">
        <v>73227.5</v>
      </c>
      <c r="H683" s="152" t="s">
        <v>736</v>
      </c>
    </row>
    <row r="685" spans="4:8" ht="12.75">
      <c r="D685" s="131">
        <v>79306.45813262463</v>
      </c>
      <c r="F685" s="131">
        <v>71262.5</v>
      </c>
      <c r="G685" s="131">
        <v>73815</v>
      </c>
      <c r="H685" s="152" t="s">
        <v>737</v>
      </c>
    </row>
    <row r="687" spans="1:8" ht="12.75">
      <c r="A687" s="147" t="s">
        <v>419</v>
      </c>
      <c r="C687" s="153" t="s">
        <v>420</v>
      </c>
      <c r="D687" s="131">
        <v>79602.4335334301</v>
      </c>
      <c r="F687" s="131">
        <v>71740.83333333333</v>
      </c>
      <c r="G687" s="131">
        <v>73359.16666666667</v>
      </c>
      <c r="H687" s="131">
        <v>7057.137990794441</v>
      </c>
    </row>
    <row r="688" spans="1:8" ht="12.75">
      <c r="A688" s="130">
        <v>38407.77311342592</v>
      </c>
      <c r="C688" s="153" t="s">
        <v>421</v>
      </c>
      <c r="D688" s="131">
        <v>347.5233727034706</v>
      </c>
      <c r="F688" s="131">
        <v>432.6974501118921</v>
      </c>
      <c r="G688" s="131">
        <v>406.32755669943595</v>
      </c>
      <c r="H688" s="131">
        <v>347.5233727034706</v>
      </c>
    </row>
    <row r="690" spans="3:8" ht="12.75">
      <c r="C690" s="153" t="s">
        <v>422</v>
      </c>
      <c r="D690" s="131">
        <v>0.4365738046909376</v>
      </c>
      <c r="F690" s="131">
        <v>0.6031397044155127</v>
      </c>
      <c r="G690" s="131">
        <v>0.553887912257413</v>
      </c>
      <c r="H690" s="131">
        <v>4.924423656683364</v>
      </c>
    </row>
    <row r="691" spans="1:16" ht="12.75">
      <c r="A691" s="141" t="s">
        <v>402</v>
      </c>
      <c r="B691" s="136" t="s">
        <v>535</v>
      </c>
      <c r="D691" s="141" t="s">
        <v>403</v>
      </c>
      <c r="E691" s="136" t="s">
        <v>404</v>
      </c>
      <c r="F691" s="137" t="s">
        <v>428</v>
      </c>
      <c r="G691" s="142" t="s">
        <v>406</v>
      </c>
      <c r="H691" s="143">
        <v>1</v>
      </c>
      <c r="I691" s="144" t="s">
        <v>407</v>
      </c>
      <c r="J691" s="143">
        <v>7</v>
      </c>
      <c r="K691" s="142" t="s">
        <v>408</v>
      </c>
      <c r="L691" s="145">
        <v>1</v>
      </c>
      <c r="M691" s="142" t="s">
        <v>409</v>
      </c>
      <c r="N691" s="146">
        <v>1</v>
      </c>
      <c r="O691" s="142" t="s">
        <v>410</v>
      </c>
      <c r="P691" s="146">
        <v>1</v>
      </c>
    </row>
    <row r="693" spans="1:10" ht="12.75">
      <c r="A693" s="147" t="s">
        <v>411</v>
      </c>
      <c r="C693" s="148" t="s">
        <v>412</v>
      </c>
      <c r="D693" s="148" t="s">
        <v>413</v>
      </c>
      <c r="F693" s="148" t="s">
        <v>414</v>
      </c>
      <c r="G693" s="148" t="s">
        <v>415</v>
      </c>
      <c r="H693" s="148" t="s">
        <v>416</v>
      </c>
      <c r="I693" s="149" t="s">
        <v>417</v>
      </c>
      <c r="J693" s="148" t="s">
        <v>418</v>
      </c>
    </row>
    <row r="694" spans="1:8" ht="12.75">
      <c r="A694" s="150" t="s">
        <v>471</v>
      </c>
      <c r="C694" s="151">
        <v>228.61599999992177</v>
      </c>
      <c r="D694" s="131">
        <v>40569.649628162384</v>
      </c>
      <c r="F694" s="131">
        <v>21134</v>
      </c>
      <c r="G694" s="131">
        <v>20670</v>
      </c>
      <c r="H694" s="152" t="s">
        <v>738</v>
      </c>
    </row>
    <row r="696" spans="4:8" ht="12.75">
      <c r="D696" s="131">
        <v>40408.55094122887</v>
      </c>
      <c r="F696" s="131">
        <v>21245</v>
      </c>
      <c r="G696" s="131">
        <v>20659</v>
      </c>
      <c r="H696" s="152" t="s">
        <v>739</v>
      </c>
    </row>
    <row r="698" spans="4:8" ht="12.75">
      <c r="D698" s="131">
        <v>40466.513685286045</v>
      </c>
      <c r="F698" s="131">
        <v>21271</v>
      </c>
      <c r="G698" s="131">
        <v>20508</v>
      </c>
      <c r="H698" s="152" t="s">
        <v>740</v>
      </c>
    </row>
    <row r="700" spans="1:8" ht="12.75">
      <c r="A700" s="147" t="s">
        <v>419</v>
      </c>
      <c r="C700" s="153" t="s">
        <v>420</v>
      </c>
      <c r="D700" s="131">
        <v>40481.571418225765</v>
      </c>
      <c r="F700" s="131">
        <v>21216.666666666664</v>
      </c>
      <c r="G700" s="131">
        <v>20612.333333333332</v>
      </c>
      <c r="H700" s="131">
        <v>19588.0030345668</v>
      </c>
    </row>
    <row r="701" spans="1:8" ht="12.75">
      <c r="A701" s="130">
        <v>38407.77533564815</v>
      </c>
      <c r="C701" s="153" t="s">
        <v>421</v>
      </c>
      <c r="D701" s="131">
        <v>81.59808958223257</v>
      </c>
      <c r="F701" s="131">
        <v>72.76216965795712</v>
      </c>
      <c r="G701" s="131">
        <v>90.52255704150946</v>
      </c>
      <c r="H701" s="131">
        <v>81.59808958223257</v>
      </c>
    </row>
    <row r="703" spans="3:8" ht="12.75">
      <c r="C703" s="153" t="s">
        <v>422</v>
      </c>
      <c r="D703" s="131">
        <v>0.2015684834445314</v>
      </c>
      <c r="F703" s="131">
        <v>0.3429481680657839</v>
      </c>
      <c r="G703" s="131">
        <v>0.4391669568778053</v>
      </c>
      <c r="H703" s="131">
        <v>0.4165717630237093</v>
      </c>
    </row>
    <row r="704" spans="1:10" ht="12.75">
      <c r="A704" s="147" t="s">
        <v>411</v>
      </c>
      <c r="C704" s="148" t="s">
        <v>412</v>
      </c>
      <c r="D704" s="148" t="s">
        <v>413</v>
      </c>
      <c r="F704" s="148" t="s">
        <v>414</v>
      </c>
      <c r="G704" s="148" t="s">
        <v>415</v>
      </c>
      <c r="H704" s="148" t="s">
        <v>416</v>
      </c>
      <c r="I704" s="149" t="s">
        <v>417</v>
      </c>
      <c r="J704" s="148" t="s">
        <v>418</v>
      </c>
    </row>
    <row r="705" spans="1:8" ht="12.75">
      <c r="A705" s="150" t="s">
        <v>472</v>
      </c>
      <c r="C705" s="151">
        <v>231.6040000000503</v>
      </c>
      <c r="D705" s="131">
        <v>40411.724644839764</v>
      </c>
      <c r="F705" s="131">
        <v>15390.999999985099</v>
      </c>
      <c r="G705" s="131">
        <v>17180</v>
      </c>
      <c r="H705" s="152" t="s">
        <v>741</v>
      </c>
    </row>
    <row r="707" spans="4:8" ht="12.75">
      <c r="D707" s="131">
        <v>39642.98214787245</v>
      </c>
      <c r="F707" s="131">
        <v>15359.000000014901</v>
      </c>
      <c r="G707" s="131">
        <v>17293</v>
      </c>
      <c r="H707" s="152" t="s">
        <v>742</v>
      </c>
    </row>
    <row r="709" spans="4:8" ht="12.75">
      <c r="D709" s="131">
        <v>40258.414416730404</v>
      </c>
      <c r="F709" s="131">
        <v>15595</v>
      </c>
      <c r="G709" s="131">
        <v>17186</v>
      </c>
      <c r="H709" s="152" t="s">
        <v>743</v>
      </c>
    </row>
    <row r="711" spans="1:8" ht="12.75">
      <c r="A711" s="147" t="s">
        <v>419</v>
      </c>
      <c r="C711" s="153" t="s">
        <v>420</v>
      </c>
      <c r="D711" s="131">
        <v>40104.37373648087</v>
      </c>
      <c r="F711" s="131">
        <v>15448.333333333332</v>
      </c>
      <c r="G711" s="131">
        <v>17219.666666666668</v>
      </c>
      <c r="H711" s="131">
        <v>23562.075112902177</v>
      </c>
    </row>
    <row r="712" spans="1:8" ht="12.75">
      <c r="A712" s="130">
        <v>38407.77581018519</v>
      </c>
      <c r="C712" s="153" t="s">
        <v>421</v>
      </c>
      <c r="D712" s="131">
        <v>406.86318958573327</v>
      </c>
      <c r="F712" s="131">
        <v>128.02083163640037</v>
      </c>
      <c r="G712" s="131">
        <v>63.579346751388805</v>
      </c>
      <c r="H712" s="131">
        <v>406.86318958573327</v>
      </c>
    </row>
    <row r="714" spans="3:8" ht="12.75">
      <c r="C714" s="153" t="s">
        <v>422</v>
      </c>
      <c r="D714" s="131">
        <v>1.014510766978094</v>
      </c>
      <c r="F714" s="131">
        <v>0.8287031932445812</v>
      </c>
      <c r="G714" s="131">
        <v>0.36922518874574883</v>
      </c>
      <c r="H714" s="131">
        <v>1.7267714648908068</v>
      </c>
    </row>
    <row r="715" spans="1:10" ht="12.75">
      <c r="A715" s="147" t="s">
        <v>411</v>
      </c>
      <c r="C715" s="148" t="s">
        <v>412</v>
      </c>
      <c r="D715" s="148" t="s">
        <v>413</v>
      </c>
      <c r="F715" s="148" t="s">
        <v>414</v>
      </c>
      <c r="G715" s="148" t="s">
        <v>415</v>
      </c>
      <c r="H715" s="148" t="s">
        <v>416</v>
      </c>
      <c r="I715" s="149" t="s">
        <v>417</v>
      </c>
      <c r="J715" s="148" t="s">
        <v>418</v>
      </c>
    </row>
    <row r="716" spans="1:8" ht="12.75">
      <c r="A716" s="150" t="s">
        <v>470</v>
      </c>
      <c r="C716" s="151">
        <v>267.7160000000149</v>
      </c>
      <c r="D716" s="131">
        <v>37482.72785055637</v>
      </c>
      <c r="F716" s="131">
        <v>4795</v>
      </c>
      <c r="G716" s="131">
        <v>4848.25</v>
      </c>
      <c r="H716" s="152" t="s">
        <v>744</v>
      </c>
    </row>
    <row r="718" spans="4:8" ht="12.75">
      <c r="D718" s="131">
        <v>37509.737049639225</v>
      </c>
      <c r="F718" s="131">
        <v>4782.5</v>
      </c>
      <c r="G718" s="131">
        <v>4803.75</v>
      </c>
      <c r="H718" s="152" t="s">
        <v>745</v>
      </c>
    </row>
    <row r="720" spans="4:8" ht="12.75">
      <c r="D720" s="131">
        <v>39166.55892843008</v>
      </c>
      <c r="F720" s="131">
        <v>4822.25</v>
      </c>
      <c r="G720" s="131">
        <v>4848.5</v>
      </c>
      <c r="H720" s="152" t="s">
        <v>746</v>
      </c>
    </row>
    <row r="722" spans="1:8" ht="12.75">
      <c r="A722" s="147" t="s">
        <v>419</v>
      </c>
      <c r="C722" s="153" t="s">
        <v>420</v>
      </c>
      <c r="D722" s="131">
        <v>38053.00794287523</v>
      </c>
      <c r="F722" s="131">
        <v>4799.916666666667</v>
      </c>
      <c r="G722" s="131">
        <v>4833.5</v>
      </c>
      <c r="H722" s="131">
        <v>33233.482801999635</v>
      </c>
    </row>
    <row r="723" spans="1:8" ht="12.75">
      <c r="A723" s="130">
        <v>38407.776458333334</v>
      </c>
      <c r="C723" s="153" t="s">
        <v>421</v>
      </c>
      <c r="D723" s="131">
        <v>964.4579940473827</v>
      </c>
      <c r="F723" s="131">
        <v>20.32598911082394</v>
      </c>
      <c r="G723" s="131">
        <v>25.764558990986046</v>
      </c>
      <c r="H723" s="131">
        <v>964.4579940473827</v>
      </c>
    </row>
    <row r="725" spans="3:8" ht="12.75">
      <c r="C725" s="153" t="s">
        <v>422</v>
      </c>
      <c r="D725" s="131">
        <v>2.534511845936639</v>
      </c>
      <c r="F725" s="131">
        <v>0.4234654583063721</v>
      </c>
      <c r="G725" s="131">
        <v>0.5330414604527991</v>
      </c>
      <c r="H725" s="131">
        <v>2.902067170610695</v>
      </c>
    </row>
    <row r="726" spans="1:10" ht="12.75">
      <c r="A726" s="147" t="s">
        <v>411</v>
      </c>
      <c r="C726" s="148" t="s">
        <v>412</v>
      </c>
      <c r="D726" s="148" t="s">
        <v>413</v>
      </c>
      <c r="F726" s="148" t="s">
        <v>414</v>
      </c>
      <c r="G726" s="148" t="s">
        <v>415</v>
      </c>
      <c r="H726" s="148" t="s">
        <v>416</v>
      </c>
      <c r="I726" s="149" t="s">
        <v>417</v>
      </c>
      <c r="J726" s="148" t="s">
        <v>418</v>
      </c>
    </row>
    <row r="727" spans="1:8" ht="12.75">
      <c r="A727" s="150" t="s">
        <v>469</v>
      </c>
      <c r="C727" s="151">
        <v>292.40199999976903</v>
      </c>
      <c r="D727" s="131">
        <v>40868.797853291035</v>
      </c>
      <c r="F727" s="131">
        <v>19791</v>
      </c>
      <c r="G727" s="131">
        <v>18790.25</v>
      </c>
      <c r="H727" s="152" t="s">
        <v>747</v>
      </c>
    </row>
    <row r="729" spans="4:8" ht="12.75">
      <c r="D729" s="131">
        <v>39988.94335639477</v>
      </c>
      <c r="F729" s="131">
        <v>19736.5</v>
      </c>
      <c r="G729" s="131">
        <v>19006.75</v>
      </c>
      <c r="H729" s="152" t="s">
        <v>748</v>
      </c>
    </row>
    <row r="731" spans="4:8" ht="12.75">
      <c r="D731" s="131">
        <v>40392.50888234377</v>
      </c>
      <c r="F731" s="131">
        <v>19652.25</v>
      </c>
      <c r="G731" s="131">
        <v>18877</v>
      </c>
      <c r="H731" s="152" t="s">
        <v>749</v>
      </c>
    </row>
    <row r="733" spans="1:8" ht="12.75">
      <c r="A733" s="147" t="s">
        <v>419</v>
      </c>
      <c r="C733" s="153" t="s">
        <v>420</v>
      </c>
      <c r="D733" s="131">
        <v>40416.75003067652</v>
      </c>
      <c r="F733" s="131">
        <v>19726.583333333332</v>
      </c>
      <c r="G733" s="131">
        <v>18891.333333333332</v>
      </c>
      <c r="H733" s="131">
        <v>21178.799982645785</v>
      </c>
    </row>
    <row r="734" spans="1:8" ht="12.75">
      <c r="A734" s="130">
        <v>38407.77712962963</v>
      </c>
      <c r="C734" s="153" t="s">
        <v>421</v>
      </c>
      <c r="D734" s="131">
        <v>440.4278702369197</v>
      </c>
      <c r="F734" s="131">
        <v>69.90454801608642</v>
      </c>
      <c r="G734" s="131">
        <v>108.95937698671617</v>
      </c>
      <c r="H734" s="131">
        <v>440.4278702369197</v>
      </c>
    </row>
    <row r="736" spans="3:8" ht="12.75">
      <c r="C736" s="153" t="s">
        <v>422</v>
      </c>
      <c r="D736" s="131">
        <v>1.089716194158691</v>
      </c>
      <c r="F736" s="131">
        <v>0.3543672354956879</v>
      </c>
      <c r="G736" s="131">
        <v>0.5767691198082869</v>
      </c>
      <c r="H736" s="131">
        <v>2.079569525175235</v>
      </c>
    </row>
    <row r="737" spans="1:10" ht="12.75">
      <c r="A737" s="147" t="s">
        <v>411</v>
      </c>
      <c r="C737" s="148" t="s">
        <v>412</v>
      </c>
      <c r="D737" s="148" t="s">
        <v>413</v>
      </c>
      <c r="F737" s="148" t="s">
        <v>414</v>
      </c>
      <c r="G737" s="148" t="s">
        <v>415</v>
      </c>
      <c r="H737" s="148" t="s">
        <v>416</v>
      </c>
      <c r="I737" s="149" t="s">
        <v>417</v>
      </c>
      <c r="J737" s="148" t="s">
        <v>418</v>
      </c>
    </row>
    <row r="738" spans="1:8" ht="12.75">
      <c r="A738" s="150" t="s">
        <v>473</v>
      </c>
      <c r="C738" s="151">
        <v>324.75400000019</v>
      </c>
      <c r="D738" s="131">
        <v>40273.90461373329</v>
      </c>
      <c r="F738" s="131">
        <v>28881</v>
      </c>
      <c r="G738" s="131">
        <v>26275</v>
      </c>
      <c r="H738" s="152" t="s">
        <v>750</v>
      </c>
    </row>
    <row r="740" spans="4:8" ht="12.75">
      <c r="D740" s="131">
        <v>39833.446344435215</v>
      </c>
      <c r="F740" s="131">
        <v>28612</v>
      </c>
      <c r="G740" s="131">
        <v>26400</v>
      </c>
      <c r="H740" s="152" t="s">
        <v>751</v>
      </c>
    </row>
    <row r="742" spans="4:8" ht="12.75">
      <c r="D742" s="131">
        <v>39994.87443494797</v>
      </c>
      <c r="F742" s="131">
        <v>28609</v>
      </c>
      <c r="G742" s="131">
        <v>26425.999999970198</v>
      </c>
      <c r="H742" s="152" t="s">
        <v>752</v>
      </c>
    </row>
    <row r="744" spans="1:8" ht="12.75">
      <c r="A744" s="147" t="s">
        <v>419</v>
      </c>
      <c r="C744" s="153" t="s">
        <v>420</v>
      </c>
      <c r="D744" s="131">
        <v>40034.07513103882</v>
      </c>
      <c r="F744" s="131">
        <v>28700.666666666664</v>
      </c>
      <c r="G744" s="131">
        <v>26366.99999999007</v>
      </c>
      <c r="H744" s="131">
        <v>12422.732222605402</v>
      </c>
    </row>
    <row r="745" spans="1:8" ht="12.75">
      <c r="A745" s="130">
        <v>38407.77763888889</v>
      </c>
      <c r="C745" s="153" t="s">
        <v>421</v>
      </c>
      <c r="D745" s="131">
        <v>222.83041237369184</v>
      </c>
      <c r="F745" s="131">
        <v>156.18045118814752</v>
      </c>
      <c r="G745" s="131">
        <v>80.72793815135466</v>
      </c>
      <c r="H745" s="131">
        <v>222.83041237369184</v>
      </c>
    </row>
    <row r="747" spans="3:8" ht="12.75">
      <c r="C747" s="153" t="s">
        <v>422</v>
      </c>
      <c r="D747" s="131">
        <v>0.5566018738894986</v>
      </c>
      <c r="F747" s="131">
        <v>0.5441701163323066</v>
      </c>
      <c r="G747" s="131">
        <v>0.3061703574596468</v>
      </c>
      <c r="H747" s="131">
        <v>1.7937311082678873</v>
      </c>
    </row>
    <row r="748" spans="1:10" ht="12.75">
      <c r="A748" s="147" t="s">
        <v>411</v>
      </c>
      <c r="C748" s="148" t="s">
        <v>412</v>
      </c>
      <c r="D748" s="148" t="s">
        <v>413</v>
      </c>
      <c r="F748" s="148" t="s">
        <v>414</v>
      </c>
      <c r="G748" s="148" t="s">
        <v>415</v>
      </c>
      <c r="H748" s="148" t="s">
        <v>416</v>
      </c>
      <c r="I748" s="149" t="s">
        <v>417</v>
      </c>
      <c r="J748" s="148" t="s">
        <v>418</v>
      </c>
    </row>
    <row r="749" spans="1:8" ht="12.75">
      <c r="A749" s="150" t="s">
        <v>492</v>
      </c>
      <c r="C749" s="151">
        <v>343.82299999985844</v>
      </c>
      <c r="D749" s="131">
        <v>39617.98898804188</v>
      </c>
      <c r="F749" s="131">
        <v>22704</v>
      </c>
      <c r="G749" s="131">
        <v>22662</v>
      </c>
      <c r="H749" s="152" t="s">
        <v>753</v>
      </c>
    </row>
    <row r="751" spans="4:8" ht="12.75">
      <c r="D751" s="131">
        <v>39599.47895401716</v>
      </c>
      <c r="F751" s="131">
        <v>22984</v>
      </c>
      <c r="G751" s="131">
        <v>22982</v>
      </c>
      <c r="H751" s="152" t="s">
        <v>754</v>
      </c>
    </row>
    <row r="753" spans="4:8" ht="12.75">
      <c r="D753" s="131">
        <v>39242.83836323023</v>
      </c>
      <c r="F753" s="131">
        <v>23288</v>
      </c>
      <c r="G753" s="131">
        <v>22896</v>
      </c>
      <c r="H753" s="152" t="s">
        <v>755</v>
      </c>
    </row>
    <row r="755" spans="1:8" ht="12.75">
      <c r="A755" s="147" t="s">
        <v>419</v>
      </c>
      <c r="C755" s="153" t="s">
        <v>420</v>
      </c>
      <c r="D755" s="131">
        <v>39486.768768429756</v>
      </c>
      <c r="F755" s="131">
        <v>22992</v>
      </c>
      <c r="G755" s="131">
        <v>22846.666666666664</v>
      </c>
      <c r="H755" s="131">
        <v>16566.911144572132</v>
      </c>
    </row>
    <row r="756" spans="1:8" ht="12.75">
      <c r="A756" s="130">
        <v>38407.778078703705</v>
      </c>
      <c r="C756" s="153" t="s">
        <v>421</v>
      </c>
      <c r="D756" s="131">
        <v>211.45256507167426</v>
      </c>
      <c r="F756" s="131">
        <v>292.08218021645894</v>
      </c>
      <c r="G756" s="131">
        <v>165.60595802486495</v>
      </c>
      <c r="H756" s="131">
        <v>211.45256507167426</v>
      </c>
    </row>
    <row r="758" spans="3:8" ht="12.75">
      <c r="C758" s="153" t="s">
        <v>422</v>
      </c>
      <c r="D758" s="131">
        <v>0.5355023256315004</v>
      </c>
      <c r="F758" s="131">
        <v>1.2703643885545362</v>
      </c>
      <c r="G758" s="131">
        <v>0.7248582930764446</v>
      </c>
      <c r="H758" s="131">
        <v>1.2763547967778723</v>
      </c>
    </row>
    <row r="759" spans="1:10" ht="12.75">
      <c r="A759" s="147" t="s">
        <v>411</v>
      </c>
      <c r="C759" s="148" t="s">
        <v>412</v>
      </c>
      <c r="D759" s="148" t="s">
        <v>413</v>
      </c>
      <c r="F759" s="148" t="s">
        <v>414</v>
      </c>
      <c r="G759" s="148" t="s">
        <v>415</v>
      </c>
      <c r="H759" s="148" t="s">
        <v>416</v>
      </c>
      <c r="I759" s="149" t="s">
        <v>417</v>
      </c>
      <c r="J759" s="148" t="s">
        <v>418</v>
      </c>
    </row>
    <row r="760" spans="1:8" ht="12.75">
      <c r="A760" s="150" t="s">
        <v>474</v>
      </c>
      <c r="C760" s="151">
        <v>361.38400000007823</v>
      </c>
      <c r="D760" s="131">
        <v>40478.929213404655</v>
      </c>
      <c r="F760" s="131">
        <v>23804</v>
      </c>
      <c r="G760" s="131">
        <v>23852</v>
      </c>
      <c r="H760" s="152" t="s">
        <v>756</v>
      </c>
    </row>
    <row r="762" spans="4:8" ht="12.75">
      <c r="D762" s="131">
        <v>40384.870754003525</v>
      </c>
      <c r="F762" s="131">
        <v>24278</v>
      </c>
      <c r="G762" s="131">
        <v>24144</v>
      </c>
      <c r="H762" s="152" t="s">
        <v>757</v>
      </c>
    </row>
    <row r="764" spans="4:8" ht="12.75">
      <c r="D764" s="131">
        <v>40451.55312740803</v>
      </c>
      <c r="F764" s="131">
        <v>23964</v>
      </c>
      <c r="G764" s="131">
        <v>24528</v>
      </c>
      <c r="H764" s="152" t="s">
        <v>758</v>
      </c>
    </row>
    <row r="766" spans="1:8" ht="12.75">
      <c r="A766" s="147" t="s">
        <v>419</v>
      </c>
      <c r="C766" s="153" t="s">
        <v>420</v>
      </c>
      <c r="D766" s="131">
        <v>40438.4510316054</v>
      </c>
      <c r="F766" s="131">
        <v>24015.333333333336</v>
      </c>
      <c r="G766" s="131">
        <v>24174.666666666664</v>
      </c>
      <c r="H766" s="131">
        <v>16349.881036165367</v>
      </c>
    </row>
    <row r="767" spans="1:8" ht="12.75">
      <c r="A767" s="130">
        <v>38407.77850694444</v>
      </c>
      <c r="C767" s="153" t="s">
        <v>421</v>
      </c>
      <c r="D767" s="131">
        <v>48.37868468400683</v>
      </c>
      <c r="F767" s="131">
        <v>241.13343470645736</v>
      </c>
      <c r="G767" s="131">
        <v>339.04178700174015</v>
      </c>
      <c r="H767" s="131">
        <v>48.37868468400683</v>
      </c>
    </row>
    <row r="769" spans="3:8" ht="12.75">
      <c r="C769" s="153" t="s">
        <v>422</v>
      </c>
      <c r="D769" s="131">
        <v>0.11963535558321854</v>
      </c>
      <c r="F769" s="131">
        <v>1.0040811483210337</v>
      </c>
      <c r="G769" s="131">
        <v>1.4024672673945466</v>
      </c>
      <c r="H769" s="131">
        <v>0.29589624889009813</v>
      </c>
    </row>
    <row r="770" spans="1:10" ht="12.75">
      <c r="A770" s="147" t="s">
        <v>411</v>
      </c>
      <c r="C770" s="148" t="s">
        <v>412</v>
      </c>
      <c r="D770" s="148" t="s">
        <v>413</v>
      </c>
      <c r="F770" s="148" t="s">
        <v>414</v>
      </c>
      <c r="G770" s="148" t="s">
        <v>415</v>
      </c>
      <c r="H770" s="148" t="s">
        <v>416</v>
      </c>
      <c r="I770" s="149" t="s">
        <v>417</v>
      </c>
      <c r="J770" s="148" t="s">
        <v>418</v>
      </c>
    </row>
    <row r="771" spans="1:8" ht="12.75">
      <c r="A771" s="150" t="s">
        <v>493</v>
      </c>
      <c r="C771" s="151">
        <v>371.029</v>
      </c>
      <c r="D771" s="131">
        <v>39528.00744026899</v>
      </c>
      <c r="F771" s="131">
        <v>29062</v>
      </c>
      <c r="G771" s="131">
        <v>30246</v>
      </c>
      <c r="H771" s="152" t="s">
        <v>759</v>
      </c>
    </row>
    <row r="773" spans="4:8" ht="12.75">
      <c r="D773" s="131">
        <v>40119.43775480986</v>
      </c>
      <c r="F773" s="131">
        <v>30244</v>
      </c>
      <c r="G773" s="131">
        <v>30856</v>
      </c>
      <c r="H773" s="152" t="s">
        <v>760</v>
      </c>
    </row>
    <row r="775" spans="4:8" ht="12.75">
      <c r="D775" s="131">
        <v>40190.39521443844</v>
      </c>
      <c r="F775" s="131">
        <v>30718.000000029802</v>
      </c>
      <c r="G775" s="131">
        <v>30874.000000029802</v>
      </c>
      <c r="H775" s="152" t="s">
        <v>761</v>
      </c>
    </row>
    <row r="777" spans="1:8" ht="12.75">
      <c r="A777" s="147" t="s">
        <v>419</v>
      </c>
      <c r="C777" s="153" t="s">
        <v>420</v>
      </c>
      <c r="D777" s="131">
        <v>39945.94680317243</v>
      </c>
      <c r="F777" s="131">
        <v>30008.00000000993</v>
      </c>
      <c r="G777" s="131">
        <v>30658.666666676603</v>
      </c>
      <c r="H777" s="131">
        <v>9690.33580950499</v>
      </c>
    </row>
    <row r="778" spans="1:8" ht="12.75">
      <c r="A778" s="130">
        <v>38407.778958333336</v>
      </c>
      <c r="C778" s="153" t="s">
        <v>421</v>
      </c>
      <c r="D778" s="131">
        <v>363.6807990088401</v>
      </c>
      <c r="F778" s="131">
        <v>852.8516870012952</v>
      </c>
      <c r="G778" s="131">
        <v>357.493123485525</v>
      </c>
      <c r="H778" s="131">
        <v>363.6807990088401</v>
      </c>
    </row>
    <row r="780" spans="3:8" ht="12.75">
      <c r="C780" s="153" t="s">
        <v>422</v>
      </c>
      <c r="D780" s="131">
        <v>0.910432291918932</v>
      </c>
      <c r="F780" s="131">
        <v>2.8420810683851414</v>
      </c>
      <c r="G780" s="131">
        <v>1.166042631182295</v>
      </c>
      <c r="H780" s="131">
        <v>3.753025758427437</v>
      </c>
    </row>
    <row r="781" spans="1:10" ht="12.75">
      <c r="A781" s="147" t="s">
        <v>411</v>
      </c>
      <c r="C781" s="148" t="s">
        <v>412</v>
      </c>
      <c r="D781" s="148" t="s">
        <v>413</v>
      </c>
      <c r="F781" s="148" t="s">
        <v>414</v>
      </c>
      <c r="G781" s="148" t="s">
        <v>415</v>
      </c>
      <c r="H781" s="148" t="s">
        <v>416</v>
      </c>
      <c r="I781" s="149" t="s">
        <v>417</v>
      </c>
      <c r="J781" s="148" t="s">
        <v>418</v>
      </c>
    </row>
    <row r="782" spans="1:8" ht="12.75">
      <c r="A782" s="150" t="s">
        <v>468</v>
      </c>
      <c r="C782" s="151">
        <v>407.77100000018254</v>
      </c>
      <c r="D782" s="131">
        <v>3790018.739841461</v>
      </c>
      <c r="F782" s="131">
        <v>122500</v>
      </c>
      <c r="G782" s="131">
        <v>120100</v>
      </c>
      <c r="H782" s="152" t="s">
        <v>762</v>
      </c>
    </row>
    <row r="784" spans="4:8" ht="12.75">
      <c r="D784" s="131">
        <v>3805563.091320038</v>
      </c>
      <c r="F784" s="131">
        <v>123600</v>
      </c>
      <c r="G784" s="131">
        <v>120200</v>
      </c>
      <c r="H784" s="152" t="s">
        <v>763</v>
      </c>
    </row>
    <row r="786" spans="4:8" ht="12.75">
      <c r="D786" s="131">
        <v>3834272.5529518127</v>
      </c>
      <c r="F786" s="131">
        <v>125600</v>
      </c>
      <c r="G786" s="131">
        <v>118900</v>
      </c>
      <c r="H786" s="152" t="s">
        <v>764</v>
      </c>
    </row>
    <row r="788" spans="1:8" ht="12.75">
      <c r="A788" s="147" t="s">
        <v>419</v>
      </c>
      <c r="C788" s="153" t="s">
        <v>420</v>
      </c>
      <c r="D788" s="131">
        <v>3809951.4613711042</v>
      </c>
      <c r="F788" s="131">
        <v>123900</v>
      </c>
      <c r="G788" s="131">
        <v>119733.33333333334</v>
      </c>
      <c r="H788" s="131">
        <v>3688168.8617903916</v>
      </c>
    </row>
    <row r="789" spans="1:8" ht="12.75">
      <c r="A789" s="130">
        <v>38407.77943287037</v>
      </c>
      <c r="C789" s="153" t="s">
        <v>421</v>
      </c>
      <c r="D789" s="131">
        <v>22450.90950221542</v>
      </c>
      <c r="F789" s="131">
        <v>1571.623364550171</v>
      </c>
      <c r="G789" s="131">
        <v>723.4178138070234</v>
      </c>
      <c r="H789" s="131">
        <v>22450.90950221542</v>
      </c>
    </row>
    <row r="791" spans="3:8" ht="12.75">
      <c r="C791" s="153" t="s">
        <v>422</v>
      </c>
      <c r="D791" s="131">
        <v>0.5892702237769695</v>
      </c>
      <c r="F791" s="131">
        <v>1.2684611497580074</v>
      </c>
      <c r="G791" s="131">
        <v>0.6041908244490729</v>
      </c>
      <c r="H791" s="131">
        <v>0.6087278089354295</v>
      </c>
    </row>
    <row r="792" spans="1:10" ht="12.75">
      <c r="A792" s="147" t="s">
        <v>411</v>
      </c>
      <c r="C792" s="148" t="s">
        <v>412</v>
      </c>
      <c r="D792" s="148" t="s">
        <v>413</v>
      </c>
      <c r="F792" s="148" t="s">
        <v>414</v>
      </c>
      <c r="G792" s="148" t="s">
        <v>415</v>
      </c>
      <c r="H792" s="148" t="s">
        <v>416</v>
      </c>
      <c r="I792" s="149" t="s">
        <v>417</v>
      </c>
      <c r="J792" s="148" t="s">
        <v>418</v>
      </c>
    </row>
    <row r="793" spans="1:8" ht="12.75">
      <c r="A793" s="150" t="s">
        <v>475</v>
      </c>
      <c r="C793" s="151">
        <v>455.40299999993294</v>
      </c>
      <c r="D793" s="131">
        <v>378961.9217453003</v>
      </c>
      <c r="F793" s="131">
        <v>80010</v>
      </c>
      <c r="G793" s="131">
        <v>81602.5</v>
      </c>
      <c r="H793" s="152" t="s">
        <v>765</v>
      </c>
    </row>
    <row r="795" spans="4:8" ht="12.75">
      <c r="D795" s="131">
        <v>396829.75486660004</v>
      </c>
      <c r="F795" s="131">
        <v>79475</v>
      </c>
      <c r="G795" s="131">
        <v>81672.5</v>
      </c>
      <c r="H795" s="152" t="s">
        <v>766</v>
      </c>
    </row>
    <row r="797" spans="4:8" ht="12.75">
      <c r="D797" s="131">
        <v>388081.42184114456</v>
      </c>
      <c r="F797" s="131">
        <v>79500</v>
      </c>
      <c r="G797" s="131">
        <v>81697.5</v>
      </c>
      <c r="H797" s="152" t="s">
        <v>767</v>
      </c>
    </row>
    <row r="799" spans="1:8" ht="12.75">
      <c r="A799" s="147" t="s">
        <v>419</v>
      </c>
      <c r="C799" s="153" t="s">
        <v>420</v>
      </c>
      <c r="D799" s="131">
        <v>387957.6994843483</v>
      </c>
      <c r="F799" s="131">
        <v>79661.66666666667</v>
      </c>
      <c r="G799" s="131">
        <v>81657.5</v>
      </c>
      <c r="H799" s="131">
        <v>307303.91799210024</v>
      </c>
    </row>
    <row r="800" spans="1:8" ht="12.75">
      <c r="A800" s="130">
        <v>38407.78008101852</v>
      </c>
      <c r="C800" s="153" t="s">
        <v>421</v>
      </c>
      <c r="D800" s="131">
        <v>8934.559056205746</v>
      </c>
      <c r="F800" s="131">
        <v>301.9243834693272</v>
      </c>
      <c r="G800" s="131">
        <v>49.24428900898052</v>
      </c>
      <c r="H800" s="131">
        <v>8934.559056205746</v>
      </c>
    </row>
    <row r="802" spans="3:8" ht="12.75">
      <c r="C802" s="153" t="s">
        <v>422</v>
      </c>
      <c r="D802" s="131">
        <v>2.302972480783617</v>
      </c>
      <c r="F802" s="131">
        <v>0.379008368896785</v>
      </c>
      <c r="G802" s="131">
        <v>0.06030589842816706</v>
      </c>
      <c r="H802" s="131">
        <v>2.9074016089945927</v>
      </c>
    </row>
    <row r="803" spans="1:16" ht="12.75">
      <c r="A803" s="141" t="s">
        <v>402</v>
      </c>
      <c r="B803" s="136" t="s">
        <v>768</v>
      </c>
      <c r="D803" s="141" t="s">
        <v>403</v>
      </c>
      <c r="E803" s="136" t="s">
        <v>404</v>
      </c>
      <c r="F803" s="137" t="s">
        <v>429</v>
      </c>
      <c r="G803" s="142" t="s">
        <v>406</v>
      </c>
      <c r="H803" s="143">
        <v>1</v>
      </c>
      <c r="I803" s="144" t="s">
        <v>407</v>
      </c>
      <c r="J803" s="143">
        <v>8</v>
      </c>
      <c r="K803" s="142" t="s">
        <v>408</v>
      </c>
      <c r="L803" s="145">
        <v>1</v>
      </c>
      <c r="M803" s="142" t="s">
        <v>409</v>
      </c>
      <c r="N803" s="146">
        <v>1</v>
      </c>
      <c r="O803" s="142" t="s">
        <v>410</v>
      </c>
      <c r="P803" s="146">
        <v>1</v>
      </c>
    </row>
    <row r="805" spans="1:10" ht="12.75">
      <c r="A805" s="147" t="s">
        <v>411</v>
      </c>
      <c r="C805" s="148" t="s">
        <v>412</v>
      </c>
      <c r="D805" s="148" t="s">
        <v>413</v>
      </c>
      <c r="F805" s="148" t="s">
        <v>414</v>
      </c>
      <c r="G805" s="148" t="s">
        <v>415</v>
      </c>
      <c r="H805" s="148" t="s">
        <v>416</v>
      </c>
      <c r="I805" s="149" t="s">
        <v>417</v>
      </c>
      <c r="J805" s="148" t="s">
        <v>418</v>
      </c>
    </row>
    <row r="806" spans="1:8" ht="12.75">
      <c r="A806" s="150" t="s">
        <v>471</v>
      </c>
      <c r="C806" s="151">
        <v>228.61599999992177</v>
      </c>
      <c r="D806" s="131">
        <v>24690.41627931595</v>
      </c>
      <c r="F806" s="131">
        <v>22750</v>
      </c>
      <c r="G806" s="131">
        <v>21714</v>
      </c>
      <c r="H806" s="152" t="s">
        <v>769</v>
      </c>
    </row>
    <row r="808" spans="4:8" ht="12.75">
      <c r="D808" s="131">
        <v>24351.95318055153</v>
      </c>
      <c r="F808" s="131">
        <v>22733</v>
      </c>
      <c r="G808" s="131">
        <v>21812</v>
      </c>
      <c r="H808" s="152" t="s">
        <v>770</v>
      </c>
    </row>
    <row r="810" spans="4:8" ht="12.75">
      <c r="D810" s="131">
        <v>24490.807059824467</v>
      </c>
      <c r="F810" s="131">
        <v>22814</v>
      </c>
      <c r="G810" s="131">
        <v>22327</v>
      </c>
      <c r="H810" s="152" t="s">
        <v>771</v>
      </c>
    </row>
    <row r="812" spans="1:8" ht="12.75">
      <c r="A812" s="147" t="s">
        <v>419</v>
      </c>
      <c r="C812" s="153" t="s">
        <v>420</v>
      </c>
      <c r="D812" s="131">
        <v>24511.058839897312</v>
      </c>
      <c r="F812" s="131">
        <v>22765.666666666664</v>
      </c>
      <c r="G812" s="131">
        <v>21951</v>
      </c>
      <c r="H812" s="131">
        <v>2180.942202833964</v>
      </c>
    </row>
    <row r="813" spans="1:8" ht="12.75">
      <c r="A813" s="130">
        <v>38407.782326388886</v>
      </c>
      <c r="C813" s="153" t="s">
        <v>421</v>
      </c>
      <c r="D813" s="131">
        <v>170.13793890039796</v>
      </c>
      <c r="F813" s="131">
        <v>42.71221527073178</v>
      </c>
      <c r="G813" s="131">
        <v>329.29166403053694</v>
      </c>
      <c r="H813" s="131">
        <v>170.13793890039796</v>
      </c>
    </row>
    <row r="815" spans="3:8" ht="12.75">
      <c r="C815" s="153" t="s">
        <v>422</v>
      </c>
      <c r="D815" s="131">
        <v>0.6941272509348306</v>
      </c>
      <c r="F815" s="131">
        <v>0.18761679987729385</v>
      </c>
      <c r="G815" s="131">
        <v>1.5001214706871533</v>
      </c>
      <c r="H815" s="131">
        <v>7.801120941183908</v>
      </c>
    </row>
    <row r="816" spans="1:10" ht="12.75">
      <c r="A816" s="147" t="s">
        <v>411</v>
      </c>
      <c r="C816" s="148" t="s">
        <v>412</v>
      </c>
      <c r="D816" s="148" t="s">
        <v>413</v>
      </c>
      <c r="F816" s="148" t="s">
        <v>414</v>
      </c>
      <c r="G816" s="148" t="s">
        <v>415</v>
      </c>
      <c r="H816" s="148" t="s">
        <v>416</v>
      </c>
      <c r="I816" s="149" t="s">
        <v>417</v>
      </c>
      <c r="J816" s="148" t="s">
        <v>418</v>
      </c>
    </row>
    <row r="817" spans="1:8" ht="12.75">
      <c r="A817" s="150" t="s">
        <v>472</v>
      </c>
      <c r="C817" s="151">
        <v>231.6040000000503</v>
      </c>
      <c r="D817" s="131">
        <v>21313.33511814475</v>
      </c>
      <c r="F817" s="131">
        <v>16154</v>
      </c>
      <c r="G817" s="131">
        <v>17907</v>
      </c>
      <c r="H817" s="152" t="s">
        <v>772</v>
      </c>
    </row>
    <row r="819" spans="4:8" ht="12.75">
      <c r="D819" s="131">
        <v>21188.52707347274</v>
      </c>
      <c r="F819" s="131">
        <v>16393</v>
      </c>
      <c r="G819" s="131">
        <v>18035</v>
      </c>
      <c r="H819" s="152" t="s">
        <v>773</v>
      </c>
    </row>
    <row r="821" spans="4:8" ht="12.75">
      <c r="D821" s="131">
        <v>21028.504917651415</v>
      </c>
      <c r="F821" s="131">
        <v>16093</v>
      </c>
      <c r="G821" s="131">
        <v>17816</v>
      </c>
      <c r="H821" s="152" t="s">
        <v>774</v>
      </c>
    </row>
    <row r="823" spans="1:8" ht="12.75">
      <c r="A823" s="147" t="s">
        <v>419</v>
      </c>
      <c r="C823" s="153" t="s">
        <v>420</v>
      </c>
      <c r="D823" s="131">
        <v>21176.789036422968</v>
      </c>
      <c r="F823" s="131">
        <v>16213.333333333332</v>
      </c>
      <c r="G823" s="131">
        <v>17919.333333333332</v>
      </c>
      <c r="H823" s="131">
        <v>3909.8399041668345</v>
      </c>
    </row>
    <row r="824" spans="1:8" ht="12.75">
      <c r="A824" s="130">
        <v>38407.782789351855</v>
      </c>
      <c r="C824" s="153" t="s">
        <v>421</v>
      </c>
      <c r="D824" s="131">
        <v>142.7774383912034</v>
      </c>
      <c r="F824" s="131">
        <v>158.55703495377722</v>
      </c>
      <c r="G824" s="131">
        <v>110.01969520650987</v>
      </c>
      <c r="H824" s="131">
        <v>142.7774383912034</v>
      </c>
    </row>
    <row r="826" spans="3:8" ht="12.75">
      <c r="C826" s="153" t="s">
        <v>422</v>
      </c>
      <c r="D826" s="131">
        <v>0.6742166536467529</v>
      </c>
      <c r="F826" s="131">
        <v>0.9779422386129355</v>
      </c>
      <c r="G826" s="131">
        <v>0.6139720332220872</v>
      </c>
      <c r="H826" s="131">
        <v>3.6517464113822458</v>
      </c>
    </row>
    <row r="827" spans="1:10" ht="12.75">
      <c r="A827" s="147" t="s">
        <v>411</v>
      </c>
      <c r="C827" s="148" t="s">
        <v>412</v>
      </c>
      <c r="D827" s="148" t="s">
        <v>413</v>
      </c>
      <c r="F827" s="148" t="s">
        <v>414</v>
      </c>
      <c r="G827" s="148" t="s">
        <v>415</v>
      </c>
      <c r="H827" s="148" t="s">
        <v>416</v>
      </c>
      <c r="I827" s="149" t="s">
        <v>417</v>
      </c>
      <c r="J827" s="148" t="s">
        <v>418</v>
      </c>
    </row>
    <row r="828" spans="1:8" ht="12.75">
      <c r="A828" s="150" t="s">
        <v>470</v>
      </c>
      <c r="C828" s="151">
        <v>267.7160000000149</v>
      </c>
      <c r="D828" s="131">
        <v>8678.390939727426</v>
      </c>
      <c r="F828" s="131">
        <v>5026.5</v>
      </c>
      <c r="G828" s="131">
        <v>5090</v>
      </c>
      <c r="H828" s="152" t="s">
        <v>775</v>
      </c>
    </row>
    <row r="830" spans="4:8" ht="12.75">
      <c r="D830" s="131">
        <v>8747.951326623559</v>
      </c>
      <c r="F830" s="131">
        <v>5030.75</v>
      </c>
      <c r="G830" s="131">
        <v>5084</v>
      </c>
      <c r="H830" s="152" t="s">
        <v>776</v>
      </c>
    </row>
    <row r="832" spans="4:8" ht="12.75">
      <c r="D832" s="131">
        <v>8681.33164896071</v>
      </c>
      <c r="F832" s="131">
        <v>5040.75</v>
      </c>
      <c r="G832" s="131">
        <v>5066</v>
      </c>
      <c r="H832" s="152" t="s">
        <v>777</v>
      </c>
    </row>
    <row r="834" spans="1:8" ht="12.75">
      <c r="A834" s="147" t="s">
        <v>419</v>
      </c>
      <c r="C834" s="153" t="s">
        <v>420</v>
      </c>
      <c r="D834" s="131">
        <v>8702.557971770564</v>
      </c>
      <c r="F834" s="131">
        <v>5032.666666666667</v>
      </c>
      <c r="G834" s="131">
        <v>5080</v>
      </c>
      <c r="H834" s="131">
        <v>3642.2545474099234</v>
      </c>
    </row>
    <row r="835" spans="1:8" ht="12.75">
      <c r="A835" s="130">
        <v>38407.7834375</v>
      </c>
      <c r="C835" s="153" t="s">
        <v>421</v>
      </c>
      <c r="D835" s="131">
        <v>39.33928623271447</v>
      </c>
      <c r="F835" s="131">
        <v>7.315793417896198</v>
      </c>
      <c r="G835" s="131">
        <v>12.489995996796797</v>
      </c>
      <c r="H835" s="131">
        <v>39.33928623271447</v>
      </c>
    </row>
    <row r="837" spans="3:8" ht="12.75">
      <c r="C837" s="153" t="s">
        <v>422</v>
      </c>
      <c r="D837" s="131">
        <v>0.45204279431775807</v>
      </c>
      <c r="F837" s="131">
        <v>0.14536614289103586</v>
      </c>
      <c r="G837" s="131">
        <v>0.2458660629290708</v>
      </c>
      <c r="H837" s="131">
        <v>1.080080640181763</v>
      </c>
    </row>
    <row r="838" spans="1:10" ht="12.75">
      <c r="A838" s="147" t="s">
        <v>411</v>
      </c>
      <c r="C838" s="148" t="s">
        <v>412</v>
      </c>
      <c r="D838" s="148" t="s">
        <v>413</v>
      </c>
      <c r="F838" s="148" t="s">
        <v>414</v>
      </c>
      <c r="G838" s="148" t="s">
        <v>415</v>
      </c>
      <c r="H838" s="148" t="s">
        <v>416</v>
      </c>
      <c r="I838" s="149" t="s">
        <v>417</v>
      </c>
      <c r="J838" s="148" t="s">
        <v>418</v>
      </c>
    </row>
    <row r="839" spans="1:8" ht="12.75">
      <c r="A839" s="150" t="s">
        <v>469</v>
      </c>
      <c r="C839" s="151">
        <v>292.40199999976903</v>
      </c>
      <c r="D839" s="131">
        <v>32610.381104379892</v>
      </c>
      <c r="F839" s="131">
        <v>20395.5</v>
      </c>
      <c r="G839" s="131">
        <v>20252.5</v>
      </c>
      <c r="H839" s="152" t="s">
        <v>778</v>
      </c>
    </row>
    <row r="841" spans="4:8" ht="12.75">
      <c r="D841" s="131">
        <v>32675.152791410685</v>
      </c>
      <c r="F841" s="131">
        <v>20535.25</v>
      </c>
      <c r="G841" s="131">
        <v>20364.25</v>
      </c>
      <c r="H841" s="152" t="s">
        <v>779</v>
      </c>
    </row>
    <row r="843" spans="4:8" ht="12.75">
      <c r="D843" s="131">
        <v>32629.759407758713</v>
      </c>
      <c r="F843" s="131">
        <v>20394</v>
      </c>
      <c r="G843" s="131">
        <v>20410.5</v>
      </c>
      <c r="H843" s="152" t="s">
        <v>780</v>
      </c>
    </row>
    <row r="845" spans="1:8" ht="12.75">
      <c r="A845" s="147" t="s">
        <v>419</v>
      </c>
      <c r="C845" s="153" t="s">
        <v>420</v>
      </c>
      <c r="D845" s="131">
        <v>32638.431101183094</v>
      </c>
      <c r="F845" s="131">
        <v>20441.583333333332</v>
      </c>
      <c r="G845" s="131">
        <v>20342.416666666668</v>
      </c>
      <c r="H845" s="131">
        <v>12254.861696764268</v>
      </c>
    </row>
    <row r="846" spans="1:8" ht="12.75">
      <c r="A846" s="130">
        <v>38407.78412037037</v>
      </c>
      <c r="C846" s="153" t="s">
        <v>421</v>
      </c>
      <c r="D846" s="131">
        <v>33.24517348516313</v>
      </c>
      <c r="F846" s="131">
        <v>81.12117993060342</v>
      </c>
      <c r="G846" s="131">
        <v>81.2312798947138</v>
      </c>
      <c r="H846" s="131">
        <v>33.24517348516313</v>
      </c>
    </row>
    <row r="848" spans="3:8" ht="12.75">
      <c r="C848" s="153" t="s">
        <v>422</v>
      </c>
      <c r="D848" s="131">
        <v>0.10185898146298475</v>
      </c>
      <c r="F848" s="131">
        <v>0.3968439166760734</v>
      </c>
      <c r="G848" s="131">
        <v>0.3993197132168686</v>
      </c>
      <c r="H848" s="131">
        <v>0.27128150694626835</v>
      </c>
    </row>
    <row r="849" spans="1:10" ht="12.75">
      <c r="A849" s="147" t="s">
        <v>411</v>
      </c>
      <c r="C849" s="148" t="s">
        <v>412</v>
      </c>
      <c r="D849" s="148" t="s">
        <v>413</v>
      </c>
      <c r="F849" s="148" t="s">
        <v>414</v>
      </c>
      <c r="G849" s="148" t="s">
        <v>415</v>
      </c>
      <c r="H849" s="148" t="s">
        <v>416</v>
      </c>
      <c r="I849" s="149" t="s">
        <v>417</v>
      </c>
      <c r="J849" s="148" t="s">
        <v>418</v>
      </c>
    </row>
    <row r="850" spans="1:8" ht="12.75">
      <c r="A850" s="150" t="s">
        <v>473</v>
      </c>
      <c r="C850" s="151">
        <v>324.75400000019</v>
      </c>
      <c r="D850" s="131">
        <v>34266.5</v>
      </c>
      <c r="F850" s="131">
        <v>29325.999999970198</v>
      </c>
      <c r="G850" s="131">
        <v>27700.999999970198</v>
      </c>
      <c r="H850" s="152" t="s">
        <v>781</v>
      </c>
    </row>
    <row r="852" spans="4:8" ht="12.75">
      <c r="D852" s="131">
        <v>34146.094417989254</v>
      </c>
      <c r="F852" s="131">
        <v>29581.999999970198</v>
      </c>
      <c r="G852" s="131">
        <v>27221</v>
      </c>
      <c r="H852" s="152" t="s">
        <v>782</v>
      </c>
    </row>
    <row r="854" spans="4:8" ht="12.75">
      <c r="D854" s="131">
        <v>34340.49833035469</v>
      </c>
      <c r="F854" s="131">
        <v>29541.000000029802</v>
      </c>
      <c r="G854" s="131">
        <v>27431</v>
      </c>
      <c r="H854" s="152" t="s">
        <v>783</v>
      </c>
    </row>
    <row r="856" spans="1:8" ht="12.75">
      <c r="A856" s="147" t="s">
        <v>419</v>
      </c>
      <c r="C856" s="153" t="s">
        <v>420</v>
      </c>
      <c r="D856" s="131">
        <v>34251.03091611465</v>
      </c>
      <c r="F856" s="131">
        <v>29482.99999999007</v>
      </c>
      <c r="G856" s="131">
        <v>27450.99999999007</v>
      </c>
      <c r="H856" s="131">
        <v>5716.540790451333</v>
      </c>
    </row>
    <row r="857" spans="1:8" ht="12.75">
      <c r="A857" s="130">
        <v>38407.78461805556</v>
      </c>
      <c r="C857" s="153" t="s">
        <v>421</v>
      </c>
      <c r="D857" s="131">
        <v>98.12079138877135</v>
      </c>
      <c r="F857" s="131">
        <v>137.50272725825715</v>
      </c>
      <c r="G857" s="131">
        <v>240.62418829467734</v>
      </c>
      <c r="H857" s="131">
        <v>98.12079138877135</v>
      </c>
    </row>
    <row r="859" spans="3:8" ht="12.75">
      <c r="C859" s="153" t="s">
        <v>422</v>
      </c>
      <c r="D859" s="131">
        <v>0.28647543961255445</v>
      </c>
      <c r="F859" s="131">
        <v>0.4663797010423073</v>
      </c>
      <c r="G859" s="131">
        <v>0.8765589169602722</v>
      </c>
      <c r="H859" s="131">
        <v>1.7164364776801415</v>
      </c>
    </row>
    <row r="860" spans="1:10" ht="12.75">
      <c r="A860" s="147" t="s">
        <v>411</v>
      </c>
      <c r="C860" s="148" t="s">
        <v>412</v>
      </c>
      <c r="D860" s="148" t="s">
        <v>413</v>
      </c>
      <c r="F860" s="148" t="s">
        <v>414</v>
      </c>
      <c r="G860" s="148" t="s">
        <v>415</v>
      </c>
      <c r="H860" s="148" t="s">
        <v>416</v>
      </c>
      <c r="I860" s="149" t="s">
        <v>417</v>
      </c>
      <c r="J860" s="148" t="s">
        <v>418</v>
      </c>
    </row>
    <row r="861" spans="1:8" ht="12.75">
      <c r="A861" s="150" t="s">
        <v>492</v>
      </c>
      <c r="C861" s="151">
        <v>343.82299999985844</v>
      </c>
      <c r="D861" s="131">
        <v>25718.15368193388</v>
      </c>
      <c r="F861" s="131">
        <v>24006</v>
      </c>
      <c r="G861" s="131">
        <v>24316</v>
      </c>
      <c r="H861" s="152" t="s">
        <v>784</v>
      </c>
    </row>
    <row r="863" spans="4:8" ht="12.75">
      <c r="D863" s="131">
        <v>25754.760000139475</v>
      </c>
      <c r="F863" s="131">
        <v>23830</v>
      </c>
      <c r="G863" s="131">
        <v>24350</v>
      </c>
      <c r="H863" s="152" t="s">
        <v>785</v>
      </c>
    </row>
    <row r="865" spans="4:8" ht="12.75">
      <c r="D865" s="131">
        <v>25669.351696908474</v>
      </c>
      <c r="F865" s="131">
        <v>24192</v>
      </c>
      <c r="G865" s="131">
        <v>24140</v>
      </c>
      <c r="H865" s="152" t="s">
        <v>786</v>
      </c>
    </row>
    <row r="867" spans="1:8" ht="12.75">
      <c r="A867" s="147" t="s">
        <v>419</v>
      </c>
      <c r="C867" s="153" t="s">
        <v>420</v>
      </c>
      <c r="D867" s="131">
        <v>25714.088459660612</v>
      </c>
      <c r="F867" s="131">
        <v>24009.333333333336</v>
      </c>
      <c r="G867" s="131">
        <v>24268.666666666664</v>
      </c>
      <c r="H867" s="131">
        <v>1576.0240055961556</v>
      </c>
    </row>
    <row r="868" spans="1:8" ht="12.75">
      <c r="A868" s="130">
        <v>38407.78505787037</v>
      </c>
      <c r="C868" s="153" t="s">
        <v>421</v>
      </c>
      <c r="D868" s="131">
        <v>42.8490267001716</v>
      </c>
      <c r="F868" s="131">
        <v>181.02301879411175</v>
      </c>
      <c r="G868" s="131">
        <v>112.71793705233137</v>
      </c>
      <c r="H868" s="131">
        <v>42.8490267001716</v>
      </c>
    </row>
    <row r="870" spans="3:8" ht="12.75">
      <c r="C870" s="153" t="s">
        <v>422</v>
      </c>
      <c r="D870" s="131">
        <v>0.16663638210388712</v>
      </c>
      <c r="F870" s="131">
        <v>0.7539693679990213</v>
      </c>
      <c r="G870" s="131">
        <v>0.46445871378319675</v>
      </c>
      <c r="H870" s="131">
        <v>2.718805459055383</v>
      </c>
    </row>
    <row r="871" spans="1:10" ht="12.75">
      <c r="A871" s="147" t="s">
        <v>411</v>
      </c>
      <c r="C871" s="148" t="s">
        <v>412</v>
      </c>
      <c r="D871" s="148" t="s">
        <v>413</v>
      </c>
      <c r="F871" s="148" t="s">
        <v>414</v>
      </c>
      <c r="G871" s="148" t="s">
        <v>415</v>
      </c>
      <c r="H871" s="148" t="s">
        <v>416</v>
      </c>
      <c r="I871" s="149" t="s">
        <v>417</v>
      </c>
      <c r="J871" s="148" t="s">
        <v>418</v>
      </c>
    </row>
    <row r="872" spans="1:8" ht="12.75">
      <c r="A872" s="150" t="s">
        <v>474</v>
      </c>
      <c r="C872" s="151">
        <v>361.38400000007823</v>
      </c>
      <c r="D872" s="131">
        <v>46041.749090611935</v>
      </c>
      <c r="F872" s="131">
        <v>24932</v>
      </c>
      <c r="G872" s="131">
        <v>24862</v>
      </c>
      <c r="H872" s="152" t="s">
        <v>787</v>
      </c>
    </row>
    <row r="874" spans="4:8" ht="12.75">
      <c r="D874" s="131">
        <v>45950.64312916994</v>
      </c>
      <c r="F874" s="131">
        <v>24936</v>
      </c>
      <c r="G874" s="131">
        <v>24622</v>
      </c>
      <c r="H874" s="152" t="s">
        <v>788</v>
      </c>
    </row>
    <row r="876" spans="4:8" ht="12.75">
      <c r="D876" s="131">
        <v>43908.46724420786</v>
      </c>
      <c r="F876" s="131">
        <v>25234</v>
      </c>
      <c r="G876" s="131">
        <v>24618</v>
      </c>
      <c r="H876" s="152" t="s">
        <v>789</v>
      </c>
    </row>
    <row r="878" spans="1:8" ht="12.75">
      <c r="A878" s="147" t="s">
        <v>419</v>
      </c>
      <c r="C878" s="153" t="s">
        <v>420</v>
      </c>
      <c r="D878" s="131">
        <v>45300.28648799658</v>
      </c>
      <c r="F878" s="131">
        <v>25034</v>
      </c>
      <c r="G878" s="131">
        <v>24700.666666666664</v>
      </c>
      <c r="H878" s="131">
        <v>20419.501262278383</v>
      </c>
    </row>
    <row r="879" spans="1:8" ht="12.75">
      <c r="A879" s="130">
        <v>38407.78548611111</v>
      </c>
      <c r="C879" s="153" t="s">
        <v>421</v>
      </c>
      <c r="D879" s="131">
        <v>1206.2112914363813</v>
      </c>
      <c r="F879" s="131">
        <v>173.216627377397</v>
      </c>
      <c r="G879" s="131">
        <v>139.73307888017544</v>
      </c>
      <c r="H879" s="131">
        <v>1206.2112914363813</v>
      </c>
    </row>
    <row r="881" spans="3:8" ht="12.75">
      <c r="C881" s="153" t="s">
        <v>422</v>
      </c>
      <c r="D881" s="131">
        <v>2.662701243083742</v>
      </c>
      <c r="F881" s="131">
        <v>0.691925490842043</v>
      </c>
      <c r="G881" s="131">
        <v>0.5657056984164077</v>
      </c>
      <c r="H881" s="131">
        <v>5.907153538880283</v>
      </c>
    </row>
    <row r="882" spans="1:10" ht="12.75">
      <c r="A882" s="147" t="s">
        <v>411</v>
      </c>
      <c r="C882" s="148" t="s">
        <v>412</v>
      </c>
      <c r="D882" s="148" t="s">
        <v>413</v>
      </c>
      <c r="F882" s="148" t="s">
        <v>414</v>
      </c>
      <c r="G882" s="148" t="s">
        <v>415</v>
      </c>
      <c r="H882" s="148" t="s">
        <v>416</v>
      </c>
      <c r="I882" s="149" t="s">
        <v>417</v>
      </c>
      <c r="J882" s="148" t="s">
        <v>418</v>
      </c>
    </row>
    <row r="883" spans="1:8" ht="12.75">
      <c r="A883" s="150" t="s">
        <v>493</v>
      </c>
      <c r="C883" s="151">
        <v>371.029</v>
      </c>
      <c r="D883" s="131">
        <v>34652.47834736109</v>
      </c>
      <c r="F883" s="131">
        <v>30240</v>
      </c>
      <c r="G883" s="131">
        <v>30098</v>
      </c>
      <c r="H883" s="152" t="s">
        <v>790</v>
      </c>
    </row>
    <row r="885" spans="4:8" ht="12.75">
      <c r="D885" s="131">
        <v>34763.65863955021</v>
      </c>
      <c r="F885" s="131">
        <v>30514</v>
      </c>
      <c r="G885" s="131">
        <v>30872.000000029802</v>
      </c>
      <c r="H885" s="152" t="s">
        <v>791</v>
      </c>
    </row>
    <row r="887" spans="4:8" ht="12.75">
      <c r="D887" s="131">
        <v>34585.16648876667</v>
      </c>
      <c r="F887" s="131">
        <v>30081.999999970198</v>
      </c>
      <c r="G887" s="131">
        <v>30562</v>
      </c>
      <c r="H887" s="152" t="s">
        <v>792</v>
      </c>
    </row>
    <row r="889" spans="1:8" ht="12.75">
      <c r="A889" s="147" t="s">
        <v>419</v>
      </c>
      <c r="C889" s="153" t="s">
        <v>420</v>
      </c>
      <c r="D889" s="131">
        <v>34667.10115855932</v>
      </c>
      <c r="F889" s="131">
        <v>30278.666666656733</v>
      </c>
      <c r="G889" s="131">
        <v>30510.666666676603</v>
      </c>
      <c r="H889" s="131">
        <v>4300.146965467967</v>
      </c>
    </row>
    <row r="890" spans="1:8" ht="12.75">
      <c r="A890" s="130">
        <v>38407.7859375</v>
      </c>
      <c r="C890" s="153" t="s">
        <v>421</v>
      </c>
      <c r="D890" s="131">
        <v>90.14006838643367</v>
      </c>
      <c r="F890" s="131">
        <v>218.58026749693107</v>
      </c>
      <c r="G890" s="131">
        <v>389.5450337813451</v>
      </c>
      <c r="H890" s="131">
        <v>90.14006838643367</v>
      </c>
    </row>
    <row r="892" spans="3:8" ht="12.75">
      <c r="C892" s="153" t="s">
        <v>422</v>
      </c>
      <c r="D892" s="131">
        <v>0.26001616914593983</v>
      </c>
      <c r="F892" s="131">
        <v>0.7218952865504957</v>
      </c>
      <c r="G892" s="131">
        <v>1.2767503182970488</v>
      </c>
      <c r="H892" s="131">
        <v>2.0962090158847424</v>
      </c>
    </row>
    <row r="893" spans="1:10" ht="12.75">
      <c r="A893" s="147" t="s">
        <v>411</v>
      </c>
      <c r="C893" s="148" t="s">
        <v>412</v>
      </c>
      <c r="D893" s="148" t="s">
        <v>413</v>
      </c>
      <c r="F893" s="148" t="s">
        <v>414</v>
      </c>
      <c r="G893" s="148" t="s">
        <v>415</v>
      </c>
      <c r="H893" s="148" t="s">
        <v>416</v>
      </c>
      <c r="I893" s="149" t="s">
        <v>417</v>
      </c>
      <c r="J893" s="148" t="s">
        <v>418</v>
      </c>
    </row>
    <row r="894" spans="1:8" ht="12.75">
      <c r="A894" s="150" t="s">
        <v>468</v>
      </c>
      <c r="C894" s="151">
        <v>407.77100000018254</v>
      </c>
      <c r="D894" s="131">
        <v>967805.9083433151</v>
      </c>
      <c r="F894" s="131">
        <v>114900</v>
      </c>
      <c r="G894" s="131">
        <v>111900</v>
      </c>
      <c r="H894" s="152" t="s">
        <v>793</v>
      </c>
    </row>
    <row r="896" spans="4:8" ht="12.75">
      <c r="D896" s="131">
        <v>982355.1695489883</v>
      </c>
      <c r="F896" s="131">
        <v>116200</v>
      </c>
      <c r="G896" s="131">
        <v>111600</v>
      </c>
      <c r="H896" s="152" t="s">
        <v>794</v>
      </c>
    </row>
    <row r="898" spans="4:8" ht="12.75">
      <c r="D898" s="131">
        <v>959232.2513828278</v>
      </c>
      <c r="F898" s="131">
        <v>115700</v>
      </c>
      <c r="G898" s="131">
        <v>110600</v>
      </c>
      <c r="H898" s="152" t="s">
        <v>795</v>
      </c>
    </row>
    <row r="900" spans="1:8" ht="12.75">
      <c r="A900" s="147" t="s">
        <v>419</v>
      </c>
      <c r="C900" s="153" t="s">
        <v>420</v>
      </c>
      <c r="D900" s="131">
        <v>969797.7764250438</v>
      </c>
      <c r="F900" s="131">
        <v>115600</v>
      </c>
      <c r="G900" s="131">
        <v>111366.66666666666</v>
      </c>
      <c r="H900" s="131">
        <v>856349.0552510396</v>
      </c>
    </row>
    <row r="901" spans="1:8" ht="12.75">
      <c r="A901" s="130">
        <v>38407.78640046297</v>
      </c>
      <c r="C901" s="153" t="s">
        <v>421</v>
      </c>
      <c r="D901" s="131">
        <v>11689.439249631838</v>
      </c>
      <c r="F901" s="131">
        <v>655.7438524302</v>
      </c>
      <c r="G901" s="131">
        <v>680.6859285554045</v>
      </c>
      <c r="H901" s="131">
        <v>11689.439249631838</v>
      </c>
    </row>
    <row r="903" spans="3:8" ht="12.75">
      <c r="C903" s="153" t="s">
        <v>422</v>
      </c>
      <c r="D903" s="131">
        <v>1.2053481183182853</v>
      </c>
      <c r="F903" s="131">
        <v>0.567252467500173</v>
      </c>
      <c r="G903" s="131">
        <v>0.6112115491368495</v>
      </c>
      <c r="H903" s="131">
        <v>1.3650320716714126</v>
      </c>
    </row>
    <row r="904" spans="1:10" ht="12.75">
      <c r="A904" s="147" t="s">
        <v>411</v>
      </c>
      <c r="C904" s="148" t="s">
        <v>412</v>
      </c>
      <c r="D904" s="148" t="s">
        <v>413</v>
      </c>
      <c r="F904" s="148" t="s">
        <v>414</v>
      </c>
      <c r="G904" s="148" t="s">
        <v>415</v>
      </c>
      <c r="H904" s="148" t="s">
        <v>416</v>
      </c>
      <c r="I904" s="149" t="s">
        <v>417</v>
      </c>
      <c r="J904" s="148" t="s">
        <v>418</v>
      </c>
    </row>
    <row r="905" spans="1:8" ht="12.75">
      <c r="A905" s="150" t="s">
        <v>475</v>
      </c>
      <c r="C905" s="151">
        <v>455.40299999993294</v>
      </c>
      <c r="D905" s="131">
        <v>85582.25272452831</v>
      </c>
      <c r="F905" s="131">
        <v>77352.5</v>
      </c>
      <c r="G905" s="131">
        <v>79942.5</v>
      </c>
      <c r="H905" s="152" t="s">
        <v>796</v>
      </c>
    </row>
    <row r="907" spans="4:8" ht="12.75">
      <c r="D907" s="131">
        <v>86490.51938176155</v>
      </c>
      <c r="F907" s="131">
        <v>77175</v>
      </c>
      <c r="G907" s="131">
        <v>79247.5</v>
      </c>
      <c r="H907" s="152" t="s">
        <v>797</v>
      </c>
    </row>
    <row r="909" spans="4:8" ht="12.75">
      <c r="D909" s="131">
        <v>85923.2344392538</v>
      </c>
      <c r="F909" s="131">
        <v>77850</v>
      </c>
      <c r="G909" s="131">
        <v>78930</v>
      </c>
      <c r="H909" s="152" t="s">
        <v>798</v>
      </c>
    </row>
    <row r="911" spans="1:8" ht="12.75">
      <c r="A911" s="147" t="s">
        <v>419</v>
      </c>
      <c r="C911" s="153" t="s">
        <v>420</v>
      </c>
      <c r="D911" s="131">
        <v>85998.66884851456</v>
      </c>
      <c r="F911" s="131">
        <v>77459.16666666667</v>
      </c>
      <c r="G911" s="131">
        <v>79373.33333333333</v>
      </c>
      <c r="H911" s="131">
        <v>7587.983286499054</v>
      </c>
    </row>
    <row r="912" spans="1:8" ht="12.75">
      <c r="A912" s="130">
        <v>38407.78704861111</v>
      </c>
      <c r="C912" s="153" t="s">
        <v>421</v>
      </c>
      <c r="D912" s="131">
        <v>458.80806742689543</v>
      </c>
      <c r="F912" s="131">
        <v>349.9136798316598</v>
      </c>
      <c r="G912" s="131">
        <v>517.8461000464649</v>
      </c>
      <c r="H912" s="131">
        <v>458.80806742689543</v>
      </c>
    </row>
    <row r="914" spans="3:8" ht="12.75">
      <c r="C914" s="153" t="s">
        <v>422</v>
      </c>
      <c r="D914" s="131">
        <v>0.5335060106977695</v>
      </c>
      <c r="F914" s="131">
        <v>0.4517395356671707</v>
      </c>
      <c r="G914" s="131">
        <v>0.6524182345621514</v>
      </c>
      <c r="H914" s="131">
        <v>6.046508671720869</v>
      </c>
    </row>
    <row r="915" spans="1:16" ht="12.75">
      <c r="A915" s="141" t="s">
        <v>402</v>
      </c>
      <c r="B915" s="136" t="s">
        <v>799</v>
      </c>
      <c r="D915" s="141" t="s">
        <v>403</v>
      </c>
      <c r="E915" s="136" t="s">
        <v>404</v>
      </c>
      <c r="F915" s="137" t="s">
        <v>434</v>
      </c>
      <c r="G915" s="142" t="s">
        <v>406</v>
      </c>
      <c r="H915" s="143">
        <v>1</v>
      </c>
      <c r="I915" s="144" t="s">
        <v>407</v>
      </c>
      <c r="J915" s="143">
        <v>9</v>
      </c>
      <c r="K915" s="142" t="s">
        <v>408</v>
      </c>
      <c r="L915" s="145">
        <v>1</v>
      </c>
      <c r="M915" s="142" t="s">
        <v>409</v>
      </c>
      <c r="N915" s="146">
        <v>1</v>
      </c>
      <c r="O915" s="142" t="s">
        <v>410</v>
      </c>
      <c r="P915" s="146">
        <v>1</v>
      </c>
    </row>
    <row r="917" spans="1:10" ht="12.75">
      <c r="A917" s="147" t="s">
        <v>411</v>
      </c>
      <c r="C917" s="148" t="s">
        <v>412</v>
      </c>
      <c r="D917" s="148" t="s">
        <v>413</v>
      </c>
      <c r="F917" s="148" t="s">
        <v>414</v>
      </c>
      <c r="G917" s="148" t="s">
        <v>415</v>
      </c>
      <c r="H917" s="148" t="s">
        <v>416</v>
      </c>
      <c r="I917" s="149" t="s">
        <v>417</v>
      </c>
      <c r="J917" s="148" t="s">
        <v>418</v>
      </c>
    </row>
    <row r="918" spans="1:8" ht="12.75">
      <c r="A918" s="150" t="s">
        <v>471</v>
      </c>
      <c r="C918" s="151">
        <v>228.61599999992177</v>
      </c>
      <c r="D918" s="131">
        <v>30567.197498589754</v>
      </c>
      <c r="F918" s="131">
        <v>23041</v>
      </c>
      <c r="G918" s="131">
        <v>22327</v>
      </c>
      <c r="H918" s="152" t="s">
        <v>800</v>
      </c>
    </row>
    <row r="920" spans="4:8" ht="12.75">
      <c r="D920" s="131">
        <v>31176.205262452364</v>
      </c>
      <c r="F920" s="131">
        <v>22679</v>
      </c>
      <c r="G920" s="131">
        <v>22134</v>
      </c>
      <c r="H920" s="152" t="s">
        <v>801</v>
      </c>
    </row>
    <row r="922" spans="4:8" ht="12.75">
      <c r="D922" s="131">
        <v>31492.113640725613</v>
      </c>
      <c r="F922" s="131">
        <v>23430</v>
      </c>
      <c r="G922" s="131">
        <v>22425</v>
      </c>
      <c r="H922" s="152" t="s">
        <v>802</v>
      </c>
    </row>
    <row r="924" spans="1:8" ht="12.75">
      <c r="A924" s="147" t="s">
        <v>419</v>
      </c>
      <c r="C924" s="153" t="s">
        <v>420</v>
      </c>
      <c r="D924" s="131">
        <v>31078.505467255913</v>
      </c>
      <c r="F924" s="131">
        <v>23050</v>
      </c>
      <c r="G924" s="131">
        <v>22295.333333333336</v>
      </c>
      <c r="H924" s="131">
        <v>8431.977344106115</v>
      </c>
    </row>
    <row r="925" spans="1:8" ht="12.75">
      <c r="A925" s="130">
        <v>38407.789293981485</v>
      </c>
      <c r="C925" s="153" t="s">
        <v>421</v>
      </c>
      <c r="D925" s="131">
        <v>470.134454152947</v>
      </c>
      <c r="F925" s="131">
        <v>375.5808834325837</v>
      </c>
      <c r="G925" s="131">
        <v>148.0619239822762</v>
      </c>
      <c r="H925" s="131">
        <v>470.134454152947</v>
      </c>
    </row>
    <row r="927" spans="3:8" ht="12.75">
      <c r="C927" s="153" t="s">
        <v>422</v>
      </c>
      <c r="D927" s="131">
        <v>1.5127318610873268</v>
      </c>
      <c r="F927" s="131">
        <v>1.6294181493821416</v>
      </c>
      <c r="G927" s="131">
        <v>0.6640937893532707</v>
      </c>
      <c r="H927" s="131">
        <v>5.575613346275975</v>
      </c>
    </row>
    <row r="928" spans="1:10" ht="12.75">
      <c r="A928" s="147" t="s">
        <v>411</v>
      </c>
      <c r="C928" s="148" t="s">
        <v>412</v>
      </c>
      <c r="D928" s="148" t="s">
        <v>413</v>
      </c>
      <c r="F928" s="148" t="s">
        <v>414</v>
      </c>
      <c r="G928" s="148" t="s">
        <v>415</v>
      </c>
      <c r="H928" s="148" t="s">
        <v>416</v>
      </c>
      <c r="I928" s="149" t="s">
        <v>417</v>
      </c>
      <c r="J928" s="148" t="s">
        <v>418</v>
      </c>
    </row>
    <row r="929" spans="1:8" ht="12.75">
      <c r="A929" s="150" t="s">
        <v>472</v>
      </c>
      <c r="C929" s="151">
        <v>231.6040000000503</v>
      </c>
      <c r="D929" s="131">
        <v>19753.051238566637</v>
      </c>
      <c r="F929" s="131">
        <v>16499</v>
      </c>
      <c r="G929" s="131">
        <v>18138</v>
      </c>
      <c r="H929" s="152" t="s">
        <v>803</v>
      </c>
    </row>
    <row r="931" spans="4:8" ht="12.75">
      <c r="D931" s="131">
        <v>19734.04695737362</v>
      </c>
      <c r="F931" s="131">
        <v>16598</v>
      </c>
      <c r="G931" s="131">
        <v>18419</v>
      </c>
      <c r="H931" s="152" t="s">
        <v>804</v>
      </c>
    </row>
    <row r="933" spans="4:8" ht="12.75">
      <c r="D933" s="131">
        <v>19759.452666521072</v>
      </c>
      <c r="F933" s="131">
        <v>16567</v>
      </c>
      <c r="G933" s="131">
        <v>18216</v>
      </c>
      <c r="H933" s="152" t="s">
        <v>805</v>
      </c>
    </row>
    <row r="935" spans="1:8" ht="12.75">
      <c r="A935" s="147" t="s">
        <v>419</v>
      </c>
      <c r="C935" s="153" t="s">
        <v>420</v>
      </c>
      <c r="D935" s="131">
        <v>19748.85028748711</v>
      </c>
      <c r="F935" s="131">
        <v>16554.666666666668</v>
      </c>
      <c r="G935" s="131">
        <v>18257.666666666668</v>
      </c>
      <c r="H935" s="131">
        <v>2142.4206046624536</v>
      </c>
    </row>
    <row r="936" spans="1:8" ht="12.75">
      <c r="A936" s="130">
        <v>38407.789768518516</v>
      </c>
      <c r="C936" s="153" t="s">
        <v>421</v>
      </c>
      <c r="D936" s="131">
        <v>13.213572827839847</v>
      </c>
      <c r="F936" s="131">
        <v>50.63924696649165</v>
      </c>
      <c r="G936" s="131">
        <v>145.05975780116736</v>
      </c>
      <c r="H936" s="131">
        <v>13.213572827839847</v>
      </c>
    </row>
    <row r="938" spans="3:8" ht="12.75">
      <c r="C938" s="153" t="s">
        <v>422</v>
      </c>
      <c r="D938" s="131">
        <v>0.06690806115539792</v>
      </c>
      <c r="F938" s="131">
        <v>0.3058910697879248</v>
      </c>
      <c r="G938" s="131">
        <v>0.7945142194210689</v>
      </c>
      <c r="H938" s="131">
        <v>0.616759043442905</v>
      </c>
    </row>
    <row r="939" spans="1:10" ht="12.75">
      <c r="A939" s="147" t="s">
        <v>411</v>
      </c>
      <c r="C939" s="148" t="s">
        <v>412</v>
      </c>
      <c r="D939" s="148" t="s">
        <v>413</v>
      </c>
      <c r="F939" s="148" t="s">
        <v>414</v>
      </c>
      <c r="G939" s="148" t="s">
        <v>415</v>
      </c>
      <c r="H939" s="148" t="s">
        <v>416</v>
      </c>
      <c r="I939" s="149" t="s">
        <v>417</v>
      </c>
      <c r="J939" s="148" t="s">
        <v>418</v>
      </c>
    </row>
    <row r="940" spans="1:8" ht="12.75">
      <c r="A940" s="150" t="s">
        <v>470</v>
      </c>
      <c r="C940" s="151">
        <v>267.7160000000149</v>
      </c>
      <c r="D940" s="131">
        <v>5702.847059339285</v>
      </c>
      <c r="F940" s="131">
        <v>5167.75</v>
      </c>
      <c r="G940" s="131">
        <v>5196.5</v>
      </c>
      <c r="H940" s="152" t="s">
        <v>806</v>
      </c>
    </row>
    <row r="942" spans="4:8" ht="12.75">
      <c r="D942" s="131">
        <v>5734.915210574865</v>
      </c>
      <c r="F942" s="131">
        <v>5163.25</v>
      </c>
      <c r="G942" s="131">
        <v>5206.75</v>
      </c>
      <c r="H942" s="152" t="s">
        <v>807</v>
      </c>
    </row>
    <row r="944" spans="4:8" ht="12.75">
      <c r="D944" s="131">
        <v>5829.2725071311</v>
      </c>
      <c r="F944" s="131">
        <v>5130.5</v>
      </c>
      <c r="G944" s="131">
        <v>5157</v>
      </c>
      <c r="H944" s="152" t="s">
        <v>808</v>
      </c>
    </row>
    <row r="946" spans="1:8" ht="12.75">
      <c r="A946" s="147" t="s">
        <v>419</v>
      </c>
      <c r="C946" s="153" t="s">
        <v>420</v>
      </c>
      <c r="D946" s="131">
        <v>5755.678259015083</v>
      </c>
      <c r="F946" s="131">
        <v>5153.833333333333</v>
      </c>
      <c r="G946" s="131">
        <v>5186.75</v>
      </c>
      <c r="H946" s="131">
        <v>582.6257015811865</v>
      </c>
    </row>
    <row r="947" spans="1:8" ht="12.75">
      <c r="A947" s="130">
        <v>38407.79041666666</v>
      </c>
      <c r="C947" s="153" t="s">
        <v>421</v>
      </c>
      <c r="D947" s="131">
        <v>65.72044276886064</v>
      </c>
      <c r="F947" s="131">
        <v>20.33213794300376</v>
      </c>
      <c r="G947" s="131">
        <v>26.269040713356855</v>
      </c>
      <c r="H947" s="131">
        <v>65.72044276886064</v>
      </c>
    </row>
    <row r="949" spans="3:8" ht="12.75">
      <c r="C949" s="153" t="s">
        <v>422</v>
      </c>
      <c r="D949" s="131">
        <v>1.1418366317805049</v>
      </c>
      <c r="F949" s="131">
        <v>0.39450515039945216</v>
      </c>
      <c r="G949" s="131">
        <v>0.506464370045922</v>
      </c>
      <c r="H949" s="131">
        <v>11.280045248690898</v>
      </c>
    </row>
    <row r="950" spans="1:10" ht="12.75">
      <c r="A950" s="147" t="s">
        <v>411</v>
      </c>
      <c r="C950" s="148" t="s">
        <v>412</v>
      </c>
      <c r="D950" s="148" t="s">
        <v>413</v>
      </c>
      <c r="F950" s="148" t="s">
        <v>414</v>
      </c>
      <c r="G950" s="148" t="s">
        <v>415</v>
      </c>
      <c r="H950" s="148" t="s">
        <v>416</v>
      </c>
      <c r="I950" s="149" t="s">
        <v>417</v>
      </c>
      <c r="J950" s="148" t="s">
        <v>418</v>
      </c>
    </row>
    <row r="951" spans="1:8" ht="12.75">
      <c r="A951" s="150" t="s">
        <v>469</v>
      </c>
      <c r="C951" s="151">
        <v>292.40199999976903</v>
      </c>
      <c r="D951" s="131">
        <v>76083.72131609917</v>
      </c>
      <c r="F951" s="131">
        <v>21749</v>
      </c>
      <c r="G951" s="131">
        <v>20753.5</v>
      </c>
      <c r="H951" s="152" t="s">
        <v>809</v>
      </c>
    </row>
    <row r="953" spans="4:8" ht="12.75">
      <c r="D953" s="131">
        <v>72210.56546247005</v>
      </c>
      <c r="F953" s="131">
        <v>21858.25</v>
      </c>
      <c r="G953" s="131">
        <v>21011.25</v>
      </c>
      <c r="H953" s="152" t="s">
        <v>810</v>
      </c>
    </row>
    <row r="955" spans="4:8" ht="12.75">
      <c r="D955" s="131">
        <v>75028.02045094967</v>
      </c>
      <c r="F955" s="131">
        <v>21790.5</v>
      </c>
      <c r="G955" s="131">
        <v>20994.25</v>
      </c>
      <c r="H955" s="152" t="s">
        <v>811</v>
      </c>
    </row>
    <row r="957" spans="1:8" ht="12.75">
      <c r="A957" s="147" t="s">
        <v>419</v>
      </c>
      <c r="C957" s="153" t="s">
        <v>420</v>
      </c>
      <c r="D957" s="131">
        <v>74440.7690765063</v>
      </c>
      <c r="F957" s="131">
        <v>21799.25</v>
      </c>
      <c r="G957" s="131">
        <v>20919.666666666668</v>
      </c>
      <c r="H957" s="131">
        <v>53156.088000617725</v>
      </c>
    </row>
    <row r="958" spans="1:8" ht="12.75">
      <c r="A958" s="130">
        <v>38407.79108796296</v>
      </c>
      <c r="C958" s="153" t="s">
        <v>421</v>
      </c>
      <c r="D958" s="131">
        <v>2002.2442905938065</v>
      </c>
      <c r="F958" s="131">
        <v>55.14809606867675</v>
      </c>
      <c r="G958" s="131">
        <v>144.1553704630297</v>
      </c>
      <c r="H958" s="131">
        <v>2002.2442905938065</v>
      </c>
    </row>
    <row r="960" spans="3:8" ht="12.75">
      <c r="C960" s="153" t="s">
        <v>422</v>
      </c>
      <c r="D960" s="131">
        <v>2.6897146757524832</v>
      </c>
      <c r="F960" s="131">
        <v>0.2529816212423673</v>
      </c>
      <c r="G960" s="131">
        <v>0.6890901884814753</v>
      </c>
      <c r="H960" s="131">
        <v>3.766726194317645</v>
      </c>
    </row>
    <row r="961" spans="1:10" ht="12.75">
      <c r="A961" s="147" t="s">
        <v>411</v>
      </c>
      <c r="C961" s="148" t="s">
        <v>412</v>
      </c>
      <c r="D961" s="148" t="s">
        <v>413</v>
      </c>
      <c r="F961" s="148" t="s">
        <v>414</v>
      </c>
      <c r="G961" s="148" t="s">
        <v>415</v>
      </c>
      <c r="H961" s="148" t="s">
        <v>416</v>
      </c>
      <c r="I961" s="149" t="s">
        <v>417</v>
      </c>
      <c r="J961" s="148" t="s">
        <v>418</v>
      </c>
    </row>
    <row r="962" spans="1:8" ht="12.75">
      <c r="A962" s="150" t="s">
        <v>473</v>
      </c>
      <c r="C962" s="151">
        <v>324.75400000019</v>
      </c>
      <c r="D962" s="131">
        <v>36221.136382460594</v>
      </c>
      <c r="F962" s="131">
        <v>32150.999999970198</v>
      </c>
      <c r="G962" s="131">
        <v>28927.999999970198</v>
      </c>
      <c r="H962" s="152" t="s">
        <v>812</v>
      </c>
    </row>
    <row r="964" spans="4:8" ht="12.75">
      <c r="D964" s="131">
        <v>36090.31658434868</v>
      </c>
      <c r="F964" s="131">
        <v>31424.000000029802</v>
      </c>
      <c r="G964" s="131">
        <v>28850.999999970198</v>
      </c>
      <c r="H964" s="152" t="s">
        <v>813</v>
      </c>
    </row>
    <row r="966" spans="4:8" ht="12.75">
      <c r="D966" s="131">
        <v>35954.8186301589</v>
      </c>
      <c r="F966" s="131">
        <v>31340</v>
      </c>
      <c r="G966" s="131">
        <v>28948</v>
      </c>
      <c r="H966" s="152" t="s">
        <v>814</v>
      </c>
    </row>
    <row r="968" spans="1:8" ht="12.75">
      <c r="A968" s="147" t="s">
        <v>419</v>
      </c>
      <c r="C968" s="153" t="s">
        <v>420</v>
      </c>
      <c r="D968" s="131">
        <v>36088.75719898939</v>
      </c>
      <c r="F968" s="131">
        <v>31638.333333333336</v>
      </c>
      <c r="G968" s="131">
        <v>28908.99999998013</v>
      </c>
      <c r="H968" s="131">
        <v>5724.439425210515</v>
      </c>
    </row>
    <row r="969" spans="1:8" ht="12.75">
      <c r="A969" s="130">
        <v>38407.791597222225</v>
      </c>
      <c r="C969" s="153" t="s">
        <v>421</v>
      </c>
      <c r="D969" s="131">
        <v>133.1657240426922</v>
      </c>
      <c r="F969" s="131">
        <v>445.9644978154288</v>
      </c>
      <c r="G969" s="131">
        <v>51.21523212311113</v>
      </c>
      <c r="H969" s="131">
        <v>133.1657240426922</v>
      </c>
    </row>
    <row r="971" spans="3:8" ht="12.75">
      <c r="C971" s="153" t="s">
        <v>422</v>
      </c>
      <c r="D971" s="131">
        <v>0.3689950399467381</v>
      </c>
      <c r="F971" s="131">
        <v>1.4095701348009126</v>
      </c>
      <c r="G971" s="131">
        <v>0.17716016508058507</v>
      </c>
      <c r="H971" s="131">
        <v>2.326266628942363</v>
      </c>
    </row>
    <row r="972" spans="1:10" ht="12.75">
      <c r="A972" s="147" t="s">
        <v>411</v>
      </c>
      <c r="C972" s="148" t="s">
        <v>412</v>
      </c>
      <c r="D972" s="148" t="s">
        <v>413</v>
      </c>
      <c r="F972" s="148" t="s">
        <v>414</v>
      </c>
      <c r="G972" s="148" t="s">
        <v>415</v>
      </c>
      <c r="H972" s="148" t="s">
        <v>416</v>
      </c>
      <c r="I972" s="149" t="s">
        <v>417</v>
      </c>
      <c r="J972" s="148" t="s">
        <v>418</v>
      </c>
    </row>
    <row r="973" spans="1:8" ht="12.75">
      <c r="A973" s="150" t="s">
        <v>492</v>
      </c>
      <c r="C973" s="151">
        <v>343.82299999985844</v>
      </c>
      <c r="D973" s="131">
        <v>29626.30140221119</v>
      </c>
      <c r="F973" s="131">
        <v>24414</v>
      </c>
      <c r="G973" s="131">
        <v>24338</v>
      </c>
      <c r="H973" s="152" t="s">
        <v>815</v>
      </c>
    </row>
    <row r="975" spans="4:8" ht="12.75">
      <c r="D975" s="131">
        <v>29753.12432655692</v>
      </c>
      <c r="F975" s="131">
        <v>24552</v>
      </c>
      <c r="G975" s="131">
        <v>24596</v>
      </c>
      <c r="H975" s="152" t="s">
        <v>816</v>
      </c>
    </row>
    <row r="977" spans="4:8" ht="12.75">
      <c r="D977" s="131">
        <v>29558.637478441</v>
      </c>
      <c r="F977" s="131">
        <v>24814</v>
      </c>
      <c r="G977" s="131">
        <v>24744</v>
      </c>
      <c r="H977" s="152" t="s">
        <v>817</v>
      </c>
    </row>
    <row r="979" spans="1:8" ht="12.75">
      <c r="A979" s="147" t="s">
        <v>419</v>
      </c>
      <c r="C979" s="153" t="s">
        <v>420</v>
      </c>
      <c r="D979" s="131">
        <v>29646.021069069706</v>
      </c>
      <c r="F979" s="131">
        <v>24593.333333333336</v>
      </c>
      <c r="G979" s="131">
        <v>24559.333333333336</v>
      </c>
      <c r="H979" s="131">
        <v>5069.5650806137155</v>
      </c>
    </row>
    <row r="980" spans="1:8" ht="12.75">
      <c r="A980" s="130">
        <v>38407.792037037034</v>
      </c>
      <c r="C980" s="153" t="s">
        <v>421</v>
      </c>
      <c r="D980" s="131">
        <v>98.73161838165989</v>
      </c>
      <c r="F980" s="131">
        <v>203.17808280750495</v>
      </c>
      <c r="G980" s="131">
        <v>205.46857018369826</v>
      </c>
      <c r="H980" s="131">
        <v>98.73161838165989</v>
      </c>
    </row>
    <row r="982" spans="3:8" ht="12.75">
      <c r="C982" s="153" t="s">
        <v>422</v>
      </c>
      <c r="D982" s="131">
        <v>0.3330349734004222</v>
      </c>
      <c r="F982" s="131">
        <v>0.8261510550589791</v>
      </c>
      <c r="G982" s="131">
        <v>0.8366211223853725</v>
      </c>
      <c r="H982" s="131">
        <v>1.9475362641898966</v>
      </c>
    </row>
    <row r="983" spans="1:10" ht="12.75">
      <c r="A983" s="147" t="s">
        <v>411</v>
      </c>
      <c r="C983" s="148" t="s">
        <v>412</v>
      </c>
      <c r="D983" s="148" t="s">
        <v>413</v>
      </c>
      <c r="F983" s="148" t="s">
        <v>414</v>
      </c>
      <c r="G983" s="148" t="s">
        <v>415</v>
      </c>
      <c r="H983" s="148" t="s">
        <v>416</v>
      </c>
      <c r="I983" s="149" t="s">
        <v>417</v>
      </c>
      <c r="J983" s="148" t="s">
        <v>418</v>
      </c>
    </row>
    <row r="984" spans="1:8" ht="12.75">
      <c r="A984" s="150" t="s">
        <v>474</v>
      </c>
      <c r="C984" s="151">
        <v>361.38400000007823</v>
      </c>
      <c r="D984" s="131">
        <v>54419.573555886745</v>
      </c>
      <c r="F984" s="131">
        <v>25396</v>
      </c>
      <c r="G984" s="131">
        <v>25440</v>
      </c>
      <c r="H984" s="152" t="s">
        <v>818</v>
      </c>
    </row>
    <row r="986" spans="4:8" ht="12.75">
      <c r="D986" s="131">
        <v>54970.961915910244</v>
      </c>
      <c r="F986" s="131">
        <v>25338</v>
      </c>
      <c r="G986" s="131">
        <v>25422</v>
      </c>
      <c r="H986" s="152" t="s">
        <v>819</v>
      </c>
    </row>
    <row r="988" spans="4:8" ht="12.75">
      <c r="D988" s="131">
        <v>55044.038549661636</v>
      </c>
      <c r="F988" s="131">
        <v>25820.000000029802</v>
      </c>
      <c r="G988" s="131">
        <v>25136</v>
      </c>
      <c r="H988" s="152" t="s">
        <v>820</v>
      </c>
    </row>
    <row r="990" spans="1:8" ht="12.75">
      <c r="A990" s="147" t="s">
        <v>419</v>
      </c>
      <c r="C990" s="153" t="s">
        <v>420</v>
      </c>
      <c r="D990" s="131">
        <v>54811.52467381954</v>
      </c>
      <c r="F990" s="131">
        <v>25518.00000000993</v>
      </c>
      <c r="G990" s="131">
        <v>25332.666666666664</v>
      </c>
      <c r="H990" s="131">
        <v>29378.71208831486</v>
      </c>
    </row>
    <row r="991" spans="1:8" ht="12.75">
      <c r="A991" s="130">
        <v>38407.79246527778</v>
      </c>
      <c r="C991" s="153" t="s">
        <v>421</v>
      </c>
      <c r="D991" s="131">
        <v>341.4005092790615</v>
      </c>
      <c r="F991" s="131">
        <v>263.1425469378752</v>
      </c>
      <c r="G991" s="131">
        <v>170.55595367307862</v>
      </c>
      <c r="H991" s="131">
        <v>341.4005092790615</v>
      </c>
    </row>
    <row r="993" spans="3:8" ht="12.75">
      <c r="C993" s="153" t="s">
        <v>422</v>
      </c>
      <c r="D993" s="131">
        <v>0.6228626394005964</v>
      </c>
      <c r="F993" s="131">
        <v>1.0312036481611913</v>
      </c>
      <c r="G993" s="131">
        <v>0.673264903049075</v>
      </c>
      <c r="H993" s="131">
        <v>1.1620676503884282</v>
      </c>
    </row>
    <row r="994" spans="1:10" ht="12.75">
      <c r="A994" s="147" t="s">
        <v>411</v>
      </c>
      <c r="C994" s="148" t="s">
        <v>412</v>
      </c>
      <c r="D994" s="148" t="s">
        <v>413</v>
      </c>
      <c r="F994" s="148" t="s">
        <v>414</v>
      </c>
      <c r="G994" s="148" t="s">
        <v>415</v>
      </c>
      <c r="H994" s="148" t="s">
        <v>416</v>
      </c>
      <c r="I994" s="149" t="s">
        <v>417</v>
      </c>
      <c r="J994" s="148" t="s">
        <v>418</v>
      </c>
    </row>
    <row r="995" spans="1:8" ht="12.75">
      <c r="A995" s="150" t="s">
        <v>493</v>
      </c>
      <c r="C995" s="151">
        <v>371.029</v>
      </c>
      <c r="D995" s="131">
        <v>41713.01453661919</v>
      </c>
      <c r="F995" s="131">
        <v>31462</v>
      </c>
      <c r="G995" s="131">
        <v>30450</v>
      </c>
      <c r="H995" s="152" t="s">
        <v>821</v>
      </c>
    </row>
    <row r="997" spans="4:8" ht="12.75">
      <c r="D997" s="131">
        <v>41324.40788167715</v>
      </c>
      <c r="F997" s="131">
        <v>31192</v>
      </c>
      <c r="G997" s="131">
        <v>31134</v>
      </c>
      <c r="H997" s="152" t="s">
        <v>822</v>
      </c>
    </row>
    <row r="999" spans="4:8" ht="12.75">
      <c r="D999" s="131">
        <v>41165.282296061516</v>
      </c>
      <c r="F999" s="131">
        <v>31618.000000029802</v>
      </c>
      <c r="G999" s="131">
        <v>30958</v>
      </c>
      <c r="H999" s="152" t="s">
        <v>823</v>
      </c>
    </row>
    <row r="1001" spans="1:8" ht="12.75">
      <c r="A1001" s="147" t="s">
        <v>419</v>
      </c>
      <c r="C1001" s="153" t="s">
        <v>420</v>
      </c>
      <c r="D1001" s="131">
        <v>41400.90157145262</v>
      </c>
      <c r="F1001" s="131">
        <v>31424.00000000993</v>
      </c>
      <c r="G1001" s="131">
        <v>30847.333333333336</v>
      </c>
      <c r="H1001" s="131">
        <v>10196.351888571198</v>
      </c>
    </row>
    <row r="1002" spans="1:8" ht="12.75">
      <c r="A1002" s="130">
        <v>38407.792916666665</v>
      </c>
      <c r="C1002" s="153" t="s">
        <v>421</v>
      </c>
      <c r="D1002" s="131">
        <v>281.7642902635834</v>
      </c>
      <c r="F1002" s="131">
        <v>215.5272604695127</v>
      </c>
      <c r="G1002" s="131">
        <v>355.17507420050373</v>
      </c>
      <c r="H1002" s="131">
        <v>281.7642902635834</v>
      </c>
    </row>
    <row r="1004" spans="3:8" ht="12.75">
      <c r="C1004" s="153" t="s">
        <v>422</v>
      </c>
      <c r="D1004" s="131">
        <v>0.6805752521531312</v>
      </c>
      <c r="F1004" s="131">
        <v>0.6858683187036806</v>
      </c>
      <c r="G1004" s="131">
        <v>1.1513963633825846</v>
      </c>
      <c r="H1004" s="131">
        <v>2.7633833486994983</v>
      </c>
    </row>
    <row r="1005" spans="1:10" ht="12.75">
      <c r="A1005" s="147" t="s">
        <v>411</v>
      </c>
      <c r="C1005" s="148" t="s">
        <v>412</v>
      </c>
      <c r="D1005" s="148" t="s">
        <v>413</v>
      </c>
      <c r="F1005" s="148" t="s">
        <v>414</v>
      </c>
      <c r="G1005" s="148" t="s">
        <v>415</v>
      </c>
      <c r="H1005" s="148" t="s">
        <v>416</v>
      </c>
      <c r="I1005" s="149" t="s">
        <v>417</v>
      </c>
      <c r="J1005" s="148" t="s">
        <v>418</v>
      </c>
    </row>
    <row r="1006" spans="1:8" ht="12.75">
      <c r="A1006" s="150" t="s">
        <v>468</v>
      </c>
      <c r="C1006" s="151">
        <v>407.77100000018254</v>
      </c>
      <c r="D1006" s="131">
        <v>888509.3238277435</v>
      </c>
      <c r="F1006" s="131">
        <v>115800</v>
      </c>
      <c r="G1006" s="131">
        <v>113000</v>
      </c>
      <c r="H1006" s="152" t="s">
        <v>824</v>
      </c>
    </row>
    <row r="1008" spans="4:8" ht="12.75">
      <c r="D1008" s="131">
        <v>888612.3676986694</v>
      </c>
      <c r="F1008" s="131">
        <v>115800</v>
      </c>
      <c r="G1008" s="131">
        <v>113500</v>
      </c>
      <c r="H1008" s="152" t="s">
        <v>825</v>
      </c>
    </row>
    <row r="1010" spans="4:8" ht="12.75">
      <c r="D1010" s="131">
        <v>878715.7163410187</v>
      </c>
      <c r="F1010" s="131">
        <v>115400</v>
      </c>
      <c r="G1010" s="131">
        <v>113100</v>
      </c>
      <c r="H1010" s="152" t="s">
        <v>826</v>
      </c>
    </row>
    <row r="1012" spans="1:8" ht="12.75">
      <c r="A1012" s="147" t="s">
        <v>419</v>
      </c>
      <c r="C1012" s="153" t="s">
        <v>420</v>
      </c>
      <c r="D1012" s="131">
        <v>885279.1359558105</v>
      </c>
      <c r="F1012" s="131">
        <v>115666.66666666666</v>
      </c>
      <c r="G1012" s="131">
        <v>113200</v>
      </c>
      <c r="H1012" s="131">
        <v>770865.9703373618</v>
      </c>
    </row>
    <row r="1013" spans="1:8" ht="12.75">
      <c r="A1013" s="130">
        <v>38407.79337962963</v>
      </c>
      <c r="C1013" s="153" t="s">
        <v>421</v>
      </c>
      <c r="D1013" s="131">
        <v>5684.321620878198</v>
      </c>
      <c r="F1013" s="131">
        <v>230.94010767585027</v>
      </c>
      <c r="G1013" s="131">
        <v>264.575131106459</v>
      </c>
      <c r="H1013" s="131">
        <v>5684.321620878198</v>
      </c>
    </row>
    <row r="1015" spans="3:8" ht="12.75">
      <c r="C1015" s="153" t="s">
        <v>422</v>
      </c>
      <c r="D1015" s="131">
        <v>0.6420937069460018</v>
      </c>
      <c r="F1015" s="131">
        <v>0.19966003545462563</v>
      </c>
      <c r="G1015" s="131">
        <v>0.23372361405164224</v>
      </c>
      <c r="H1015" s="131">
        <v>0.7373942863751676</v>
      </c>
    </row>
    <row r="1016" spans="1:10" ht="12.75">
      <c r="A1016" s="147" t="s">
        <v>411</v>
      </c>
      <c r="C1016" s="148" t="s">
        <v>412</v>
      </c>
      <c r="D1016" s="148" t="s">
        <v>413</v>
      </c>
      <c r="F1016" s="148" t="s">
        <v>414</v>
      </c>
      <c r="G1016" s="148" t="s">
        <v>415</v>
      </c>
      <c r="H1016" s="148" t="s">
        <v>416</v>
      </c>
      <c r="I1016" s="149" t="s">
        <v>417</v>
      </c>
      <c r="J1016" s="148" t="s">
        <v>418</v>
      </c>
    </row>
    <row r="1017" spans="1:8" ht="12.75">
      <c r="A1017" s="150" t="s">
        <v>475</v>
      </c>
      <c r="C1017" s="151">
        <v>455.40299999993294</v>
      </c>
      <c r="D1017" s="131">
        <v>91936.78601968288</v>
      </c>
      <c r="F1017" s="131">
        <v>78380</v>
      </c>
      <c r="G1017" s="131">
        <v>80590</v>
      </c>
      <c r="H1017" s="152" t="s">
        <v>827</v>
      </c>
    </row>
    <row r="1019" spans="4:8" ht="12.75">
      <c r="D1019" s="131">
        <v>91771.87718689442</v>
      </c>
      <c r="F1019" s="131">
        <v>78302.5</v>
      </c>
      <c r="G1019" s="131">
        <v>80402.5</v>
      </c>
      <c r="H1019" s="152" t="s">
        <v>828</v>
      </c>
    </row>
    <row r="1021" spans="4:8" ht="12.75">
      <c r="D1021" s="131">
        <v>90479.66725087166</v>
      </c>
      <c r="F1021" s="131">
        <v>78442.5</v>
      </c>
      <c r="G1021" s="131">
        <v>80677.5</v>
      </c>
      <c r="H1021" s="152" t="s">
        <v>829</v>
      </c>
    </row>
    <row r="1023" spans="1:8" ht="12.75">
      <c r="A1023" s="147" t="s">
        <v>419</v>
      </c>
      <c r="C1023" s="153" t="s">
        <v>420</v>
      </c>
      <c r="D1023" s="131">
        <v>91396.11015248299</v>
      </c>
      <c r="F1023" s="131">
        <v>78375</v>
      </c>
      <c r="G1023" s="131">
        <v>80556.66666666667</v>
      </c>
      <c r="H1023" s="131">
        <v>11936.618873413217</v>
      </c>
    </row>
    <row r="1024" spans="1:8" ht="12.75">
      <c r="A1024" s="130">
        <v>38407.794027777774</v>
      </c>
      <c r="C1024" s="153" t="s">
        <v>421</v>
      </c>
      <c r="D1024" s="131">
        <v>797.934473947292</v>
      </c>
      <c r="F1024" s="131">
        <v>70.13380069552768</v>
      </c>
      <c r="G1024" s="131">
        <v>140.49762750072804</v>
      </c>
      <c r="H1024" s="131">
        <v>797.934473947292</v>
      </c>
    </row>
    <row r="1026" spans="3:8" ht="12.75">
      <c r="C1026" s="153" t="s">
        <v>422</v>
      </c>
      <c r="D1026" s="131">
        <v>0.873050803383249</v>
      </c>
      <c r="F1026" s="131">
        <v>0.08948491316813739</v>
      </c>
      <c r="G1026" s="131">
        <v>0.1744084422982514</v>
      </c>
      <c r="H1026" s="131">
        <v>6.684761257851291</v>
      </c>
    </row>
    <row r="1027" spans="1:16" ht="12.75">
      <c r="A1027" s="141" t="s">
        <v>402</v>
      </c>
      <c r="B1027" s="136" t="s">
        <v>830</v>
      </c>
      <c r="D1027" s="141" t="s">
        <v>403</v>
      </c>
      <c r="E1027" s="136" t="s">
        <v>404</v>
      </c>
      <c r="F1027" s="137" t="s">
        <v>435</v>
      </c>
      <c r="G1027" s="142" t="s">
        <v>406</v>
      </c>
      <c r="H1027" s="143">
        <v>1</v>
      </c>
      <c r="I1027" s="144" t="s">
        <v>407</v>
      </c>
      <c r="J1027" s="143">
        <v>10</v>
      </c>
      <c r="K1027" s="142" t="s">
        <v>408</v>
      </c>
      <c r="L1027" s="145">
        <v>1</v>
      </c>
      <c r="M1027" s="142" t="s">
        <v>409</v>
      </c>
      <c r="N1027" s="146">
        <v>1</v>
      </c>
      <c r="O1027" s="142" t="s">
        <v>410</v>
      </c>
      <c r="P1027" s="146">
        <v>1</v>
      </c>
    </row>
    <row r="1029" spans="1:10" ht="12.75">
      <c r="A1029" s="147" t="s">
        <v>411</v>
      </c>
      <c r="C1029" s="148" t="s">
        <v>412</v>
      </c>
      <c r="D1029" s="148" t="s">
        <v>413</v>
      </c>
      <c r="F1029" s="148" t="s">
        <v>414</v>
      </c>
      <c r="G1029" s="148" t="s">
        <v>415</v>
      </c>
      <c r="H1029" s="148" t="s">
        <v>416</v>
      </c>
      <c r="I1029" s="149" t="s">
        <v>417</v>
      </c>
      <c r="J1029" s="148" t="s">
        <v>418</v>
      </c>
    </row>
    <row r="1030" spans="1:8" ht="12.75">
      <c r="A1030" s="150" t="s">
        <v>471</v>
      </c>
      <c r="C1030" s="151">
        <v>228.61599999992177</v>
      </c>
      <c r="D1030" s="131">
        <v>32714.74194726348</v>
      </c>
      <c r="F1030" s="131">
        <v>23290</v>
      </c>
      <c r="G1030" s="131">
        <v>22932</v>
      </c>
      <c r="H1030" s="152" t="s">
        <v>831</v>
      </c>
    </row>
    <row r="1032" spans="4:8" ht="12.75">
      <c r="D1032" s="131">
        <v>32806.15925323963</v>
      </c>
      <c r="F1032" s="131">
        <v>23149</v>
      </c>
      <c r="G1032" s="131">
        <v>22433</v>
      </c>
      <c r="H1032" s="152" t="s">
        <v>832</v>
      </c>
    </row>
    <row r="1034" spans="4:8" ht="12.75">
      <c r="D1034" s="131">
        <v>32719.414668142796</v>
      </c>
      <c r="F1034" s="131">
        <v>23406</v>
      </c>
      <c r="G1034" s="131">
        <v>22661</v>
      </c>
      <c r="H1034" s="152" t="s">
        <v>833</v>
      </c>
    </row>
    <row r="1036" spans="1:8" ht="12.75">
      <c r="A1036" s="147" t="s">
        <v>419</v>
      </c>
      <c r="C1036" s="153" t="s">
        <v>420</v>
      </c>
      <c r="D1036" s="131">
        <v>32746.7719562153</v>
      </c>
      <c r="F1036" s="131">
        <v>23281.666666666664</v>
      </c>
      <c r="G1036" s="131">
        <v>22675.333333333336</v>
      </c>
      <c r="H1036" s="131">
        <v>9789.27284431477</v>
      </c>
    </row>
    <row r="1037" spans="1:8" ht="12.75">
      <c r="A1037" s="130">
        <v>38407.796273148146</v>
      </c>
      <c r="C1037" s="153" t="s">
        <v>421</v>
      </c>
      <c r="D1037" s="131">
        <v>51.48394765408124</v>
      </c>
      <c r="F1037" s="131">
        <v>128.70249932823114</v>
      </c>
      <c r="G1037" s="131">
        <v>249.80859339368874</v>
      </c>
      <c r="H1037" s="131">
        <v>51.48394765408124</v>
      </c>
    </row>
    <row r="1039" spans="3:8" ht="12.75">
      <c r="C1039" s="153" t="s">
        <v>422</v>
      </c>
      <c r="D1039" s="131">
        <v>0.15721839002304974</v>
      </c>
      <c r="F1039" s="131">
        <v>0.5528062108736393</v>
      </c>
      <c r="G1039" s="131">
        <v>1.1016755066901864</v>
      </c>
      <c r="H1039" s="131">
        <v>0.5259220830072289</v>
      </c>
    </row>
    <row r="1040" spans="1:10" ht="12.75">
      <c r="A1040" s="147" t="s">
        <v>411</v>
      </c>
      <c r="C1040" s="148" t="s">
        <v>412</v>
      </c>
      <c r="D1040" s="148" t="s">
        <v>413</v>
      </c>
      <c r="F1040" s="148" t="s">
        <v>414</v>
      </c>
      <c r="G1040" s="148" t="s">
        <v>415</v>
      </c>
      <c r="H1040" s="148" t="s">
        <v>416</v>
      </c>
      <c r="I1040" s="149" t="s">
        <v>417</v>
      </c>
      <c r="J1040" s="148" t="s">
        <v>418</v>
      </c>
    </row>
    <row r="1041" spans="1:8" ht="12.75">
      <c r="A1041" s="150" t="s">
        <v>472</v>
      </c>
      <c r="C1041" s="151">
        <v>231.6040000000503</v>
      </c>
      <c r="D1041" s="131">
        <v>85878.47203111649</v>
      </c>
      <c r="F1041" s="131">
        <v>17158</v>
      </c>
      <c r="G1041" s="131">
        <v>19124</v>
      </c>
      <c r="H1041" s="152" t="s">
        <v>834</v>
      </c>
    </row>
    <row r="1043" spans="4:8" ht="12.75">
      <c r="D1043" s="131">
        <v>84211.7612298727</v>
      </c>
      <c r="F1043" s="131">
        <v>17147</v>
      </c>
      <c r="G1043" s="131">
        <v>19152</v>
      </c>
      <c r="H1043" s="152" t="s">
        <v>835</v>
      </c>
    </row>
    <row r="1045" spans="4:8" ht="12.75">
      <c r="D1045" s="131">
        <v>83561.94942545891</v>
      </c>
      <c r="F1045" s="131">
        <v>17181</v>
      </c>
      <c r="G1045" s="131">
        <v>19260</v>
      </c>
      <c r="H1045" s="152" t="s">
        <v>836</v>
      </c>
    </row>
    <row r="1047" spans="1:8" ht="12.75">
      <c r="A1047" s="147" t="s">
        <v>419</v>
      </c>
      <c r="C1047" s="153" t="s">
        <v>420</v>
      </c>
      <c r="D1047" s="131">
        <v>84550.72756214938</v>
      </c>
      <c r="F1047" s="131">
        <v>17162</v>
      </c>
      <c r="G1047" s="131">
        <v>19178.666666666668</v>
      </c>
      <c r="H1047" s="131">
        <v>66143.24581469275</v>
      </c>
    </row>
    <row r="1048" spans="1:8" ht="12.75">
      <c r="A1048" s="130">
        <v>38407.79673611111</v>
      </c>
      <c r="C1048" s="153" t="s">
        <v>421</v>
      </c>
      <c r="D1048" s="131">
        <v>1194.8819508402012</v>
      </c>
      <c r="F1048" s="131">
        <v>17.349351572897472</v>
      </c>
      <c r="G1048" s="131">
        <v>71.81457605064124</v>
      </c>
      <c r="H1048" s="131">
        <v>1194.8819508402012</v>
      </c>
    </row>
    <row r="1050" spans="3:8" ht="12.75">
      <c r="C1050" s="153" t="s">
        <v>422</v>
      </c>
      <c r="D1050" s="131">
        <v>1.4132130914685483</v>
      </c>
      <c r="F1050" s="131">
        <v>0.10109166514915206</v>
      </c>
      <c r="G1050" s="131">
        <v>0.37445030615948915</v>
      </c>
      <c r="H1050" s="131">
        <v>1.8065063728317603</v>
      </c>
    </row>
    <row r="1051" spans="1:10" ht="12.75">
      <c r="A1051" s="147" t="s">
        <v>411</v>
      </c>
      <c r="C1051" s="148" t="s">
        <v>412</v>
      </c>
      <c r="D1051" s="148" t="s">
        <v>413</v>
      </c>
      <c r="F1051" s="148" t="s">
        <v>414</v>
      </c>
      <c r="G1051" s="148" t="s">
        <v>415</v>
      </c>
      <c r="H1051" s="148" t="s">
        <v>416</v>
      </c>
      <c r="I1051" s="149" t="s">
        <v>417</v>
      </c>
      <c r="J1051" s="148" t="s">
        <v>418</v>
      </c>
    </row>
    <row r="1052" spans="1:8" ht="12.75">
      <c r="A1052" s="150" t="s">
        <v>470</v>
      </c>
      <c r="C1052" s="151">
        <v>267.7160000000149</v>
      </c>
      <c r="D1052" s="131">
        <v>32668.041244089603</v>
      </c>
      <c r="F1052" s="131">
        <v>5233.5</v>
      </c>
      <c r="G1052" s="131">
        <v>5271.25</v>
      </c>
      <c r="H1052" s="152" t="s">
        <v>837</v>
      </c>
    </row>
    <row r="1054" spans="4:8" ht="12.75">
      <c r="D1054" s="131">
        <v>32481.66867518425</v>
      </c>
      <c r="F1054" s="131">
        <v>5224.5</v>
      </c>
      <c r="G1054" s="131">
        <v>5286</v>
      </c>
      <c r="H1054" s="152" t="s">
        <v>838</v>
      </c>
    </row>
    <row r="1056" spans="4:8" ht="12.75">
      <c r="D1056" s="131">
        <v>32407.11372947693</v>
      </c>
      <c r="F1056" s="131">
        <v>5262.5</v>
      </c>
      <c r="G1056" s="131">
        <v>5292.5</v>
      </c>
      <c r="H1056" s="152" t="s">
        <v>839</v>
      </c>
    </row>
    <row r="1058" spans="1:8" ht="12.75">
      <c r="A1058" s="147" t="s">
        <v>419</v>
      </c>
      <c r="C1058" s="153" t="s">
        <v>420</v>
      </c>
      <c r="D1058" s="131">
        <v>32518.941216250263</v>
      </c>
      <c r="F1058" s="131">
        <v>5240.166666666667</v>
      </c>
      <c r="G1058" s="131">
        <v>5283.25</v>
      </c>
      <c r="H1058" s="131">
        <v>27253.619261330456</v>
      </c>
    </row>
    <row r="1059" spans="1:8" ht="12.75">
      <c r="A1059" s="130">
        <v>38407.79739583333</v>
      </c>
      <c r="C1059" s="153" t="s">
        <v>421</v>
      </c>
      <c r="D1059" s="131">
        <v>134.39763282477486</v>
      </c>
      <c r="F1059" s="131">
        <v>19.85782801147531</v>
      </c>
      <c r="G1059" s="131">
        <v>10.888640870191285</v>
      </c>
      <c r="H1059" s="131">
        <v>134.39763282477486</v>
      </c>
    </row>
    <row r="1061" spans="3:8" ht="12.75">
      <c r="C1061" s="153" t="s">
        <v>422</v>
      </c>
      <c r="D1061" s="131">
        <v>0.41329030957998747</v>
      </c>
      <c r="F1061" s="131">
        <v>0.3789541301766861</v>
      </c>
      <c r="G1061" s="131">
        <v>0.20609739971024058</v>
      </c>
      <c r="H1061" s="131">
        <v>0.49313682537375364</v>
      </c>
    </row>
    <row r="1062" spans="1:10" ht="12.75">
      <c r="A1062" s="147" t="s">
        <v>411</v>
      </c>
      <c r="C1062" s="148" t="s">
        <v>412</v>
      </c>
      <c r="D1062" s="148" t="s">
        <v>413</v>
      </c>
      <c r="F1062" s="148" t="s">
        <v>414</v>
      </c>
      <c r="G1062" s="148" t="s">
        <v>415</v>
      </c>
      <c r="H1062" s="148" t="s">
        <v>416</v>
      </c>
      <c r="I1062" s="149" t="s">
        <v>417</v>
      </c>
      <c r="J1062" s="148" t="s">
        <v>418</v>
      </c>
    </row>
    <row r="1063" spans="1:8" ht="12.75">
      <c r="A1063" s="150" t="s">
        <v>469</v>
      </c>
      <c r="C1063" s="151">
        <v>292.40199999976903</v>
      </c>
      <c r="D1063" s="131">
        <v>23101.710092425346</v>
      </c>
      <c r="F1063" s="131">
        <v>21425.75</v>
      </c>
      <c r="G1063" s="131">
        <v>20657.5</v>
      </c>
      <c r="H1063" s="152" t="s">
        <v>840</v>
      </c>
    </row>
    <row r="1065" spans="4:8" ht="12.75">
      <c r="D1065" s="131">
        <v>22998.5</v>
      </c>
      <c r="F1065" s="131">
        <v>21627.5</v>
      </c>
      <c r="G1065" s="131">
        <v>20919.5</v>
      </c>
      <c r="H1065" s="152" t="s">
        <v>841</v>
      </c>
    </row>
    <row r="1067" spans="4:8" ht="12.75">
      <c r="D1067" s="131">
        <v>23341.692548304796</v>
      </c>
      <c r="F1067" s="131">
        <v>21312.25</v>
      </c>
      <c r="G1067" s="131">
        <v>20803.5</v>
      </c>
      <c r="H1067" s="152" t="s">
        <v>842</v>
      </c>
    </row>
    <row r="1069" spans="1:8" ht="12.75">
      <c r="A1069" s="147" t="s">
        <v>419</v>
      </c>
      <c r="C1069" s="153" t="s">
        <v>420</v>
      </c>
      <c r="D1069" s="131">
        <v>23147.300880243383</v>
      </c>
      <c r="F1069" s="131">
        <v>21455.166666666664</v>
      </c>
      <c r="G1069" s="131">
        <v>20793.5</v>
      </c>
      <c r="H1069" s="131">
        <v>2079.218747678539</v>
      </c>
    </row>
    <row r="1070" spans="1:8" ht="12.75">
      <c r="A1070" s="130">
        <v>38407.79806712963</v>
      </c>
      <c r="C1070" s="153" t="s">
        <v>421</v>
      </c>
      <c r="D1070" s="131">
        <v>176.08001378196977</v>
      </c>
      <c r="F1070" s="131">
        <v>159.6704288004931</v>
      </c>
      <c r="G1070" s="131">
        <v>131.28594745821047</v>
      </c>
      <c r="H1070" s="131">
        <v>176.08001378196977</v>
      </c>
    </row>
    <row r="1072" spans="3:8" ht="12.75">
      <c r="C1072" s="153" t="s">
        <v>422</v>
      </c>
      <c r="D1072" s="131">
        <v>0.7606935024215159</v>
      </c>
      <c r="F1072" s="131">
        <v>0.7442050266081666</v>
      </c>
      <c r="G1072" s="131">
        <v>0.6313797458735205</v>
      </c>
      <c r="H1072" s="131">
        <v>8.468566088996853</v>
      </c>
    </row>
    <row r="1073" spans="1:10" ht="12.75">
      <c r="A1073" s="147" t="s">
        <v>411</v>
      </c>
      <c r="C1073" s="148" t="s">
        <v>412</v>
      </c>
      <c r="D1073" s="148" t="s">
        <v>413</v>
      </c>
      <c r="F1073" s="148" t="s">
        <v>414</v>
      </c>
      <c r="G1073" s="148" t="s">
        <v>415</v>
      </c>
      <c r="H1073" s="148" t="s">
        <v>416</v>
      </c>
      <c r="I1073" s="149" t="s">
        <v>417</v>
      </c>
      <c r="J1073" s="148" t="s">
        <v>418</v>
      </c>
    </row>
    <row r="1074" spans="1:8" ht="12.75">
      <c r="A1074" s="150" t="s">
        <v>473</v>
      </c>
      <c r="C1074" s="151">
        <v>324.75400000019</v>
      </c>
      <c r="D1074" s="131">
        <v>35065.38995999098</v>
      </c>
      <c r="F1074" s="131">
        <v>30844</v>
      </c>
      <c r="G1074" s="131">
        <v>28108</v>
      </c>
      <c r="H1074" s="152" t="s">
        <v>843</v>
      </c>
    </row>
    <row r="1076" spans="4:8" ht="12.75">
      <c r="D1076" s="131">
        <v>34900.60649454594</v>
      </c>
      <c r="F1076" s="131">
        <v>30249.000000029802</v>
      </c>
      <c r="G1076" s="131">
        <v>28200</v>
      </c>
      <c r="H1076" s="152" t="s">
        <v>844</v>
      </c>
    </row>
    <row r="1078" spans="4:8" ht="12.75">
      <c r="D1078" s="131">
        <v>35495.32103526592</v>
      </c>
      <c r="F1078" s="131">
        <v>29889</v>
      </c>
      <c r="G1078" s="131">
        <v>28438</v>
      </c>
      <c r="H1078" s="152" t="s">
        <v>845</v>
      </c>
    </row>
    <row r="1080" spans="1:8" ht="12.75">
      <c r="A1080" s="147" t="s">
        <v>419</v>
      </c>
      <c r="C1080" s="153" t="s">
        <v>420</v>
      </c>
      <c r="D1080" s="131">
        <v>35153.77249660095</v>
      </c>
      <c r="F1080" s="131">
        <v>30327.333333343267</v>
      </c>
      <c r="G1080" s="131">
        <v>28248.666666666664</v>
      </c>
      <c r="H1080" s="131">
        <v>5796.732400844601</v>
      </c>
    </row>
    <row r="1081" spans="1:8" ht="12.75">
      <c r="A1081" s="130">
        <v>38407.79857638889</v>
      </c>
      <c r="C1081" s="153" t="s">
        <v>421</v>
      </c>
      <c r="D1081" s="131">
        <v>307.0504043623649</v>
      </c>
      <c r="F1081" s="131">
        <v>482.294861397975</v>
      </c>
      <c r="G1081" s="131">
        <v>170.2977784157308</v>
      </c>
      <c r="H1081" s="131">
        <v>307.0504043623649</v>
      </c>
    </row>
    <row r="1083" spans="3:8" ht="12.75">
      <c r="C1083" s="153" t="s">
        <v>422</v>
      </c>
      <c r="D1083" s="131">
        <v>0.8734493698849929</v>
      </c>
      <c r="F1083" s="131">
        <v>1.590297623918414</v>
      </c>
      <c r="G1083" s="131">
        <v>0.6028524476048339</v>
      </c>
      <c r="H1083" s="131">
        <v>5.296956684038525</v>
      </c>
    </row>
    <row r="1084" spans="1:10" ht="12.75">
      <c r="A1084" s="147" t="s">
        <v>411</v>
      </c>
      <c r="C1084" s="148" t="s">
        <v>412</v>
      </c>
      <c r="D1084" s="148" t="s">
        <v>413</v>
      </c>
      <c r="F1084" s="148" t="s">
        <v>414</v>
      </c>
      <c r="G1084" s="148" t="s">
        <v>415</v>
      </c>
      <c r="H1084" s="148" t="s">
        <v>416</v>
      </c>
      <c r="I1084" s="149" t="s">
        <v>417</v>
      </c>
      <c r="J1084" s="148" t="s">
        <v>418</v>
      </c>
    </row>
    <row r="1085" spans="1:8" ht="12.75">
      <c r="A1085" s="150" t="s">
        <v>492</v>
      </c>
      <c r="C1085" s="151">
        <v>343.82299999985844</v>
      </c>
      <c r="D1085" s="131">
        <v>25243.5</v>
      </c>
      <c r="F1085" s="131">
        <v>24088</v>
      </c>
      <c r="G1085" s="131">
        <v>24690</v>
      </c>
      <c r="H1085" s="152" t="s">
        <v>846</v>
      </c>
    </row>
    <row r="1087" spans="4:8" ht="12.75">
      <c r="D1087" s="131">
        <v>25243.926183015108</v>
      </c>
      <c r="F1087" s="131">
        <v>24116</v>
      </c>
      <c r="G1087" s="131">
        <v>24240</v>
      </c>
      <c r="H1087" s="152" t="s">
        <v>847</v>
      </c>
    </row>
    <row r="1089" spans="4:8" ht="12.75">
      <c r="D1089" s="131">
        <v>25285</v>
      </c>
      <c r="F1089" s="131">
        <v>24980</v>
      </c>
      <c r="G1089" s="131">
        <v>24542</v>
      </c>
      <c r="H1089" s="152" t="s">
        <v>848</v>
      </c>
    </row>
    <row r="1091" spans="1:8" ht="12.75">
      <c r="A1091" s="147" t="s">
        <v>419</v>
      </c>
      <c r="C1091" s="153" t="s">
        <v>420</v>
      </c>
      <c r="D1091" s="131">
        <v>25257.47539433837</v>
      </c>
      <c r="F1091" s="131">
        <v>24394.666666666664</v>
      </c>
      <c r="G1091" s="131">
        <v>24490.666666666664</v>
      </c>
      <c r="H1091" s="131">
        <v>815.155048018023</v>
      </c>
    </row>
    <row r="1092" spans="1:8" ht="12.75">
      <c r="A1092" s="130">
        <v>38407.7990162037</v>
      </c>
      <c r="C1092" s="153" t="s">
        <v>421</v>
      </c>
      <c r="D1092" s="131">
        <v>23.83796017993915</v>
      </c>
      <c r="F1092" s="131">
        <v>507.1068263525283</v>
      </c>
      <c r="G1092" s="131">
        <v>229.34980560997502</v>
      </c>
      <c r="H1092" s="131">
        <v>23.83796017993915</v>
      </c>
    </row>
    <row r="1094" spans="3:8" ht="12.75">
      <c r="C1094" s="153" t="s">
        <v>422</v>
      </c>
      <c r="D1094" s="131">
        <v>0.09437982144994024</v>
      </c>
      <c r="F1094" s="131">
        <v>2.078761039376893</v>
      </c>
      <c r="G1094" s="131">
        <v>0.9364784092306256</v>
      </c>
      <c r="H1094" s="131">
        <v>2.9243467531605223</v>
      </c>
    </row>
    <row r="1095" spans="1:10" ht="12.75">
      <c r="A1095" s="147" t="s">
        <v>411</v>
      </c>
      <c r="C1095" s="148" t="s">
        <v>412</v>
      </c>
      <c r="D1095" s="148" t="s">
        <v>413</v>
      </c>
      <c r="F1095" s="148" t="s">
        <v>414</v>
      </c>
      <c r="G1095" s="148" t="s">
        <v>415</v>
      </c>
      <c r="H1095" s="148" t="s">
        <v>416</v>
      </c>
      <c r="I1095" s="149" t="s">
        <v>417</v>
      </c>
      <c r="J1095" s="148" t="s">
        <v>418</v>
      </c>
    </row>
    <row r="1096" spans="1:8" ht="12.75">
      <c r="A1096" s="150" t="s">
        <v>474</v>
      </c>
      <c r="C1096" s="151">
        <v>361.38400000007823</v>
      </c>
      <c r="D1096" s="131">
        <v>29935.58962097764</v>
      </c>
      <c r="F1096" s="131">
        <v>25526</v>
      </c>
      <c r="G1096" s="131">
        <v>24584</v>
      </c>
      <c r="H1096" s="152" t="s">
        <v>849</v>
      </c>
    </row>
    <row r="1098" spans="4:8" ht="12.75">
      <c r="D1098" s="131">
        <v>29891.63829293847</v>
      </c>
      <c r="F1098" s="131">
        <v>24960</v>
      </c>
      <c r="G1098" s="131">
        <v>24916</v>
      </c>
      <c r="H1098" s="152" t="s">
        <v>850</v>
      </c>
    </row>
    <row r="1100" spans="4:8" ht="12.75">
      <c r="D1100" s="131">
        <v>29883.921140760183</v>
      </c>
      <c r="F1100" s="131">
        <v>25388</v>
      </c>
      <c r="G1100" s="131">
        <v>24682</v>
      </c>
      <c r="H1100" s="152" t="s">
        <v>851</v>
      </c>
    </row>
    <row r="1102" spans="1:8" ht="12.75">
      <c r="A1102" s="147" t="s">
        <v>419</v>
      </c>
      <c r="C1102" s="153" t="s">
        <v>420</v>
      </c>
      <c r="D1102" s="131">
        <v>29903.716351558767</v>
      </c>
      <c r="F1102" s="131">
        <v>25291.333333333336</v>
      </c>
      <c r="G1102" s="131">
        <v>24727.333333333336</v>
      </c>
      <c r="H1102" s="131">
        <v>4871.622416310247</v>
      </c>
    </row>
    <row r="1103" spans="1:8" ht="12.75">
      <c r="A1103" s="130">
        <v>38407.79944444444</v>
      </c>
      <c r="C1103" s="153" t="s">
        <v>421</v>
      </c>
      <c r="D1103" s="131">
        <v>27.871447527537452</v>
      </c>
      <c r="F1103" s="131">
        <v>295.12257340524354</v>
      </c>
      <c r="G1103" s="131">
        <v>170.57940477482424</v>
      </c>
      <c r="H1103" s="131">
        <v>27.871447527537452</v>
      </c>
    </row>
    <row r="1105" spans="3:8" ht="12.75">
      <c r="C1105" s="153" t="s">
        <v>422</v>
      </c>
      <c r="D1105" s="131">
        <v>0.09320395899917845</v>
      </c>
      <c r="F1105" s="131">
        <v>1.1668921108887504</v>
      </c>
      <c r="G1105" s="131">
        <v>0.6898414902866903</v>
      </c>
      <c r="H1105" s="131">
        <v>0.5721183857399033</v>
      </c>
    </row>
    <row r="1106" spans="1:10" ht="12.75">
      <c r="A1106" s="147" t="s">
        <v>411</v>
      </c>
      <c r="C1106" s="148" t="s">
        <v>412</v>
      </c>
      <c r="D1106" s="148" t="s">
        <v>413</v>
      </c>
      <c r="F1106" s="148" t="s">
        <v>414</v>
      </c>
      <c r="G1106" s="148" t="s">
        <v>415</v>
      </c>
      <c r="H1106" s="148" t="s">
        <v>416</v>
      </c>
      <c r="I1106" s="149" t="s">
        <v>417</v>
      </c>
      <c r="J1106" s="148" t="s">
        <v>418</v>
      </c>
    </row>
    <row r="1107" spans="1:8" ht="12.75">
      <c r="A1107" s="150" t="s">
        <v>493</v>
      </c>
      <c r="C1107" s="151">
        <v>371.029</v>
      </c>
      <c r="D1107" s="131">
        <v>31130.999999970198</v>
      </c>
      <c r="F1107" s="131">
        <v>30440</v>
      </c>
      <c r="G1107" s="131">
        <v>30436</v>
      </c>
      <c r="H1107" s="152" t="s">
        <v>852</v>
      </c>
    </row>
    <row r="1109" spans="4:8" ht="12.75">
      <c r="D1109" s="131">
        <v>31035</v>
      </c>
      <c r="F1109" s="131">
        <v>30522.000000029802</v>
      </c>
      <c r="G1109" s="131">
        <v>30260</v>
      </c>
      <c r="H1109" s="152" t="s">
        <v>853</v>
      </c>
    </row>
    <row r="1111" spans="4:8" ht="12.75">
      <c r="D1111" s="131">
        <v>30721.5</v>
      </c>
      <c r="F1111" s="131">
        <v>30146</v>
      </c>
      <c r="G1111" s="131">
        <v>31525.999999970198</v>
      </c>
      <c r="H1111" s="152" t="s">
        <v>854</v>
      </c>
    </row>
    <row r="1113" spans="1:8" ht="12.75">
      <c r="A1113" s="147" t="s">
        <v>419</v>
      </c>
      <c r="C1113" s="153" t="s">
        <v>420</v>
      </c>
      <c r="D1113" s="131">
        <v>30962.49999999007</v>
      </c>
      <c r="F1113" s="131">
        <v>30369.333333343267</v>
      </c>
      <c r="G1113" s="131">
        <v>30740.666666656733</v>
      </c>
      <c r="H1113" s="131">
        <v>451.85588441334454</v>
      </c>
    </row>
    <row r="1114" spans="1:8" ht="12.75">
      <c r="A1114" s="130">
        <v>38407.799895833334</v>
      </c>
      <c r="C1114" s="153" t="s">
        <v>421</v>
      </c>
      <c r="D1114" s="131">
        <v>214.16057058878448</v>
      </c>
      <c r="F1114" s="131">
        <v>197.71022567944266</v>
      </c>
      <c r="G1114" s="131">
        <v>685.7881110883594</v>
      </c>
      <c r="H1114" s="131">
        <v>214.16057058878448</v>
      </c>
    </row>
    <row r="1116" spans="3:8" ht="12.75">
      <c r="C1116" s="153" t="s">
        <v>422</v>
      </c>
      <c r="D1116" s="131">
        <v>0.6916772566454685</v>
      </c>
      <c r="F1116" s="131">
        <v>0.6510193144818611</v>
      </c>
      <c r="G1116" s="131">
        <v>2.23088236349867</v>
      </c>
      <c r="H1116" s="131">
        <v>47.39576886706573</v>
      </c>
    </row>
    <row r="1117" spans="1:10" ht="12.75">
      <c r="A1117" s="147" t="s">
        <v>411</v>
      </c>
      <c r="C1117" s="148" t="s">
        <v>412</v>
      </c>
      <c r="D1117" s="148" t="s">
        <v>413</v>
      </c>
      <c r="F1117" s="148" t="s">
        <v>414</v>
      </c>
      <c r="G1117" s="148" t="s">
        <v>415</v>
      </c>
      <c r="H1117" s="148" t="s">
        <v>416</v>
      </c>
      <c r="I1117" s="149" t="s">
        <v>417</v>
      </c>
      <c r="J1117" s="148" t="s">
        <v>418</v>
      </c>
    </row>
    <row r="1118" spans="1:8" ht="12.75">
      <c r="A1118" s="150" t="s">
        <v>468</v>
      </c>
      <c r="C1118" s="151">
        <v>407.77100000018254</v>
      </c>
      <c r="D1118" s="131">
        <v>286719.06582450867</v>
      </c>
      <c r="F1118" s="131">
        <v>112400</v>
      </c>
      <c r="G1118" s="131">
        <v>110100</v>
      </c>
      <c r="H1118" s="152" t="s">
        <v>855</v>
      </c>
    </row>
    <row r="1120" spans="4:8" ht="12.75">
      <c r="D1120" s="131">
        <v>286070.6080374718</v>
      </c>
      <c r="F1120" s="131">
        <v>113200</v>
      </c>
      <c r="G1120" s="131">
        <v>111500</v>
      </c>
      <c r="H1120" s="152" t="s">
        <v>856</v>
      </c>
    </row>
    <row r="1122" spans="4:8" ht="12.75">
      <c r="D1122" s="131">
        <v>287864.08795547485</v>
      </c>
      <c r="F1122" s="131">
        <v>114000</v>
      </c>
      <c r="G1122" s="131">
        <v>110500</v>
      </c>
      <c r="H1122" s="152" t="s">
        <v>857</v>
      </c>
    </row>
    <row r="1124" spans="1:8" ht="12.75">
      <c r="A1124" s="147" t="s">
        <v>419</v>
      </c>
      <c r="C1124" s="153" t="s">
        <v>420</v>
      </c>
      <c r="D1124" s="131">
        <v>286884.5872724851</v>
      </c>
      <c r="F1124" s="131">
        <v>113200</v>
      </c>
      <c r="G1124" s="131">
        <v>110700</v>
      </c>
      <c r="H1124" s="131">
        <v>174955.02752405743</v>
      </c>
    </row>
    <row r="1125" spans="1:8" ht="12.75">
      <c r="A1125" s="130">
        <v>38407.800358796296</v>
      </c>
      <c r="C1125" s="153" t="s">
        <v>421</v>
      </c>
      <c r="D1125" s="131">
        <v>908.1247526525242</v>
      </c>
      <c r="F1125" s="131">
        <v>800</v>
      </c>
      <c r="G1125" s="131">
        <v>721.1102550927978</v>
      </c>
      <c r="H1125" s="131">
        <v>908.1247526525242</v>
      </c>
    </row>
    <row r="1127" spans="3:8" ht="12.75">
      <c r="C1127" s="153" t="s">
        <v>422</v>
      </c>
      <c r="D1127" s="131">
        <v>0.3165470690797274</v>
      </c>
      <c r="F1127" s="131">
        <v>0.7067137809187279</v>
      </c>
      <c r="G1127" s="131">
        <v>0.6514094445282729</v>
      </c>
      <c r="H1127" s="131">
        <v>0.5190618214887543</v>
      </c>
    </row>
    <row r="1128" spans="1:10" ht="12.75">
      <c r="A1128" s="147" t="s">
        <v>411</v>
      </c>
      <c r="C1128" s="148" t="s">
        <v>412</v>
      </c>
      <c r="D1128" s="148" t="s">
        <v>413</v>
      </c>
      <c r="F1128" s="148" t="s">
        <v>414</v>
      </c>
      <c r="G1128" s="148" t="s">
        <v>415</v>
      </c>
      <c r="H1128" s="148" t="s">
        <v>416</v>
      </c>
      <c r="I1128" s="149" t="s">
        <v>417</v>
      </c>
      <c r="J1128" s="148" t="s">
        <v>418</v>
      </c>
    </row>
    <row r="1129" spans="1:8" ht="12.75">
      <c r="A1129" s="150" t="s">
        <v>475</v>
      </c>
      <c r="C1129" s="151">
        <v>455.40299999993294</v>
      </c>
      <c r="D1129" s="131">
        <v>82862.31117141247</v>
      </c>
      <c r="F1129" s="131">
        <v>78400</v>
      </c>
      <c r="G1129" s="131">
        <v>79980</v>
      </c>
      <c r="H1129" s="152" t="s">
        <v>858</v>
      </c>
    </row>
    <row r="1131" spans="4:8" ht="12.75">
      <c r="D1131" s="131">
        <v>80858.04519963264</v>
      </c>
      <c r="F1131" s="131">
        <v>78265</v>
      </c>
      <c r="G1131" s="131">
        <v>79782.5</v>
      </c>
      <c r="H1131" s="152" t="s">
        <v>859</v>
      </c>
    </row>
    <row r="1133" spans="4:8" ht="12.75">
      <c r="D1133" s="131">
        <v>80445</v>
      </c>
      <c r="F1133" s="131">
        <v>78685</v>
      </c>
      <c r="G1133" s="131">
        <v>79245</v>
      </c>
      <c r="H1133" s="152" t="s">
        <v>860</v>
      </c>
    </row>
    <row r="1135" spans="1:8" ht="12.75">
      <c r="A1135" s="147" t="s">
        <v>419</v>
      </c>
      <c r="C1135" s="153" t="s">
        <v>420</v>
      </c>
      <c r="D1135" s="131">
        <v>81388.45212368171</v>
      </c>
      <c r="F1135" s="131">
        <v>78450</v>
      </c>
      <c r="G1135" s="131">
        <v>79669.16666666667</v>
      </c>
      <c r="H1135" s="131">
        <v>2332.4128794956578</v>
      </c>
    </row>
    <row r="1136" spans="1:8" ht="12.75">
      <c r="A1136" s="130">
        <v>38407.80100694444</v>
      </c>
      <c r="C1136" s="153" t="s">
        <v>421</v>
      </c>
      <c r="D1136" s="131">
        <v>1292.9992086883192</v>
      </c>
      <c r="F1136" s="131">
        <v>214.41781642391564</v>
      </c>
      <c r="G1136" s="131">
        <v>380.3808398609653</v>
      </c>
      <c r="H1136" s="131">
        <v>1292.9992086883192</v>
      </c>
    </row>
    <row r="1138" spans="3:8" ht="12.75">
      <c r="C1138" s="153" t="s">
        <v>422</v>
      </c>
      <c r="D1138" s="131">
        <v>1.588676495190518</v>
      </c>
      <c r="F1138" s="131">
        <v>0.2733178029622889</v>
      </c>
      <c r="G1138" s="131">
        <v>0.4774505066087448</v>
      </c>
      <c r="H1138" s="131">
        <v>55.43612025362794</v>
      </c>
    </row>
    <row r="1139" spans="1:16" ht="12.75">
      <c r="A1139" s="141" t="s">
        <v>402</v>
      </c>
      <c r="B1139" s="136" t="s">
        <v>549</v>
      </c>
      <c r="D1139" s="141" t="s">
        <v>403</v>
      </c>
      <c r="E1139" s="136" t="s">
        <v>404</v>
      </c>
      <c r="F1139" s="137" t="s">
        <v>436</v>
      </c>
      <c r="G1139" s="142" t="s">
        <v>406</v>
      </c>
      <c r="H1139" s="143">
        <v>1</v>
      </c>
      <c r="I1139" s="144" t="s">
        <v>407</v>
      </c>
      <c r="J1139" s="143">
        <v>11</v>
      </c>
      <c r="K1139" s="142" t="s">
        <v>408</v>
      </c>
      <c r="L1139" s="145">
        <v>1</v>
      </c>
      <c r="M1139" s="142" t="s">
        <v>409</v>
      </c>
      <c r="N1139" s="146">
        <v>1</v>
      </c>
      <c r="O1139" s="142" t="s">
        <v>410</v>
      </c>
      <c r="P1139" s="146">
        <v>1</v>
      </c>
    </row>
    <row r="1141" spans="1:10" ht="12.75">
      <c r="A1141" s="147" t="s">
        <v>411</v>
      </c>
      <c r="C1141" s="148" t="s">
        <v>412</v>
      </c>
      <c r="D1141" s="148" t="s">
        <v>413</v>
      </c>
      <c r="F1141" s="148" t="s">
        <v>414</v>
      </c>
      <c r="G1141" s="148" t="s">
        <v>415</v>
      </c>
      <c r="H1141" s="148" t="s">
        <v>416</v>
      </c>
      <c r="I1141" s="149" t="s">
        <v>417</v>
      </c>
      <c r="J1141" s="148" t="s">
        <v>418</v>
      </c>
    </row>
    <row r="1142" spans="1:8" ht="12.75">
      <c r="A1142" s="150" t="s">
        <v>471</v>
      </c>
      <c r="C1142" s="151">
        <v>228.61599999992177</v>
      </c>
      <c r="D1142" s="131">
        <v>24027</v>
      </c>
      <c r="F1142" s="131">
        <v>23319</v>
      </c>
      <c r="G1142" s="131">
        <v>22321</v>
      </c>
      <c r="H1142" s="152" t="s">
        <v>861</v>
      </c>
    </row>
    <row r="1144" spans="4:8" ht="12.75">
      <c r="D1144" s="131">
        <v>24308</v>
      </c>
      <c r="F1144" s="131">
        <v>23008</v>
      </c>
      <c r="G1144" s="131">
        <v>21837</v>
      </c>
      <c r="H1144" s="152" t="s">
        <v>862</v>
      </c>
    </row>
    <row r="1146" spans="4:8" ht="12.75">
      <c r="D1146" s="131">
        <v>24009.62224367261</v>
      </c>
      <c r="F1146" s="131">
        <v>22927</v>
      </c>
      <c r="G1146" s="131">
        <v>22144</v>
      </c>
      <c r="H1146" s="152" t="s">
        <v>863</v>
      </c>
    </row>
    <row r="1148" spans="1:8" ht="12.75">
      <c r="A1148" s="147" t="s">
        <v>419</v>
      </c>
      <c r="C1148" s="153" t="s">
        <v>420</v>
      </c>
      <c r="D1148" s="131">
        <v>24114.874081224203</v>
      </c>
      <c r="F1148" s="131">
        <v>23084.666666666664</v>
      </c>
      <c r="G1148" s="131">
        <v>22100.666666666664</v>
      </c>
      <c r="H1148" s="131">
        <v>1556.2891197085132</v>
      </c>
    </row>
    <row r="1149" spans="1:8" ht="12.75">
      <c r="A1149" s="130">
        <v>38407.803252314814</v>
      </c>
      <c r="C1149" s="153" t="s">
        <v>421</v>
      </c>
      <c r="D1149" s="131">
        <v>167.47749693913426</v>
      </c>
      <c r="F1149" s="131">
        <v>206.94041010236091</v>
      </c>
      <c r="G1149" s="131">
        <v>244.8924934197317</v>
      </c>
      <c r="H1149" s="131">
        <v>167.47749693913426</v>
      </c>
    </row>
    <row r="1151" spans="3:8" ht="12.75">
      <c r="C1151" s="153" t="s">
        <v>422</v>
      </c>
      <c r="D1151" s="131">
        <v>0.6944987412127187</v>
      </c>
      <c r="F1151" s="131">
        <v>0.8964409713620627</v>
      </c>
      <c r="G1151" s="131">
        <v>1.1080774037875107</v>
      </c>
      <c r="H1151" s="131">
        <v>10.761335719580313</v>
      </c>
    </row>
    <row r="1152" spans="1:10" ht="12.75">
      <c r="A1152" s="147" t="s">
        <v>411</v>
      </c>
      <c r="C1152" s="148" t="s">
        <v>412</v>
      </c>
      <c r="D1152" s="148" t="s">
        <v>413</v>
      </c>
      <c r="F1152" s="148" t="s">
        <v>414</v>
      </c>
      <c r="G1152" s="148" t="s">
        <v>415</v>
      </c>
      <c r="H1152" s="148" t="s">
        <v>416</v>
      </c>
      <c r="I1152" s="149" t="s">
        <v>417</v>
      </c>
      <c r="J1152" s="148" t="s">
        <v>418</v>
      </c>
    </row>
    <row r="1153" spans="1:8" ht="12.75">
      <c r="A1153" s="150" t="s">
        <v>472</v>
      </c>
      <c r="C1153" s="151">
        <v>231.6040000000503</v>
      </c>
      <c r="D1153" s="131">
        <v>18379.5</v>
      </c>
      <c r="F1153" s="131">
        <v>16332</v>
      </c>
      <c r="G1153" s="131">
        <v>18162</v>
      </c>
      <c r="H1153" s="152" t="s">
        <v>864</v>
      </c>
    </row>
    <row r="1155" spans="4:8" ht="12.75">
      <c r="D1155" s="131">
        <v>18762.00221005082</v>
      </c>
      <c r="F1155" s="131">
        <v>16608</v>
      </c>
      <c r="G1155" s="131">
        <v>17983</v>
      </c>
      <c r="H1155" s="152" t="s">
        <v>865</v>
      </c>
    </row>
    <row r="1157" spans="4:8" ht="12.75">
      <c r="D1157" s="131">
        <v>18817.05883693695</v>
      </c>
      <c r="F1157" s="131">
        <v>16511</v>
      </c>
      <c r="G1157" s="131">
        <v>18151</v>
      </c>
      <c r="H1157" s="152" t="s">
        <v>866</v>
      </c>
    </row>
    <row r="1159" spans="1:8" ht="12.75">
      <c r="A1159" s="147" t="s">
        <v>419</v>
      </c>
      <c r="C1159" s="153" t="s">
        <v>420</v>
      </c>
      <c r="D1159" s="131">
        <v>18652.853682329256</v>
      </c>
      <c r="F1159" s="131">
        <v>16483.666666666668</v>
      </c>
      <c r="G1159" s="131">
        <v>18098.666666666668</v>
      </c>
      <c r="H1159" s="131">
        <v>1171.772293939072</v>
      </c>
    </row>
    <row r="1160" spans="1:8" ht="12.75">
      <c r="A1160" s="130">
        <v>38407.803715277776</v>
      </c>
      <c r="C1160" s="153" t="s">
        <v>421</v>
      </c>
      <c r="D1160" s="131">
        <v>238.32642483210796</v>
      </c>
      <c r="F1160" s="131">
        <v>140.01547533516904</v>
      </c>
      <c r="G1160" s="131">
        <v>100.3211509769168</v>
      </c>
      <c r="H1160" s="131">
        <v>238.32642483210796</v>
      </c>
    </row>
    <row r="1162" spans="3:8" ht="12.75">
      <c r="C1162" s="153" t="s">
        <v>422</v>
      </c>
      <c r="D1162" s="131">
        <v>1.277694174258634</v>
      </c>
      <c r="F1162" s="131">
        <v>0.8494194778781159</v>
      </c>
      <c r="G1162" s="131">
        <v>0.5543013351457757</v>
      </c>
      <c r="H1162" s="131">
        <v>20.338970810697468</v>
      </c>
    </row>
    <row r="1163" spans="1:10" ht="12.75">
      <c r="A1163" s="147" t="s">
        <v>411</v>
      </c>
      <c r="C1163" s="148" t="s">
        <v>412</v>
      </c>
      <c r="D1163" s="148" t="s">
        <v>413</v>
      </c>
      <c r="F1163" s="148" t="s">
        <v>414</v>
      </c>
      <c r="G1163" s="148" t="s">
        <v>415</v>
      </c>
      <c r="H1163" s="148" t="s">
        <v>416</v>
      </c>
      <c r="I1163" s="149" t="s">
        <v>417</v>
      </c>
      <c r="J1163" s="148" t="s">
        <v>418</v>
      </c>
    </row>
    <row r="1164" spans="1:8" ht="12.75">
      <c r="A1164" s="150" t="s">
        <v>470</v>
      </c>
      <c r="C1164" s="151">
        <v>267.7160000000149</v>
      </c>
      <c r="D1164" s="131">
        <v>6579.109088212252</v>
      </c>
      <c r="F1164" s="131">
        <v>5102.75</v>
      </c>
      <c r="G1164" s="131">
        <v>5159.5</v>
      </c>
      <c r="H1164" s="152" t="s">
        <v>867</v>
      </c>
    </row>
    <row r="1166" spans="4:8" ht="12.75">
      <c r="D1166" s="131">
        <v>6575.247368261218</v>
      </c>
      <c r="F1166" s="131">
        <v>5121</v>
      </c>
      <c r="G1166" s="131">
        <v>5170</v>
      </c>
      <c r="H1166" s="152" t="s">
        <v>868</v>
      </c>
    </row>
    <row r="1168" spans="4:8" ht="12.75">
      <c r="D1168" s="131">
        <v>6530.301474750042</v>
      </c>
      <c r="F1168" s="131">
        <v>5112.75</v>
      </c>
      <c r="G1168" s="131">
        <v>5198</v>
      </c>
      <c r="H1168" s="152" t="s">
        <v>869</v>
      </c>
    </row>
    <row r="1170" spans="1:8" ht="12.75">
      <c r="A1170" s="147" t="s">
        <v>419</v>
      </c>
      <c r="C1170" s="153" t="s">
        <v>420</v>
      </c>
      <c r="D1170" s="131">
        <v>6561.55264374117</v>
      </c>
      <c r="F1170" s="131">
        <v>5112.166666666667</v>
      </c>
      <c r="G1170" s="131">
        <v>5175.833333333333</v>
      </c>
      <c r="H1170" s="131">
        <v>1412.212591725566</v>
      </c>
    </row>
    <row r="1171" spans="1:8" ht="12.75">
      <c r="A1171" s="130">
        <v>38407.80436342592</v>
      </c>
      <c r="C1171" s="153" t="s">
        <v>421</v>
      </c>
      <c r="D1171" s="131">
        <v>27.133095892852197</v>
      </c>
      <c r="F1171" s="131">
        <v>9.138973319434374</v>
      </c>
      <c r="G1171" s="131">
        <v>19.901842460770645</v>
      </c>
      <c r="H1171" s="131">
        <v>27.133095892852197</v>
      </c>
    </row>
    <row r="1173" spans="3:8" ht="12.75">
      <c r="C1173" s="153" t="s">
        <v>422</v>
      </c>
      <c r="D1173" s="131">
        <v>0.4135163941530437</v>
      </c>
      <c r="F1173" s="131">
        <v>0.17876908002675396</v>
      </c>
      <c r="G1173" s="131">
        <v>0.38451474726975976</v>
      </c>
      <c r="H1173" s="131">
        <v>1.921318082831891</v>
      </c>
    </row>
    <row r="1174" spans="1:10" ht="12.75">
      <c r="A1174" s="147" t="s">
        <v>411</v>
      </c>
      <c r="C1174" s="148" t="s">
        <v>412</v>
      </c>
      <c r="D1174" s="148" t="s">
        <v>413</v>
      </c>
      <c r="F1174" s="148" t="s">
        <v>414</v>
      </c>
      <c r="G1174" s="148" t="s">
        <v>415</v>
      </c>
      <c r="H1174" s="148" t="s">
        <v>416</v>
      </c>
      <c r="I1174" s="149" t="s">
        <v>417</v>
      </c>
      <c r="J1174" s="148" t="s">
        <v>418</v>
      </c>
    </row>
    <row r="1175" spans="1:8" ht="12.75">
      <c r="A1175" s="150" t="s">
        <v>469</v>
      </c>
      <c r="C1175" s="151">
        <v>292.40199999976903</v>
      </c>
      <c r="D1175" s="131">
        <v>31716.300584703684</v>
      </c>
      <c r="F1175" s="131">
        <v>20678</v>
      </c>
      <c r="G1175" s="131">
        <v>20555.25</v>
      </c>
      <c r="H1175" s="152" t="s">
        <v>870</v>
      </c>
    </row>
    <row r="1177" spans="4:8" ht="12.75">
      <c r="D1177" s="131">
        <v>31865.78593161702</v>
      </c>
      <c r="F1177" s="131">
        <v>20798.75</v>
      </c>
      <c r="G1177" s="131">
        <v>20709.75</v>
      </c>
      <c r="H1177" s="152" t="s">
        <v>871</v>
      </c>
    </row>
    <row r="1179" spans="4:8" ht="12.75">
      <c r="D1179" s="131">
        <v>31449.362786352634</v>
      </c>
      <c r="F1179" s="131">
        <v>20738.75</v>
      </c>
      <c r="G1179" s="131">
        <v>20610.25</v>
      </c>
      <c r="H1179" s="152" t="s">
        <v>872</v>
      </c>
    </row>
    <row r="1181" spans="1:8" ht="12.75">
      <c r="A1181" s="147" t="s">
        <v>419</v>
      </c>
      <c r="C1181" s="153" t="s">
        <v>420</v>
      </c>
      <c r="D1181" s="131">
        <v>31677.149767557778</v>
      </c>
      <c r="F1181" s="131">
        <v>20738.5</v>
      </c>
      <c r="G1181" s="131">
        <v>20625.083333333332</v>
      </c>
      <c r="H1181" s="131">
        <v>11005.000151803695</v>
      </c>
    </row>
    <row r="1182" spans="1:8" ht="12.75">
      <c r="A1182" s="130">
        <v>38407.80504629629</v>
      </c>
      <c r="C1182" s="153" t="s">
        <v>421</v>
      </c>
      <c r="D1182" s="131">
        <v>210.95413918700098</v>
      </c>
      <c r="F1182" s="131">
        <v>60.37538819750976</v>
      </c>
      <c r="G1182" s="131">
        <v>78.3108123654284</v>
      </c>
      <c r="H1182" s="131">
        <v>210.95413918700098</v>
      </c>
    </row>
    <row r="1184" spans="3:8" ht="12.75">
      <c r="C1184" s="153" t="s">
        <v>422</v>
      </c>
      <c r="D1184" s="131">
        <v>0.6659505060744136</v>
      </c>
      <c r="F1184" s="131">
        <v>0.29112707378792946</v>
      </c>
      <c r="G1184" s="131">
        <v>0.3796872531364079</v>
      </c>
      <c r="H1184" s="131">
        <v>1.916893559991692</v>
      </c>
    </row>
    <row r="1185" spans="1:10" ht="12.75">
      <c r="A1185" s="147" t="s">
        <v>411</v>
      </c>
      <c r="C1185" s="148" t="s">
        <v>412</v>
      </c>
      <c r="D1185" s="148" t="s">
        <v>413</v>
      </c>
      <c r="F1185" s="148" t="s">
        <v>414</v>
      </c>
      <c r="G1185" s="148" t="s">
        <v>415</v>
      </c>
      <c r="H1185" s="148" t="s">
        <v>416</v>
      </c>
      <c r="I1185" s="149" t="s">
        <v>417</v>
      </c>
      <c r="J1185" s="148" t="s">
        <v>418</v>
      </c>
    </row>
    <row r="1186" spans="1:8" ht="12.75">
      <c r="A1186" s="150" t="s">
        <v>473</v>
      </c>
      <c r="C1186" s="151">
        <v>324.75400000019</v>
      </c>
      <c r="D1186" s="131">
        <v>34369.05033963919</v>
      </c>
      <c r="F1186" s="131">
        <v>29791.000000029802</v>
      </c>
      <c r="G1186" s="131">
        <v>28429</v>
      </c>
      <c r="H1186" s="152" t="s">
        <v>873</v>
      </c>
    </row>
    <row r="1188" spans="4:8" ht="12.75">
      <c r="D1188" s="131">
        <v>34342.71620041132</v>
      </c>
      <c r="F1188" s="131">
        <v>29945.000000029802</v>
      </c>
      <c r="G1188" s="131">
        <v>28318.000000029802</v>
      </c>
      <c r="H1188" s="152" t="s">
        <v>874</v>
      </c>
    </row>
    <row r="1190" spans="4:8" ht="12.75">
      <c r="D1190" s="131">
        <v>34586.60720676184</v>
      </c>
      <c r="F1190" s="131">
        <v>29602.999999970198</v>
      </c>
      <c r="G1190" s="131">
        <v>28179</v>
      </c>
      <c r="H1190" s="152" t="s">
        <v>875</v>
      </c>
    </row>
    <row r="1192" spans="1:8" ht="12.75">
      <c r="A1192" s="147" t="s">
        <v>419</v>
      </c>
      <c r="C1192" s="153" t="s">
        <v>420</v>
      </c>
      <c r="D1192" s="131">
        <v>34432.79124893745</v>
      </c>
      <c r="F1192" s="131">
        <v>29779.666666676603</v>
      </c>
      <c r="G1192" s="131">
        <v>28308.666666676603</v>
      </c>
      <c r="H1192" s="131">
        <v>5339.767311165695</v>
      </c>
    </row>
    <row r="1193" spans="1:8" ht="12.75">
      <c r="A1193" s="130">
        <v>38407.805555555555</v>
      </c>
      <c r="C1193" s="153" t="s">
        <v>421</v>
      </c>
      <c r="D1193" s="131">
        <v>133.85769826044975</v>
      </c>
      <c r="F1193" s="131">
        <v>171.28144483191784</v>
      </c>
      <c r="G1193" s="131">
        <v>125.26106072334206</v>
      </c>
      <c r="H1193" s="131">
        <v>133.85769826044975</v>
      </c>
    </row>
    <row r="1195" spans="3:8" ht="12.75">
      <c r="C1195" s="153" t="s">
        <v>422</v>
      </c>
      <c r="D1195" s="131">
        <v>0.3887506455480295</v>
      </c>
      <c r="F1195" s="131">
        <v>0.575162397716095</v>
      </c>
      <c r="G1195" s="131">
        <v>0.44248308194180147</v>
      </c>
      <c r="H1195" s="131">
        <v>2.5068077026605122</v>
      </c>
    </row>
    <row r="1196" spans="1:10" ht="12.75">
      <c r="A1196" s="147" t="s">
        <v>411</v>
      </c>
      <c r="C1196" s="148" t="s">
        <v>412</v>
      </c>
      <c r="D1196" s="148" t="s">
        <v>413</v>
      </c>
      <c r="F1196" s="148" t="s">
        <v>414</v>
      </c>
      <c r="G1196" s="148" t="s">
        <v>415</v>
      </c>
      <c r="H1196" s="148" t="s">
        <v>416</v>
      </c>
      <c r="I1196" s="149" t="s">
        <v>417</v>
      </c>
      <c r="J1196" s="148" t="s">
        <v>418</v>
      </c>
    </row>
    <row r="1197" spans="1:8" ht="12.75">
      <c r="A1197" s="150" t="s">
        <v>492</v>
      </c>
      <c r="C1197" s="151">
        <v>343.82299999985844</v>
      </c>
      <c r="D1197" s="131">
        <v>35928.70816498995</v>
      </c>
      <c r="F1197" s="131">
        <v>24552</v>
      </c>
      <c r="G1197" s="131">
        <v>24100</v>
      </c>
      <c r="H1197" s="152" t="s">
        <v>876</v>
      </c>
    </row>
    <row r="1199" spans="4:8" ht="12.75">
      <c r="D1199" s="131">
        <v>35023.78856045008</v>
      </c>
      <c r="F1199" s="131">
        <v>24812</v>
      </c>
      <c r="G1199" s="131">
        <v>24496</v>
      </c>
      <c r="H1199" s="152" t="s">
        <v>877</v>
      </c>
    </row>
    <row r="1201" spans="4:8" ht="12.75">
      <c r="D1201" s="131">
        <v>35753.23550635576</v>
      </c>
      <c r="F1201" s="131">
        <v>24372</v>
      </c>
      <c r="G1201" s="131">
        <v>24110</v>
      </c>
      <c r="H1201" s="152" t="s">
        <v>878</v>
      </c>
    </row>
    <row r="1203" spans="1:8" ht="12.75">
      <c r="A1203" s="147" t="s">
        <v>419</v>
      </c>
      <c r="C1203" s="153" t="s">
        <v>420</v>
      </c>
      <c r="D1203" s="131">
        <v>35568.5774105986</v>
      </c>
      <c r="F1203" s="131">
        <v>24578.666666666664</v>
      </c>
      <c r="G1203" s="131">
        <v>24235.333333333336</v>
      </c>
      <c r="H1203" s="131">
        <v>11160.33883436002</v>
      </c>
    </row>
    <row r="1204" spans="1:8" ht="12.75">
      <c r="A1204" s="130">
        <v>38407.80599537037</v>
      </c>
      <c r="C1204" s="153" t="s">
        <v>421</v>
      </c>
      <c r="D1204" s="131">
        <v>479.8893955028565</v>
      </c>
      <c r="F1204" s="131">
        <v>221.20880030716074</v>
      </c>
      <c r="G1204" s="131">
        <v>225.7993209319579</v>
      </c>
      <c r="H1204" s="131">
        <v>479.8893955028565</v>
      </c>
    </row>
    <row r="1206" spans="3:8" ht="12.75">
      <c r="C1206" s="153" t="s">
        <v>422</v>
      </c>
      <c r="D1206" s="131">
        <v>1.3491947961906985</v>
      </c>
      <c r="F1206" s="131">
        <v>0.9000032561048635</v>
      </c>
      <c r="G1206" s="131">
        <v>0.9316947195497947</v>
      </c>
      <c r="H1206" s="131">
        <v>4.2999536360436625</v>
      </c>
    </row>
    <row r="1207" spans="1:10" ht="12.75">
      <c r="A1207" s="147" t="s">
        <v>411</v>
      </c>
      <c r="C1207" s="148" t="s">
        <v>412</v>
      </c>
      <c r="D1207" s="148" t="s">
        <v>413</v>
      </c>
      <c r="F1207" s="148" t="s">
        <v>414</v>
      </c>
      <c r="G1207" s="148" t="s">
        <v>415</v>
      </c>
      <c r="H1207" s="148" t="s">
        <v>416</v>
      </c>
      <c r="I1207" s="149" t="s">
        <v>417</v>
      </c>
      <c r="J1207" s="148" t="s">
        <v>418</v>
      </c>
    </row>
    <row r="1208" spans="1:8" ht="12.75">
      <c r="A1208" s="150" t="s">
        <v>474</v>
      </c>
      <c r="C1208" s="151">
        <v>361.38400000007823</v>
      </c>
      <c r="D1208" s="131">
        <v>35789.97286015749</v>
      </c>
      <c r="F1208" s="131">
        <v>25514</v>
      </c>
      <c r="G1208" s="131">
        <v>25424</v>
      </c>
      <c r="H1208" s="152" t="s">
        <v>879</v>
      </c>
    </row>
    <row r="1210" spans="4:8" ht="12.75">
      <c r="D1210" s="131">
        <v>35575.89287298918</v>
      </c>
      <c r="F1210" s="131">
        <v>25322</v>
      </c>
      <c r="G1210" s="131">
        <v>25444</v>
      </c>
      <c r="H1210" s="152" t="s">
        <v>880</v>
      </c>
    </row>
    <row r="1212" spans="4:8" ht="12.75">
      <c r="D1212" s="131">
        <v>35499.14474141598</v>
      </c>
      <c r="F1212" s="131">
        <v>25270</v>
      </c>
      <c r="G1212" s="131">
        <v>25224</v>
      </c>
      <c r="H1212" s="152" t="s">
        <v>881</v>
      </c>
    </row>
    <row r="1214" spans="1:8" ht="12.75">
      <c r="A1214" s="147" t="s">
        <v>419</v>
      </c>
      <c r="C1214" s="153" t="s">
        <v>420</v>
      </c>
      <c r="D1214" s="131">
        <v>35621.670158187546</v>
      </c>
      <c r="F1214" s="131">
        <v>25368.666666666664</v>
      </c>
      <c r="G1214" s="131">
        <v>25364</v>
      </c>
      <c r="H1214" s="131">
        <v>10255.148498360828</v>
      </c>
    </row>
    <row r="1215" spans="1:8" ht="12.75">
      <c r="A1215" s="130">
        <v>38407.806435185186</v>
      </c>
      <c r="C1215" s="153" t="s">
        <v>421</v>
      </c>
      <c r="D1215" s="131">
        <v>150.721327432077</v>
      </c>
      <c r="F1215" s="131">
        <v>128.51977798507642</v>
      </c>
      <c r="G1215" s="131">
        <v>121.6552506059644</v>
      </c>
      <c r="H1215" s="131">
        <v>150.721327432077</v>
      </c>
    </row>
    <row r="1217" spans="3:8" ht="12.75">
      <c r="C1217" s="153" t="s">
        <v>422</v>
      </c>
      <c r="D1217" s="131">
        <v>0.42311695875785355</v>
      </c>
      <c r="F1217" s="131">
        <v>0.5066083277996865</v>
      </c>
      <c r="G1217" s="131">
        <v>0.47963748070479567</v>
      </c>
      <c r="H1217" s="131">
        <v>1.4697137487201493</v>
      </c>
    </row>
    <row r="1218" spans="1:10" ht="12.75">
      <c r="A1218" s="147" t="s">
        <v>411</v>
      </c>
      <c r="C1218" s="148" t="s">
        <v>412</v>
      </c>
      <c r="D1218" s="148" t="s">
        <v>413</v>
      </c>
      <c r="F1218" s="148" t="s">
        <v>414</v>
      </c>
      <c r="G1218" s="148" t="s">
        <v>415</v>
      </c>
      <c r="H1218" s="148" t="s">
        <v>416</v>
      </c>
      <c r="I1218" s="149" t="s">
        <v>417</v>
      </c>
      <c r="J1218" s="148" t="s">
        <v>418</v>
      </c>
    </row>
    <row r="1219" spans="1:8" ht="12.75">
      <c r="A1219" s="150" t="s">
        <v>493</v>
      </c>
      <c r="C1219" s="151">
        <v>371.029</v>
      </c>
      <c r="D1219" s="131">
        <v>38147.78160518408</v>
      </c>
      <c r="F1219" s="131">
        <v>30777.999999970198</v>
      </c>
      <c r="G1219" s="131">
        <v>30770.000000029802</v>
      </c>
      <c r="H1219" s="152" t="s">
        <v>882</v>
      </c>
    </row>
    <row r="1221" spans="4:8" ht="12.75">
      <c r="D1221" s="131">
        <v>38194.38284611702</v>
      </c>
      <c r="F1221" s="131">
        <v>31106</v>
      </c>
      <c r="G1221" s="131">
        <v>30940</v>
      </c>
      <c r="H1221" s="152" t="s">
        <v>883</v>
      </c>
    </row>
    <row r="1223" spans="4:8" ht="12.75">
      <c r="D1223" s="131">
        <v>38345.25320237875</v>
      </c>
      <c r="F1223" s="131">
        <v>30168.000000029802</v>
      </c>
      <c r="G1223" s="131">
        <v>31172.000000029802</v>
      </c>
      <c r="H1223" s="152" t="s">
        <v>884</v>
      </c>
    </row>
    <row r="1225" spans="1:8" ht="12.75">
      <c r="A1225" s="147" t="s">
        <v>419</v>
      </c>
      <c r="C1225" s="153" t="s">
        <v>420</v>
      </c>
      <c r="D1225" s="131">
        <v>38229.13921789328</v>
      </c>
      <c r="F1225" s="131">
        <v>30684</v>
      </c>
      <c r="G1225" s="131">
        <v>30960.666666686535</v>
      </c>
      <c r="H1225" s="131">
        <v>7439.853805623566</v>
      </c>
    </row>
    <row r="1226" spans="1:8" ht="12.75">
      <c r="A1226" s="130">
        <v>38407.806875</v>
      </c>
      <c r="C1226" s="153" t="s">
        <v>421</v>
      </c>
      <c r="D1226" s="131">
        <v>103.22190639214388</v>
      </c>
      <c r="F1226" s="131">
        <v>476.0126048563172</v>
      </c>
      <c r="G1226" s="131">
        <v>201.79527579739602</v>
      </c>
      <c r="H1226" s="131">
        <v>103.22190639214388</v>
      </c>
    </row>
    <row r="1228" spans="3:8" ht="12.75">
      <c r="C1228" s="153" t="s">
        <v>422</v>
      </c>
      <c r="D1228" s="131">
        <v>0.2700084503703147</v>
      </c>
      <c r="F1228" s="131">
        <v>1.551338172520914</v>
      </c>
      <c r="G1228" s="131">
        <v>0.6517794916041855</v>
      </c>
      <c r="H1228" s="131">
        <v>1.3874184774184875</v>
      </c>
    </row>
    <row r="1229" spans="1:10" ht="12.75">
      <c r="A1229" s="147" t="s">
        <v>411</v>
      </c>
      <c r="C1229" s="148" t="s">
        <v>412</v>
      </c>
      <c r="D1229" s="148" t="s">
        <v>413</v>
      </c>
      <c r="F1229" s="148" t="s">
        <v>414</v>
      </c>
      <c r="G1229" s="148" t="s">
        <v>415</v>
      </c>
      <c r="H1229" s="148" t="s">
        <v>416</v>
      </c>
      <c r="I1229" s="149" t="s">
        <v>417</v>
      </c>
      <c r="J1229" s="148" t="s">
        <v>418</v>
      </c>
    </row>
    <row r="1230" spans="1:8" ht="12.75">
      <c r="A1230" s="150" t="s">
        <v>468</v>
      </c>
      <c r="C1230" s="151">
        <v>407.77100000018254</v>
      </c>
      <c r="D1230" s="131">
        <v>2869938.564216614</v>
      </c>
      <c r="F1230" s="131">
        <v>122700</v>
      </c>
      <c r="G1230" s="131">
        <v>118900</v>
      </c>
      <c r="H1230" s="152" t="s">
        <v>885</v>
      </c>
    </row>
    <row r="1232" spans="4:8" ht="12.75">
      <c r="D1232" s="131">
        <v>2827037.3273124695</v>
      </c>
      <c r="F1232" s="131">
        <v>119700</v>
      </c>
      <c r="G1232" s="131">
        <v>119100</v>
      </c>
      <c r="H1232" s="152" t="s">
        <v>886</v>
      </c>
    </row>
    <row r="1234" spans="4:8" ht="12.75">
      <c r="D1234" s="131">
        <v>2802565.6865959167</v>
      </c>
      <c r="F1234" s="131">
        <v>120700</v>
      </c>
      <c r="G1234" s="131">
        <v>117200</v>
      </c>
      <c r="H1234" s="152" t="s">
        <v>887</v>
      </c>
    </row>
    <row r="1236" spans="1:8" ht="12.75">
      <c r="A1236" s="147" t="s">
        <v>419</v>
      </c>
      <c r="C1236" s="153" t="s">
        <v>420</v>
      </c>
      <c r="D1236" s="131">
        <v>2833180.526041667</v>
      </c>
      <c r="F1236" s="131">
        <v>121033.33333333334</v>
      </c>
      <c r="G1236" s="131">
        <v>118400</v>
      </c>
      <c r="H1236" s="131">
        <v>2713485.3897733227</v>
      </c>
    </row>
    <row r="1237" spans="1:8" ht="12.75">
      <c r="A1237" s="130">
        <v>38407.807337962964</v>
      </c>
      <c r="C1237" s="153" t="s">
        <v>421</v>
      </c>
      <c r="D1237" s="131">
        <v>34103.96351882481</v>
      </c>
      <c r="F1237" s="131">
        <v>1527.5252316519466</v>
      </c>
      <c r="G1237" s="131">
        <v>1044.030650891055</v>
      </c>
      <c r="H1237" s="131">
        <v>34103.96351882481</v>
      </c>
    </row>
    <row r="1239" spans="3:8" ht="12.75">
      <c r="C1239" s="153" t="s">
        <v>422</v>
      </c>
      <c r="D1239" s="131">
        <v>1.2037342204406796</v>
      </c>
      <c r="F1239" s="131">
        <v>1.2620698691698815</v>
      </c>
      <c r="G1239" s="131">
        <v>0.8817826443336613</v>
      </c>
      <c r="H1239" s="131">
        <v>1.2568323989271137</v>
      </c>
    </row>
    <row r="1240" spans="1:10" ht="12.75">
      <c r="A1240" s="147" t="s">
        <v>411</v>
      </c>
      <c r="C1240" s="148" t="s">
        <v>412</v>
      </c>
      <c r="D1240" s="148" t="s">
        <v>413</v>
      </c>
      <c r="F1240" s="148" t="s">
        <v>414</v>
      </c>
      <c r="G1240" s="148" t="s">
        <v>415</v>
      </c>
      <c r="H1240" s="148" t="s">
        <v>416</v>
      </c>
      <c r="I1240" s="149" t="s">
        <v>417</v>
      </c>
      <c r="J1240" s="148" t="s">
        <v>418</v>
      </c>
    </row>
    <row r="1241" spans="1:8" ht="12.75">
      <c r="A1241" s="150" t="s">
        <v>475</v>
      </c>
      <c r="C1241" s="151">
        <v>455.40299999993294</v>
      </c>
      <c r="D1241" s="131">
        <v>795396.9720115662</v>
      </c>
      <c r="F1241" s="131">
        <v>82145</v>
      </c>
      <c r="G1241" s="131">
        <v>83287.5</v>
      </c>
      <c r="H1241" s="152" t="s">
        <v>888</v>
      </c>
    </row>
    <row r="1243" spans="4:8" ht="12.75">
      <c r="D1243" s="131">
        <v>822274.6684083939</v>
      </c>
      <c r="F1243" s="131">
        <v>81347.5</v>
      </c>
      <c r="G1243" s="131">
        <v>83430</v>
      </c>
      <c r="H1243" s="152" t="s">
        <v>889</v>
      </c>
    </row>
    <row r="1245" spans="4:8" ht="12.75">
      <c r="D1245" s="131">
        <v>819743.9739227295</v>
      </c>
      <c r="F1245" s="131">
        <v>81522.5</v>
      </c>
      <c r="G1245" s="131">
        <v>82815</v>
      </c>
      <c r="H1245" s="152" t="s">
        <v>890</v>
      </c>
    </row>
    <row r="1247" spans="1:8" ht="12.75">
      <c r="A1247" s="147" t="s">
        <v>419</v>
      </c>
      <c r="C1247" s="153" t="s">
        <v>420</v>
      </c>
      <c r="D1247" s="131">
        <v>812471.8714475632</v>
      </c>
      <c r="F1247" s="131">
        <v>81671.66666666667</v>
      </c>
      <c r="G1247" s="131">
        <v>83177.5</v>
      </c>
      <c r="H1247" s="131">
        <v>730051.6655367105</v>
      </c>
    </row>
    <row r="1248" spans="1:8" ht="12.75">
      <c r="A1248" s="130">
        <v>38407.80798611111</v>
      </c>
      <c r="C1248" s="153" t="s">
        <v>421</v>
      </c>
      <c r="D1248" s="131">
        <v>14841.335745386657</v>
      </c>
      <c r="F1248" s="131">
        <v>419.15341264665057</v>
      </c>
      <c r="G1248" s="131">
        <v>321.9180796413895</v>
      </c>
      <c r="H1248" s="131">
        <v>14841.335745386657</v>
      </c>
    </row>
    <row r="1250" spans="3:8" ht="12.75">
      <c r="C1250" s="153" t="s">
        <v>422</v>
      </c>
      <c r="D1250" s="131">
        <v>1.8266891774288967</v>
      </c>
      <c r="F1250" s="131">
        <v>0.5132176552210892</v>
      </c>
      <c r="G1250" s="131">
        <v>0.3870254331296198</v>
      </c>
      <c r="H1250" s="131">
        <v>2.032915812126226</v>
      </c>
    </row>
    <row r="1251" spans="1:16" ht="12.75">
      <c r="A1251" s="141" t="s">
        <v>402</v>
      </c>
      <c r="B1251" s="136" t="s">
        <v>536</v>
      </c>
      <c r="D1251" s="141" t="s">
        <v>403</v>
      </c>
      <c r="E1251" s="136" t="s">
        <v>404</v>
      </c>
      <c r="F1251" s="137" t="s">
        <v>437</v>
      </c>
      <c r="G1251" s="142" t="s">
        <v>406</v>
      </c>
      <c r="H1251" s="143">
        <v>1</v>
      </c>
      <c r="I1251" s="144" t="s">
        <v>407</v>
      </c>
      <c r="J1251" s="143">
        <v>12</v>
      </c>
      <c r="K1251" s="142" t="s">
        <v>408</v>
      </c>
      <c r="L1251" s="145">
        <v>1</v>
      </c>
      <c r="M1251" s="142" t="s">
        <v>409</v>
      </c>
      <c r="N1251" s="146">
        <v>1</v>
      </c>
      <c r="O1251" s="142" t="s">
        <v>410</v>
      </c>
      <c r="P1251" s="146">
        <v>1</v>
      </c>
    </row>
    <row r="1253" spans="1:10" ht="12.75">
      <c r="A1253" s="147" t="s">
        <v>411</v>
      </c>
      <c r="C1253" s="148" t="s">
        <v>412</v>
      </c>
      <c r="D1253" s="148" t="s">
        <v>413</v>
      </c>
      <c r="F1253" s="148" t="s">
        <v>414</v>
      </c>
      <c r="G1253" s="148" t="s">
        <v>415</v>
      </c>
      <c r="H1253" s="148" t="s">
        <v>416</v>
      </c>
      <c r="I1253" s="149" t="s">
        <v>417</v>
      </c>
      <c r="J1253" s="148" t="s">
        <v>418</v>
      </c>
    </row>
    <row r="1254" spans="1:8" ht="12.75">
      <c r="A1254" s="150" t="s">
        <v>471</v>
      </c>
      <c r="C1254" s="151">
        <v>228.61599999992177</v>
      </c>
      <c r="D1254" s="131">
        <v>42477.91357398033</v>
      </c>
      <c r="F1254" s="131">
        <v>22837</v>
      </c>
      <c r="G1254" s="131">
        <v>22576</v>
      </c>
      <c r="H1254" s="152" t="s">
        <v>891</v>
      </c>
    </row>
    <row r="1256" spans="4:8" ht="12.75">
      <c r="D1256" s="131">
        <v>42703.386061668396</v>
      </c>
      <c r="F1256" s="131">
        <v>23000</v>
      </c>
      <c r="G1256" s="131">
        <v>22708</v>
      </c>
      <c r="H1256" s="152" t="s">
        <v>892</v>
      </c>
    </row>
    <row r="1258" spans="4:8" ht="12.75">
      <c r="D1258" s="131">
        <v>43169.84550726414</v>
      </c>
      <c r="F1258" s="131">
        <v>23350</v>
      </c>
      <c r="G1258" s="131">
        <v>22738</v>
      </c>
      <c r="H1258" s="152" t="s">
        <v>893</v>
      </c>
    </row>
    <row r="1260" spans="1:8" ht="12.75">
      <c r="A1260" s="147" t="s">
        <v>419</v>
      </c>
      <c r="C1260" s="153" t="s">
        <v>420</v>
      </c>
      <c r="D1260" s="131">
        <v>42783.71504763763</v>
      </c>
      <c r="F1260" s="131">
        <v>23062.333333333336</v>
      </c>
      <c r="G1260" s="131">
        <v>22674</v>
      </c>
      <c r="H1260" s="131">
        <v>19928.998647400796</v>
      </c>
    </row>
    <row r="1261" spans="1:8" ht="12.75">
      <c r="A1261" s="130">
        <v>38407.81023148148</v>
      </c>
      <c r="C1261" s="153" t="s">
        <v>421</v>
      </c>
      <c r="D1261" s="131">
        <v>352.8909315420501</v>
      </c>
      <c r="F1261" s="131">
        <v>262.11892975009135</v>
      </c>
      <c r="G1261" s="131">
        <v>86.18584570566098</v>
      </c>
      <c r="H1261" s="131">
        <v>352.8909315420501</v>
      </c>
    </row>
    <row r="1263" spans="3:8" ht="12.75">
      <c r="C1263" s="153" t="s">
        <v>422</v>
      </c>
      <c r="D1263" s="131">
        <v>0.8248253597171795</v>
      </c>
      <c r="F1263" s="131">
        <v>1.1365672586617053</v>
      </c>
      <c r="G1263" s="131">
        <v>0.38010869588806995</v>
      </c>
      <c r="H1263" s="131">
        <v>1.7707409076876792</v>
      </c>
    </row>
    <row r="1264" spans="1:10" ht="12.75">
      <c r="A1264" s="147" t="s">
        <v>411</v>
      </c>
      <c r="C1264" s="148" t="s">
        <v>412</v>
      </c>
      <c r="D1264" s="148" t="s">
        <v>413</v>
      </c>
      <c r="F1264" s="148" t="s">
        <v>414</v>
      </c>
      <c r="G1264" s="148" t="s">
        <v>415</v>
      </c>
      <c r="H1264" s="148" t="s">
        <v>416</v>
      </c>
      <c r="I1264" s="149" t="s">
        <v>417</v>
      </c>
      <c r="J1264" s="148" t="s">
        <v>418</v>
      </c>
    </row>
    <row r="1265" spans="1:8" ht="12.75">
      <c r="A1265" s="150" t="s">
        <v>472</v>
      </c>
      <c r="C1265" s="151">
        <v>231.6040000000503</v>
      </c>
      <c r="D1265" s="131">
        <v>41008.71676272154</v>
      </c>
      <c r="F1265" s="131">
        <v>16636</v>
      </c>
      <c r="G1265" s="131">
        <v>18692</v>
      </c>
      <c r="H1265" s="152" t="s">
        <v>894</v>
      </c>
    </row>
    <row r="1267" spans="4:8" ht="12.75">
      <c r="D1267" s="131">
        <v>42648.48395752907</v>
      </c>
      <c r="F1267" s="131">
        <v>17190</v>
      </c>
      <c r="G1267" s="131">
        <v>18442</v>
      </c>
      <c r="H1267" s="152" t="s">
        <v>895</v>
      </c>
    </row>
    <row r="1269" spans="4:8" ht="12.75">
      <c r="D1269" s="131">
        <v>41634.01017689705</v>
      </c>
      <c r="F1269" s="131">
        <v>17049</v>
      </c>
      <c r="G1269" s="131">
        <v>18810</v>
      </c>
      <c r="H1269" s="152" t="s">
        <v>896</v>
      </c>
    </row>
    <row r="1271" spans="1:8" ht="12.75">
      <c r="A1271" s="147" t="s">
        <v>419</v>
      </c>
      <c r="C1271" s="153" t="s">
        <v>420</v>
      </c>
      <c r="D1271" s="131">
        <v>41763.736965715885</v>
      </c>
      <c r="F1271" s="131">
        <v>16958.333333333332</v>
      </c>
      <c r="G1271" s="131">
        <v>18648</v>
      </c>
      <c r="H1271" s="131">
        <v>23761.87520629039</v>
      </c>
    </row>
    <row r="1272" spans="1:8" ht="12.75">
      <c r="A1272" s="130">
        <v>38407.81070601852</v>
      </c>
      <c r="C1272" s="153" t="s">
        <v>421</v>
      </c>
      <c r="D1272" s="131">
        <v>827.5451003388814</v>
      </c>
      <c r="F1272" s="131">
        <v>287.9137602361744</v>
      </c>
      <c r="G1272" s="131">
        <v>187.90423092628862</v>
      </c>
      <c r="H1272" s="131">
        <v>827.5451003388814</v>
      </c>
    </row>
    <row r="1274" spans="3:8" ht="12.75">
      <c r="C1274" s="153" t="s">
        <v>422</v>
      </c>
      <c r="D1274" s="131">
        <v>1.981491984345698</v>
      </c>
      <c r="F1274" s="131">
        <v>1.6977715591322329</v>
      </c>
      <c r="G1274" s="131">
        <v>1.0076374459796684</v>
      </c>
      <c r="H1274" s="131">
        <v>3.4826590626980845</v>
      </c>
    </row>
    <row r="1275" spans="1:10" ht="12.75">
      <c r="A1275" s="147" t="s">
        <v>411</v>
      </c>
      <c r="C1275" s="148" t="s">
        <v>412</v>
      </c>
      <c r="D1275" s="148" t="s">
        <v>413</v>
      </c>
      <c r="F1275" s="148" t="s">
        <v>414</v>
      </c>
      <c r="G1275" s="148" t="s">
        <v>415</v>
      </c>
      <c r="H1275" s="148" t="s">
        <v>416</v>
      </c>
      <c r="I1275" s="149" t="s">
        <v>417</v>
      </c>
      <c r="J1275" s="148" t="s">
        <v>418</v>
      </c>
    </row>
    <row r="1276" spans="1:8" ht="12.75">
      <c r="A1276" s="150" t="s">
        <v>470</v>
      </c>
      <c r="C1276" s="151">
        <v>267.7160000000149</v>
      </c>
      <c r="D1276" s="131">
        <v>38374.06642538309</v>
      </c>
      <c r="F1276" s="131">
        <v>5229.25</v>
      </c>
      <c r="G1276" s="131">
        <v>5307</v>
      </c>
      <c r="H1276" s="152" t="s">
        <v>897</v>
      </c>
    </row>
    <row r="1278" spans="4:8" ht="12.75">
      <c r="D1278" s="131">
        <v>40028.91366106272</v>
      </c>
      <c r="F1278" s="131">
        <v>5225.5</v>
      </c>
      <c r="G1278" s="131">
        <v>5251.5</v>
      </c>
      <c r="H1278" s="152" t="s">
        <v>898</v>
      </c>
    </row>
    <row r="1280" spans="4:8" ht="12.75">
      <c r="D1280" s="131">
        <v>38279.874780237675</v>
      </c>
      <c r="F1280" s="131">
        <v>5262.25</v>
      </c>
      <c r="G1280" s="131">
        <v>5260.75</v>
      </c>
      <c r="H1280" s="152" t="s">
        <v>899</v>
      </c>
    </row>
    <row r="1282" spans="1:8" ht="12.75">
      <c r="A1282" s="147" t="s">
        <v>419</v>
      </c>
      <c r="C1282" s="153" t="s">
        <v>420</v>
      </c>
      <c r="D1282" s="131">
        <v>38894.28495556116</v>
      </c>
      <c r="F1282" s="131">
        <v>5239</v>
      </c>
      <c r="G1282" s="131">
        <v>5273.083333333334</v>
      </c>
      <c r="H1282" s="131">
        <v>33635.38454377095</v>
      </c>
    </row>
    <row r="1283" spans="1:8" ht="12.75">
      <c r="A1283" s="130">
        <v>38407.81135416667</v>
      </c>
      <c r="C1283" s="153" t="s">
        <v>421</v>
      </c>
      <c r="D1283" s="131">
        <v>983.7452622578729</v>
      </c>
      <c r="F1283" s="131">
        <v>20.222203144069145</v>
      </c>
      <c r="G1283" s="131">
        <v>29.734589846394943</v>
      </c>
      <c r="H1283" s="131">
        <v>983.7452622578729</v>
      </c>
    </row>
    <row r="1285" spans="3:8" ht="12.75">
      <c r="C1285" s="153" t="s">
        <v>422</v>
      </c>
      <c r="D1285" s="131">
        <v>2.529279721639967</v>
      </c>
      <c r="F1285" s="131">
        <v>0.38599357022464487</v>
      </c>
      <c r="G1285" s="131">
        <v>0.5638937973619786</v>
      </c>
      <c r="H1285" s="131">
        <v>2.924733210579737</v>
      </c>
    </row>
    <row r="1286" spans="1:10" ht="12.75">
      <c r="A1286" s="147" t="s">
        <v>411</v>
      </c>
      <c r="C1286" s="148" t="s">
        <v>412</v>
      </c>
      <c r="D1286" s="148" t="s">
        <v>413</v>
      </c>
      <c r="F1286" s="148" t="s">
        <v>414</v>
      </c>
      <c r="G1286" s="148" t="s">
        <v>415</v>
      </c>
      <c r="H1286" s="148" t="s">
        <v>416</v>
      </c>
      <c r="I1286" s="149" t="s">
        <v>417</v>
      </c>
      <c r="J1286" s="148" t="s">
        <v>418</v>
      </c>
    </row>
    <row r="1287" spans="1:8" ht="12.75">
      <c r="A1287" s="150" t="s">
        <v>469</v>
      </c>
      <c r="C1287" s="151">
        <v>292.40199999976903</v>
      </c>
      <c r="D1287" s="131">
        <v>42130.814447283745</v>
      </c>
      <c r="F1287" s="131">
        <v>21625.25</v>
      </c>
      <c r="G1287" s="131">
        <v>20663.5</v>
      </c>
      <c r="H1287" s="152" t="s">
        <v>900</v>
      </c>
    </row>
    <row r="1289" spans="4:8" ht="12.75">
      <c r="D1289" s="131">
        <v>41452.426659584045</v>
      </c>
      <c r="F1289" s="131">
        <v>21706.75</v>
      </c>
      <c r="G1289" s="131">
        <v>20768.75</v>
      </c>
      <c r="H1289" s="152" t="s">
        <v>901</v>
      </c>
    </row>
    <row r="1291" spans="4:8" ht="12.75">
      <c r="D1291" s="131">
        <v>41992.05323189497</v>
      </c>
      <c r="F1291" s="131">
        <v>21587.75</v>
      </c>
      <c r="G1291" s="131">
        <v>20835.25</v>
      </c>
      <c r="H1291" s="152" t="s">
        <v>902</v>
      </c>
    </row>
    <row r="1293" spans="1:8" ht="12.75">
      <c r="A1293" s="147" t="s">
        <v>419</v>
      </c>
      <c r="C1293" s="153" t="s">
        <v>420</v>
      </c>
      <c r="D1293" s="131">
        <v>41858.43144625425</v>
      </c>
      <c r="F1293" s="131">
        <v>21639.916666666664</v>
      </c>
      <c r="G1293" s="131">
        <v>20755.833333333332</v>
      </c>
      <c r="H1293" s="131">
        <v>20735.716268540516</v>
      </c>
    </row>
    <row r="1294" spans="1:8" ht="12.75">
      <c r="A1294" s="130">
        <v>38407.81203703704</v>
      </c>
      <c r="C1294" s="153" t="s">
        <v>421</v>
      </c>
      <c r="D1294" s="131">
        <v>358.39026747840427</v>
      </c>
      <c r="F1294" s="131">
        <v>60.84063883074646</v>
      </c>
      <c r="G1294" s="131">
        <v>86.60049557210012</v>
      </c>
      <c r="H1294" s="131">
        <v>358.39026747840427</v>
      </c>
    </row>
    <row r="1296" spans="3:8" ht="12.75">
      <c r="C1296" s="153" t="s">
        <v>422</v>
      </c>
      <c r="D1296" s="131">
        <v>0.856196123685555</v>
      </c>
      <c r="F1296" s="131">
        <v>0.2811500606398506</v>
      </c>
      <c r="G1296" s="131">
        <v>0.41723449105279703</v>
      </c>
      <c r="H1296" s="131">
        <v>1.7283717757179247</v>
      </c>
    </row>
    <row r="1297" spans="1:10" ht="12.75">
      <c r="A1297" s="147" t="s">
        <v>411</v>
      </c>
      <c r="C1297" s="148" t="s">
        <v>412</v>
      </c>
      <c r="D1297" s="148" t="s">
        <v>413</v>
      </c>
      <c r="F1297" s="148" t="s">
        <v>414</v>
      </c>
      <c r="G1297" s="148" t="s">
        <v>415</v>
      </c>
      <c r="H1297" s="148" t="s">
        <v>416</v>
      </c>
      <c r="I1297" s="149" t="s">
        <v>417</v>
      </c>
      <c r="J1297" s="148" t="s">
        <v>418</v>
      </c>
    </row>
    <row r="1298" spans="1:8" ht="12.75">
      <c r="A1298" s="150" t="s">
        <v>473</v>
      </c>
      <c r="C1298" s="151">
        <v>324.75400000019</v>
      </c>
      <c r="D1298" s="131">
        <v>42154.55902957916</v>
      </c>
      <c r="F1298" s="131">
        <v>31127.999999970198</v>
      </c>
      <c r="G1298" s="131">
        <v>28824.000000029802</v>
      </c>
      <c r="H1298" s="152" t="s">
        <v>903</v>
      </c>
    </row>
    <row r="1300" spans="4:8" ht="12.75">
      <c r="D1300" s="131">
        <v>42104.61455231905</v>
      </c>
      <c r="F1300" s="131">
        <v>31070.000000029802</v>
      </c>
      <c r="G1300" s="131">
        <v>28970.000000029802</v>
      </c>
      <c r="H1300" s="152" t="s">
        <v>904</v>
      </c>
    </row>
    <row r="1302" spans="4:8" ht="12.75">
      <c r="D1302" s="131">
        <v>42093.38761591911</v>
      </c>
      <c r="F1302" s="131">
        <v>30966.000000029802</v>
      </c>
      <c r="G1302" s="131">
        <v>28677.999999970198</v>
      </c>
      <c r="H1302" s="152" t="s">
        <v>905</v>
      </c>
    </row>
    <row r="1304" spans="1:8" ht="12.75">
      <c r="A1304" s="147" t="s">
        <v>419</v>
      </c>
      <c r="C1304" s="153" t="s">
        <v>420</v>
      </c>
      <c r="D1304" s="131">
        <v>42117.52039927244</v>
      </c>
      <c r="F1304" s="131">
        <v>31054.666666676603</v>
      </c>
      <c r="G1304" s="131">
        <v>28824.00000000993</v>
      </c>
      <c r="H1304" s="131">
        <v>12104.098496210443</v>
      </c>
    </row>
    <row r="1305" spans="1:8" ht="12.75">
      <c r="A1305" s="130">
        <v>38407.81253472222</v>
      </c>
      <c r="C1305" s="153" t="s">
        <v>421</v>
      </c>
      <c r="D1305" s="131">
        <v>32.56387763625494</v>
      </c>
      <c r="F1305" s="131">
        <v>82.08126052185982</v>
      </c>
      <c r="G1305" s="131">
        <v>146.00000002926342</v>
      </c>
      <c r="H1305" s="131">
        <v>32.56387763625494</v>
      </c>
    </row>
    <row r="1307" spans="3:8" ht="12.75">
      <c r="C1307" s="153" t="s">
        <v>422</v>
      </c>
      <c r="D1307" s="131">
        <v>0.07731670176105017</v>
      </c>
      <c r="F1307" s="131">
        <v>0.26431216088349646</v>
      </c>
      <c r="G1307" s="131">
        <v>0.5065223425937175</v>
      </c>
      <c r="H1307" s="131">
        <v>0.269031829561285</v>
      </c>
    </row>
    <row r="1308" spans="1:10" ht="12.75">
      <c r="A1308" s="147" t="s">
        <v>411</v>
      </c>
      <c r="C1308" s="148" t="s">
        <v>412</v>
      </c>
      <c r="D1308" s="148" t="s">
        <v>413</v>
      </c>
      <c r="F1308" s="148" t="s">
        <v>414</v>
      </c>
      <c r="G1308" s="148" t="s">
        <v>415</v>
      </c>
      <c r="H1308" s="148" t="s">
        <v>416</v>
      </c>
      <c r="I1308" s="149" t="s">
        <v>417</v>
      </c>
      <c r="J1308" s="148" t="s">
        <v>418</v>
      </c>
    </row>
    <row r="1309" spans="1:8" ht="12.75">
      <c r="A1309" s="150" t="s">
        <v>492</v>
      </c>
      <c r="C1309" s="151">
        <v>343.82299999985844</v>
      </c>
      <c r="D1309" s="131">
        <v>40902.0264338851</v>
      </c>
      <c r="F1309" s="131">
        <v>24520</v>
      </c>
      <c r="G1309" s="131">
        <v>24566</v>
      </c>
      <c r="H1309" s="152" t="s">
        <v>906</v>
      </c>
    </row>
    <row r="1311" spans="4:8" ht="12.75">
      <c r="D1311" s="131">
        <v>41254.610578238964</v>
      </c>
      <c r="F1311" s="131">
        <v>24616</v>
      </c>
      <c r="G1311" s="131">
        <v>24684</v>
      </c>
      <c r="H1311" s="152" t="s">
        <v>907</v>
      </c>
    </row>
    <row r="1313" spans="4:8" ht="12.75">
      <c r="D1313" s="131">
        <v>40335.55662405491</v>
      </c>
      <c r="F1313" s="131">
        <v>24436</v>
      </c>
      <c r="G1313" s="131">
        <v>24426</v>
      </c>
      <c r="H1313" s="152" t="s">
        <v>908</v>
      </c>
    </row>
    <row r="1315" spans="1:8" ht="12.75">
      <c r="A1315" s="147" t="s">
        <v>419</v>
      </c>
      <c r="C1315" s="153" t="s">
        <v>420</v>
      </c>
      <c r="D1315" s="131">
        <v>40830.731212059654</v>
      </c>
      <c r="F1315" s="131">
        <v>24524</v>
      </c>
      <c r="G1315" s="131">
        <v>24558.666666666664</v>
      </c>
      <c r="H1315" s="131">
        <v>16289.522938851385</v>
      </c>
    </row>
    <row r="1316" spans="1:8" ht="12.75">
      <c r="A1316" s="130">
        <v>38407.81297453704</v>
      </c>
      <c r="C1316" s="153" t="s">
        <v>421</v>
      </c>
      <c r="D1316" s="131">
        <v>463.6564451913512</v>
      </c>
      <c r="F1316" s="131">
        <v>90.06664199358161</v>
      </c>
      <c r="G1316" s="131">
        <v>129.15623613799426</v>
      </c>
      <c r="H1316" s="131">
        <v>463.6564451913512</v>
      </c>
    </row>
    <row r="1318" spans="3:8" ht="12.75">
      <c r="C1318" s="153" t="s">
        <v>422</v>
      </c>
      <c r="D1318" s="131">
        <v>1.1355575357768928</v>
      </c>
      <c r="F1318" s="131">
        <v>0.36725918281512654</v>
      </c>
      <c r="G1318" s="131">
        <v>0.525908991278005</v>
      </c>
      <c r="H1318" s="131">
        <v>2.8463475998152514</v>
      </c>
    </row>
    <row r="1319" spans="1:10" ht="12.75">
      <c r="A1319" s="147" t="s">
        <v>411</v>
      </c>
      <c r="C1319" s="148" t="s">
        <v>412</v>
      </c>
      <c r="D1319" s="148" t="s">
        <v>413</v>
      </c>
      <c r="F1319" s="148" t="s">
        <v>414</v>
      </c>
      <c r="G1319" s="148" t="s">
        <v>415</v>
      </c>
      <c r="H1319" s="148" t="s">
        <v>416</v>
      </c>
      <c r="I1319" s="149" t="s">
        <v>417</v>
      </c>
      <c r="J1319" s="148" t="s">
        <v>418</v>
      </c>
    </row>
    <row r="1320" spans="1:8" ht="12.75">
      <c r="A1320" s="150" t="s">
        <v>474</v>
      </c>
      <c r="C1320" s="151">
        <v>361.38400000007823</v>
      </c>
      <c r="D1320" s="131">
        <v>42100.92500495911</v>
      </c>
      <c r="F1320" s="131">
        <v>25756</v>
      </c>
      <c r="G1320" s="131">
        <v>25574</v>
      </c>
      <c r="H1320" s="152" t="s">
        <v>909</v>
      </c>
    </row>
    <row r="1322" spans="4:8" ht="12.75">
      <c r="D1322" s="131">
        <v>42041.447636306286</v>
      </c>
      <c r="F1322" s="131">
        <v>25752</v>
      </c>
      <c r="G1322" s="131">
        <v>25698</v>
      </c>
      <c r="H1322" s="152" t="s">
        <v>910</v>
      </c>
    </row>
    <row r="1324" spans="4:8" ht="12.75">
      <c r="D1324" s="131">
        <v>41531.7601480484</v>
      </c>
      <c r="F1324" s="131">
        <v>25398</v>
      </c>
      <c r="G1324" s="131">
        <v>25729.999999970198</v>
      </c>
      <c r="H1324" s="152" t="s">
        <v>911</v>
      </c>
    </row>
    <row r="1326" spans="1:8" ht="12.75">
      <c r="A1326" s="147" t="s">
        <v>419</v>
      </c>
      <c r="C1326" s="153" t="s">
        <v>420</v>
      </c>
      <c r="D1326" s="131">
        <v>41891.37759643793</v>
      </c>
      <c r="F1326" s="131">
        <v>25635.333333333336</v>
      </c>
      <c r="G1326" s="131">
        <v>25667.333333323397</v>
      </c>
      <c r="H1326" s="131">
        <v>16241.335644778108</v>
      </c>
    </row>
    <row r="1327" spans="1:8" ht="12.75">
      <c r="A1327" s="130">
        <v>38407.81340277778</v>
      </c>
      <c r="C1327" s="153" t="s">
        <v>421</v>
      </c>
      <c r="D1327" s="131">
        <v>312.85447293486396</v>
      </c>
      <c r="F1327" s="131">
        <v>205.54642622369607</v>
      </c>
      <c r="G1327" s="131">
        <v>82.3974109514509</v>
      </c>
      <c r="H1327" s="131">
        <v>312.85447293486396</v>
      </c>
    </row>
    <row r="1329" spans="3:8" ht="12.75">
      <c r="C1329" s="153" t="s">
        <v>422</v>
      </c>
      <c r="D1329" s="131">
        <v>0.7468230716801884</v>
      </c>
      <c r="F1329" s="131">
        <v>0.8018090638845967</v>
      </c>
      <c r="G1329" s="131">
        <v>0.32102053564121497</v>
      </c>
      <c r="H1329" s="131">
        <v>1.9262853731826703</v>
      </c>
    </row>
    <row r="1330" spans="1:10" ht="12.75">
      <c r="A1330" s="147" t="s">
        <v>411</v>
      </c>
      <c r="C1330" s="148" t="s">
        <v>412</v>
      </c>
      <c r="D1330" s="148" t="s">
        <v>413</v>
      </c>
      <c r="F1330" s="148" t="s">
        <v>414</v>
      </c>
      <c r="G1330" s="148" t="s">
        <v>415</v>
      </c>
      <c r="H1330" s="148" t="s">
        <v>416</v>
      </c>
      <c r="I1330" s="149" t="s">
        <v>417</v>
      </c>
      <c r="J1330" s="148" t="s">
        <v>418</v>
      </c>
    </row>
    <row r="1331" spans="1:8" ht="12.75">
      <c r="A1331" s="150" t="s">
        <v>493</v>
      </c>
      <c r="C1331" s="151">
        <v>371.029</v>
      </c>
      <c r="D1331" s="131">
        <v>41150.59353983402</v>
      </c>
      <c r="F1331" s="131">
        <v>31096</v>
      </c>
      <c r="G1331" s="131">
        <v>31425.999999970198</v>
      </c>
      <c r="H1331" s="152" t="s">
        <v>912</v>
      </c>
    </row>
    <row r="1333" spans="4:8" ht="12.75">
      <c r="D1333" s="131">
        <v>41238.651170909405</v>
      </c>
      <c r="F1333" s="131">
        <v>31522.000000029802</v>
      </c>
      <c r="G1333" s="131">
        <v>31208</v>
      </c>
      <c r="H1333" s="152" t="s">
        <v>913</v>
      </c>
    </row>
    <row r="1335" spans="4:8" ht="12.75">
      <c r="D1335" s="131">
        <v>41058.10527473688</v>
      </c>
      <c r="F1335" s="131">
        <v>31079.999999970198</v>
      </c>
      <c r="G1335" s="131">
        <v>31256</v>
      </c>
      <c r="H1335" s="152" t="s">
        <v>914</v>
      </c>
    </row>
    <row r="1337" spans="1:8" ht="12.75">
      <c r="A1337" s="147" t="s">
        <v>419</v>
      </c>
      <c r="C1337" s="153" t="s">
        <v>420</v>
      </c>
      <c r="D1337" s="131">
        <v>41149.11666182677</v>
      </c>
      <c r="F1337" s="131">
        <v>31232.666666666664</v>
      </c>
      <c r="G1337" s="131">
        <v>31296.666666656733</v>
      </c>
      <c r="H1337" s="131">
        <v>9892.094815459866</v>
      </c>
    </row>
    <row r="1338" spans="1:8" ht="12.75">
      <c r="A1338" s="130">
        <v>38407.81385416666</v>
      </c>
      <c r="C1338" s="153" t="s">
        <v>421</v>
      </c>
      <c r="D1338" s="131">
        <v>90.28200835556795</v>
      </c>
      <c r="F1338" s="131">
        <v>250.6976931420811</v>
      </c>
      <c r="G1338" s="131">
        <v>114.54838859393777</v>
      </c>
      <c r="H1338" s="131">
        <v>90.28200835556795</v>
      </c>
    </row>
    <row r="1340" spans="3:8" ht="12.75">
      <c r="C1340" s="153" t="s">
        <v>422</v>
      </c>
      <c r="D1340" s="131">
        <v>0.21940205690811537</v>
      </c>
      <c r="F1340" s="131">
        <v>0.8026778366947463</v>
      </c>
      <c r="G1340" s="131">
        <v>0.3660082711491346</v>
      </c>
      <c r="H1340" s="131">
        <v>0.912668247118605</v>
      </c>
    </row>
    <row r="1341" spans="1:10" ht="12.75">
      <c r="A1341" s="147" t="s">
        <v>411</v>
      </c>
      <c r="C1341" s="148" t="s">
        <v>412</v>
      </c>
      <c r="D1341" s="148" t="s">
        <v>413</v>
      </c>
      <c r="F1341" s="148" t="s">
        <v>414</v>
      </c>
      <c r="G1341" s="148" t="s">
        <v>415</v>
      </c>
      <c r="H1341" s="148" t="s">
        <v>416</v>
      </c>
      <c r="I1341" s="149" t="s">
        <v>417</v>
      </c>
      <c r="J1341" s="148" t="s">
        <v>418</v>
      </c>
    </row>
    <row r="1342" spans="1:8" ht="12.75">
      <c r="A1342" s="150" t="s">
        <v>468</v>
      </c>
      <c r="C1342" s="151">
        <v>407.77100000018254</v>
      </c>
      <c r="D1342" s="131">
        <v>3887704.688293457</v>
      </c>
      <c r="F1342" s="131">
        <v>124800</v>
      </c>
      <c r="G1342" s="131">
        <v>119900</v>
      </c>
      <c r="H1342" s="152" t="s">
        <v>915</v>
      </c>
    </row>
    <row r="1344" spans="4:8" ht="12.75">
      <c r="D1344" s="131">
        <v>3827231.2323303223</v>
      </c>
      <c r="F1344" s="131">
        <v>124600</v>
      </c>
      <c r="G1344" s="131">
        <v>122100</v>
      </c>
      <c r="H1344" s="152" t="s">
        <v>916</v>
      </c>
    </row>
    <row r="1346" spans="4:8" ht="12.75">
      <c r="D1346" s="131">
        <v>3791202.875816345</v>
      </c>
      <c r="F1346" s="131">
        <v>126200</v>
      </c>
      <c r="G1346" s="131">
        <v>120100</v>
      </c>
      <c r="H1346" s="152" t="s">
        <v>917</v>
      </c>
    </row>
    <row r="1348" spans="1:8" ht="12.75">
      <c r="A1348" s="147" t="s">
        <v>419</v>
      </c>
      <c r="C1348" s="153" t="s">
        <v>420</v>
      </c>
      <c r="D1348" s="131">
        <v>3835379.5988133745</v>
      </c>
      <c r="F1348" s="131">
        <v>125200</v>
      </c>
      <c r="G1348" s="131">
        <v>120700</v>
      </c>
      <c r="H1348" s="131">
        <v>3712466.3912662053</v>
      </c>
    </row>
    <row r="1349" spans="1:8" ht="12.75">
      <c r="A1349" s="130">
        <v>38407.81431712963</v>
      </c>
      <c r="C1349" s="153" t="s">
        <v>421</v>
      </c>
      <c r="D1349" s="131">
        <v>48764.19649807975</v>
      </c>
      <c r="F1349" s="131">
        <v>871.7797887081347</v>
      </c>
      <c r="G1349" s="131">
        <v>1216.552506059644</v>
      </c>
      <c r="H1349" s="131">
        <v>48764.19649807975</v>
      </c>
    </row>
    <row r="1351" spans="3:8" ht="12.75">
      <c r="C1351" s="153" t="s">
        <v>422</v>
      </c>
      <c r="D1351" s="131">
        <v>1.2714307734537378</v>
      </c>
      <c r="F1351" s="131">
        <v>0.6963097353898842</v>
      </c>
      <c r="G1351" s="131">
        <v>1.0079142552275426</v>
      </c>
      <c r="H1351" s="131">
        <v>1.3135256015461951</v>
      </c>
    </row>
    <row r="1352" spans="1:10" ht="12.75">
      <c r="A1352" s="147" t="s">
        <v>411</v>
      </c>
      <c r="C1352" s="148" t="s">
        <v>412</v>
      </c>
      <c r="D1352" s="148" t="s">
        <v>413</v>
      </c>
      <c r="F1352" s="148" t="s">
        <v>414</v>
      </c>
      <c r="G1352" s="148" t="s">
        <v>415</v>
      </c>
      <c r="H1352" s="148" t="s">
        <v>416</v>
      </c>
      <c r="I1352" s="149" t="s">
        <v>417</v>
      </c>
      <c r="J1352" s="148" t="s">
        <v>418</v>
      </c>
    </row>
    <row r="1353" spans="1:8" ht="12.75">
      <c r="A1353" s="150" t="s">
        <v>475</v>
      </c>
      <c r="C1353" s="151">
        <v>455.40299999993294</v>
      </c>
      <c r="D1353" s="131">
        <v>379398.1963801384</v>
      </c>
      <c r="F1353" s="131">
        <v>81285</v>
      </c>
      <c r="G1353" s="131">
        <v>83345</v>
      </c>
      <c r="H1353" s="152" t="s">
        <v>918</v>
      </c>
    </row>
    <row r="1355" spans="4:8" ht="12.75">
      <c r="D1355" s="131">
        <v>377851.8587594032</v>
      </c>
      <c r="F1355" s="131">
        <v>81165</v>
      </c>
      <c r="G1355" s="131">
        <v>82740</v>
      </c>
      <c r="H1355" s="152" t="s">
        <v>919</v>
      </c>
    </row>
    <row r="1357" spans="4:8" ht="12.75">
      <c r="D1357" s="131">
        <v>371992.95999097824</v>
      </c>
      <c r="F1357" s="131">
        <v>80855</v>
      </c>
      <c r="G1357" s="131">
        <v>83155</v>
      </c>
      <c r="H1357" s="152" t="s">
        <v>920</v>
      </c>
    </row>
    <row r="1359" spans="1:8" ht="12.75">
      <c r="A1359" s="147" t="s">
        <v>419</v>
      </c>
      <c r="C1359" s="153" t="s">
        <v>420</v>
      </c>
      <c r="D1359" s="131">
        <v>376414.33837684</v>
      </c>
      <c r="F1359" s="131">
        <v>81101.66666666667</v>
      </c>
      <c r="G1359" s="131">
        <v>83080</v>
      </c>
      <c r="H1359" s="131">
        <v>294329.25601249887</v>
      </c>
    </row>
    <row r="1360" spans="1:8" ht="12.75">
      <c r="A1360" s="130">
        <v>38407.81496527778</v>
      </c>
      <c r="C1360" s="153" t="s">
        <v>421</v>
      </c>
      <c r="D1360" s="131">
        <v>3906.306456555353</v>
      </c>
      <c r="F1360" s="131">
        <v>221.8858565419016</v>
      </c>
      <c r="G1360" s="131">
        <v>309.39457008809967</v>
      </c>
      <c r="H1360" s="131">
        <v>3906.306456555353</v>
      </c>
    </row>
    <row r="1362" spans="3:8" ht="12.75">
      <c r="C1362" s="153" t="s">
        <v>422</v>
      </c>
      <c r="D1362" s="131">
        <v>1.0377677092217006</v>
      </c>
      <c r="F1362" s="131">
        <v>0.27358976166774407</v>
      </c>
      <c r="G1362" s="131">
        <v>0.3724055971209674</v>
      </c>
      <c r="H1362" s="131">
        <v>1.327189321740231</v>
      </c>
    </row>
    <row r="1363" spans="1:16" ht="12.75">
      <c r="A1363" s="141" t="s">
        <v>402</v>
      </c>
      <c r="B1363" s="136" t="s">
        <v>346</v>
      </c>
      <c r="D1363" s="141" t="s">
        <v>403</v>
      </c>
      <c r="E1363" s="136" t="s">
        <v>404</v>
      </c>
      <c r="F1363" s="137" t="s">
        <v>438</v>
      </c>
      <c r="G1363" s="142" t="s">
        <v>406</v>
      </c>
      <c r="H1363" s="143">
        <v>1</v>
      </c>
      <c r="I1363" s="144" t="s">
        <v>407</v>
      </c>
      <c r="J1363" s="143">
        <v>13</v>
      </c>
      <c r="K1363" s="142" t="s">
        <v>408</v>
      </c>
      <c r="L1363" s="145">
        <v>1</v>
      </c>
      <c r="M1363" s="142" t="s">
        <v>409</v>
      </c>
      <c r="N1363" s="146">
        <v>1</v>
      </c>
      <c r="O1363" s="142" t="s">
        <v>410</v>
      </c>
      <c r="P1363" s="146">
        <v>1</v>
      </c>
    </row>
    <row r="1365" spans="1:10" ht="12.75">
      <c r="A1365" s="147" t="s">
        <v>411</v>
      </c>
      <c r="C1365" s="148" t="s">
        <v>412</v>
      </c>
      <c r="D1365" s="148" t="s">
        <v>413</v>
      </c>
      <c r="F1365" s="148" t="s">
        <v>414</v>
      </c>
      <c r="G1365" s="148" t="s">
        <v>415</v>
      </c>
      <c r="H1365" s="148" t="s">
        <v>416</v>
      </c>
      <c r="I1365" s="149" t="s">
        <v>417</v>
      </c>
      <c r="J1365" s="148" t="s">
        <v>418</v>
      </c>
    </row>
    <row r="1366" spans="1:8" ht="12.75">
      <c r="A1366" s="150" t="s">
        <v>471</v>
      </c>
      <c r="C1366" s="151">
        <v>228.61599999992177</v>
      </c>
      <c r="D1366" s="131">
        <v>32760.556189388037</v>
      </c>
      <c r="F1366" s="131">
        <v>23259</v>
      </c>
      <c r="G1366" s="131">
        <v>23007</v>
      </c>
      <c r="H1366" s="152" t="s">
        <v>921</v>
      </c>
    </row>
    <row r="1368" spans="4:8" ht="12.75">
      <c r="D1368" s="131">
        <v>32708.371925234795</v>
      </c>
      <c r="F1368" s="131">
        <v>23294</v>
      </c>
      <c r="G1368" s="131">
        <v>23169</v>
      </c>
      <c r="H1368" s="152" t="s">
        <v>922</v>
      </c>
    </row>
    <row r="1370" spans="4:8" ht="12.75">
      <c r="D1370" s="131">
        <v>32614.477791070938</v>
      </c>
      <c r="F1370" s="131">
        <v>23269</v>
      </c>
      <c r="G1370" s="131">
        <v>22699</v>
      </c>
      <c r="H1370" s="152" t="s">
        <v>923</v>
      </c>
    </row>
    <row r="1372" spans="1:8" ht="12.75">
      <c r="A1372" s="147" t="s">
        <v>419</v>
      </c>
      <c r="C1372" s="153" t="s">
        <v>420</v>
      </c>
      <c r="D1372" s="131">
        <v>32694.468635231256</v>
      </c>
      <c r="F1372" s="131">
        <v>23274</v>
      </c>
      <c r="G1372" s="131">
        <v>22958.333333333336</v>
      </c>
      <c r="H1372" s="131">
        <v>9589.235361104555</v>
      </c>
    </row>
    <row r="1373" spans="1:8" ht="12.75">
      <c r="A1373" s="130">
        <v>38407.817199074074</v>
      </c>
      <c r="C1373" s="153" t="s">
        <v>421</v>
      </c>
      <c r="D1373" s="131">
        <v>74.02500063075846</v>
      </c>
      <c r="F1373" s="131">
        <v>18.027756377319946</v>
      </c>
      <c r="G1373" s="131">
        <v>238.74952006932563</v>
      </c>
      <c r="H1373" s="131">
        <v>74.02500063075846</v>
      </c>
    </row>
    <row r="1375" spans="3:8" ht="12.75">
      <c r="C1375" s="153" t="s">
        <v>422</v>
      </c>
      <c r="D1375" s="131">
        <v>0.2264144478280029</v>
      </c>
      <c r="F1375" s="131">
        <v>0.07745877965678419</v>
      </c>
      <c r="G1375" s="131">
        <v>1.0399253142765543</v>
      </c>
      <c r="H1375" s="131">
        <v>0.7719593673862203</v>
      </c>
    </row>
    <row r="1376" spans="1:10" ht="12.75">
      <c r="A1376" s="147" t="s">
        <v>411</v>
      </c>
      <c r="C1376" s="148" t="s">
        <v>412</v>
      </c>
      <c r="D1376" s="148" t="s">
        <v>413</v>
      </c>
      <c r="F1376" s="148" t="s">
        <v>414</v>
      </c>
      <c r="G1376" s="148" t="s">
        <v>415</v>
      </c>
      <c r="H1376" s="148" t="s">
        <v>416</v>
      </c>
      <c r="I1376" s="149" t="s">
        <v>417</v>
      </c>
      <c r="J1376" s="148" t="s">
        <v>418</v>
      </c>
    </row>
    <row r="1377" spans="1:8" ht="12.75">
      <c r="A1377" s="150" t="s">
        <v>472</v>
      </c>
      <c r="C1377" s="151">
        <v>231.6040000000503</v>
      </c>
      <c r="D1377" s="131">
        <v>97839.06545424461</v>
      </c>
      <c r="F1377" s="131">
        <v>17225</v>
      </c>
      <c r="G1377" s="131">
        <v>20038</v>
      </c>
      <c r="H1377" s="152" t="s">
        <v>924</v>
      </c>
    </row>
    <row r="1379" spans="4:8" ht="12.75">
      <c r="D1379" s="131">
        <v>93817.15044438839</v>
      </c>
      <c r="F1379" s="131">
        <v>17434</v>
      </c>
      <c r="G1379" s="131">
        <v>19640</v>
      </c>
      <c r="H1379" s="152" t="s">
        <v>925</v>
      </c>
    </row>
    <row r="1381" spans="4:8" ht="12.75">
      <c r="D1381" s="131">
        <v>96780.87054812908</v>
      </c>
      <c r="F1381" s="131">
        <v>17073</v>
      </c>
      <c r="G1381" s="131">
        <v>19685</v>
      </c>
      <c r="H1381" s="152" t="s">
        <v>926</v>
      </c>
    </row>
    <row r="1383" spans="1:8" ht="12.75">
      <c r="A1383" s="147" t="s">
        <v>419</v>
      </c>
      <c r="C1383" s="153" t="s">
        <v>420</v>
      </c>
      <c r="D1383" s="131">
        <v>96145.69548225403</v>
      </c>
      <c r="F1383" s="131">
        <v>17244</v>
      </c>
      <c r="G1383" s="131">
        <v>19787.666666666668</v>
      </c>
      <c r="H1383" s="131">
        <v>77330.74156244553</v>
      </c>
    </row>
    <row r="1384" spans="1:8" ht="12.75">
      <c r="A1384" s="130">
        <v>38407.81767361111</v>
      </c>
      <c r="C1384" s="153" t="s">
        <v>421</v>
      </c>
      <c r="D1384" s="131">
        <v>2084.8346720683626</v>
      </c>
      <c r="F1384" s="131">
        <v>181.24844826921967</v>
      </c>
      <c r="G1384" s="131">
        <v>217.959476355889</v>
      </c>
      <c r="H1384" s="131">
        <v>2084.8346720683626</v>
      </c>
    </row>
    <row r="1386" spans="3:8" ht="12.75">
      <c r="C1386" s="153" t="s">
        <v>422</v>
      </c>
      <c r="D1386" s="131">
        <v>2.168411868686486</v>
      </c>
      <c r="F1386" s="131">
        <v>1.0510812356136607</v>
      </c>
      <c r="G1386" s="131">
        <v>1.1014915504062581</v>
      </c>
      <c r="H1386" s="131">
        <v>2.695997257940212</v>
      </c>
    </row>
    <row r="1387" spans="1:10" ht="12.75">
      <c r="A1387" s="147" t="s">
        <v>411</v>
      </c>
      <c r="C1387" s="148" t="s">
        <v>412</v>
      </c>
      <c r="D1387" s="148" t="s">
        <v>413</v>
      </c>
      <c r="F1387" s="148" t="s">
        <v>414</v>
      </c>
      <c r="G1387" s="148" t="s">
        <v>415</v>
      </c>
      <c r="H1387" s="148" t="s">
        <v>416</v>
      </c>
      <c r="I1387" s="149" t="s">
        <v>417</v>
      </c>
      <c r="J1387" s="148" t="s">
        <v>418</v>
      </c>
    </row>
    <row r="1388" spans="1:8" ht="12.75">
      <c r="A1388" s="150" t="s">
        <v>470</v>
      </c>
      <c r="C1388" s="151">
        <v>267.7160000000149</v>
      </c>
      <c r="D1388" s="131">
        <v>68023.42239975929</v>
      </c>
      <c r="F1388" s="131">
        <v>5355</v>
      </c>
      <c r="G1388" s="131">
        <v>5418.25</v>
      </c>
      <c r="H1388" s="152" t="s">
        <v>927</v>
      </c>
    </row>
    <row r="1390" spans="4:8" ht="12.75">
      <c r="D1390" s="131">
        <v>65603.2696763277</v>
      </c>
      <c r="F1390" s="131">
        <v>5387.25</v>
      </c>
      <c r="G1390" s="131">
        <v>5479.25</v>
      </c>
      <c r="H1390" s="152" t="s">
        <v>928</v>
      </c>
    </row>
    <row r="1392" spans="4:8" ht="12.75">
      <c r="D1392" s="131">
        <v>66738.71157872677</v>
      </c>
      <c r="F1392" s="131">
        <v>5365.25</v>
      </c>
      <c r="G1392" s="131">
        <v>5424.5</v>
      </c>
      <c r="H1392" s="152" t="s">
        <v>929</v>
      </c>
    </row>
    <row r="1394" spans="1:8" ht="12.75">
      <c r="A1394" s="147" t="s">
        <v>419</v>
      </c>
      <c r="C1394" s="153" t="s">
        <v>420</v>
      </c>
      <c r="D1394" s="131">
        <v>66788.46788493793</v>
      </c>
      <c r="F1394" s="131">
        <v>5369.166666666666</v>
      </c>
      <c r="G1394" s="131">
        <v>5440.666666666666</v>
      </c>
      <c r="H1394" s="131">
        <v>61377.55414414901</v>
      </c>
    </row>
    <row r="1395" spans="1:8" ht="12.75">
      <c r="A1395" s="130">
        <v>38407.81832175926</v>
      </c>
      <c r="C1395" s="153" t="s">
        <v>421</v>
      </c>
      <c r="D1395" s="131">
        <v>1210.8433295392838</v>
      </c>
      <c r="F1395" s="131">
        <v>16.477889225666413</v>
      </c>
      <c r="G1395" s="131">
        <v>33.55995878026869</v>
      </c>
      <c r="H1395" s="131">
        <v>1210.8433295392838</v>
      </c>
    </row>
    <row r="1397" spans="3:8" ht="12.75">
      <c r="C1397" s="153" t="s">
        <v>422</v>
      </c>
      <c r="D1397" s="131">
        <v>1.8129526966022111</v>
      </c>
      <c r="F1397" s="131">
        <v>0.3068984490268462</v>
      </c>
      <c r="G1397" s="131">
        <v>0.6168354144149376</v>
      </c>
      <c r="H1397" s="131">
        <v>1.972778724117196</v>
      </c>
    </row>
    <row r="1398" spans="1:10" ht="12.75">
      <c r="A1398" s="147" t="s">
        <v>411</v>
      </c>
      <c r="C1398" s="148" t="s">
        <v>412</v>
      </c>
      <c r="D1398" s="148" t="s">
        <v>413</v>
      </c>
      <c r="F1398" s="148" t="s">
        <v>414</v>
      </c>
      <c r="G1398" s="148" t="s">
        <v>415</v>
      </c>
      <c r="H1398" s="148" t="s">
        <v>416</v>
      </c>
      <c r="I1398" s="149" t="s">
        <v>417</v>
      </c>
      <c r="J1398" s="148" t="s">
        <v>418</v>
      </c>
    </row>
    <row r="1399" spans="1:8" ht="12.75">
      <c r="A1399" s="150" t="s">
        <v>469</v>
      </c>
      <c r="C1399" s="151">
        <v>292.40199999976903</v>
      </c>
      <c r="D1399" s="131">
        <v>22089.581079810858</v>
      </c>
      <c r="F1399" s="131">
        <v>21756</v>
      </c>
      <c r="G1399" s="131">
        <v>21287.25</v>
      </c>
      <c r="H1399" s="152" t="s">
        <v>930</v>
      </c>
    </row>
    <row r="1401" spans="4:8" ht="12.75">
      <c r="D1401" s="131">
        <v>22175.930426448584</v>
      </c>
      <c r="F1401" s="131">
        <v>21698.5</v>
      </c>
      <c r="G1401" s="131">
        <v>21107.25</v>
      </c>
      <c r="H1401" s="152" t="s">
        <v>931</v>
      </c>
    </row>
    <row r="1403" spans="4:8" ht="12.75">
      <c r="D1403" s="131">
        <v>22144.996820420027</v>
      </c>
      <c r="F1403" s="131">
        <v>21899.25</v>
      </c>
      <c r="G1403" s="131">
        <v>21068.75</v>
      </c>
      <c r="H1403" s="152" t="s">
        <v>932</v>
      </c>
    </row>
    <row r="1405" spans="1:8" ht="12.75">
      <c r="A1405" s="147" t="s">
        <v>419</v>
      </c>
      <c r="C1405" s="153" t="s">
        <v>420</v>
      </c>
      <c r="D1405" s="131">
        <v>22136.836108893156</v>
      </c>
      <c r="F1405" s="131">
        <v>21784.583333333336</v>
      </c>
      <c r="G1405" s="131">
        <v>21154.416666666664</v>
      </c>
      <c r="H1405" s="131">
        <v>720.9093557711581</v>
      </c>
    </row>
    <row r="1406" spans="1:8" ht="12.75">
      <c r="A1406" s="130">
        <v>38407.81900462963</v>
      </c>
      <c r="C1406" s="153" t="s">
        <v>421</v>
      </c>
      <c r="D1406" s="131">
        <v>43.74928942875339</v>
      </c>
      <c r="F1406" s="131">
        <v>103.38228007416616</v>
      </c>
      <c r="G1406" s="131">
        <v>116.63654373022774</v>
      </c>
      <c r="H1406" s="131">
        <v>43.74928942875339</v>
      </c>
    </row>
    <row r="1408" spans="3:8" ht="12.75">
      <c r="C1408" s="153" t="s">
        <v>422</v>
      </c>
      <c r="D1408" s="131">
        <v>0.19763117553722023</v>
      </c>
      <c r="F1408" s="131">
        <v>0.47456624940802705</v>
      </c>
      <c r="G1408" s="131">
        <v>0.5513578822242532</v>
      </c>
      <c r="H1408" s="131">
        <v>6.068625559999107</v>
      </c>
    </row>
    <row r="1409" spans="1:10" ht="12.75">
      <c r="A1409" s="147" t="s">
        <v>411</v>
      </c>
      <c r="C1409" s="148" t="s">
        <v>412</v>
      </c>
      <c r="D1409" s="148" t="s">
        <v>413</v>
      </c>
      <c r="F1409" s="148" t="s">
        <v>414</v>
      </c>
      <c r="G1409" s="148" t="s">
        <v>415</v>
      </c>
      <c r="H1409" s="148" t="s">
        <v>416</v>
      </c>
      <c r="I1409" s="149" t="s">
        <v>417</v>
      </c>
      <c r="J1409" s="148" t="s">
        <v>418</v>
      </c>
    </row>
    <row r="1410" spans="1:8" ht="12.75">
      <c r="A1410" s="150" t="s">
        <v>473</v>
      </c>
      <c r="C1410" s="151">
        <v>324.75400000019</v>
      </c>
      <c r="D1410" s="131">
        <v>31737.775444239378</v>
      </c>
      <c r="F1410" s="131">
        <v>30341.000000029802</v>
      </c>
      <c r="G1410" s="131">
        <v>28212</v>
      </c>
      <c r="H1410" s="152" t="s">
        <v>933</v>
      </c>
    </row>
    <row r="1412" spans="4:8" ht="12.75">
      <c r="D1412" s="131">
        <v>31792.877949744463</v>
      </c>
      <c r="F1412" s="131">
        <v>30186</v>
      </c>
      <c r="G1412" s="131">
        <v>28356.999999970198</v>
      </c>
      <c r="H1412" s="152" t="s">
        <v>934</v>
      </c>
    </row>
    <row r="1414" spans="4:8" ht="12.75">
      <c r="D1414" s="131">
        <v>31877.653785556555</v>
      </c>
      <c r="F1414" s="131">
        <v>30529.999999970198</v>
      </c>
      <c r="G1414" s="131">
        <v>28611</v>
      </c>
      <c r="H1414" s="152" t="s">
        <v>935</v>
      </c>
    </row>
    <row r="1416" spans="1:8" ht="12.75">
      <c r="A1416" s="147" t="s">
        <v>419</v>
      </c>
      <c r="C1416" s="153" t="s">
        <v>420</v>
      </c>
      <c r="D1416" s="131">
        <v>31802.769059846796</v>
      </c>
      <c r="F1416" s="131">
        <v>30352.333333333336</v>
      </c>
      <c r="G1416" s="131">
        <v>28393.333333323397</v>
      </c>
      <c r="H1416" s="131">
        <v>2364.8701968951223</v>
      </c>
    </row>
    <row r="1417" spans="1:8" ht="12.75">
      <c r="A1417" s="130">
        <v>38407.819502314815</v>
      </c>
      <c r="C1417" s="153" t="s">
        <v>421</v>
      </c>
      <c r="D1417" s="131">
        <v>70.46178493907269</v>
      </c>
      <c r="F1417" s="131">
        <v>172.2798111440809</v>
      </c>
      <c r="G1417" s="131">
        <v>201.96616878663266</v>
      </c>
      <c r="H1417" s="131">
        <v>70.46178493907269</v>
      </c>
    </row>
    <row r="1419" spans="3:8" ht="12.75">
      <c r="C1419" s="153" t="s">
        <v>422</v>
      </c>
      <c r="D1419" s="131">
        <v>0.2215586473192851</v>
      </c>
      <c r="F1419" s="131">
        <v>0.5675998917515871</v>
      </c>
      <c r="G1419" s="131">
        <v>0.7113154571027355</v>
      </c>
      <c r="H1419" s="131">
        <v>2.9795201881094</v>
      </c>
    </row>
    <row r="1420" spans="1:10" ht="12.75">
      <c r="A1420" s="147" t="s">
        <v>411</v>
      </c>
      <c r="C1420" s="148" t="s">
        <v>412</v>
      </c>
      <c r="D1420" s="148" t="s">
        <v>413</v>
      </c>
      <c r="F1420" s="148" t="s">
        <v>414</v>
      </c>
      <c r="G1420" s="148" t="s">
        <v>415</v>
      </c>
      <c r="H1420" s="148" t="s">
        <v>416</v>
      </c>
      <c r="I1420" s="149" t="s">
        <v>417</v>
      </c>
      <c r="J1420" s="148" t="s">
        <v>418</v>
      </c>
    </row>
    <row r="1421" spans="1:8" ht="12.75">
      <c r="A1421" s="150" t="s">
        <v>492</v>
      </c>
      <c r="C1421" s="151">
        <v>343.82299999985844</v>
      </c>
      <c r="D1421" s="131">
        <v>25483</v>
      </c>
      <c r="F1421" s="131">
        <v>24632</v>
      </c>
      <c r="G1421" s="131">
        <v>24730</v>
      </c>
      <c r="H1421" s="152" t="s">
        <v>936</v>
      </c>
    </row>
    <row r="1423" spans="4:8" ht="12.75">
      <c r="D1423" s="131">
        <v>25505.412953585386</v>
      </c>
      <c r="F1423" s="131">
        <v>24802</v>
      </c>
      <c r="G1423" s="131">
        <v>24710</v>
      </c>
      <c r="H1423" s="152" t="s">
        <v>937</v>
      </c>
    </row>
    <row r="1425" spans="4:8" ht="12.75">
      <c r="D1425" s="131">
        <v>25544.115329414606</v>
      </c>
      <c r="F1425" s="131">
        <v>25130</v>
      </c>
      <c r="G1425" s="131">
        <v>24840</v>
      </c>
      <c r="H1425" s="152" t="s">
        <v>938</v>
      </c>
    </row>
    <row r="1427" spans="1:8" ht="12.75">
      <c r="A1427" s="147" t="s">
        <v>419</v>
      </c>
      <c r="C1427" s="153" t="s">
        <v>420</v>
      </c>
      <c r="D1427" s="131">
        <v>25510.842761</v>
      </c>
      <c r="F1427" s="131">
        <v>24854.666666666664</v>
      </c>
      <c r="G1427" s="131">
        <v>24760</v>
      </c>
      <c r="H1427" s="131">
        <v>703.1679173251537</v>
      </c>
    </row>
    <row r="1428" spans="1:8" ht="12.75">
      <c r="A1428" s="130">
        <v>38407.81994212963</v>
      </c>
      <c r="C1428" s="153" t="s">
        <v>421</v>
      </c>
      <c r="D1428" s="131">
        <v>30.917357243505244</v>
      </c>
      <c r="F1428" s="131">
        <v>253.14291088895482</v>
      </c>
      <c r="G1428" s="131">
        <v>70</v>
      </c>
      <c r="H1428" s="131">
        <v>30.917357243505244</v>
      </c>
    </row>
    <row r="1430" spans="3:8" ht="12.75">
      <c r="C1430" s="153" t="s">
        <v>422</v>
      </c>
      <c r="D1430" s="131">
        <v>0.12119300617841805</v>
      </c>
      <c r="F1430" s="131">
        <v>1.0184924798386146</v>
      </c>
      <c r="G1430" s="131">
        <v>0.2827140549273021</v>
      </c>
      <c r="H1430" s="131">
        <v>4.396866876565511</v>
      </c>
    </row>
    <row r="1431" spans="1:10" ht="12.75">
      <c r="A1431" s="147" t="s">
        <v>411</v>
      </c>
      <c r="C1431" s="148" t="s">
        <v>412</v>
      </c>
      <c r="D1431" s="148" t="s">
        <v>413</v>
      </c>
      <c r="F1431" s="148" t="s">
        <v>414</v>
      </c>
      <c r="G1431" s="148" t="s">
        <v>415</v>
      </c>
      <c r="H1431" s="148" t="s">
        <v>416</v>
      </c>
      <c r="I1431" s="149" t="s">
        <v>417</v>
      </c>
      <c r="J1431" s="148" t="s">
        <v>418</v>
      </c>
    </row>
    <row r="1432" spans="1:8" ht="12.75">
      <c r="A1432" s="150" t="s">
        <v>474</v>
      </c>
      <c r="C1432" s="151">
        <v>361.38400000007823</v>
      </c>
      <c r="D1432" s="131">
        <v>27147.711886525154</v>
      </c>
      <c r="F1432" s="131">
        <v>25434</v>
      </c>
      <c r="G1432" s="131">
        <v>25644</v>
      </c>
      <c r="H1432" s="152" t="s">
        <v>939</v>
      </c>
    </row>
    <row r="1434" spans="4:8" ht="12.75">
      <c r="D1434" s="131">
        <v>27075.41873678565</v>
      </c>
      <c r="F1434" s="131">
        <v>25725.999999970198</v>
      </c>
      <c r="G1434" s="131">
        <v>25006</v>
      </c>
      <c r="H1434" s="152" t="s">
        <v>940</v>
      </c>
    </row>
    <row r="1436" spans="4:8" ht="12.75">
      <c r="D1436" s="131">
        <v>27157.501693069935</v>
      </c>
      <c r="F1436" s="131">
        <v>25710</v>
      </c>
      <c r="G1436" s="131">
        <v>25734</v>
      </c>
      <c r="H1436" s="152" t="s">
        <v>941</v>
      </c>
    </row>
    <row r="1438" spans="1:8" ht="12.75">
      <c r="A1438" s="147" t="s">
        <v>419</v>
      </c>
      <c r="C1438" s="153" t="s">
        <v>420</v>
      </c>
      <c r="D1438" s="131">
        <v>27126.877438793577</v>
      </c>
      <c r="F1438" s="131">
        <v>25623.333333323397</v>
      </c>
      <c r="G1438" s="131">
        <v>25461.333333333336</v>
      </c>
      <c r="H1438" s="131">
        <v>1578.006485766572</v>
      </c>
    </row>
    <row r="1439" spans="1:8" ht="12.75">
      <c r="A1439" s="130">
        <v>38407.82037037037</v>
      </c>
      <c r="C1439" s="153" t="s">
        <v>421</v>
      </c>
      <c r="D1439" s="131">
        <v>44.83256168727183</v>
      </c>
      <c r="F1439" s="131">
        <v>164.16252108895492</v>
      </c>
      <c r="G1439" s="131">
        <v>396.8895732232497</v>
      </c>
      <c r="H1439" s="131">
        <v>44.83256168727183</v>
      </c>
    </row>
    <row r="1441" spans="3:8" ht="12.75">
      <c r="C1441" s="153" t="s">
        <v>422</v>
      </c>
      <c r="D1441" s="131">
        <v>0.16526989436372702</v>
      </c>
      <c r="F1441" s="131">
        <v>0.6406758986172184</v>
      </c>
      <c r="G1441" s="131">
        <v>1.5587933594335845</v>
      </c>
      <c r="H1441" s="131">
        <v>2.841088556457539</v>
      </c>
    </row>
    <row r="1442" spans="1:10" ht="12.75">
      <c r="A1442" s="147" t="s">
        <v>411</v>
      </c>
      <c r="C1442" s="148" t="s">
        <v>412</v>
      </c>
      <c r="D1442" s="148" t="s">
        <v>413</v>
      </c>
      <c r="F1442" s="148" t="s">
        <v>414</v>
      </c>
      <c r="G1442" s="148" t="s">
        <v>415</v>
      </c>
      <c r="H1442" s="148" t="s">
        <v>416</v>
      </c>
      <c r="I1442" s="149" t="s">
        <v>417</v>
      </c>
      <c r="J1442" s="148" t="s">
        <v>418</v>
      </c>
    </row>
    <row r="1443" spans="1:8" ht="12.75">
      <c r="A1443" s="150" t="s">
        <v>493</v>
      </c>
      <c r="C1443" s="151">
        <v>371.029</v>
      </c>
      <c r="D1443" s="131">
        <v>31045.937175810337</v>
      </c>
      <c r="F1443" s="131">
        <v>30698</v>
      </c>
      <c r="G1443" s="131">
        <v>31390</v>
      </c>
      <c r="H1443" s="152" t="s">
        <v>942</v>
      </c>
    </row>
    <row r="1445" spans="4:8" ht="12.75">
      <c r="D1445" s="131">
        <v>30613.000000029802</v>
      </c>
      <c r="F1445" s="131">
        <v>31050</v>
      </c>
      <c r="G1445" s="131">
        <v>31364</v>
      </c>
      <c r="H1445" s="152" t="s">
        <v>943</v>
      </c>
    </row>
    <row r="1447" spans="4:8" ht="12.75">
      <c r="D1447" s="131">
        <v>31162.35822877288</v>
      </c>
      <c r="F1447" s="131">
        <v>30688</v>
      </c>
      <c r="G1447" s="131">
        <v>30838</v>
      </c>
      <c r="H1447" s="152" t="s">
        <v>944</v>
      </c>
    </row>
    <row r="1449" spans="1:8" ht="12.75">
      <c r="A1449" s="147" t="s">
        <v>419</v>
      </c>
      <c r="C1449" s="153" t="s">
        <v>420</v>
      </c>
      <c r="D1449" s="131">
        <v>30940.43180153767</v>
      </c>
      <c r="F1449" s="131">
        <v>30812</v>
      </c>
      <c r="G1449" s="131">
        <v>31197.333333333336</v>
      </c>
      <c r="H1449" s="131">
        <v>-18.206676263595824</v>
      </c>
    </row>
    <row r="1450" spans="1:8" ht="12.75">
      <c r="A1450" s="130">
        <v>38407.820810185185</v>
      </c>
      <c r="C1450" s="153" t="s">
        <v>421</v>
      </c>
      <c r="D1450" s="131">
        <v>289.47738058796637</v>
      </c>
      <c r="F1450" s="131">
        <v>206.17468321789656</v>
      </c>
      <c r="G1450" s="131">
        <v>311.46321345117684</v>
      </c>
      <c r="H1450" s="131">
        <v>289.47738058796637</v>
      </c>
    </row>
    <row r="1452" spans="3:7" ht="12.75">
      <c r="C1452" s="153" t="s">
        <v>422</v>
      </c>
      <c r="D1452" s="131">
        <v>0.9355958004877617</v>
      </c>
      <c r="F1452" s="131">
        <v>0.6691376191675208</v>
      </c>
      <c r="G1452" s="131">
        <v>0.9983648606222011</v>
      </c>
    </row>
    <row r="1453" spans="1:10" ht="12.75">
      <c r="A1453" s="147" t="s">
        <v>411</v>
      </c>
      <c r="C1453" s="148" t="s">
        <v>412</v>
      </c>
      <c r="D1453" s="148" t="s">
        <v>413</v>
      </c>
      <c r="F1453" s="148" t="s">
        <v>414</v>
      </c>
      <c r="G1453" s="148" t="s">
        <v>415</v>
      </c>
      <c r="H1453" s="148" t="s">
        <v>416</v>
      </c>
      <c r="I1453" s="149" t="s">
        <v>417</v>
      </c>
      <c r="J1453" s="148" t="s">
        <v>418</v>
      </c>
    </row>
    <row r="1454" spans="1:8" ht="12.75">
      <c r="A1454" s="150" t="s">
        <v>468</v>
      </c>
      <c r="C1454" s="151">
        <v>407.77100000018254</v>
      </c>
      <c r="D1454" s="131">
        <v>119330.92037975788</v>
      </c>
      <c r="F1454" s="131">
        <v>113900</v>
      </c>
      <c r="G1454" s="131">
        <v>110200</v>
      </c>
      <c r="H1454" s="152" t="s">
        <v>945</v>
      </c>
    </row>
    <row r="1456" spans="4:8" ht="12.75">
      <c r="D1456" s="131">
        <v>120553.45524001122</v>
      </c>
      <c r="F1456" s="131">
        <v>113700</v>
      </c>
      <c r="G1456" s="131">
        <v>110400</v>
      </c>
      <c r="H1456" s="152" t="s">
        <v>946</v>
      </c>
    </row>
    <row r="1458" spans="4:8" ht="12.75">
      <c r="D1458" s="131">
        <v>120089.30823361874</v>
      </c>
      <c r="F1458" s="131">
        <v>114100</v>
      </c>
      <c r="G1458" s="131">
        <v>111300</v>
      </c>
      <c r="H1458" s="152" t="s">
        <v>947</v>
      </c>
    </row>
    <row r="1460" spans="1:8" ht="12.75">
      <c r="A1460" s="147" t="s">
        <v>419</v>
      </c>
      <c r="C1460" s="153" t="s">
        <v>420</v>
      </c>
      <c r="D1460" s="131">
        <v>119991.22795112929</v>
      </c>
      <c r="F1460" s="131">
        <v>113900</v>
      </c>
      <c r="G1460" s="131">
        <v>110633.33333333334</v>
      </c>
      <c r="H1460" s="131">
        <v>7751.269879850452</v>
      </c>
    </row>
    <row r="1461" spans="1:8" ht="12.75">
      <c r="A1461" s="130">
        <v>38407.821284722224</v>
      </c>
      <c r="C1461" s="153" t="s">
        <v>421</v>
      </c>
      <c r="D1461" s="131">
        <v>617.1407274629423</v>
      </c>
      <c r="F1461" s="131">
        <v>200</v>
      </c>
      <c r="G1461" s="131">
        <v>585.9465277082315</v>
      </c>
      <c r="H1461" s="131">
        <v>617.1407274629423</v>
      </c>
    </row>
    <row r="1463" spans="3:8" ht="12.75">
      <c r="C1463" s="153" t="s">
        <v>422</v>
      </c>
      <c r="D1463" s="131">
        <v>0.5143215366662428</v>
      </c>
      <c r="F1463" s="131">
        <v>0.17559262510974538</v>
      </c>
      <c r="G1463" s="131">
        <v>0.529629280845042</v>
      </c>
      <c r="H1463" s="131">
        <v>7.961801576116056</v>
      </c>
    </row>
    <row r="1464" spans="1:10" ht="12.75">
      <c r="A1464" s="147" t="s">
        <v>411</v>
      </c>
      <c r="C1464" s="148" t="s">
        <v>412</v>
      </c>
      <c r="D1464" s="148" t="s">
        <v>413</v>
      </c>
      <c r="F1464" s="148" t="s">
        <v>414</v>
      </c>
      <c r="G1464" s="148" t="s">
        <v>415</v>
      </c>
      <c r="H1464" s="148" t="s">
        <v>416</v>
      </c>
      <c r="I1464" s="149" t="s">
        <v>417</v>
      </c>
      <c r="J1464" s="148" t="s">
        <v>418</v>
      </c>
    </row>
    <row r="1465" spans="1:8" ht="12.75">
      <c r="A1465" s="150" t="s">
        <v>475</v>
      </c>
      <c r="C1465" s="151">
        <v>455.40299999993294</v>
      </c>
      <c r="D1465" s="131">
        <v>83066.67815124989</v>
      </c>
      <c r="F1465" s="131">
        <v>79010</v>
      </c>
      <c r="G1465" s="131">
        <v>80957.5</v>
      </c>
      <c r="H1465" s="152" t="s">
        <v>948</v>
      </c>
    </row>
    <row r="1467" spans="4:8" ht="12.75">
      <c r="D1467" s="131">
        <v>83537.44666457176</v>
      </c>
      <c r="F1467" s="131">
        <v>78590</v>
      </c>
      <c r="G1467" s="131">
        <v>81075</v>
      </c>
      <c r="H1467" s="152" t="s">
        <v>949</v>
      </c>
    </row>
    <row r="1469" spans="4:8" ht="12.75">
      <c r="D1469" s="131">
        <v>83347.77697908878</v>
      </c>
      <c r="F1469" s="131">
        <v>79075</v>
      </c>
      <c r="G1469" s="131">
        <v>80720</v>
      </c>
      <c r="H1469" s="152" t="s">
        <v>950</v>
      </c>
    </row>
    <row r="1471" spans="1:8" ht="12.75">
      <c r="A1471" s="147" t="s">
        <v>419</v>
      </c>
      <c r="C1471" s="153" t="s">
        <v>420</v>
      </c>
      <c r="D1471" s="131">
        <v>83317.30059830348</v>
      </c>
      <c r="F1471" s="131">
        <v>78891.66666666667</v>
      </c>
      <c r="G1471" s="131">
        <v>80917.5</v>
      </c>
      <c r="H1471" s="131">
        <v>3418.606315357741</v>
      </c>
    </row>
    <row r="1472" spans="1:8" ht="12.75">
      <c r="A1472" s="130">
        <v>38407.821921296294</v>
      </c>
      <c r="C1472" s="153" t="s">
        <v>421</v>
      </c>
      <c r="D1472" s="131">
        <v>236.85935831574142</v>
      </c>
      <c r="F1472" s="131">
        <v>263.2647590038084</v>
      </c>
      <c r="G1472" s="131">
        <v>180.84869366406824</v>
      </c>
      <c r="H1472" s="131">
        <v>236.85935831574142</v>
      </c>
    </row>
    <row r="1474" spans="3:8" ht="12.75">
      <c r="C1474" s="153" t="s">
        <v>422</v>
      </c>
      <c r="D1474" s="131">
        <v>0.28428592454970203</v>
      </c>
      <c r="F1474" s="131">
        <v>0.33370414154913924</v>
      </c>
      <c r="G1474" s="131">
        <v>0.22349762865148853</v>
      </c>
      <c r="H1474" s="131">
        <v>6.928535679925321</v>
      </c>
    </row>
    <row r="1475" spans="1:16" ht="12.75">
      <c r="A1475" s="141" t="s">
        <v>402</v>
      </c>
      <c r="B1475" s="136" t="s">
        <v>951</v>
      </c>
      <c r="D1475" s="141" t="s">
        <v>403</v>
      </c>
      <c r="E1475" s="136" t="s">
        <v>404</v>
      </c>
      <c r="F1475" s="137" t="s">
        <v>439</v>
      </c>
      <c r="G1475" s="142" t="s">
        <v>406</v>
      </c>
      <c r="H1475" s="143">
        <v>1</v>
      </c>
      <c r="I1475" s="144" t="s">
        <v>407</v>
      </c>
      <c r="J1475" s="143">
        <v>14</v>
      </c>
      <c r="K1475" s="142" t="s">
        <v>408</v>
      </c>
      <c r="L1475" s="145">
        <v>1</v>
      </c>
      <c r="M1475" s="142" t="s">
        <v>409</v>
      </c>
      <c r="N1475" s="146">
        <v>1</v>
      </c>
      <c r="O1475" s="142" t="s">
        <v>410</v>
      </c>
      <c r="P1475" s="146">
        <v>1</v>
      </c>
    </row>
    <row r="1477" spans="1:10" ht="12.75">
      <c r="A1477" s="147" t="s">
        <v>411</v>
      </c>
      <c r="C1477" s="148" t="s">
        <v>412</v>
      </c>
      <c r="D1477" s="148" t="s">
        <v>413</v>
      </c>
      <c r="F1477" s="148" t="s">
        <v>414</v>
      </c>
      <c r="G1477" s="148" t="s">
        <v>415</v>
      </c>
      <c r="H1477" s="148" t="s">
        <v>416</v>
      </c>
      <c r="I1477" s="149" t="s">
        <v>417</v>
      </c>
      <c r="J1477" s="148" t="s">
        <v>418</v>
      </c>
    </row>
    <row r="1478" spans="1:8" ht="12.75">
      <c r="A1478" s="150" t="s">
        <v>471</v>
      </c>
      <c r="C1478" s="151">
        <v>228.61599999992177</v>
      </c>
      <c r="D1478" s="131">
        <v>28856.59825822711</v>
      </c>
      <c r="F1478" s="131">
        <v>23184</v>
      </c>
      <c r="G1478" s="131">
        <v>22742</v>
      </c>
      <c r="H1478" s="152" t="s">
        <v>952</v>
      </c>
    </row>
    <row r="1480" spans="4:8" ht="12.75">
      <c r="D1480" s="131">
        <v>28648.01242211461</v>
      </c>
      <c r="F1480" s="131">
        <v>23195</v>
      </c>
      <c r="G1480" s="131">
        <v>22705</v>
      </c>
      <c r="H1480" s="152" t="s">
        <v>953</v>
      </c>
    </row>
    <row r="1482" spans="4:8" ht="12.75">
      <c r="D1482" s="131">
        <v>28905.693230628967</v>
      </c>
      <c r="F1482" s="131">
        <v>23096</v>
      </c>
      <c r="G1482" s="131">
        <v>22769</v>
      </c>
      <c r="H1482" s="152" t="s">
        <v>954</v>
      </c>
    </row>
    <row r="1484" spans="1:8" ht="12.75">
      <c r="A1484" s="147" t="s">
        <v>419</v>
      </c>
      <c r="C1484" s="153" t="s">
        <v>420</v>
      </c>
      <c r="D1484" s="131">
        <v>28803.434636990227</v>
      </c>
      <c r="F1484" s="131">
        <v>23158.333333333336</v>
      </c>
      <c r="G1484" s="131">
        <v>22738.666666666664</v>
      </c>
      <c r="H1484" s="131">
        <v>5869.470160968915</v>
      </c>
    </row>
    <row r="1485" spans="1:8" ht="12.75">
      <c r="A1485" s="130">
        <v>38407.82417824074</v>
      </c>
      <c r="C1485" s="153" t="s">
        <v>421</v>
      </c>
      <c r="D1485" s="131">
        <v>136.81969060193603</v>
      </c>
      <c r="F1485" s="131">
        <v>54.26171148547873</v>
      </c>
      <c r="G1485" s="131">
        <v>32.129944496269104</v>
      </c>
      <c r="H1485" s="131">
        <v>136.81969060193603</v>
      </c>
    </row>
    <row r="1487" spans="3:8" ht="12.75">
      <c r="C1487" s="153" t="s">
        <v>422</v>
      </c>
      <c r="D1487" s="131">
        <v>0.4750117210890819</v>
      </c>
      <c r="F1487" s="131">
        <v>0.23430749831800812</v>
      </c>
      <c r="G1487" s="131">
        <v>0.1413009169238996</v>
      </c>
      <c r="H1487" s="131">
        <v>2.3310398869009714</v>
      </c>
    </row>
    <row r="1488" spans="1:10" ht="12.75">
      <c r="A1488" s="147" t="s">
        <v>411</v>
      </c>
      <c r="C1488" s="148" t="s">
        <v>412</v>
      </c>
      <c r="D1488" s="148" t="s">
        <v>413</v>
      </c>
      <c r="F1488" s="148" t="s">
        <v>414</v>
      </c>
      <c r="G1488" s="148" t="s">
        <v>415</v>
      </c>
      <c r="H1488" s="148" t="s">
        <v>416</v>
      </c>
      <c r="I1488" s="149" t="s">
        <v>417</v>
      </c>
      <c r="J1488" s="148" t="s">
        <v>418</v>
      </c>
    </row>
    <row r="1489" spans="1:8" ht="12.75">
      <c r="A1489" s="150" t="s">
        <v>472</v>
      </c>
      <c r="C1489" s="151">
        <v>231.6040000000503</v>
      </c>
      <c r="D1489" s="131">
        <v>36874.020576775074</v>
      </c>
      <c r="F1489" s="131">
        <v>17183</v>
      </c>
      <c r="G1489" s="131">
        <v>18630</v>
      </c>
      <c r="H1489" s="152" t="s">
        <v>955</v>
      </c>
    </row>
    <row r="1491" spans="4:8" ht="12.75">
      <c r="D1491" s="131">
        <v>37312.300190508366</v>
      </c>
      <c r="F1491" s="131">
        <v>16851</v>
      </c>
      <c r="G1491" s="131">
        <v>18884</v>
      </c>
      <c r="H1491" s="152" t="s">
        <v>956</v>
      </c>
    </row>
    <row r="1493" spans="4:8" ht="12.75">
      <c r="D1493" s="131">
        <v>36757.30457419157</v>
      </c>
      <c r="F1493" s="131">
        <v>16600</v>
      </c>
      <c r="G1493" s="131">
        <v>18621</v>
      </c>
      <c r="H1493" s="152" t="s">
        <v>957</v>
      </c>
    </row>
    <row r="1495" spans="1:8" ht="12.75">
      <c r="A1495" s="147" t="s">
        <v>419</v>
      </c>
      <c r="C1495" s="153" t="s">
        <v>420</v>
      </c>
      <c r="D1495" s="131">
        <v>36981.20844715834</v>
      </c>
      <c r="F1495" s="131">
        <v>16878</v>
      </c>
      <c r="G1495" s="131">
        <v>18711.666666666668</v>
      </c>
      <c r="H1495" s="131">
        <v>18970.746448355225</v>
      </c>
    </row>
    <row r="1496" spans="1:8" ht="12.75">
      <c r="A1496" s="130">
        <v>38407.824641203704</v>
      </c>
      <c r="C1496" s="153" t="s">
        <v>421</v>
      </c>
      <c r="D1496" s="131">
        <v>292.6123086957839</v>
      </c>
      <c r="F1496" s="131">
        <v>292.4363178539902</v>
      </c>
      <c r="G1496" s="131">
        <v>149.31287062183665</v>
      </c>
      <c r="H1496" s="131">
        <v>292.6123086957839</v>
      </c>
    </row>
    <row r="1498" spans="3:8" ht="12.75">
      <c r="C1498" s="153" t="s">
        <v>422</v>
      </c>
      <c r="D1498" s="131">
        <v>0.7912459353887565</v>
      </c>
      <c r="F1498" s="131">
        <v>1.7326479313543677</v>
      </c>
      <c r="G1498" s="131">
        <v>0.797966708587352</v>
      </c>
      <c r="H1498" s="131">
        <v>1.5424396161341007</v>
      </c>
    </row>
    <row r="1499" spans="1:10" ht="12.75">
      <c r="A1499" s="147" t="s">
        <v>411</v>
      </c>
      <c r="C1499" s="148" t="s">
        <v>412</v>
      </c>
      <c r="D1499" s="148" t="s">
        <v>413</v>
      </c>
      <c r="F1499" s="148" t="s">
        <v>414</v>
      </c>
      <c r="G1499" s="148" t="s">
        <v>415</v>
      </c>
      <c r="H1499" s="148" t="s">
        <v>416</v>
      </c>
      <c r="I1499" s="149" t="s">
        <v>417</v>
      </c>
      <c r="J1499" s="148" t="s">
        <v>418</v>
      </c>
    </row>
    <row r="1500" spans="1:8" ht="12.75">
      <c r="A1500" s="150" t="s">
        <v>470</v>
      </c>
      <c r="C1500" s="151">
        <v>267.7160000000149</v>
      </c>
      <c r="D1500" s="131">
        <v>23763.467775017023</v>
      </c>
      <c r="F1500" s="131">
        <v>5196.75</v>
      </c>
      <c r="G1500" s="131">
        <v>5274.75</v>
      </c>
      <c r="H1500" s="152" t="s">
        <v>958</v>
      </c>
    </row>
    <row r="1502" spans="4:8" ht="12.75">
      <c r="D1502" s="131">
        <v>23927.218615680933</v>
      </c>
      <c r="F1502" s="131">
        <v>5264.75</v>
      </c>
      <c r="G1502" s="131">
        <v>5275.25</v>
      </c>
      <c r="H1502" s="152" t="s">
        <v>959</v>
      </c>
    </row>
    <row r="1504" spans="4:8" ht="12.75">
      <c r="D1504" s="131">
        <v>24177.096297085285</v>
      </c>
      <c r="F1504" s="131">
        <v>5256.25</v>
      </c>
      <c r="G1504" s="131">
        <v>5242</v>
      </c>
      <c r="H1504" s="152" t="s">
        <v>960</v>
      </c>
    </row>
    <row r="1506" spans="1:8" ht="12.75">
      <c r="A1506" s="147" t="s">
        <v>419</v>
      </c>
      <c r="C1506" s="153" t="s">
        <v>420</v>
      </c>
      <c r="D1506" s="131">
        <v>23955.927562594414</v>
      </c>
      <c r="F1506" s="131">
        <v>5239.25</v>
      </c>
      <c r="G1506" s="131">
        <v>5264</v>
      </c>
      <c r="H1506" s="131">
        <v>18702.226652321333</v>
      </c>
    </row>
    <row r="1507" spans="1:8" ht="12.75">
      <c r="A1507" s="130">
        <v>38407.82530092593</v>
      </c>
      <c r="C1507" s="153" t="s">
        <v>421</v>
      </c>
      <c r="D1507" s="131">
        <v>208.30336361087797</v>
      </c>
      <c r="F1507" s="131">
        <v>37.050641020095725</v>
      </c>
      <c r="G1507" s="131">
        <v>19.054199012291225</v>
      </c>
      <c r="H1507" s="131">
        <v>208.30336361087797</v>
      </c>
    </row>
    <row r="1509" spans="3:8" ht="12.75">
      <c r="C1509" s="153" t="s">
        <v>422</v>
      </c>
      <c r="D1509" s="131">
        <v>0.8695274397812498</v>
      </c>
      <c r="F1509" s="131">
        <v>0.7071745196372712</v>
      </c>
      <c r="G1509" s="131">
        <v>0.36197186573501566</v>
      </c>
      <c r="H1509" s="131">
        <v>1.1137891090899767</v>
      </c>
    </row>
    <row r="1510" spans="1:10" ht="12.75">
      <c r="A1510" s="147" t="s">
        <v>411</v>
      </c>
      <c r="C1510" s="148" t="s">
        <v>412</v>
      </c>
      <c r="D1510" s="148" t="s">
        <v>413</v>
      </c>
      <c r="F1510" s="148" t="s">
        <v>414</v>
      </c>
      <c r="G1510" s="148" t="s">
        <v>415</v>
      </c>
      <c r="H1510" s="148" t="s">
        <v>416</v>
      </c>
      <c r="I1510" s="149" t="s">
        <v>417</v>
      </c>
      <c r="J1510" s="148" t="s">
        <v>418</v>
      </c>
    </row>
    <row r="1511" spans="1:8" ht="12.75">
      <c r="A1511" s="150" t="s">
        <v>469</v>
      </c>
      <c r="C1511" s="151">
        <v>292.40199999976903</v>
      </c>
      <c r="D1511" s="131">
        <v>27682.39844995737</v>
      </c>
      <c r="F1511" s="131">
        <v>21185.75</v>
      </c>
      <c r="G1511" s="131">
        <v>20722.25</v>
      </c>
      <c r="H1511" s="152" t="s">
        <v>961</v>
      </c>
    </row>
    <row r="1513" spans="4:8" ht="12.75">
      <c r="D1513" s="131">
        <v>27448.758642315865</v>
      </c>
      <c r="F1513" s="131">
        <v>21128.75</v>
      </c>
      <c r="G1513" s="131">
        <v>20773.75</v>
      </c>
      <c r="H1513" s="152" t="s">
        <v>962</v>
      </c>
    </row>
    <row r="1515" spans="4:8" ht="12.75">
      <c r="D1515" s="131">
        <v>27670.769946455956</v>
      </c>
      <c r="F1515" s="131">
        <v>21202</v>
      </c>
      <c r="G1515" s="131">
        <v>20788.25</v>
      </c>
      <c r="H1515" s="152" t="s">
        <v>963</v>
      </c>
    </row>
    <row r="1517" spans="1:8" ht="12.75">
      <c r="A1517" s="147" t="s">
        <v>419</v>
      </c>
      <c r="C1517" s="153" t="s">
        <v>420</v>
      </c>
      <c r="D1517" s="131">
        <v>27600.64234624306</v>
      </c>
      <c r="F1517" s="131">
        <v>21172.166666666664</v>
      </c>
      <c r="G1517" s="131">
        <v>20761.416666666668</v>
      </c>
      <c r="H1517" s="131">
        <v>6668.770348164294</v>
      </c>
    </row>
    <row r="1518" spans="1:8" ht="12.75">
      <c r="A1518" s="130">
        <v>38407.82597222222</v>
      </c>
      <c r="C1518" s="153" t="s">
        <v>421</v>
      </c>
      <c r="D1518" s="131">
        <v>131.66358707840794</v>
      </c>
      <c r="F1518" s="131">
        <v>38.46778955611219</v>
      </c>
      <c r="G1518" s="131">
        <v>34.68549168360359</v>
      </c>
      <c r="H1518" s="131">
        <v>131.66358707840794</v>
      </c>
    </row>
    <row r="1520" spans="3:8" ht="12.75">
      <c r="C1520" s="153" t="s">
        <v>422</v>
      </c>
      <c r="D1520" s="131">
        <v>0.47703088003069505</v>
      </c>
      <c r="F1520" s="131">
        <v>0.18169037756856343</v>
      </c>
      <c r="G1520" s="131">
        <v>0.16706707562635942</v>
      </c>
      <c r="H1520" s="131">
        <v>1.9743308016994598</v>
      </c>
    </row>
    <row r="1521" spans="1:10" ht="12.75">
      <c r="A1521" s="147" t="s">
        <v>411</v>
      </c>
      <c r="C1521" s="148" t="s">
        <v>412</v>
      </c>
      <c r="D1521" s="148" t="s">
        <v>413</v>
      </c>
      <c r="F1521" s="148" t="s">
        <v>414</v>
      </c>
      <c r="G1521" s="148" t="s">
        <v>415</v>
      </c>
      <c r="H1521" s="148" t="s">
        <v>416</v>
      </c>
      <c r="I1521" s="149" t="s">
        <v>417</v>
      </c>
      <c r="J1521" s="148" t="s">
        <v>418</v>
      </c>
    </row>
    <row r="1522" spans="1:8" ht="12.75">
      <c r="A1522" s="150" t="s">
        <v>473</v>
      </c>
      <c r="C1522" s="151">
        <v>324.75400000019</v>
      </c>
      <c r="D1522" s="131">
        <v>38633.26797360182</v>
      </c>
      <c r="F1522" s="131">
        <v>30239</v>
      </c>
      <c r="G1522" s="131">
        <v>28388</v>
      </c>
      <c r="H1522" s="152" t="s">
        <v>964</v>
      </c>
    </row>
    <row r="1524" spans="4:8" ht="12.75">
      <c r="D1524" s="131">
        <v>39012.068277180195</v>
      </c>
      <c r="F1524" s="131">
        <v>30111</v>
      </c>
      <c r="G1524" s="131">
        <v>28027</v>
      </c>
      <c r="H1524" s="152" t="s">
        <v>965</v>
      </c>
    </row>
    <row r="1526" spans="4:8" ht="12.75">
      <c r="D1526" s="131">
        <v>39011.019963383675</v>
      </c>
      <c r="F1526" s="131">
        <v>30190</v>
      </c>
      <c r="G1526" s="131">
        <v>28421</v>
      </c>
      <c r="H1526" s="152" t="s">
        <v>966</v>
      </c>
    </row>
    <row r="1528" spans="1:8" ht="12.75">
      <c r="A1528" s="147" t="s">
        <v>419</v>
      </c>
      <c r="C1528" s="153" t="s">
        <v>420</v>
      </c>
      <c r="D1528" s="131">
        <v>38885.452071388565</v>
      </c>
      <c r="F1528" s="131">
        <v>30180</v>
      </c>
      <c r="G1528" s="131">
        <v>28278.666666666664</v>
      </c>
      <c r="H1528" s="131">
        <v>9592.968528599813</v>
      </c>
    </row>
    <row r="1529" spans="1:8" ht="12.75">
      <c r="A1529" s="130">
        <v>38407.82648148148</v>
      </c>
      <c r="C1529" s="153" t="s">
        <v>421</v>
      </c>
      <c r="D1529" s="131">
        <v>218.39846410432529</v>
      </c>
      <c r="F1529" s="131">
        <v>64.58327956987009</v>
      </c>
      <c r="G1529" s="131">
        <v>218.57340490858746</v>
      </c>
      <c r="H1529" s="131">
        <v>218.39846410432529</v>
      </c>
    </row>
    <row r="1531" spans="3:8" ht="12.75">
      <c r="C1531" s="153" t="s">
        <v>422</v>
      </c>
      <c r="D1531" s="131">
        <v>0.561645686164004</v>
      </c>
      <c r="F1531" s="131">
        <v>0.21399363674575905</v>
      </c>
      <c r="G1531" s="131">
        <v>0.7729268408762349</v>
      </c>
      <c r="H1531" s="131">
        <v>2.276651522969216</v>
      </c>
    </row>
    <row r="1532" spans="1:10" ht="12.75">
      <c r="A1532" s="147" t="s">
        <v>411</v>
      </c>
      <c r="C1532" s="148" t="s">
        <v>412</v>
      </c>
      <c r="D1532" s="148" t="s">
        <v>413</v>
      </c>
      <c r="F1532" s="148" t="s">
        <v>414</v>
      </c>
      <c r="G1532" s="148" t="s">
        <v>415</v>
      </c>
      <c r="H1532" s="148" t="s">
        <v>416</v>
      </c>
      <c r="I1532" s="149" t="s">
        <v>417</v>
      </c>
      <c r="J1532" s="148" t="s">
        <v>418</v>
      </c>
    </row>
    <row r="1533" spans="1:8" ht="12.75">
      <c r="A1533" s="150" t="s">
        <v>492</v>
      </c>
      <c r="C1533" s="151">
        <v>343.82299999985844</v>
      </c>
      <c r="D1533" s="131">
        <v>25804.91279119253</v>
      </c>
      <c r="F1533" s="131">
        <v>24656</v>
      </c>
      <c r="G1533" s="131">
        <v>24522</v>
      </c>
      <c r="H1533" s="152" t="s">
        <v>967</v>
      </c>
    </row>
    <row r="1535" spans="4:8" ht="12.75">
      <c r="D1535" s="131">
        <v>25649.808902412653</v>
      </c>
      <c r="F1535" s="131">
        <v>24602</v>
      </c>
      <c r="G1535" s="131">
        <v>24548</v>
      </c>
      <c r="H1535" s="152" t="s">
        <v>968</v>
      </c>
    </row>
    <row r="1537" spans="4:8" ht="12.75">
      <c r="D1537" s="131">
        <v>25566.588983237743</v>
      </c>
      <c r="F1537" s="131">
        <v>24716</v>
      </c>
      <c r="G1537" s="131">
        <v>24518</v>
      </c>
      <c r="H1537" s="152" t="s">
        <v>969</v>
      </c>
    </row>
    <row r="1539" spans="1:8" ht="12.75">
      <c r="A1539" s="147" t="s">
        <v>419</v>
      </c>
      <c r="C1539" s="153" t="s">
        <v>420</v>
      </c>
      <c r="D1539" s="131">
        <v>25673.77022561431</v>
      </c>
      <c r="F1539" s="131">
        <v>24658</v>
      </c>
      <c r="G1539" s="131">
        <v>24529.333333333336</v>
      </c>
      <c r="H1539" s="131">
        <v>1079.639393483477</v>
      </c>
    </row>
    <row r="1540" spans="1:8" ht="12.75">
      <c r="A1540" s="130">
        <v>38407.8269212963</v>
      </c>
      <c r="C1540" s="153" t="s">
        <v>421</v>
      </c>
      <c r="D1540" s="131">
        <v>120.95523187056433</v>
      </c>
      <c r="F1540" s="131">
        <v>57.02630971753301</v>
      </c>
      <c r="G1540" s="131">
        <v>16.289055630494158</v>
      </c>
      <c r="H1540" s="131">
        <v>120.95523187056433</v>
      </c>
    </row>
    <row r="1542" spans="3:8" ht="12.75">
      <c r="C1542" s="153" t="s">
        <v>422</v>
      </c>
      <c r="D1542" s="131">
        <v>0.47112376097332676</v>
      </c>
      <c r="F1542" s="131">
        <v>0.23126899877335144</v>
      </c>
      <c r="G1542" s="131">
        <v>0.06640643432554555</v>
      </c>
      <c r="H1542" s="131">
        <v>11.203299231264612</v>
      </c>
    </row>
    <row r="1543" spans="1:10" ht="12.75">
      <c r="A1543" s="147" t="s">
        <v>411</v>
      </c>
      <c r="C1543" s="148" t="s">
        <v>412</v>
      </c>
      <c r="D1543" s="148" t="s">
        <v>413</v>
      </c>
      <c r="F1543" s="148" t="s">
        <v>414</v>
      </c>
      <c r="G1543" s="148" t="s">
        <v>415</v>
      </c>
      <c r="H1543" s="148" t="s">
        <v>416</v>
      </c>
      <c r="I1543" s="149" t="s">
        <v>417</v>
      </c>
      <c r="J1543" s="148" t="s">
        <v>418</v>
      </c>
    </row>
    <row r="1544" spans="1:8" ht="12.75">
      <c r="A1544" s="150" t="s">
        <v>474</v>
      </c>
      <c r="C1544" s="151">
        <v>361.38400000007823</v>
      </c>
      <c r="D1544" s="131">
        <v>39045.049578249454</v>
      </c>
      <c r="F1544" s="131">
        <v>24794</v>
      </c>
      <c r="G1544" s="131">
        <v>25670.000000029802</v>
      </c>
      <c r="H1544" s="152" t="s">
        <v>970</v>
      </c>
    </row>
    <row r="1546" spans="4:8" ht="12.75">
      <c r="D1546" s="131">
        <v>38699.264766037464</v>
      </c>
      <c r="F1546" s="131">
        <v>25436</v>
      </c>
      <c r="G1546" s="131">
        <v>25725.999999970198</v>
      </c>
      <c r="H1546" s="152" t="s">
        <v>971</v>
      </c>
    </row>
    <row r="1548" spans="4:8" ht="12.75">
      <c r="D1548" s="131">
        <v>39470.215610444546</v>
      </c>
      <c r="F1548" s="131">
        <v>25460</v>
      </c>
      <c r="G1548" s="131">
        <v>25062</v>
      </c>
      <c r="H1548" s="152" t="s">
        <v>972</v>
      </c>
    </row>
    <row r="1550" spans="1:8" ht="12.75">
      <c r="A1550" s="147" t="s">
        <v>419</v>
      </c>
      <c r="C1550" s="153" t="s">
        <v>420</v>
      </c>
      <c r="D1550" s="131">
        <v>39071.50998491049</v>
      </c>
      <c r="F1550" s="131">
        <v>25230</v>
      </c>
      <c r="G1550" s="131">
        <v>25486</v>
      </c>
      <c r="H1550" s="131">
        <v>13723.841038262062</v>
      </c>
    </row>
    <row r="1551" spans="1:8" ht="12.75">
      <c r="A1551" s="130">
        <v>38407.82734953704</v>
      </c>
      <c r="C1551" s="153" t="s">
        <v>421</v>
      </c>
      <c r="D1551" s="131">
        <v>386.1559477251926</v>
      </c>
      <c r="F1551" s="131">
        <v>377.777712418295</v>
      </c>
      <c r="G1551" s="131">
        <v>368.26077716527516</v>
      </c>
      <c r="H1551" s="131">
        <v>386.1559477251926</v>
      </c>
    </row>
    <row r="1553" spans="3:8" ht="12.75">
      <c r="C1553" s="153" t="s">
        <v>422</v>
      </c>
      <c r="D1553" s="131">
        <v>0.9883312620227038</v>
      </c>
      <c r="F1553" s="131">
        <v>1.4973353643214227</v>
      </c>
      <c r="G1553" s="131">
        <v>1.4449532181012128</v>
      </c>
      <c r="H1553" s="131">
        <v>2.8137599863521445</v>
      </c>
    </row>
    <row r="1554" spans="1:10" ht="12.75">
      <c r="A1554" s="147" t="s">
        <v>411</v>
      </c>
      <c r="C1554" s="148" t="s">
        <v>412</v>
      </c>
      <c r="D1554" s="148" t="s">
        <v>413</v>
      </c>
      <c r="F1554" s="148" t="s">
        <v>414</v>
      </c>
      <c r="G1554" s="148" t="s">
        <v>415</v>
      </c>
      <c r="H1554" s="148" t="s">
        <v>416</v>
      </c>
      <c r="I1554" s="149" t="s">
        <v>417</v>
      </c>
      <c r="J1554" s="148" t="s">
        <v>418</v>
      </c>
    </row>
    <row r="1555" spans="1:8" ht="12.75">
      <c r="A1555" s="150" t="s">
        <v>493</v>
      </c>
      <c r="C1555" s="151">
        <v>371.029</v>
      </c>
      <c r="D1555" s="131">
        <v>32347.5</v>
      </c>
      <c r="F1555" s="131">
        <v>31036</v>
      </c>
      <c r="G1555" s="131">
        <v>31318.000000029802</v>
      </c>
      <c r="H1555" s="152" t="s">
        <v>973</v>
      </c>
    </row>
    <row r="1557" spans="4:8" ht="12.75">
      <c r="D1557" s="131">
        <v>32856.04856604338</v>
      </c>
      <c r="F1557" s="131">
        <v>30918.000000029802</v>
      </c>
      <c r="G1557" s="131">
        <v>31686</v>
      </c>
      <c r="H1557" s="152" t="s">
        <v>974</v>
      </c>
    </row>
    <row r="1559" spans="4:8" ht="12.75">
      <c r="D1559" s="131">
        <v>32640.055021882057</v>
      </c>
      <c r="F1559" s="131">
        <v>31316.000000029802</v>
      </c>
      <c r="G1559" s="131">
        <v>31310</v>
      </c>
      <c r="H1559" s="152" t="s">
        <v>975</v>
      </c>
    </row>
    <row r="1561" spans="1:8" ht="12.75">
      <c r="A1561" s="147" t="s">
        <v>419</v>
      </c>
      <c r="C1561" s="153" t="s">
        <v>420</v>
      </c>
      <c r="D1561" s="131">
        <v>32614.534529308476</v>
      </c>
      <c r="F1561" s="131">
        <v>31090.00000001987</v>
      </c>
      <c r="G1561" s="131">
        <v>31438.00000000993</v>
      </c>
      <c r="H1561" s="131">
        <v>1392.1032396517983</v>
      </c>
    </row>
    <row r="1562" spans="1:8" ht="12.75">
      <c r="A1562" s="130">
        <v>38407.82778935185</v>
      </c>
      <c r="C1562" s="153" t="s">
        <v>421</v>
      </c>
      <c r="D1562" s="131">
        <v>255.23299681301017</v>
      </c>
      <c r="F1562" s="131">
        <v>204.42113394076358</v>
      </c>
      <c r="G1562" s="131">
        <v>214.81154530503682</v>
      </c>
      <c r="H1562" s="131">
        <v>255.23299681301017</v>
      </c>
    </row>
    <row r="1564" spans="3:8" ht="12.75">
      <c r="C1564" s="153" t="s">
        <v>422</v>
      </c>
      <c r="D1564" s="131">
        <v>0.78257439665021</v>
      </c>
      <c r="F1564" s="131">
        <v>0.6575141008061527</v>
      </c>
      <c r="G1564" s="131">
        <v>0.6832862946274222</v>
      </c>
      <c r="H1564" s="131">
        <v>18.334344001444226</v>
      </c>
    </row>
    <row r="1565" spans="1:10" ht="12.75">
      <c r="A1565" s="147" t="s">
        <v>411</v>
      </c>
      <c r="C1565" s="148" t="s">
        <v>412</v>
      </c>
      <c r="D1565" s="148" t="s">
        <v>413</v>
      </c>
      <c r="F1565" s="148" t="s">
        <v>414</v>
      </c>
      <c r="G1565" s="148" t="s">
        <v>415</v>
      </c>
      <c r="H1565" s="148" t="s">
        <v>416</v>
      </c>
      <c r="I1565" s="149" t="s">
        <v>417</v>
      </c>
      <c r="J1565" s="148" t="s">
        <v>418</v>
      </c>
    </row>
    <row r="1566" spans="1:8" ht="12.75">
      <c r="A1566" s="150" t="s">
        <v>468</v>
      </c>
      <c r="C1566" s="151">
        <v>407.77100000018254</v>
      </c>
      <c r="D1566" s="131">
        <v>643287.6730594635</v>
      </c>
      <c r="F1566" s="131">
        <v>119500</v>
      </c>
      <c r="G1566" s="131">
        <v>112400</v>
      </c>
      <c r="H1566" s="152" t="s">
        <v>976</v>
      </c>
    </row>
    <row r="1568" spans="4:8" ht="12.75">
      <c r="D1568" s="131">
        <v>654391.3627166748</v>
      </c>
      <c r="F1568" s="131">
        <v>120600</v>
      </c>
      <c r="G1568" s="131">
        <v>112800</v>
      </c>
      <c r="H1568" s="152" t="s">
        <v>977</v>
      </c>
    </row>
    <row r="1570" spans="4:8" ht="12.75">
      <c r="D1570" s="131">
        <v>647332.467335701</v>
      </c>
      <c r="F1570" s="131">
        <v>120800</v>
      </c>
      <c r="G1570" s="131">
        <v>112700</v>
      </c>
      <c r="H1570" s="152" t="s">
        <v>978</v>
      </c>
    </row>
    <row r="1572" spans="1:8" ht="12.75">
      <c r="A1572" s="147" t="s">
        <v>419</v>
      </c>
      <c r="C1572" s="153" t="s">
        <v>420</v>
      </c>
      <c r="D1572" s="131">
        <v>648337.1677039465</v>
      </c>
      <c r="F1572" s="131">
        <v>120300</v>
      </c>
      <c r="G1572" s="131">
        <v>112633.33333333334</v>
      </c>
      <c r="H1572" s="131">
        <v>531933.184475435</v>
      </c>
    </row>
    <row r="1573" spans="1:8" ht="12.75">
      <c r="A1573" s="130">
        <v>38407.828252314815</v>
      </c>
      <c r="C1573" s="153" t="s">
        <v>421</v>
      </c>
      <c r="D1573" s="131">
        <v>5619.612809013551</v>
      </c>
      <c r="F1573" s="131">
        <v>700</v>
      </c>
      <c r="G1573" s="131">
        <v>208.16659994661327</v>
      </c>
      <c r="H1573" s="131">
        <v>5619.612809013551</v>
      </c>
    </row>
    <row r="1575" spans="3:8" ht="12.75">
      <c r="C1575" s="153" t="s">
        <v>422</v>
      </c>
      <c r="D1575" s="131">
        <v>0.8667731990308571</v>
      </c>
      <c r="F1575" s="131">
        <v>0.5818786367414797</v>
      </c>
      <c r="G1575" s="131">
        <v>0.18481793425269008</v>
      </c>
      <c r="H1575" s="131">
        <v>1.0564508801148254</v>
      </c>
    </row>
    <row r="1576" spans="1:10" ht="12.75">
      <c r="A1576" s="147" t="s">
        <v>411</v>
      </c>
      <c r="C1576" s="148" t="s">
        <v>412</v>
      </c>
      <c r="D1576" s="148" t="s">
        <v>413</v>
      </c>
      <c r="F1576" s="148" t="s">
        <v>414</v>
      </c>
      <c r="G1576" s="148" t="s">
        <v>415</v>
      </c>
      <c r="H1576" s="148" t="s">
        <v>416</v>
      </c>
      <c r="I1576" s="149" t="s">
        <v>417</v>
      </c>
      <c r="J1576" s="148" t="s">
        <v>418</v>
      </c>
    </row>
    <row r="1577" spans="1:8" ht="12.75">
      <c r="A1577" s="150" t="s">
        <v>475</v>
      </c>
      <c r="C1577" s="151">
        <v>455.40299999993294</v>
      </c>
      <c r="D1577" s="131">
        <v>84164.68144357204</v>
      </c>
      <c r="F1577" s="131">
        <v>79165</v>
      </c>
      <c r="G1577" s="131">
        <v>80940</v>
      </c>
      <c r="H1577" s="152" t="s">
        <v>979</v>
      </c>
    </row>
    <row r="1579" spans="4:8" ht="12.75">
      <c r="D1579" s="131">
        <v>84627.61928248405</v>
      </c>
      <c r="F1579" s="131">
        <v>78305</v>
      </c>
      <c r="G1579" s="131">
        <v>80762.5</v>
      </c>
      <c r="H1579" s="152" t="s">
        <v>980</v>
      </c>
    </row>
    <row r="1581" spans="4:8" ht="12.75">
      <c r="D1581" s="131">
        <v>83222.03798723221</v>
      </c>
      <c r="F1581" s="131">
        <v>77760</v>
      </c>
      <c r="G1581" s="131">
        <v>80480</v>
      </c>
      <c r="H1581" s="152" t="s">
        <v>981</v>
      </c>
    </row>
    <row r="1583" spans="1:8" ht="12.75">
      <c r="A1583" s="147" t="s">
        <v>419</v>
      </c>
      <c r="C1583" s="153" t="s">
        <v>420</v>
      </c>
      <c r="D1583" s="131">
        <v>84004.77957109609</v>
      </c>
      <c r="F1583" s="131">
        <v>78410</v>
      </c>
      <c r="G1583" s="131">
        <v>80727.5</v>
      </c>
      <c r="H1583" s="131">
        <v>4442.7664897007535</v>
      </c>
    </row>
    <row r="1584" spans="1:8" ht="12.75">
      <c r="A1584" s="130">
        <v>38407.82890046296</v>
      </c>
      <c r="C1584" s="153" t="s">
        <v>421</v>
      </c>
      <c r="D1584" s="131">
        <v>716.3038119465194</v>
      </c>
      <c r="F1584" s="131">
        <v>708.360783781824</v>
      </c>
      <c r="G1584" s="131">
        <v>231.9886850689059</v>
      </c>
      <c r="H1584" s="131">
        <v>716.3038119465194</v>
      </c>
    </row>
    <row r="1586" spans="3:8" ht="12.75">
      <c r="C1586" s="153" t="s">
        <v>422</v>
      </c>
      <c r="D1586" s="131">
        <v>0.8526941152679144</v>
      </c>
      <c r="F1586" s="131">
        <v>0.903406177505196</v>
      </c>
      <c r="G1586" s="131">
        <v>0.2873725620995397</v>
      </c>
      <c r="H1586" s="131">
        <v>16.122922814130767</v>
      </c>
    </row>
    <row r="1587" spans="1:16" ht="12.75">
      <c r="A1587" s="141" t="s">
        <v>402</v>
      </c>
      <c r="B1587" s="136" t="s">
        <v>982</v>
      </c>
      <c r="D1587" s="141" t="s">
        <v>403</v>
      </c>
      <c r="E1587" s="136" t="s">
        <v>404</v>
      </c>
      <c r="F1587" s="137" t="s">
        <v>440</v>
      </c>
      <c r="G1587" s="142" t="s">
        <v>406</v>
      </c>
      <c r="H1587" s="143">
        <v>2</v>
      </c>
      <c r="I1587" s="144" t="s">
        <v>407</v>
      </c>
      <c r="J1587" s="143">
        <v>1</v>
      </c>
      <c r="K1587" s="142" t="s">
        <v>408</v>
      </c>
      <c r="L1587" s="145">
        <v>1</v>
      </c>
      <c r="M1587" s="142" t="s">
        <v>409</v>
      </c>
      <c r="N1587" s="146">
        <v>1</v>
      </c>
      <c r="O1587" s="142" t="s">
        <v>410</v>
      </c>
      <c r="P1587" s="146">
        <v>1</v>
      </c>
    </row>
    <row r="1589" spans="1:10" ht="12.75">
      <c r="A1589" s="147" t="s">
        <v>411</v>
      </c>
      <c r="C1589" s="148" t="s">
        <v>412</v>
      </c>
      <c r="D1589" s="148" t="s">
        <v>413</v>
      </c>
      <c r="F1589" s="148" t="s">
        <v>414</v>
      </c>
      <c r="G1589" s="148" t="s">
        <v>415</v>
      </c>
      <c r="H1589" s="148" t="s">
        <v>416</v>
      </c>
      <c r="I1589" s="149" t="s">
        <v>417</v>
      </c>
      <c r="J1589" s="148" t="s">
        <v>418</v>
      </c>
    </row>
    <row r="1590" spans="1:8" ht="12.75">
      <c r="A1590" s="150" t="s">
        <v>471</v>
      </c>
      <c r="C1590" s="151">
        <v>228.61599999992177</v>
      </c>
      <c r="D1590" s="131">
        <v>25791.17816078663</v>
      </c>
      <c r="F1590" s="131">
        <v>23041</v>
      </c>
      <c r="G1590" s="131">
        <v>22354</v>
      </c>
      <c r="H1590" s="152" t="s">
        <v>983</v>
      </c>
    </row>
    <row r="1592" spans="4:8" ht="12.75">
      <c r="D1592" s="131">
        <v>25258</v>
      </c>
      <c r="F1592" s="131">
        <v>23119</v>
      </c>
      <c r="G1592" s="131">
        <v>22365</v>
      </c>
      <c r="H1592" s="152" t="s">
        <v>984</v>
      </c>
    </row>
    <row r="1594" spans="4:8" ht="12.75">
      <c r="D1594" s="131">
        <v>25566.374271154404</v>
      </c>
      <c r="F1594" s="131">
        <v>22783</v>
      </c>
      <c r="G1594" s="131">
        <v>22020</v>
      </c>
      <c r="H1594" s="152" t="s">
        <v>985</v>
      </c>
    </row>
    <row r="1596" spans="1:8" ht="12.75">
      <c r="A1596" s="147" t="s">
        <v>419</v>
      </c>
      <c r="C1596" s="153" t="s">
        <v>420</v>
      </c>
      <c r="D1596" s="131">
        <v>25538.517477313675</v>
      </c>
      <c r="F1596" s="131">
        <v>22981</v>
      </c>
      <c r="G1596" s="131">
        <v>22246.333333333336</v>
      </c>
      <c r="H1596" s="131">
        <v>2950.296636579516</v>
      </c>
    </row>
    <row r="1597" spans="1:8" ht="12.75">
      <c r="A1597" s="130">
        <v>38407.83112268519</v>
      </c>
      <c r="C1597" s="153" t="s">
        <v>421</v>
      </c>
      <c r="D1597" s="131">
        <v>267.67842368648905</v>
      </c>
      <c r="F1597" s="131">
        <v>175.85221067703415</v>
      </c>
      <c r="G1597" s="131">
        <v>196.08756547352343</v>
      </c>
      <c r="H1597" s="131">
        <v>267.67842368648905</v>
      </c>
    </row>
    <row r="1599" spans="3:8" ht="12.75">
      <c r="C1599" s="153" t="s">
        <v>422</v>
      </c>
      <c r="D1599" s="131">
        <v>1.0481361101883564</v>
      </c>
      <c r="F1599" s="131">
        <v>0.7652069565164012</v>
      </c>
      <c r="G1599" s="131">
        <v>0.8814376847429094</v>
      </c>
      <c r="H1599" s="131">
        <v>9.072932544058597</v>
      </c>
    </row>
    <row r="1600" spans="1:10" ht="12.75">
      <c r="A1600" s="147" t="s">
        <v>411</v>
      </c>
      <c r="C1600" s="148" t="s">
        <v>412</v>
      </c>
      <c r="D1600" s="148" t="s">
        <v>413</v>
      </c>
      <c r="F1600" s="148" t="s">
        <v>414</v>
      </c>
      <c r="G1600" s="148" t="s">
        <v>415</v>
      </c>
      <c r="H1600" s="148" t="s">
        <v>416</v>
      </c>
      <c r="I1600" s="149" t="s">
        <v>417</v>
      </c>
      <c r="J1600" s="148" t="s">
        <v>418</v>
      </c>
    </row>
    <row r="1601" spans="1:8" ht="12.75">
      <c r="A1601" s="150" t="s">
        <v>472</v>
      </c>
      <c r="C1601" s="151">
        <v>231.6040000000503</v>
      </c>
      <c r="D1601" s="131">
        <v>22491.678148567677</v>
      </c>
      <c r="F1601" s="131">
        <v>16460</v>
      </c>
      <c r="G1601" s="131">
        <v>18237</v>
      </c>
      <c r="H1601" s="152" t="s">
        <v>986</v>
      </c>
    </row>
    <row r="1603" spans="4:8" ht="12.75">
      <c r="D1603" s="131">
        <v>22263.591790050268</v>
      </c>
      <c r="F1603" s="131">
        <v>16593</v>
      </c>
      <c r="G1603" s="131">
        <v>18288</v>
      </c>
      <c r="H1603" s="152" t="s">
        <v>987</v>
      </c>
    </row>
    <row r="1605" spans="4:8" ht="12.75">
      <c r="D1605" s="131">
        <v>22514.496090829372</v>
      </c>
      <c r="F1605" s="131">
        <v>16555</v>
      </c>
      <c r="G1605" s="131">
        <v>18277</v>
      </c>
      <c r="H1605" s="152" t="s">
        <v>988</v>
      </c>
    </row>
    <row r="1607" spans="1:8" ht="12.75">
      <c r="A1607" s="147" t="s">
        <v>419</v>
      </c>
      <c r="C1607" s="153" t="s">
        <v>420</v>
      </c>
      <c r="D1607" s="131">
        <v>22423.255343149103</v>
      </c>
      <c r="F1607" s="131">
        <v>16536</v>
      </c>
      <c r="G1607" s="131">
        <v>18267.333333333332</v>
      </c>
      <c r="H1607" s="131">
        <v>4817.99382310123</v>
      </c>
    </row>
    <row r="1608" spans="1:8" ht="12.75">
      <c r="A1608" s="130">
        <v>38407.83159722222</v>
      </c>
      <c r="C1608" s="153" t="s">
        <v>421</v>
      </c>
      <c r="D1608" s="131">
        <v>138.7425755252765</v>
      </c>
      <c r="F1608" s="131">
        <v>68.5054742338158</v>
      </c>
      <c r="G1608" s="131">
        <v>26.839026311200882</v>
      </c>
      <c r="H1608" s="131">
        <v>138.7425755252765</v>
      </c>
    </row>
    <row r="1610" spans="3:8" ht="12.75">
      <c r="C1610" s="153" t="s">
        <v>422</v>
      </c>
      <c r="D1610" s="131">
        <v>0.6187441270326791</v>
      </c>
      <c r="F1610" s="131">
        <v>0.4142808069292199</v>
      </c>
      <c r="G1610" s="131">
        <v>0.1469236139805165</v>
      </c>
      <c r="H1610" s="131">
        <v>2.8796752469884064</v>
      </c>
    </row>
    <row r="1611" spans="1:10" ht="12.75">
      <c r="A1611" s="147" t="s">
        <v>411</v>
      </c>
      <c r="C1611" s="148" t="s">
        <v>412</v>
      </c>
      <c r="D1611" s="148" t="s">
        <v>413</v>
      </c>
      <c r="F1611" s="148" t="s">
        <v>414</v>
      </c>
      <c r="G1611" s="148" t="s">
        <v>415</v>
      </c>
      <c r="H1611" s="148" t="s">
        <v>416</v>
      </c>
      <c r="I1611" s="149" t="s">
        <v>417</v>
      </c>
      <c r="J1611" s="148" t="s">
        <v>418</v>
      </c>
    </row>
    <row r="1612" spans="1:8" ht="12.75">
      <c r="A1612" s="150" t="s">
        <v>470</v>
      </c>
      <c r="C1612" s="151">
        <v>267.7160000000149</v>
      </c>
      <c r="D1612" s="131">
        <v>9638.890613913536</v>
      </c>
      <c r="F1612" s="131">
        <v>5148.25</v>
      </c>
      <c r="G1612" s="131">
        <v>5174</v>
      </c>
      <c r="H1612" s="152" t="s">
        <v>989</v>
      </c>
    </row>
    <row r="1614" spans="4:8" ht="12.75">
      <c r="D1614" s="131">
        <v>9852.865840658545</v>
      </c>
      <c r="F1614" s="131">
        <v>5142</v>
      </c>
      <c r="G1614" s="131">
        <v>5210</v>
      </c>
      <c r="H1614" s="152" t="s">
        <v>990</v>
      </c>
    </row>
    <row r="1616" spans="4:8" ht="12.75">
      <c r="D1616" s="131">
        <v>9855.349489733577</v>
      </c>
      <c r="F1616" s="131">
        <v>5132</v>
      </c>
      <c r="G1616" s="131">
        <v>5183.25</v>
      </c>
      <c r="H1616" s="152" t="s">
        <v>991</v>
      </c>
    </row>
    <row r="1618" spans="1:8" ht="12.75">
      <c r="A1618" s="147" t="s">
        <v>419</v>
      </c>
      <c r="C1618" s="153" t="s">
        <v>420</v>
      </c>
      <c r="D1618" s="131">
        <v>9782.368648101887</v>
      </c>
      <c r="F1618" s="131">
        <v>5140.75</v>
      </c>
      <c r="G1618" s="131">
        <v>5189.083333333333</v>
      </c>
      <c r="H1618" s="131">
        <v>4613.398015245362</v>
      </c>
    </row>
    <row r="1619" spans="1:8" ht="12.75">
      <c r="A1619" s="130">
        <v>38407.83224537037</v>
      </c>
      <c r="C1619" s="153" t="s">
        <v>421</v>
      </c>
      <c r="D1619" s="131">
        <v>124.26182780357567</v>
      </c>
      <c r="F1619" s="131">
        <v>8.1967981553775</v>
      </c>
      <c r="G1619" s="131">
        <v>18.69547627992754</v>
      </c>
      <c r="H1619" s="131">
        <v>124.26182780357567</v>
      </c>
    </row>
    <row r="1621" spans="3:8" ht="12.75">
      <c r="C1621" s="153" t="s">
        <v>422</v>
      </c>
      <c r="D1621" s="131">
        <v>1.2702631875122257</v>
      </c>
      <c r="F1621" s="131">
        <v>0.15944751554495942</v>
      </c>
      <c r="G1621" s="131">
        <v>0.3602847570366161</v>
      </c>
      <c r="H1621" s="131">
        <v>2.693498965251686</v>
      </c>
    </row>
    <row r="1622" spans="1:10" ht="12.75">
      <c r="A1622" s="147" t="s">
        <v>411</v>
      </c>
      <c r="C1622" s="148" t="s">
        <v>412</v>
      </c>
      <c r="D1622" s="148" t="s">
        <v>413</v>
      </c>
      <c r="F1622" s="148" t="s">
        <v>414</v>
      </c>
      <c r="G1622" s="148" t="s">
        <v>415</v>
      </c>
      <c r="H1622" s="148" t="s">
        <v>416</v>
      </c>
      <c r="I1622" s="149" t="s">
        <v>417</v>
      </c>
      <c r="J1622" s="148" t="s">
        <v>418</v>
      </c>
    </row>
    <row r="1623" spans="1:8" ht="12.75">
      <c r="A1623" s="150" t="s">
        <v>469</v>
      </c>
      <c r="C1623" s="151">
        <v>292.40199999976903</v>
      </c>
      <c r="D1623" s="131">
        <v>31357.623476326466</v>
      </c>
      <c r="F1623" s="131">
        <v>20971.75</v>
      </c>
      <c r="G1623" s="131">
        <v>20570.75</v>
      </c>
      <c r="H1623" s="152" t="s">
        <v>992</v>
      </c>
    </row>
    <row r="1625" spans="4:8" ht="12.75">
      <c r="D1625" s="131">
        <v>31402.635552227497</v>
      </c>
      <c r="F1625" s="131">
        <v>20808</v>
      </c>
      <c r="G1625" s="131">
        <v>20826.5</v>
      </c>
      <c r="H1625" s="152" t="s">
        <v>993</v>
      </c>
    </row>
    <row r="1627" spans="4:8" ht="12.75">
      <c r="D1627" s="131">
        <v>31131.244447499514</v>
      </c>
      <c r="F1627" s="131">
        <v>20818.75</v>
      </c>
      <c r="G1627" s="131">
        <v>20678.75</v>
      </c>
      <c r="H1627" s="152" t="s">
        <v>994</v>
      </c>
    </row>
    <row r="1629" spans="1:8" ht="12.75">
      <c r="A1629" s="147" t="s">
        <v>419</v>
      </c>
      <c r="C1629" s="153" t="s">
        <v>420</v>
      </c>
      <c r="D1629" s="131">
        <v>31297.167825351156</v>
      </c>
      <c r="F1629" s="131">
        <v>20866.166666666668</v>
      </c>
      <c r="G1629" s="131">
        <v>20692</v>
      </c>
      <c r="H1629" s="131">
        <v>10532.89116829064</v>
      </c>
    </row>
    <row r="1630" spans="1:8" ht="12.75">
      <c r="A1630" s="130">
        <v>38407.832916666666</v>
      </c>
      <c r="C1630" s="153" t="s">
        <v>421</v>
      </c>
      <c r="D1630" s="131">
        <v>145.4456848182823</v>
      </c>
      <c r="F1630" s="131">
        <v>91.59569222039504</v>
      </c>
      <c r="G1630" s="131">
        <v>128.38881376506288</v>
      </c>
      <c r="H1630" s="131">
        <v>145.4456848182823</v>
      </c>
    </row>
    <row r="1632" spans="3:8" ht="12.75">
      <c r="C1632" s="153" t="s">
        <v>422</v>
      </c>
      <c r="D1632" s="131">
        <v>0.4647247496320393</v>
      </c>
      <c r="F1632" s="131">
        <v>0.43896750986235317</v>
      </c>
      <c r="G1632" s="131">
        <v>0.6204756126283727</v>
      </c>
      <c r="H1632" s="131">
        <v>1.3808714292629154</v>
      </c>
    </row>
    <row r="1633" spans="1:10" ht="12.75">
      <c r="A1633" s="147" t="s">
        <v>411</v>
      </c>
      <c r="C1633" s="148" t="s">
        <v>412</v>
      </c>
      <c r="D1633" s="148" t="s">
        <v>413</v>
      </c>
      <c r="F1633" s="148" t="s">
        <v>414</v>
      </c>
      <c r="G1633" s="148" t="s">
        <v>415</v>
      </c>
      <c r="H1633" s="148" t="s">
        <v>416</v>
      </c>
      <c r="I1633" s="149" t="s">
        <v>417</v>
      </c>
      <c r="J1633" s="148" t="s">
        <v>418</v>
      </c>
    </row>
    <row r="1634" spans="1:8" ht="12.75">
      <c r="A1634" s="150" t="s">
        <v>473</v>
      </c>
      <c r="C1634" s="151">
        <v>324.75400000019</v>
      </c>
      <c r="D1634" s="131">
        <v>36700.375051140785</v>
      </c>
      <c r="F1634" s="131">
        <v>30322.000000029802</v>
      </c>
      <c r="G1634" s="131">
        <v>28322.000000029802</v>
      </c>
      <c r="H1634" s="152" t="s">
        <v>995</v>
      </c>
    </row>
    <row r="1636" spans="4:8" ht="12.75">
      <c r="D1636" s="131">
        <v>36638.45032906532</v>
      </c>
      <c r="F1636" s="131">
        <v>30072.000000029802</v>
      </c>
      <c r="G1636" s="131">
        <v>28213</v>
      </c>
      <c r="H1636" s="152" t="s">
        <v>996</v>
      </c>
    </row>
    <row r="1638" spans="4:8" ht="12.75">
      <c r="D1638" s="131">
        <v>37023.39789223671</v>
      </c>
      <c r="F1638" s="131">
        <v>29948</v>
      </c>
      <c r="G1638" s="131">
        <v>28634</v>
      </c>
      <c r="H1638" s="152" t="s">
        <v>997</v>
      </c>
    </row>
    <row r="1640" spans="1:8" ht="12.75">
      <c r="A1640" s="147" t="s">
        <v>419</v>
      </c>
      <c r="C1640" s="153" t="s">
        <v>420</v>
      </c>
      <c r="D1640" s="131">
        <v>36787.40775748094</v>
      </c>
      <c r="F1640" s="131">
        <v>30114.00000001987</v>
      </c>
      <c r="G1640" s="131">
        <v>28389.666666676603</v>
      </c>
      <c r="H1640" s="131">
        <v>7478.303029757749</v>
      </c>
    </row>
    <row r="1641" spans="1:8" ht="12.75">
      <c r="A1641" s="130">
        <v>38407.83342592593</v>
      </c>
      <c r="C1641" s="153" t="s">
        <v>421</v>
      </c>
      <c r="D1641" s="131">
        <v>206.70552865803927</v>
      </c>
      <c r="F1641" s="131">
        <v>190.50459313329645</v>
      </c>
      <c r="G1641" s="131">
        <v>218.50476729650276</v>
      </c>
      <c r="H1641" s="131">
        <v>206.70552865803927</v>
      </c>
    </row>
    <row r="1643" spans="3:8" ht="12.75">
      <c r="C1643" s="153" t="s">
        <v>422</v>
      </c>
      <c r="D1643" s="131">
        <v>0.5618920746488435</v>
      </c>
      <c r="F1643" s="131">
        <v>0.6326113871726463</v>
      </c>
      <c r="G1643" s="131">
        <v>0.7696630251491493</v>
      </c>
      <c r="H1643" s="131">
        <v>2.7640699746388226</v>
      </c>
    </row>
    <row r="1644" spans="1:10" ht="12.75">
      <c r="A1644" s="147" t="s">
        <v>411</v>
      </c>
      <c r="C1644" s="148" t="s">
        <v>412</v>
      </c>
      <c r="D1644" s="148" t="s">
        <v>413</v>
      </c>
      <c r="F1644" s="148" t="s">
        <v>414</v>
      </c>
      <c r="G1644" s="148" t="s">
        <v>415</v>
      </c>
      <c r="H1644" s="148" t="s">
        <v>416</v>
      </c>
      <c r="I1644" s="149" t="s">
        <v>417</v>
      </c>
      <c r="J1644" s="148" t="s">
        <v>418</v>
      </c>
    </row>
    <row r="1645" spans="1:8" ht="12.75">
      <c r="A1645" s="150" t="s">
        <v>492</v>
      </c>
      <c r="C1645" s="151">
        <v>343.82299999985844</v>
      </c>
      <c r="D1645" s="131">
        <v>25760.849372923374</v>
      </c>
      <c r="F1645" s="131">
        <v>24562</v>
      </c>
      <c r="G1645" s="131">
        <v>24550</v>
      </c>
      <c r="H1645" s="152" t="s">
        <v>998</v>
      </c>
    </row>
    <row r="1647" spans="4:8" ht="12.75">
      <c r="D1647" s="131">
        <v>26006.17325118184</v>
      </c>
      <c r="F1647" s="131">
        <v>24652</v>
      </c>
      <c r="G1647" s="131">
        <v>24822</v>
      </c>
      <c r="H1647" s="152" t="s">
        <v>999</v>
      </c>
    </row>
    <row r="1649" spans="4:8" ht="12.75">
      <c r="D1649" s="131">
        <v>25631.000000029802</v>
      </c>
      <c r="F1649" s="131">
        <v>24922</v>
      </c>
      <c r="G1649" s="131">
        <v>24370</v>
      </c>
      <c r="H1649" s="152" t="s">
        <v>1000</v>
      </c>
    </row>
    <row r="1651" spans="1:8" ht="12.75">
      <c r="A1651" s="147" t="s">
        <v>419</v>
      </c>
      <c r="C1651" s="153" t="s">
        <v>420</v>
      </c>
      <c r="D1651" s="131">
        <v>25799.34087471167</v>
      </c>
      <c r="F1651" s="131">
        <v>24712</v>
      </c>
      <c r="G1651" s="131">
        <v>24580.666666666664</v>
      </c>
      <c r="H1651" s="131">
        <v>1152.5337559045538</v>
      </c>
    </row>
    <row r="1652" spans="1:8" ht="12.75">
      <c r="A1652" s="130">
        <v>38407.833865740744</v>
      </c>
      <c r="C1652" s="153" t="s">
        <v>421</v>
      </c>
      <c r="D1652" s="131">
        <v>190.52542842771268</v>
      </c>
      <c r="F1652" s="131">
        <v>187.34993995195197</v>
      </c>
      <c r="G1652" s="131">
        <v>227.5551215273638</v>
      </c>
      <c r="H1652" s="131">
        <v>190.52542842771268</v>
      </c>
    </row>
    <row r="1654" spans="3:8" ht="12.75">
      <c r="C1654" s="153" t="s">
        <v>422</v>
      </c>
      <c r="D1654" s="131">
        <v>0.7384895193755295</v>
      </c>
      <c r="F1654" s="131">
        <v>0.7581334572351569</v>
      </c>
      <c r="G1654" s="131">
        <v>0.925748372138119</v>
      </c>
      <c r="H1654" s="131">
        <v>16.531006354619166</v>
      </c>
    </row>
    <row r="1655" spans="1:10" ht="12.75">
      <c r="A1655" s="147" t="s">
        <v>411</v>
      </c>
      <c r="C1655" s="148" t="s">
        <v>412</v>
      </c>
      <c r="D1655" s="148" t="s">
        <v>413</v>
      </c>
      <c r="F1655" s="148" t="s">
        <v>414</v>
      </c>
      <c r="G1655" s="148" t="s">
        <v>415</v>
      </c>
      <c r="H1655" s="148" t="s">
        <v>416</v>
      </c>
      <c r="I1655" s="149" t="s">
        <v>417</v>
      </c>
      <c r="J1655" s="148" t="s">
        <v>418</v>
      </c>
    </row>
    <row r="1656" spans="1:8" ht="12.75">
      <c r="A1656" s="150" t="s">
        <v>474</v>
      </c>
      <c r="C1656" s="151">
        <v>361.38400000007823</v>
      </c>
      <c r="D1656" s="131">
        <v>43174.46052056551</v>
      </c>
      <c r="F1656" s="131">
        <v>25296</v>
      </c>
      <c r="G1656" s="131">
        <v>25290</v>
      </c>
      <c r="H1656" s="152" t="s">
        <v>1001</v>
      </c>
    </row>
    <row r="1658" spans="4:8" ht="12.75">
      <c r="D1658" s="131">
        <v>43277.57133466005</v>
      </c>
      <c r="F1658" s="131">
        <v>25790</v>
      </c>
      <c r="G1658" s="131">
        <v>25006</v>
      </c>
      <c r="H1658" s="152" t="s">
        <v>1002</v>
      </c>
    </row>
    <row r="1660" spans="4:8" ht="12.75">
      <c r="D1660" s="131">
        <v>43358.327121794224</v>
      </c>
      <c r="F1660" s="131">
        <v>25262</v>
      </c>
      <c r="G1660" s="131">
        <v>25252</v>
      </c>
      <c r="H1660" s="152" t="s">
        <v>1003</v>
      </c>
    </row>
    <row r="1662" spans="1:8" ht="12.75">
      <c r="A1662" s="147" t="s">
        <v>419</v>
      </c>
      <c r="C1662" s="153" t="s">
        <v>420</v>
      </c>
      <c r="D1662" s="131">
        <v>43270.119659006596</v>
      </c>
      <c r="F1662" s="131">
        <v>25449.333333333336</v>
      </c>
      <c r="G1662" s="131">
        <v>25182.666666666664</v>
      </c>
      <c r="H1662" s="131">
        <v>17943.358145098704</v>
      </c>
    </row>
    <row r="1663" spans="1:8" ht="12.75">
      <c r="A1663" s="130">
        <v>38407.83429398148</v>
      </c>
      <c r="C1663" s="153" t="s">
        <v>421</v>
      </c>
      <c r="D1663" s="131">
        <v>92.15952129054247</v>
      </c>
      <c r="F1663" s="131">
        <v>295.51536903067046</v>
      </c>
      <c r="G1663" s="131">
        <v>154.1730629303749</v>
      </c>
      <c r="H1663" s="131">
        <v>92.15952129054247</v>
      </c>
    </row>
    <row r="1665" spans="3:8" ht="12.75">
      <c r="C1665" s="153" t="s">
        <v>422</v>
      </c>
      <c r="D1665" s="131">
        <v>0.21298651821814324</v>
      </c>
      <c r="F1665" s="131">
        <v>1.161191003159233</v>
      </c>
      <c r="G1665" s="131">
        <v>0.612218971767783</v>
      </c>
      <c r="H1665" s="131">
        <v>0.5136135641126697</v>
      </c>
    </row>
    <row r="1666" spans="1:10" ht="12.75">
      <c r="A1666" s="147" t="s">
        <v>411</v>
      </c>
      <c r="C1666" s="148" t="s">
        <v>412</v>
      </c>
      <c r="D1666" s="148" t="s">
        <v>413</v>
      </c>
      <c r="F1666" s="148" t="s">
        <v>414</v>
      </c>
      <c r="G1666" s="148" t="s">
        <v>415</v>
      </c>
      <c r="H1666" s="148" t="s">
        <v>416</v>
      </c>
      <c r="I1666" s="149" t="s">
        <v>417</v>
      </c>
      <c r="J1666" s="148" t="s">
        <v>418</v>
      </c>
    </row>
    <row r="1667" spans="1:8" ht="12.75">
      <c r="A1667" s="150" t="s">
        <v>493</v>
      </c>
      <c r="C1667" s="151">
        <v>371.029</v>
      </c>
      <c r="D1667" s="131">
        <v>33920.33796197176</v>
      </c>
      <c r="F1667" s="131">
        <v>30574.000000029802</v>
      </c>
      <c r="G1667" s="131">
        <v>31210</v>
      </c>
      <c r="H1667" s="152" t="s">
        <v>1004</v>
      </c>
    </row>
    <row r="1669" spans="4:8" ht="12.75">
      <c r="D1669" s="131">
        <v>33818</v>
      </c>
      <c r="F1669" s="131">
        <v>31034</v>
      </c>
      <c r="G1669" s="131">
        <v>31202</v>
      </c>
      <c r="H1669" s="152" t="s">
        <v>1005</v>
      </c>
    </row>
    <row r="1671" spans="4:8" ht="12.75">
      <c r="D1671" s="131">
        <v>34205.97277987003</v>
      </c>
      <c r="F1671" s="131">
        <v>30810</v>
      </c>
      <c r="G1671" s="131">
        <v>30786</v>
      </c>
      <c r="H1671" s="152" t="s">
        <v>1006</v>
      </c>
    </row>
    <row r="1673" spans="1:8" ht="12.75">
      <c r="A1673" s="147" t="s">
        <v>419</v>
      </c>
      <c r="C1673" s="153" t="s">
        <v>420</v>
      </c>
      <c r="D1673" s="131">
        <v>33981.43691394726</v>
      </c>
      <c r="F1673" s="131">
        <v>30806.00000000993</v>
      </c>
      <c r="G1673" s="131">
        <v>31066</v>
      </c>
      <c r="H1673" s="131">
        <v>3076.4939963935426</v>
      </c>
    </row>
    <row r="1674" spans="1:8" ht="12.75">
      <c r="A1674" s="130">
        <v>38407.8347337963</v>
      </c>
      <c r="C1674" s="153" t="s">
        <v>421</v>
      </c>
      <c r="D1674" s="131">
        <v>201.07344660487976</v>
      </c>
      <c r="F1674" s="131">
        <v>230.02608546268428</v>
      </c>
      <c r="G1674" s="131">
        <v>242.52010225958588</v>
      </c>
      <c r="H1674" s="131">
        <v>201.07344660487976</v>
      </c>
    </row>
    <row r="1676" spans="3:8" ht="12.75">
      <c r="C1676" s="153" t="s">
        <v>422</v>
      </c>
      <c r="D1676" s="131">
        <v>0.5917155507993002</v>
      </c>
      <c r="F1676" s="131">
        <v>0.7466924802395967</v>
      </c>
      <c r="G1676" s="131">
        <v>0.7806608583647261</v>
      </c>
      <c r="H1676" s="131">
        <v>6.535798439411567</v>
      </c>
    </row>
    <row r="1677" spans="1:10" ht="12.75">
      <c r="A1677" s="147" t="s">
        <v>411</v>
      </c>
      <c r="C1677" s="148" t="s">
        <v>412</v>
      </c>
      <c r="D1677" s="148" t="s">
        <v>413</v>
      </c>
      <c r="F1677" s="148" t="s">
        <v>414</v>
      </c>
      <c r="G1677" s="148" t="s">
        <v>415</v>
      </c>
      <c r="H1677" s="148" t="s">
        <v>416</v>
      </c>
      <c r="I1677" s="149" t="s">
        <v>417</v>
      </c>
      <c r="J1677" s="148" t="s">
        <v>418</v>
      </c>
    </row>
    <row r="1678" spans="1:8" ht="12.75">
      <c r="A1678" s="150" t="s">
        <v>468</v>
      </c>
      <c r="C1678" s="151">
        <v>407.77100000018254</v>
      </c>
      <c r="D1678" s="131">
        <v>922079.9953279495</v>
      </c>
      <c r="F1678" s="131">
        <v>116200</v>
      </c>
      <c r="G1678" s="131">
        <v>112300</v>
      </c>
      <c r="H1678" s="152" t="s">
        <v>1007</v>
      </c>
    </row>
    <row r="1680" spans="4:8" ht="12.75">
      <c r="D1680" s="131">
        <v>900276.6553707123</v>
      </c>
      <c r="F1680" s="131">
        <v>117400</v>
      </c>
      <c r="G1680" s="131">
        <v>113500</v>
      </c>
      <c r="H1680" s="152" t="s">
        <v>1008</v>
      </c>
    </row>
    <row r="1682" spans="4:8" ht="12.75">
      <c r="D1682" s="131">
        <v>933711.242480278</v>
      </c>
      <c r="F1682" s="131">
        <v>115200</v>
      </c>
      <c r="G1682" s="131">
        <v>113000</v>
      </c>
      <c r="H1682" s="152" t="s">
        <v>1009</v>
      </c>
    </row>
    <row r="1684" spans="1:8" ht="12.75">
      <c r="A1684" s="147" t="s">
        <v>419</v>
      </c>
      <c r="C1684" s="153" t="s">
        <v>420</v>
      </c>
      <c r="D1684" s="131">
        <v>918689.2977263134</v>
      </c>
      <c r="F1684" s="131">
        <v>116266.66666666666</v>
      </c>
      <c r="G1684" s="131">
        <v>112933.33333333334</v>
      </c>
      <c r="H1684" s="131">
        <v>804116.5513950763</v>
      </c>
    </row>
    <row r="1685" spans="1:8" ht="12.75">
      <c r="A1685" s="130">
        <v>38407.83519675926</v>
      </c>
      <c r="C1685" s="153" t="s">
        <v>421</v>
      </c>
      <c r="D1685" s="131">
        <v>16973.229700497</v>
      </c>
      <c r="F1685" s="131">
        <v>1101.5141094572202</v>
      </c>
      <c r="G1685" s="131">
        <v>602.7713773341708</v>
      </c>
      <c r="H1685" s="131">
        <v>16973.229700497</v>
      </c>
    </row>
    <row r="1687" spans="3:8" ht="12.75">
      <c r="C1687" s="153" t="s">
        <v>422</v>
      </c>
      <c r="D1687" s="131">
        <v>1.8475484304110716</v>
      </c>
      <c r="F1687" s="131">
        <v>0.9474031904735267</v>
      </c>
      <c r="G1687" s="131">
        <v>0.5337408890208124</v>
      </c>
      <c r="H1687" s="131">
        <v>2.1107922316795786</v>
      </c>
    </row>
    <row r="1688" spans="1:10" ht="12.75">
      <c r="A1688" s="147" t="s">
        <v>411</v>
      </c>
      <c r="C1688" s="148" t="s">
        <v>412</v>
      </c>
      <c r="D1688" s="148" t="s">
        <v>413</v>
      </c>
      <c r="F1688" s="148" t="s">
        <v>414</v>
      </c>
      <c r="G1688" s="148" t="s">
        <v>415</v>
      </c>
      <c r="H1688" s="148" t="s">
        <v>416</v>
      </c>
      <c r="I1688" s="149" t="s">
        <v>417</v>
      </c>
      <c r="J1688" s="148" t="s">
        <v>418</v>
      </c>
    </row>
    <row r="1689" spans="1:8" ht="12.75">
      <c r="A1689" s="150" t="s">
        <v>475</v>
      </c>
      <c r="C1689" s="151">
        <v>455.40299999993294</v>
      </c>
      <c r="D1689" s="131">
        <v>86782.64698565006</v>
      </c>
      <c r="F1689" s="131">
        <v>78945</v>
      </c>
      <c r="G1689" s="131">
        <v>81005</v>
      </c>
      <c r="H1689" s="152" t="s">
        <v>1010</v>
      </c>
    </row>
    <row r="1691" spans="4:8" ht="12.75">
      <c r="D1691" s="131">
        <v>86278.32250225544</v>
      </c>
      <c r="F1691" s="131">
        <v>78510</v>
      </c>
      <c r="G1691" s="131">
        <v>80292.5</v>
      </c>
      <c r="H1691" s="152" t="s">
        <v>1011</v>
      </c>
    </row>
    <row r="1693" spans="4:8" ht="12.75">
      <c r="D1693" s="131">
        <v>86744.5879329443</v>
      </c>
      <c r="F1693" s="131">
        <v>78777.5</v>
      </c>
      <c r="G1693" s="131">
        <v>80832.5</v>
      </c>
      <c r="H1693" s="152" t="s">
        <v>1012</v>
      </c>
    </row>
    <row r="1695" spans="1:8" ht="12.75">
      <c r="A1695" s="147" t="s">
        <v>419</v>
      </c>
      <c r="C1695" s="153" t="s">
        <v>420</v>
      </c>
      <c r="D1695" s="131">
        <v>86601.8524736166</v>
      </c>
      <c r="F1695" s="131">
        <v>78744.16666666667</v>
      </c>
      <c r="G1695" s="131">
        <v>80710</v>
      </c>
      <c r="H1695" s="131">
        <v>6880.483772066213</v>
      </c>
    </row>
    <row r="1696" spans="1:8" ht="12.75">
      <c r="A1696" s="130">
        <v>38407.83584490741</v>
      </c>
      <c r="C1696" s="153" t="s">
        <v>421</v>
      </c>
      <c r="D1696" s="131">
        <v>280.83065119403386</v>
      </c>
      <c r="F1696" s="131">
        <v>219.4073456685836</v>
      </c>
      <c r="G1696" s="131">
        <v>371.710572892405</v>
      </c>
      <c r="H1696" s="131">
        <v>280.83065119403386</v>
      </c>
    </row>
    <row r="1698" spans="3:8" ht="12.75">
      <c r="C1698" s="153" t="s">
        <v>422</v>
      </c>
      <c r="D1698" s="131">
        <v>0.32427787994441504</v>
      </c>
      <c r="F1698" s="131">
        <v>0.2786331419282913</v>
      </c>
      <c r="G1698" s="131">
        <v>0.46055082752125515</v>
      </c>
      <c r="H1698" s="131">
        <v>4.081553863031644</v>
      </c>
    </row>
    <row r="1699" spans="1:16" ht="12.75">
      <c r="A1699" s="141" t="s">
        <v>402</v>
      </c>
      <c r="B1699" s="136" t="s">
        <v>1013</v>
      </c>
      <c r="D1699" s="141" t="s">
        <v>403</v>
      </c>
      <c r="E1699" s="136" t="s">
        <v>404</v>
      </c>
      <c r="F1699" s="137" t="s">
        <v>441</v>
      </c>
      <c r="G1699" s="142" t="s">
        <v>406</v>
      </c>
      <c r="H1699" s="143">
        <v>2</v>
      </c>
      <c r="I1699" s="144" t="s">
        <v>407</v>
      </c>
      <c r="J1699" s="143">
        <v>2</v>
      </c>
      <c r="K1699" s="142" t="s">
        <v>408</v>
      </c>
      <c r="L1699" s="145">
        <v>1</v>
      </c>
      <c r="M1699" s="142" t="s">
        <v>409</v>
      </c>
      <c r="N1699" s="146">
        <v>1</v>
      </c>
      <c r="O1699" s="142" t="s">
        <v>410</v>
      </c>
      <c r="P1699" s="146">
        <v>1</v>
      </c>
    </row>
    <row r="1701" spans="1:10" ht="12.75">
      <c r="A1701" s="147" t="s">
        <v>411</v>
      </c>
      <c r="C1701" s="148" t="s">
        <v>412</v>
      </c>
      <c r="D1701" s="148" t="s">
        <v>413</v>
      </c>
      <c r="F1701" s="148" t="s">
        <v>414</v>
      </c>
      <c r="G1701" s="148" t="s">
        <v>415</v>
      </c>
      <c r="H1701" s="148" t="s">
        <v>416</v>
      </c>
      <c r="I1701" s="149" t="s">
        <v>417</v>
      </c>
      <c r="J1701" s="148" t="s">
        <v>418</v>
      </c>
    </row>
    <row r="1702" spans="1:8" ht="12.75">
      <c r="A1702" s="150" t="s">
        <v>471</v>
      </c>
      <c r="C1702" s="151">
        <v>228.61599999992177</v>
      </c>
      <c r="D1702" s="131">
        <v>34081.67029428482</v>
      </c>
      <c r="F1702" s="131">
        <v>23668</v>
      </c>
      <c r="G1702" s="131">
        <v>22764</v>
      </c>
      <c r="H1702" s="152" t="s">
        <v>1014</v>
      </c>
    </row>
    <row r="1704" spans="4:8" ht="12.75">
      <c r="D1704" s="131">
        <v>33996.99156188965</v>
      </c>
      <c r="F1704" s="131">
        <v>23943</v>
      </c>
      <c r="G1704" s="131">
        <v>22872</v>
      </c>
      <c r="H1704" s="152" t="s">
        <v>1015</v>
      </c>
    </row>
    <row r="1706" spans="4:8" ht="12.75">
      <c r="D1706" s="131">
        <v>34051.61326366663</v>
      </c>
      <c r="F1706" s="131">
        <v>23934</v>
      </c>
      <c r="G1706" s="131">
        <v>23192</v>
      </c>
      <c r="H1706" s="152" t="s">
        <v>1016</v>
      </c>
    </row>
    <row r="1708" spans="1:8" ht="12.75">
      <c r="A1708" s="147" t="s">
        <v>419</v>
      </c>
      <c r="C1708" s="153" t="s">
        <v>420</v>
      </c>
      <c r="D1708" s="131">
        <v>34043.42503994703</v>
      </c>
      <c r="F1708" s="131">
        <v>23848.333333333336</v>
      </c>
      <c r="G1708" s="131">
        <v>22942.666666666664</v>
      </c>
      <c r="H1708" s="131">
        <v>10679.293601225896</v>
      </c>
    </row>
    <row r="1709" spans="1:8" ht="12.75">
      <c r="A1709" s="130">
        <v>38407.8380787037</v>
      </c>
      <c r="C1709" s="153" t="s">
        <v>421</v>
      </c>
      <c r="D1709" s="131">
        <v>42.92909485724157</v>
      </c>
      <c r="F1709" s="131">
        <v>156.23806621093766</v>
      </c>
      <c r="G1709" s="131">
        <v>222.5788249886618</v>
      </c>
      <c r="H1709" s="131">
        <v>42.92909485724157</v>
      </c>
    </row>
    <row r="1711" spans="3:8" ht="12.75">
      <c r="C1711" s="153" t="s">
        <v>422</v>
      </c>
      <c r="D1711" s="131">
        <v>0.12610098662772024</v>
      </c>
      <c r="F1711" s="131">
        <v>0.6551320129049032</v>
      </c>
      <c r="G1711" s="131">
        <v>0.9701523725315069</v>
      </c>
      <c r="H1711" s="131">
        <v>0.40198440515123274</v>
      </c>
    </row>
    <row r="1712" spans="1:10" ht="12.75">
      <c r="A1712" s="147" t="s">
        <v>411</v>
      </c>
      <c r="C1712" s="148" t="s">
        <v>412</v>
      </c>
      <c r="D1712" s="148" t="s">
        <v>413</v>
      </c>
      <c r="F1712" s="148" t="s">
        <v>414</v>
      </c>
      <c r="G1712" s="148" t="s">
        <v>415</v>
      </c>
      <c r="H1712" s="148" t="s">
        <v>416</v>
      </c>
      <c r="I1712" s="149" t="s">
        <v>417</v>
      </c>
      <c r="J1712" s="148" t="s">
        <v>418</v>
      </c>
    </row>
    <row r="1713" spans="1:8" ht="12.75">
      <c r="A1713" s="150" t="s">
        <v>472</v>
      </c>
      <c r="C1713" s="151">
        <v>231.6040000000503</v>
      </c>
      <c r="D1713" s="131">
        <v>23033.83755233884</v>
      </c>
      <c r="F1713" s="131">
        <v>16953</v>
      </c>
      <c r="G1713" s="131">
        <v>19000</v>
      </c>
      <c r="H1713" s="152" t="s">
        <v>1017</v>
      </c>
    </row>
    <row r="1715" spans="4:8" ht="12.75">
      <c r="D1715" s="131">
        <v>23198.231474369764</v>
      </c>
      <c r="F1715" s="131">
        <v>17195</v>
      </c>
      <c r="G1715" s="131">
        <v>18607</v>
      </c>
      <c r="H1715" s="152" t="s">
        <v>1018</v>
      </c>
    </row>
    <row r="1717" spans="4:8" ht="12.75">
      <c r="D1717" s="131">
        <v>23052.51913523674</v>
      </c>
      <c r="F1717" s="131">
        <v>17227</v>
      </c>
      <c r="G1717" s="131">
        <v>18850</v>
      </c>
      <c r="H1717" s="152" t="s">
        <v>1019</v>
      </c>
    </row>
    <row r="1719" spans="1:8" ht="12.75">
      <c r="A1719" s="147" t="s">
        <v>419</v>
      </c>
      <c r="C1719" s="153" t="s">
        <v>420</v>
      </c>
      <c r="D1719" s="131">
        <v>23094.862720648445</v>
      </c>
      <c r="F1719" s="131">
        <v>17125</v>
      </c>
      <c r="G1719" s="131">
        <v>18819</v>
      </c>
      <c r="H1719" s="131">
        <v>4923.658052784892</v>
      </c>
    </row>
    <row r="1720" spans="1:8" ht="12.75">
      <c r="A1720" s="130">
        <v>38407.838541666664</v>
      </c>
      <c r="C1720" s="153" t="s">
        <v>421</v>
      </c>
      <c r="D1720" s="131">
        <v>90.0059710210254</v>
      </c>
      <c r="F1720" s="131">
        <v>149.81321704042003</v>
      </c>
      <c r="G1720" s="131">
        <v>198.32549004099295</v>
      </c>
      <c r="H1720" s="131">
        <v>90.0059710210254</v>
      </c>
    </row>
    <row r="1722" spans="3:8" ht="12.75">
      <c r="C1722" s="153" t="s">
        <v>422</v>
      </c>
      <c r="D1722" s="131">
        <v>0.38972290985108865</v>
      </c>
      <c r="F1722" s="131">
        <v>0.8748217053455184</v>
      </c>
      <c r="G1722" s="131">
        <v>1.0538577503639566</v>
      </c>
      <c r="H1722" s="131">
        <v>1.8280305020393672</v>
      </c>
    </row>
    <row r="1723" spans="1:10" ht="12.75">
      <c r="A1723" s="147" t="s">
        <v>411</v>
      </c>
      <c r="C1723" s="148" t="s">
        <v>412</v>
      </c>
      <c r="D1723" s="148" t="s">
        <v>413</v>
      </c>
      <c r="F1723" s="148" t="s">
        <v>414</v>
      </c>
      <c r="G1723" s="148" t="s">
        <v>415</v>
      </c>
      <c r="H1723" s="148" t="s">
        <v>416</v>
      </c>
      <c r="I1723" s="149" t="s">
        <v>417</v>
      </c>
      <c r="J1723" s="148" t="s">
        <v>418</v>
      </c>
    </row>
    <row r="1724" spans="1:8" ht="12.75">
      <c r="A1724" s="150" t="s">
        <v>470</v>
      </c>
      <c r="C1724" s="151">
        <v>267.7160000000149</v>
      </c>
      <c r="D1724" s="131">
        <v>6047.279904089868</v>
      </c>
      <c r="F1724" s="131">
        <v>5282.5</v>
      </c>
      <c r="G1724" s="131">
        <v>5332.25</v>
      </c>
      <c r="H1724" s="152" t="s">
        <v>1020</v>
      </c>
    </row>
    <row r="1726" spans="4:8" ht="12.75">
      <c r="D1726" s="131">
        <v>5991.070020735264</v>
      </c>
      <c r="F1726" s="131">
        <v>5325</v>
      </c>
      <c r="G1726" s="131">
        <v>5357.75</v>
      </c>
      <c r="H1726" s="152" t="s">
        <v>1021</v>
      </c>
    </row>
    <row r="1728" spans="4:8" ht="12.75">
      <c r="D1728" s="131">
        <v>6089.051265239716</v>
      </c>
      <c r="F1728" s="131">
        <v>5321</v>
      </c>
      <c r="G1728" s="131">
        <v>5347.25</v>
      </c>
      <c r="H1728" s="152" t="s">
        <v>1022</v>
      </c>
    </row>
    <row r="1730" spans="1:8" ht="12.75">
      <c r="A1730" s="147" t="s">
        <v>419</v>
      </c>
      <c r="C1730" s="153" t="s">
        <v>420</v>
      </c>
      <c r="D1730" s="131">
        <v>6042.467063354949</v>
      </c>
      <c r="F1730" s="131">
        <v>5309.5</v>
      </c>
      <c r="G1730" s="131">
        <v>5345.75</v>
      </c>
      <c r="H1730" s="131">
        <v>711.8015887125564</v>
      </c>
    </row>
    <row r="1731" spans="1:8" ht="12.75">
      <c r="A1731" s="130">
        <v>38407.83918981482</v>
      </c>
      <c r="C1731" s="153" t="s">
        <v>421</v>
      </c>
      <c r="D1731" s="131">
        <v>49.16760768640724</v>
      </c>
      <c r="F1731" s="131">
        <v>23.468063405402674</v>
      </c>
      <c r="G1731" s="131">
        <v>12.816005617976295</v>
      </c>
      <c r="H1731" s="131">
        <v>49.16760768640724</v>
      </c>
    </row>
    <row r="1733" spans="3:8" ht="12.75">
      <c r="C1733" s="153" t="s">
        <v>422</v>
      </c>
      <c r="D1733" s="131">
        <v>0.8137008803008352</v>
      </c>
      <c r="F1733" s="131">
        <v>0.4420013825294788</v>
      </c>
      <c r="G1733" s="131">
        <v>0.23974195609552065</v>
      </c>
      <c r="H1733" s="131">
        <v>6.907487769918756</v>
      </c>
    </row>
    <row r="1734" spans="1:10" ht="12.75">
      <c r="A1734" s="147" t="s">
        <v>411</v>
      </c>
      <c r="C1734" s="148" t="s">
        <v>412</v>
      </c>
      <c r="D1734" s="148" t="s">
        <v>413</v>
      </c>
      <c r="F1734" s="148" t="s">
        <v>414</v>
      </c>
      <c r="G1734" s="148" t="s">
        <v>415</v>
      </c>
      <c r="H1734" s="148" t="s">
        <v>416</v>
      </c>
      <c r="I1734" s="149" t="s">
        <v>417</v>
      </c>
      <c r="J1734" s="148" t="s">
        <v>418</v>
      </c>
    </row>
    <row r="1735" spans="1:8" ht="12.75">
      <c r="A1735" s="150" t="s">
        <v>469</v>
      </c>
      <c r="C1735" s="151">
        <v>292.40199999976903</v>
      </c>
      <c r="D1735" s="131">
        <v>149563.12487769127</v>
      </c>
      <c r="F1735" s="131">
        <v>23430.5</v>
      </c>
      <c r="G1735" s="131">
        <v>21830.5</v>
      </c>
      <c r="H1735" s="152" t="s">
        <v>1023</v>
      </c>
    </row>
    <row r="1737" spans="4:8" ht="12.75">
      <c r="D1737" s="131">
        <v>149259.50557804108</v>
      </c>
      <c r="F1737" s="131">
        <v>23387.75</v>
      </c>
      <c r="G1737" s="131">
        <v>22137.25</v>
      </c>
      <c r="H1737" s="152" t="s">
        <v>1024</v>
      </c>
    </row>
    <row r="1739" spans="4:8" ht="12.75">
      <c r="D1739" s="131">
        <v>149365.64830589294</v>
      </c>
      <c r="F1739" s="131">
        <v>23442.5</v>
      </c>
      <c r="G1739" s="131">
        <v>21918.5</v>
      </c>
      <c r="H1739" s="152" t="s">
        <v>1025</v>
      </c>
    </row>
    <row r="1741" spans="1:8" ht="12.75">
      <c r="A1741" s="147" t="s">
        <v>419</v>
      </c>
      <c r="C1741" s="153" t="s">
        <v>420</v>
      </c>
      <c r="D1741" s="131">
        <v>149396.09292054176</v>
      </c>
      <c r="F1741" s="131">
        <v>23420.25</v>
      </c>
      <c r="G1741" s="131">
        <v>21962.083333333336</v>
      </c>
      <c r="H1741" s="131">
        <v>126828.89143158883</v>
      </c>
    </row>
    <row r="1742" spans="1:8" ht="12.75">
      <c r="A1742" s="130">
        <v>38407.83986111111</v>
      </c>
      <c r="C1742" s="153" t="s">
        <v>421</v>
      </c>
      <c r="D1742" s="131">
        <v>154.08220434759681</v>
      </c>
      <c r="F1742" s="131">
        <v>28.77824699317177</v>
      </c>
      <c r="G1742" s="131">
        <v>157.95100769964506</v>
      </c>
      <c r="H1742" s="131">
        <v>154.08220434759681</v>
      </c>
    </row>
    <row r="1744" spans="3:8" ht="12.75">
      <c r="C1744" s="153" t="s">
        <v>422</v>
      </c>
      <c r="D1744" s="131">
        <v>0.10313670279821002</v>
      </c>
      <c r="F1744" s="131">
        <v>0.12287762510294199</v>
      </c>
      <c r="G1744" s="131">
        <v>0.7191986538905084</v>
      </c>
      <c r="H1744" s="131">
        <v>0.12148825288022672</v>
      </c>
    </row>
    <row r="1745" spans="1:10" ht="12.75">
      <c r="A1745" s="147" t="s">
        <v>411</v>
      </c>
      <c r="C1745" s="148" t="s">
        <v>412</v>
      </c>
      <c r="D1745" s="148" t="s">
        <v>413</v>
      </c>
      <c r="F1745" s="148" t="s">
        <v>414</v>
      </c>
      <c r="G1745" s="148" t="s">
        <v>415</v>
      </c>
      <c r="H1745" s="148" t="s">
        <v>416</v>
      </c>
      <c r="I1745" s="149" t="s">
        <v>417</v>
      </c>
      <c r="J1745" s="148" t="s">
        <v>418</v>
      </c>
    </row>
    <row r="1746" spans="1:8" ht="12.75">
      <c r="A1746" s="150" t="s">
        <v>473</v>
      </c>
      <c r="C1746" s="151">
        <v>324.75400000019</v>
      </c>
      <c r="D1746" s="131">
        <v>48644.64555203915</v>
      </c>
      <c r="F1746" s="131">
        <v>32932</v>
      </c>
      <c r="G1746" s="131">
        <v>29542</v>
      </c>
      <c r="H1746" s="152" t="s">
        <v>1026</v>
      </c>
    </row>
    <row r="1748" spans="4:8" ht="12.75">
      <c r="D1748" s="131">
        <v>49123.67325621843</v>
      </c>
      <c r="F1748" s="131">
        <v>32399.000000029802</v>
      </c>
      <c r="G1748" s="131">
        <v>29629</v>
      </c>
      <c r="H1748" s="152" t="s">
        <v>1027</v>
      </c>
    </row>
    <row r="1750" spans="4:8" ht="12.75">
      <c r="D1750" s="131">
        <v>49060.8033618927</v>
      </c>
      <c r="F1750" s="131">
        <v>32625.999999970198</v>
      </c>
      <c r="G1750" s="131">
        <v>29608</v>
      </c>
      <c r="H1750" s="152" t="s">
        <v>1028</v>
      </c>
    </row>
    <row r="1752" spans="1:8" ht="12.75">
      <c r="A1752" s="147" t="s">
        <v>419</v>
      </c>
      <c r="C1752" s="153" t="s">
        <v>420</v>
      </c>
      <c r="D1752" s="131">
        <v>48943.04072338343</v>
      </c>
      <c r="F1752" s="131">
        <v>32652.333333333336</v>
      </c>
      <c r="G1752" s="131">
        <v>29593</v>
      </c>
      <c r="H1752" s="131">
        <v>17718.762446902274</v>
      </c>
    </row>
    <row r="1753" spans="1:8" ht="12.75">
      <c r="A1753" s="130">
        <v>38407.84037037037</v>
      </c>
      <c r="C1753" s="153" t="s">
        <v>421</v>
      </c>
      <c r="D1753" s="131">
        <v>260.32271244488965</v>
      </c>
      <c r="F1753" s="131">
        <v>267.4739862615044</v>
      </c>
      <c r="G1753" s="131">
        <v>45.39823785126467</v>
      </c>
      <c r="H1753" s="131">
        <v>260.32271244488965</v>
      </c>
    </row>
    <row r="1755" spans="3:8" ht="12.75">
      <c r="C1755" s="153" t="s">
        <v>422</v>
      </c>
      <c r="D1755" s="131">
        <v>0.5318891278459447</v>
      </c>
      <c r="F1755" s="131">
        <v>0.8191573433083018</v>
      </c>
      <c r="G1755" s="131">
        <v>0.153408704258658</v>
      </c>
      <c r="H1755" s="131">
        <v>1.4691924067778288</v>
      </c>
    </row>
    <row r="1756" spans="1:10" ht="12.75">
      <c r="A1756" s="147" t="s">
        <v>411</v>
      </c>
      <c r="C1756" s="148" t="s">
        <v>412</v>
      </c>
      <c r="D1756" s="148" t="s">
        <v>413</v>
      </c>
      <c r="F1756" s="148" t="s">
        <v>414</v>
      </c>
      <c r="G1756" s="148" t="s">
        <v>415</v>
      </c>
      <c r="H1756" s="148" t="s">
        <v>416</v>
      </c>
      <c r="I1756" s="149" t="s">
        <v>417</v>
      </c>
      <c r="J1756" s="148" t="s">
        <v>418</v>
      </c>
    </row>
    <row r="1757" spans="1:8" ht="12.75">
      <c r="A1757" s="150" t="s">
        <v>492</v>
      </c>
      <c r="C1757" s="151">
        <v>343.82299999985844</v>
      </c>
      <c r="D1757" s="131">
        <v>28425.20281687379</v>
      </c>
      <c r="F1757" s="131">
        <v>25775.999999970198</v>
      </c>
      <c r="G1757" s="131">
        <v>25104</v>
      </c>
      <c r="H1757" s="152" t="s">
        <v>1029</v>
      </c>
    </row>
    <row r="1759" spans="4:8" ht="12.75">
      <c r="D1759" s="131">
        <v>28505.189190983772</v>
      </c>
      <c r="F1759" s="131">
        <v>25400</v>
      </c>
      <c r="G1759" s="131">
        <v>25700</v>
      </c>
      <c r="H1759" s="152" t="s">
        <v>1030</v>
      </c>
    </row>
    <row r="1761" spans="4:8" ht="12.75">
      <c r="D1761" s="131">
        <v>28386.390611350536</v>
      </c>
      <c r="F1761" s="131">
        <v>25727.999999970198</v>
      </c>
      <c r="G1761" s="131">
        <v>25380</v>
      </c>
      <c r="H1761" s="152" t="s">
        <v>1031</v>
      </c>
    </row>
    <row r="1763" spans="1:8" ht="12.75">
      <c r="A1763" s="147" t="s">
        <v>419</v>
      </c>
      <c r="C1763" s="153" t="s">
        <v>420</v>
      </c>
      <c r="D1763" s="131">
        <v>28438.927539736032</v>
      </c>
      <c r="F1763" s="131">
        <v>25634.6666666468</v>
      </c>
      <c r="G1763" s="131">
        <v>25394.666666666664</v>
      </c>
      <c r="H1763" s="131">
        <v>2923.39507221357</v>
      </c>
    </row>
    <row r="1764" spans="1:8" ht="12.75">
      <c r="A1764" s="130">
        <v>38407.84081018518</v>
      </c>
      <c r="C1764" s="153" t="s">
        <v>421</v>
      </c>
      <c r="D1764" s="131">
        <v>60.57682431494457</v>
      </c>
      <c r="F1764" s="131">
        <v>204.6395204407315</v>
      </c>
      <c r="G1764" s="131">
        <v>298.27057067926324</v>
      </c>
      <c r="H1764" s="131">
        <v>60.57682431494457</v>
      </c>
    </row>
    <row r="1766" spans="3:8" ht="12.75">
      <c r="C1766" s="153" t="s">
        <v>422</v>
      </c>
      <c r="D1766" s="131">
        <v>0.21300671141801725</v>
      </c>
      <c r="F1766" s="131">
        <v>0.7982921061617998</v>
      </c>
      <c r="G1766" s="131">
        <v>1.1745402079672762</v>
      </c>
      <c r="H1766" s="131">
        <v>2.072139509665258</v>
      </c>
    </row>
    <row r="1767" spans="1:10" ht="12.75">
      <c r="A1767" s="147" t="s">
        <v>411</v>
      </c>
      <c r="C1767" s="148" t="s">
        <v>412</v>
      </c>
      <c r="D1767" s="148" t="s">
        <v>413</v>
      </c>
      <c r="F1767" s="148" t="s">
        <v>414</v>
      </c>
      <c r="G1767" s="148" t="s">
        <v>415</v>
      </c>
      <c r="H1767" s="148" t="s">
        <v>416</v>
      </c>
      <c r="I1767" s="149" t="s">
        <v>417</v>
      </c>
      <c r="J1767" s="148" t="s">
        <v>418</v>
      </c>
    </row>
    <row r="1768" spans="1:8" ht="12.75">
      <c r="A1768" s="150" t="s">
        <v>474</v>
      </c>
      <c r="C1768" s="151">
        <v>361.38400000007823</v>
      </c>
      <c r="D1768" s="131">
        <v>55968.313533604145</v>
      </c>
      <c r="F1768" s="131">
        <v>26879.999999970198</v>
      </c>
      <c r="G1768" s="131">
        <v>26250</v>
      </c>
      <c r="H1768" s="152" t="s">
        <v>1032</v>
      </c>
    </row>
    <row r="1770" spans="4:8" ht="12.75">
      <c r="D1770" s="131">
        <v>56426.715012311935</v>
      </c>
      <c r="F1770" s="131">
        <v>26160</v>
      </c>
      <c r="G1770" s="131">
        <v>25924.000000029802</v>
      </c>
      <c r="H1770" s="152" t="s">
        <v>1033</v>
      </c>
    </row>
    <row r="1772" spans="4:8" ht="12.75">
      <c r="D1772" s="131">
        <v>55895.69624751806</v>
      </c>
      <c r="F1772" s="131">
        <v>26662</v>
      </c>
      <c r="G1772" s="131">
        <v>26254</v>
      </c>
      <c r="H1772" s="152" t="s">
        <v>1034</v>
      </c>
    </row>
    <row r="1774" spans="1:8" ht="12.75">
      <c r="A1774" s="147" t="s">
        <v>419</v>
      </c>
      <c r="C1774" s="153" t="s">
        <v>420</v>
      </c>
      <c r="D1774" s="131">
        <v>56096.90826447804</v>
      </c>
      <c r="F1774" s="131">
        <v>26567.333333323397</v>
      </c>
      <c r="G1774" s="131">
        <v>26142.666666676603</v>
      </c>
      <c r="H1774" s="131">
        <v>29724.770553580536</v>
      </c>
    </row>
    <row r="1775" spans="1:8" ht="12.75">
      <c r="A1775" s="130">
        <v>38407.84125</v>
      </c>
      <c r="C1775" s="153" t="s">
        <v>421</v>
      </c>
      <c r="D1775" s="131">
        <v>287.91958208338366</v>
      </c>
      <c r="F1775" s="131">
        <v>369.2171899085613</v>
      </c>
      <c r="G1775" s="131">
        <v>189.3814492679336</v>
      </c>
      <c r="H1775" s="131">
        <v>287.91958208338366</v>
      </c>
    </row>
    <row r="1777" spans="3:8" ht="12.75">
      <c r="C1777" s="153" t="s">
        <v>422</v>
      </c>
      <c r="D1777" s="131">
        <v>0.5132539225262465</v>
      </c>
      <c r="F1777" s="131">
        <v>1.3897412483075688</v>
      </c>
      <c r="G1777" s="131">
        <v>0.7244151933028827</v>
      </c>
      <c r="H1777" s="131">
        <v>0.9686183500202055</v>
      </c>
    </row>
    <row r="1778" spans="1:10" ht="12.75">
      <c r="A1778" s="147" t="s">
        <v>411</v>
      </c>
      <c r="C1778" s="148" t="s">
        <v>412</v>
      </c>
      <c r="D1778" s="148" t="s">
        <v>413</v>
      </c>
      <c r="F1778" s="148" t="s">
        <v>414</v>
      </c>
      <c r="G1778" s="148" t="s">
        <v>415</v>
      </c>
      <c r="H1778" s="148" t="s">
        <v>416</v>
      </c>
      <c r="I1778" s="149" t="s">
        <v>417</v>
      </c>
      <c r="J1778" s="148" t="s">
        <v>418</v>
      </c>
    </row>
    <row r="1779" spans="1:8" ht="12.75">
      <c r="A1779" s="150" t="s">
        <v>493</v>
      </c>
      <c r="C1779" s="151">
        <v>371.029</v>
      </c>
      <c r="D1779" s="131">
        <v>38901.466501772404</v>
      </c>
      <c r="F1779" s="131">
        <v>31686</v>
      </c>
      <c r="G1779" s="131">
        <v>31952</v>
      </c>
      <c r="H1779" s="152" t="s">
        <v>1035</v>
      </c>
    </row>
    <row r="1781" spans="4:8" ht="12.75">
      <c r="D1781" s="131">
        <v>38706.54522591829</v>
      </c>
      <c r="F1781" s="131">
        <v>31694</v>
      </c>
      <c r="G1781" s="131">
        <v>32370.000000029802</v>
      </c>
      <c r="H1781" s="152" t="s">
        <v>1036</v>
      </c>
    </row>
    <row r="1783" spans="4:8" ht="12.75">
      <c r="D1783" s="131">
        <v>39152.12162578106</v>
      </c>
      <c r="F1783" s="131">
        <v>31940</v>
      </c>
      <c r="G1783" s="131">
        <v>32012</v>
      </c>
      <c r="H1783" s="152" t="s">
        <v>1037</v>
      </c>
    </row>
    <row r="1785" spans="1:8" ht="12.75">
      <c r="A1785" s="147" t="s">
        <v>419</v>
      </c>
      <c r="C1785" s="153" t="s">
        <v>420</v>
      </c>
      <c r="D1785" s="131">
        <v>38920.04445115725</v>
      </c>
      <c r="F1785" s="131">
        <v>31773.333333333336</v>
      </c>
      <c r="G1785" s="131">
        <v>32111.333333343267</v>
      </c>
      <c r="H1785" s="131">
        <v>7018.085325008299</v>
      </c>
    </row>
    <row r="1786" spans="1:8" ht="12.75">
      <c r="A1786" s="130">
        <v>38407.84168981481</v>
      </c>
      <c r="C1786" s="153" t="s">
        <v>421</v>
      </c>
      <c r="D1786" s="131">
        <v>223.36838894838382</v>
      </c>
      <c r="F1786" s="131">
        <v>144.39298228561293</v>
      </c>
      <c r="G1786" s="131">
        <v>226.0117991195767</v>
      </c>
      <c r="H1786" s="131">
        <v>223.36838894838382</v>
      </c>
    </row>
    <row r="1788" spans="3:8" ht="12.75">
      <c r="C1788" s="153" t="s">
        <v>422</v>
      </c>
      <c r="D1788" s="131">
        <v>0.573916068437949</v>
      </c>
      <c r="F1788" s="131">
        <v>0.45444706971972176</v>
      </c>
      <c r="G1788" s="131">
        <v>0.7038381021846082</v>
      </c>
      <c r="H1788" s="131">
        <v>3.182753964994286</v>
      </c>
    </row>
    <row r="1789" spans="1:10" ht="12.75">
      <c r="A1789" s="147" t="s">
        <v>411</v>
      </c>
      <c r="C1789" s="148" t="s">
        <v>412</v>
      </c>
      <c r="D1789" s="148" t="s">
        <v>413</v>
      </c>
      <c r="F1789" s="148" t="s">
        <v>414</v>
      </c>
      <c r="G1789" s="148" t="s">
        <v>415</v>
      </c>
      <c r="H1789" s="148" t="s">
        <v>416</v>
      </c>
      <c r="I1789" s="149" t="s">
        <v>417</v>
      </c>
      <c r="J1789" s="148" t="s">
        <v>418</v>
      </c>
    </row>
    <row r="1790" spans="1:8" ht="12.75">
      <c r="A1790" s="150" t="s">
        <v>468</v>
      </c>
      <c r="C1790" s="151">
        <v>407.77100000018254</v>
      </c>
      <c r="D1790" s="131">
        <v>673648.2509670258</v>
      </c>
      <c r="F1790" s="131">
        <v>117900</v>
      </c>
      <c r="G1790" s="131">
        <v>115600</v>
      </c>
      <c r="H1790" s="152" t="s">
        <v>1038</v>
      </c>
    </row>
    <row r="1792" spans="4:8" ht="12.75">
      <c r="D1792" s="131">
        <v>675938.7604513168</v>
      </c>
      <c r="F1792" s="131">
        <v>117900</v>
      </c>
      <c r="G1792" s="131">
        <v>116100</v>
      </c>
      <c r="H1792" s="152" t="s">
        <v>1039</v>
      </c>
    </row>
    <row r="1794" spans="4:8" ht="12.75">
      <c r="D1794" s="131">
        <v>654216.1527004242</v>
      </c>
      <c r="F1794" s="131">
        <v>117600</v>
      </c>
      <c r="G1794" s="131">
        <v>114700</v>
      </c>
      <c r="H1794" s="152" t="s">
        <v>1040</v>
      </c>
    </row>
    <row r="1796" spans="1:8" ht="12.75">
      <c r="A1796" s="147" t="s">
        <v>419</v>
      </c>
      <c r="C1796" s="153" t="s">
        <v>420</v>
      </c>
      <c r="D1796" s="131">
        <v>667934.3880395889</v>
      </c>
      <c r="F1796" s="131">
        <v>117800</v>
      </c>
      <c r="G1796" s="131">
        <v>115466.66666666666</v>
      </c>
      <c r="H1796" s="131">
        <v>551320.1322743897</v>
      </c>
    </row>
    <row r="1797" spans="1:8" ht="12.75">
      <c r="A1797" s="130">
        <v>38407.842152777775</v>
      </c>
      <c r="C1797" s="153" t="s">
        <v>421</v>
      </c>
      <c r="D1797" s="131">
        <v>11935.413442352796</v>
      </c>
      <c r="F1797" s="131">
        <v>173.20508075688772</v>
      </c>
      <c r="G1797" s="131">
        <v>709.4598884597588</v>
      </c>
      <c r="H1797" s="131">
        <v>11935.413442352796</v>
      </c>
    </row>
    <row r="1799" spans="3:8" ht="12.75">
      <c r="C1799" s="153" t="s">
        <v>422</v>
      </c>
      <c r="D1799" s="131">
        <v>1.7869140526487421</v>
      </c>
      <c r="F1799" s="131">
        <v>0.14703317551518483</v>
      </c>
      <c r="G1799" s="131">
        <v>0.6144283098669968</v>
      </c>
      <c r="H1799" s="131">
        <v>2.164878941226944</v>
      </c>
    </row>
    <row r="1800" spans="1:10" ht="12.75">
      <c r="A1800" s="147" t="s">
        <v>411</v>
      </c>
      <c r="C1800" s="148" t="s">
        <v>412</v>
      </c>
      <c r="D1800" s="148" t="s">
        <v>413</v>
      </c>
      <c r="F1800" s="148" t="s">
        <v>414</v>
      </c>
      <c r="G1800" s="148" t="s">
        <v>415</v>
      </c>
      <c r="H1800" s="148" t="s">
        <v>416</v>
      </c>
      <c r="I1800" s="149" t="s">
        <v>417</v>
      </c>
      <c r="J1800" s="148" t="s">
        <v>418</v>
      </c>
    </row>
    <row r="1801" spans="1:8" ht="12.75">
      <c r="A1801" s="150" t="s">
        <v>475</v>
      </c>
      <c r="C1801" s="151">
        <v>455.40299999993294</v>
      </c>
      <c r="D1801" s="131">
        <v>90749.36383140087</v>
      </c>
      <c r="F1801" s="131">
        <v>81005</v>
      </c>
      <c r="G1801" s="131">
        <v>83010</v>
      </c>
      <c r="H1801" s="152" t="s">
        <v>1041</v>
      </c>
    </row>
    <row r="1803" spans="4:8" ht="12.75">
      <c r="D1803" s="131">
        <v>90251.21506118774</v>
      </c>
      <c r="F1803" s="131">
        <v>81552.5</v>
      </c>
      <c r="G1803" s="131">
        <v>82925</v>
      </c>
      <c r="H1803" s="152" t="s">
        <v>1042</v>
      </c>
    </row>
    <row r="1805" spans="4:8" ht="12.75">
      <c r="D1805" s="131">
        <v>90431.93815541267</v>
      </c>
      <c r="F1805" s="131">
        <v>81530</v>
      </c>
      <c r="G1805" s="131">
        <v>82920</v>
      </c>
      <c r="H1805" s="152" t="s">
        <v>1043</v>
      </c>
    </row>
    <row r="1807" spans="1:8" ht="12.75">
      <c r="A1807" s="147" t="s">
        <v>419</v>
      </c>
      <c r="C1807" s="153" t="s">
        <v>420</v>
      </c>
      <c r="D1807" s="131">
        <v>90477.5056826671</v>
      </c>
      <c r="F1807" s="131">
        <v>81362.5</v>
      </c>
      <c r="G1807" s="131">
        <v>82951.66666666667</v>
      </c>
      <c r="H1807" s="131">
        <v>8325.0420198764</v>
      </c>
    </row>
    <row r="1808" spans="1:8" ht="12.75">
      <c r="A1808" s="130">
        <v>38407.84280092592</v>
      </c>
      <c r="C1808" s="153" t="s">
        <v>421</v>
      </c>
      <c r="D1808" s="131">
        <v>252.18118282244325</v>
      </c>
      <c r="F1808" s="131">
        <v>309.8084085366309</v>
      </c>
      <c r="G1808" s="131">
        <v>50.579969684978394</v>
      </c>
      <c r="H1808" s="131">
        <v>252.18118282244325</v>
      </c>
    </row>
    <row r="1810" spans="3:8" ht="12.75">
      <c r="C1810" s="153" t="s">
        <v>422</v>
      </c>
      <c r="D1810" s="131">
        <v>0.27872251884012084</v>
      </c>
      <c r="F1810" s="131">
        <v>0.38077542914319357</v>
      </c>
      <c r="G1810" s="131">
        <v>0.06097523017618097</v>
      </c>
      <c r="H1810" s="131">
        <v>3.0291881076437774</v>
      </c>
    </row>
    <row r="1811" spans="1:16" ht="12.75">
      <c r="A1811" s="141" t="s">
        <v>402</v>
      </c>
      <c r="B1811" s="136" t="s">
        <v>554</v>
      </c>
      <c r="D1811" s="141" t="s">
        <v>403</v>
      </c>
      <c r="E1811" s="136" t="s">
        <v>404</v>
      </c>
      <c r="F1811" s="137" t="s">
        <v>442</v>
      </c>
      <c r="G1811" s="142" t="s">
        <v>406</v>
      </c>
      <c r="H1811" s="143">
        <v>2</v>
      </c>
      <c r="I1811" s="144" t="s">
        <v>407</v>
      </c>
      <c r="J1811" s="143">
        <v>3</v>
      </c>
      <c r="K1811" s="142" t="s">
        <v>408</v>
      </c>
      <c r="L1811" s="145">
        <v>1</v>
      </c>
      <c r="M1811" s="142" t="s">
        <v>409</v>
      </c>
      <c r="N1811" s="146">
        <v>1</v>
      </c>
      <c r="O1811" s="142" t="s">
        <v>410</v>
      </c>
      <c r="P1811" s="146">
        <v>1</v>
      </c>
    </row>
    <row r="1813" spans="1:10" ht="12.75">
      <c r="A1813" s="147" t="s">
        <v>411</v>
      </c>
      <c r="C1813" s="148" t="s">
        <v>412</v>
      </c>
      <c r="D1813" s="148" t="s">
        <v>413</v>
      </c>
      <c r="F1813" s="148" t="s">
        <v>414</v>
      </c>
      <c r="G1813" s="148" t="s">
        <v>415</v>
      </c>
      <c r="H1813" s="148" t="s">
        <v>416</v>
      </c>
      <c r="I1813" s="149" t="s">
        <v>417</v>
      </c>
      <c r="J1813" s="148" t="s">
        <v>418</v>
      </c>
    </row>
    <row r="1814" spans="1:8" ht="12.75">
      <c r="A1814" s="150" t="s">
        <v>471</v>
      </c>
      <c r="C1814" s="151">
        <v>228.61599999992177</v>
      </c>
      <c r="D1814" s="131">
        <v>43261.906597197056</v>
      </c>
      <c r="F1814" s="131">
        <v>23591</v>
      </c>
      <c r="G1814" s="131">
        <v>23171</v>
      </c>
      <c r="H1814" s="152" t="s">
        <v>1044</v>
      </c>
    </row>
    <row r="1816" spans="4:8" ht="12.75">
      <c r="D1816" s="131">
        <v>42459.74414306879</v>
      </c>
      <c r="F1816" s="131">
        <v>23910</v>
      </c>
      <c r="G1816" s="131">
        <v>23676</v>
      </c>
      <c r="H1816" s="152" t="s">
        <v>1045</v>
      </c>
    </row>
    <row r="1818" spans="4:8" ht="12.75">
      <c r="D1818" s="131">
        <v>42389.15617644787</v>
      </c>
      <c r="F1818" s="131">
        <v>23397</v>
      </c>
      <c r="G1818" s="131">
        <v>23015</v>
      </c>
      <c r="H1818" s="152" t="s">
        <v>1046</v>
      </c>
    </row>
    <row r="1820" spans="1:8" ht="12.75">
      <c r="A1820" s="147" t="s">
        <v>419</v>
      </c>
      <c r="C1820" s="153" t="s">
        <v>420</v>
      </c>
      <c r="D1820" s="131">
        <v>42703.60230557124</v>
      </c>
      <c r="F1820" s="131">
        <v>23632.666666666664</v>
      </c>
      <c r="G1820" s="131">
        <v>23287.333333333336</v>
      </c>
      <c r="H1820" s="131">
        <v>19255.563229194682</v>
      </c>
    </row>
    <row r="1821" spans="1:8" ht="12.75">
      <c r="A1821" s="130">
        <v>38407.845034722224</v>
      </c>
      <c r="C1821" s="153" t="s">
        <v>421</v>
      </c>
      <c r="D1821" s="131">
        <v>484.7921480317239</v>
      </c>
      <c r="F1821" s="131">
        <v>259.02573874681514</v>
      </c>
      <c r="G1821" s="131">
        <v>345.5145920700504</v>
      </c>
      <c r="H1821" s="131">
        <v>484.7921480317239</v>
      </c>
    </row>
    <row r="1823" spans="3:8" ht="12.75">
      <c r="C1823" s="153" t="s">
        <v>422</v>
      </c>
      <c r="D1823" s="131">
        <v>1.1352488358305932</v>
      </c>
      <c r="F1823" s="131">
        <v>1.0960495588598347</v>
      </c>
      <c r="G1823" s="131">
        <v>1.483701835347043</v>
      </c>
      <c r="H1823" s="131">
        <v>2.5176731641726127</v>
      </c>
    </row>
    <row r="1824" spans="1:10" ht="12.75">
      <c r="A1824" s="147" t="s">
        <v>411</v>
      </c>
      <c r="C1824" s="148" t="s">
        <v>412</v>
      </c>
      <c r="D1824" s="148" t="s">
        <v>413</v>
      </c>
      <c r="F1824" s="148" t="s">
        <v>414</v>
      </c>
      <c r="G1824" s="148" t="s">
        <v>415</v>
      </c>
      <c r="H1824" s="148" t="s">
        <v>416</v>
      </c>
      <c r="I1824" s="149" t="s">
        <v>417</v>
      </c>
      <c r="J1824" s="148" t="s">
        <v>418</v>
      </c>
    </row>
    <row r="1825" spans="1:8" ht="12.75">
      <c r="A1825" s="150" t="s">
        <v>472</v>
      </c>
      <c r="C1825" s="151">
        <v>231.6040000000503</v>
      </c>
      <c r="D1825" s="131">
        <v>41971.451696038246</v>
      </c>
      <c r="F1825" s="131">
        <v>17010</v>
      </c>
      <c r="G1825" s="131">
        <v>18964</v>
      </c>
      <c r="H1825" s="152" t="s">
        <v>1047</v>
      </c>
    </row>
    <row r="1827" spans="4:8" ht="12.75">
      <c r="D1827" s="131">
        <v>41746.829753518105</v>
      </c>
      <c r="F1827" s="131">
        <v>17270</v>
      </c>
      <c r="G1827" s="131">
        <v>19099</v>
      </c>
      <c r="H1827" s="152" t="s">
        <v>1048</v>
      </c>
    </row>
    <row r="1829" spans="4:8" ht="12.75">
      <c r="D1829" s="131">
        <v>42042.87932485342</v>
      </c>
      <c r="F1829" s="131">
        <v>17365</v>
      </c>
      <c r="G1829" s="131">
        <v>18724</v>
      </c>
      <c r="H1829" s="152" t="s">
        <v>1049</v>
      </c>
    </row>
    <row r="1831" spans="1:8" ht="12.75">
      <c r="A1831" s="147" t="s">
        <v>419</v>
      </c>
      <c r="C1831" s="153" t="s">
        <v>420</v>
      </c>
      <c r="D1831" s="131">
        <v>41920.38692480326</v>
      </c>
      <c r="F1831" s="131">
        <v>17215</v>
      </c>
      <c r="G1831" s="131">
        <v>18929</v>
      </c>
      <c r="H1831" s="131">
        <v>23646.83037184096</v>
      </c>
    </row>
    <row r="1832" spans="1:8" ht="12.75">
      <c r="A1832" s="130">
        <v>38407.845497685186</v>
      </c>
      <c r="C1832" s="153" t="s">
        <v>421</v>
      </c>
      <c r="D1832" s="131">
        <v>154.4896285107282</v>
      </c>
      <c r="F1832" s="131">
        <v>183.77975949489104</v>
      </c>
      <c r="G1832" s="131">
        <v>189.93419913222576</v>
      </c>
      <c r="H1832" s="131">
        <v>154.4896285107282</v>
      </c>
    </row>
    <row r="1834" spans="3:8" ht="12.75">
      <c r="C1834" s="153" t="s">
        <v>422</v>
      </c>
      <c r="D1834" s="131">
        <v>0.3685310175878184</v>
      </c>
      <c r="F1834" s="131">
        <v>1.067555965697886</v>
      </c>
      <c r="G1834" s="131">
        <v>1.0034032391157788</v>
      </c>
      <c r="H1834" s="131">
        <v>0.65332066108402</v>
      </c>
    </row>
    <row r="1835" spans="1:10" ht="12.75">
      <c r="A1835" s="147" t="s">
        <v>411</v>
      </c>
      <c r="C1835" s="148" t="s">
        <v>412</v>
      </c>
      <c r="D1835" s="148" t="s">
        <v>413</v>
      </c>
      <c r="F1835" s="148" t="s">
        <v>414</v>
      </c>
      <c r="G1835" s="148" t="s">
        <v>415</v>
      </c>
      <c r="H1835" s="148" t="s">
        <v>416</v>
      </c>
      <c r="I1835" s="149" t="s">
        <v>417</v>
      </c>
      <c r="J1835" s="148" t="s">
        <v>418</v>
      </c>
    </row>
    <row r="1836" spans="1:8" ht="12.75">
      <c r="A1836" s="150" t="s">
        <v>470</v>
      </c>
      <c r="C1836" s="151">
        <v>267.7160000000149</v>
      </c>
      <c r="D1836" s="131">
        <v>38906.189931213856</v>
      </c>
      <c r="F1836" s="131">
        <v>5323.5</v>
      </c>
      <c r="G1836" s="131">
        <v>5404.75</v>
      </c>
      <c r="H1836" s="152" t="s">
        <v>1050</v>
      </c>
    </row>
    <row r="1838" spans="4:8" ht="12.75">
      <c r="D1838" s="131">
        <v>38321.25299400091</v>
      </c>
      <c r="F1838" s="131">
        <v>5319</v>
      </c>
      <c r="G1838" s="131">
        <v>5385.25</v>
      </c>
      <c r="H1838" s="152" t="s">
        <v>1051</v>
      </c>
    </row>
    <row r="1840" spans="4:8" ht="12.75">
      <c r="D1840" s="131">
        <v>37812.47471904755</v>
      </c>
      <c r="F1840" s="131">
        <v>5362.75</v>
      </c>
      <c r="G1840" s="131">
        <v>5400.75</v>
      </c>
      <c r="H1840" s="152" t="s">
        <v>1052</v>
      </c>
    </row>
    <row r="1842" spans="1:8" ht="12.75">
      <c r="A1842" s="147" t="s">
        <v>419</v>
      </c>
      <c r="C1842" s="153" t="s">
        <v>420</v>
      </c>
      <c r="D1842" s="131">
        <v>38346.639214754105</v>
      </c>
      <c r="F1842" s="131">
        <v>5335.083333333334</v>
      </c>
      <c r="G1842" s="131">
        <v>5396.916666666666</v>
      </c>
      <c r="H1842" s="131">
        <v>32975.45293386985</v>
      </c>
    </row>
    <row r="1843" spans="1:8" ht="12.75">
      <c r="A1843" s="130">
        <v>38407.84615740741</v>
      </c>
      <c r="C1843" s="153" t="s">
        <v>421</v>
      </c>
      <c r="D1843" s="131">
        <v>547.2993572844463</v>
      </c>
      <c r="F1843" s="131">
        <v>24.065448953496244</v>
      </c>
      <c r="G1843" s="131">
        <v>10.29967637032025</v>
      </c>
      <c r="H1843" s="131">
        <v>547.2993572844463</v>
      </c>
    </row>
    <row r="1845" spans="3:8" ht="12.75">
      <c r="C1845" s="153" t="s">
        <v>422</v>
      </c>
      <c r="D1845" s="131">
        <v>1.4272420438708735</v>
      </c>
      <c r="F1845" s="131">
        <v>0.4510791575294902</v>
      </c>
      <c r="G1845" s="131">
        <v>0.19084371700483768</v>
      </c>
      <c r="H1845" s="131">
        <v>1.6597174825225907</v>
      </c>
    </row>
    <row r="1846" spans="1:10" ht="12.75">
      <c r="A1846" s="147" t="s">
        <v>411</v>
      </c>
      <c r="C1846" s="148" t="s">
        <v>412</v>
      </c>
      <c r="D1846" s="148" t="s">
        <v>413</v>
      </c>
      <c r="F1846" s="148" t="s">
        <v>414</v>
      </c>
      <c r="G1846" s="148" t="s">
        <v>415</v>
      </c>
      <c r="H1846" s="148" t="s">
        <v>416</v>
      </c>
      <c r="I1846" s="149" t="s">
        <v>417</v>
      </c>
      <c r="J1846" s="148" t="s">
        <v>418</v>
      </c>
    </row>
    <row r="1847" spans="1:8" ht="12.75">
      <c r="A1847" s="150" t="s">
        <v>469</v>
      </c>
      <c r="C1847" s="151">
        <v>292.40199999976903</v>
      </c>
      <c r="D1847" s="131">
        <v>42116.29487043619</v>
      </c>
      <c r="F1847" s="131">
        <v>22065</v>
      </c>
      <c r="G1847" s="131">
        <v>21040.5</v>
      </c>
      <c r="H1847" s="152" t="s">
        <v>1053</v>
      </c>
    </row>
    <row r="1849" spans="4:8" ht="12.75">
      <c r="D1849" s="131">
        <v>42374.59600657225</v>
      </c>
      <c r="F1849" s="131">
        <v>22072.5</v>
      </c>
      <c r="G1849" s="131">
        <v>21054.25</v>
      </c>
      <c r="H1849" s="152" t="s">
        <v>1054</v>
      </c>
    </row>
    <row r="1851" spans="4:8" ht="12.75">
      <c r="D1851" s="131">
        <v>41492.86755383015</v>
      </c>
      <c r="F1851" s="131">
        <v>22095</v>
      </c>
      <c r="G1851" s="131">
        <v>20997.5</v>
      </c>
      <c r="H1851" s="152" t="s">
        <v>1055</v>
      </c>
    </row>
    <row r="1853" spans="1:8" ht="12.75">
      <c r="A1853" s="147" t="s">
        <v>419</v>
      </c>
      <c r="C1853" s="153" t="s">
        <v>420</v>
      </c>
      <c r="D1853" s="131">
        <v>41994.58614361286</v>
      </c>
      <c r="F1853" s="131">
        <v>22077.5</v>
      </c>
      <c r="G1853" s="131">
        <v>21030.75</v>
      </c>
      <c r="H1853" s="131">
        <v>20529.449976465887</v>
      </c>
    </row>
    <row r="1854" spans="1:8" ht="12.75">
      <c r="A1854" s="130">
        <v>38407.8468287037</v>
      </c>
      <c r="C1854" s="153" t="s">
        <v>421</v>
      </c>
      <c r="D1854" s="131">
        <v>453.2891204657185</v>
      </c>
      <c r="F1854" s="131">
        <v>15.612494995995997</v>
      </c>
      <c r="G1854" s="131">
        <v>29.60468712889903</v>
      </c>
      <c r="H1854" s="131">
        <v>453.2891204657185</v>
      </c>
    </row>
    <row r="1856" spans="3:8" ht="12.75">
      <c r="C1856" s="153" t="s">
        <v>422</v>
      </c>
      <c r="D1856" s="131">
        <v>1.079398946606028</v>
      </c>
      <c r="F1856" s="131">
        <v>0.07071677044953457</v>
      </c>
      <c r="G1856" s="131">
        <v>0.14076857520011904</v>
      </c>
      <c r="H1856" s="131">
        <v>2.2079944712856427</v>
      </c>
    </row>
    <row r="1857" spans="1:10" ht="12.75">
      <c r="A1857" s="147" t="s">
        <v>411</v>
      </c>
      <c r="C1857" s="148" t="s">
        <v>412</v>
      </c>
      <c r="D1857" s="148" t="s">
        <v>413</v>
      </c>
      <c r="F1857" s="148" t="s">
        <v>414</v>
      </c>
      <c r="G1857" s="148" t="s">
        <v>415</v>
      </c>
      <c r="H1857" s="148" t="s">
        <v>416</v>
      </c>
      <c r="I1857" s="149" t="s">
        <v>417</v>
      </c>
      <c r="J1857" s="148" t="s">
        <v>418</v>
      </c>
    </row>
    <row r="1858" spans="1:8" ht="12.75">
      <c r="A1858" s="150" t="s">
        <v>473</v>
      </c>
      <c r="C1858" s="151">
        <v>324.75400000019</v>
      </c>
      <c r="D1858" s="131">
        <v>42514.46441715956</v>
      </c>
      <c r="F1858" s="131">
        <v>31918.000000029802</v>
      </c>
      <c r="G1858" s="131">
        <v>29191.000000029802</v>
      </c>
      <c r="H1858" s="152" t="s">
        <v>1056</v>
      </c>
    </row>
    <row r="1860" spans="4:8" ht="12.75">
      <c r="D1860" s="131">
        <v>42755.3155220747</v>
      </c>
      <c r="F1860" s="131">
        <v>31479</v>
      </c>
      <c r="G1860" s="131">
        <v>29437</v>
      </c>
      <c r="H1860" s="152" t="s">
        <v>1057</v>
      </c>
    </row>
    <row r="1862" spans="4:8" ht="12.75">
      <c r="D1862" s="131">
        <v>42238.950899243355</v>
      </c>
      <c r="F1862" s="131">
        <v>31290</v>
      </c>
      <c r="G1862" s="131">
        <v>29174.000000029802</v>
      </c>
      <c r="H1862" s="152" t="s">
        <v>1058</v>
      </c>
    </row>
    <row r="1864" spans="1:8" ht="12.75">
      <c r="A1864" s="147" t="s">
        <v>419</v>
      </c>
      <c r="C1864" s="153" t="s">
        <v>420</v>
      </c>
      <c r="D1864" s="131">
        <v>42502.91027949254</v>
      </c>
      <c r="F1864" s="131">
        <v>31562.333333343267</v>
      </c>
      <c r="G1864" s="131">
        <v>29267.3333333532</v>
      </c>
      <c r="H1864" s="131">
        <v>12011.851631961508</v>
      </c>
    </row>
    <row r="1865" spans="1:8" ht="12.75">
      <c r="A1865" s="130">
        <v>38407.847337962965</v>
      </c>
      <c r="C1865" s="153" t="s">
        <v>421</v>
      </c>
      <c r="D1865" s="131">
        <v>258.3761395723791</v>
      </c>
      <c r="F1865" s="131">
        <v>322.18679883588686</v>
      </c>
      <c r="G1865" s="131">
        <v>147.181294084021</v>
      </c>
      <c r="H1865" s="131">
        <v>258.3761395723791</v>
      </c>
    </row>
    <row r="1867" spans="3:8" ht="12.75">
      <c r="C1867" s="153" t="s">
        <v>422</v>
      </c>
      <c r="D1867" s="131">
        <v>0.6079022303963133</v>
      </c>
      <c r="F1867" s="131">
        <v>1.0207952480354814</v>
      </c>
      <c r="G1867" s="131">
        <v>0.5028859049358366</v>
      </c>
      <c r="H1867" s="131">
        <v>2.151010081450589</v>
      </c>
    </row>
    <row r="1868" spans="1:10" ht="12.75">
      <c r="A1868" s="147" t="s">
        <v>411</v>
      </c>
      <c r="C1868" s="148" t="s">
        <v>412</v>
      </c>
      <c r="D1868" s="148" t="s">
        <v>413</v>
      </c>
      <c r="F1868" s="148" t="s">
        <v>414</v>
      </c>
      <c r="G1868" s="148" t="s">
        <v>415</v>
      </c>
      <c r="H1868" s="148" t="s">
        <v>416</v>
      </c>
      <c r="I1868" s="149" t="s">
        <v>417</v>
      </c>
      <c r="J1868" s="148" t="s">
        <v>418</v>
      </c>
    </row>
    <row r="1869" spans="1:8" ht="12.75">
      <c r="A1869" s="150" t="s">
        <v>492</v>
      </c>
      <c r="C1869" s="151">
        <v>343.82299999985844</v>
      </c>
      <c r="D1869" s="131">
        <v>41457.39556014538</v>
      </c>
      <c r="F1869" s="131">
        <v>25808</v>
      </c>
      <c r="G1869" s="131">
        <v>25098</v>
      </c>
      <c r="H1869" s="152" t="s">
        <v>1059</v>
      </c>
    </row>
    <row r="1871" spans="4:8" ht="12.75">
      <c r="D1871" s="131">
        <v>42108.842469513416</v>
      </c>
      <c r="F1871" s="131">
        <v>25218</v>
      </c>
      <c r="G1871" s="131">
        <v>25286</v>
      </c>
      <c r="H1871" s="152" t="s">
        <v>1060</v>
      </c>
    </row>
    <row r="1873" spans="4:8" ht="12.75">
      <c r="D1873" s="131">
        <v>41378.08684074879</v>
      </c>
      <c r="F1873" s="131">
        <v>24972</v>
      </c>
      <c r="G1873" s="131">
        <v>25388</v>
      </c>
      <c r="H1873" s="152" t="s">
        <v>1061</v>
      </c>
    </row>
    <row r="1875" spans="1:8" ht="12.75">
      <c r="A1875" s="147" t="s">
        <v>419</v>
      </c>
      <c r="C1875" s="153" t="s">
        <v>420</v>
      </c>
      <c r="D1875" s="131">
        <v>41648.10829013586</v>
      </c>
      <c r="F1875" s="131">
        <v>25332.666666666664</v>
      </c>
      <c r="G1875" s="131">
        <v>25257.333333333336</v>
      </c>
      <c r="H1875" s="131">
        <v>16352.836524864093</v>
      </c>
    </row>
    <row r="1876" spans="1:8" ht="12.75">
      <c r="A1876" s="130">
        <v>38407.84777777778</v>
      </c>
      <c r="C1876" s="153" t="s">
        <v>421</v>
      </c>
      <c r="D1876" s="131">
        <v>400.97313660403256</v>
      </c>
      <c r="F1876" s="131">
        <v>429.633952724099</v>
      </c>
      <c r="G1876" s="131">
        <v>147.1099362155165</v>
      </c>
      <c r="H1876" s="131">
        <v>400.97313660403256</v>
      </c>
    </row>
    <row r="1878" spans="3:8" ht="12.75">
      <c r="C1878" s="153" t="s">
        <v>422</v>
      </c>
      <c r="D1878" s="131">
        <v>0.9627643440866699</v>
      </c>
      <c r="F1878" s="131">
        <v>1.6959681283353476</v>
      </c>
      <c r="G1878" s="131">
        <v>0.5824444499901672</v>
      </c>
      <c r="H1878" s="131">
        <v>2.4520096925959147</v>
      </c>
    </row>
    <row r="1879" spans="1:10" ht="12.75">
      <c r="A1879" s="147" t="s">
        <v>411</v>
      </c>
      <c r="C1879" s="148" t="s">
        <v>412</v>
      </c>
      <c r="D1879" s="148" t="s">
        <v>413</v>
      </c>
      <c r="F1879" s="148" t="s">
        <v>414</v>
      </c>
      <c r="G1879" s="148" t="s">
        <v>415</v>
      </c>
      <c r="H1879" s="148" t="s">
        <v>416</v>
      </c>
      <c r="I1879" s="149" t="s">
        <v>417</v>
      </c>
      <c r="J1879" s="148" t="s">
        <v>418</v>
      </c>
    </row>
    <row r="1880" spans="1:8" ht="12.75">
      <c r="A1880" s="150" t="s">
        <v>474</v>
      </c>
      <c r="C1880" s="151">
        <v>361.38400000007823</v>
      </c>
      <c r="D1880" s="131">
        <v>41936.013884961605</v>
      </c>
      <c r="F1880" s="131">
        <v>26360</v>
      </c>
      <c r="G1880" s="131">
        <v>26096</v>
      </c>
      <c r="H1880" s="152" t="s">
        <v>1062</v>
      </c>
    </row>
    <row r="1882" spans="4:8" ht="12.75">
      <c r="D1882" s="131">
        <v>42042.28670346737</v>
      </c>
      <c r="F1882" s="131">
        <v>26164</v>
      </c>
      <c r="G1882" s="131">
        <v>26394</v>
      </c>
      <c r="H1882" s="152" t="s">
        <v>1063</v>
      </c>
    </row>
    <row r="1884" spans="4:8" ht="12.75">
      <c r="D1884" s="131">
        <v>41904.91845148802</v>
      </c>
      <c r="F1884" s="131">
        <v>27094</v>
      </c>
      <c r="G1884" s="131">
        <v>26531.999999970198</v>
      </c>
      <c r="H1884" s="152" t="s">
        <v>1064</v>
      </c>
    </row>
    <row r="1886" spans="1:8" ht="12.75">
      <c r="A1886" s="147" t="s">
        <v>419</v>
      </c>
      <c r="C1886" s="153" t="s">
        <v>420</v>
      </c>
      <c r="D1886" s="131">
        <v>41961.073013305664</v>
      </c>
      <c r="F1886" s="131">
        <v>26539.333333333336</v>
      </c>
      <c r="G1886" s="131">
        <v>26340.666666656733</v>
      </c>
      <c r="H1886" s="131">
        <v>15513.055685448851</v>
      </c>
    </row>
    <row r="1887" spans="1:8" ht="12.75">
      <c r="A1887" s="130">
        <v>38407.84820601852</v>
      </c>
      <c r="C1887" s="153" t="s">
        <v>421</v>
      </c>
      <c r="D1887" s="131">
        <v>72.03109813342631</v>
      </c>
      <c r="F1887" s="131">
        <v>490.2502762195381</v>
      </c>
      <c r="G1887" s="131">
        <v>222.83925445899374</v>
      </c>
      <c r="H1887" s="131">
        <v>72.03109813342631</v>
      </c>
    </row>
    <row r="1889" spans="3:8" ht="12.75">
      <c r="C1889" s="153" t="s">
        <v>422</v>
      </c>
      <c r="D1889" s="131">
        <v>0.17166171634978347</v>
      </c>
      <c r="F1889" s="131">
        <v>1.8472591984960867</v>
      </c>
      <c r="G1889" s="131">
        <v>0.845989424941451</v>
      </c>
      <c r="H1889" s="131">
        <v>0.46432565958614475</v>
      </c>
    </row>
    <row r="1890" spans="1:10" ht="12.75">
      <c r="A1890" s="147" t="s">
        <v>411</v>
      </c>
      <c r="C1890" s="148" t="s">
        <v>412</v>
      </c>
      <c r="D1890" s="148" t="s">
        <v>413</v>
      </c>
      <c r="F1890" s="148" t="s">
        <v>414</v>
      </c>
      <c r="G1890" s="148" t="s">
        <v>415</v>
      </c>
      <c r="H1890" s="148" t="s">
        <v>416</v>
      </c>
      <c r="I1890" s="149" t="s">
        <v>417</v>
      </c>
      <c r="J1890" s="148" t="s">
        <v>418</v>
      </c>
    </row>
    <row r="1891" spans="1:8" ht="12.75">
      <c r="A1891" s="150" t="s">
        <v>493</v>
      </c>
      <c r="C1891" s="151">
        <v>371.029</v>
      </c>
      <c r="D1891" s="131">
        <v>42564.94623118639</v>
      </c>
      <c r="F1891" s="131">
        <v>32731.999999970198</v>
      </c>
      <c r="G1891" s="131">
        <v>33052</v>
      </c>
      <c r="H1891" s="152" t="s">
        <v>1065</v>
      </c>
    </row>
    <row r="1893" spans="4:8" ht="12.75">
      <c r="D1893" s="131">
        <v>42311.79393261671</v>
      </c>
      <c r="F1893" s="131">
        <v>33674</v>
      </c>
      <c r="G1893" s="131">
        <v>33874</v>
      </c>
      <c r="H1893" s="152" t="s">
        <v>1066</v>
      </c>
    </row>
    <row r="1895" spans="4:8" ht="12.75">
      <c r="D1895" s="131">
        <v>42745.39368838072</v>
      </c>
      <c r="F1895" s="131">
        <v>32978</v>
      </c>
      <c r="G1895" s="131">
        <v>32986</v>
      </c>
      <c r="H1895" s="152" t="s">
        <v>1067</v>
      </c>
    </row>
    <row r="1897" spans="1:8" ht="12.75">
      <c r="A1897" s="147" t="s">
        <v>419</v>
      </c>
      <c r="C1897" s="153" t="s">
        <v>420</v>
      </c>
      <c r="D1897" s="131">
        <v>42540.71128406127</v>
      </c>
      <c r="F1897" s="131">
        <v>33127.99999999007</v>
      </c>
      <c r="G1897" s="131">
        <v>33304</v>
      </c>
      <c r="H1897" s="131">
        <v>9345.73453988138</v>
      </c>
    </row>
    <row r="1898" spans="1:8" ht="12.75">
      <c r="A1898" s="130">
        <v>38407.848657407405</v>
      </c>
      <c r="C1898" s="153" t="s">
        <v>421</v>
      </c>
      <c r="D1898" s="131">
        <v>217.81342141069007</v>
      </c>
      <c r="F1898" s="131">
        <v>488.5857140889407</v>
      </c>
      <c r="G1898" s="131">
        <v>494.7362933927528</v>
      </c>
      <c r="H1898" s="131">
        <v>217.81342141069007</v>
      </c>
    </row>
    <row r="1900" spans="3:8" ht="12.75">
      <c r="C1900" s="153" t="s">
        <v>422</v>
      </c>
      <c r="D1900" s="131">
        <v>0.5120117055783651</v>
      </c>
      <c r="F1900" s="131">
        <v>1.474842170034675</v>
      </c>
      <c r="G1900" s="131">
        <v>1.4855161343765102</v>
      </c>
      <c r="H1900" s="131">
        <v>2.3306185349177984</v>
      </c>
    </row>
    <row r="1901" spans="1:10" ht="12.75">
      <c r="A1901" s="147" t="s">
        <v>411</v>
      </c>
      <c r="C1901" s="148" t="s">
        <v>412</v>
      </c>
      <c r="D1901" s="148" t="s">
        <v>413</v>
      </c>
      <c r="F1901" s="148" t="s">
        <v>414</v>
      </c>
      <c r="G1901" s="148" t="s">
        <v>415</v>
      </c>
      <c r="H1901" s="148" t="s">
        <v>416</v>
      </c>
      <c r="I1901" s="149" t="s">
        <v>417</v>
      </c>
      <c r="J1901" s="148" t="s">
        <v>418</v>
      </c>
    </row>
    <row r="1902" spans="1:8" ht="12.75">
      <c r="A1902" s="150" t="s">
        <v>468</v>
      </c>
      <c r="C1902" s="151">
        <v>407.77100000018254</v>
      </c>
      <c r="D1902" s="131">
        <v>3672943.277381897</v>
      </c>
      <c r="F1902" s="131">
        <v>132500</v>
      </c>
      <c r="G1902" s="131">
        <v>126100</v>
      </c>
      <c r="H1902" s="152" t="s">
        <v>1068</v>
      </c>
    </row>
    <row r="1904" spans="4:8" ht="12.75">
      <c r="D1904" s="131">
        <v>3684402.428588867</v>
      </c>
      <c r="F1904" s="131">
        <v>131800</v>
      </c>
      <c r="G1904" s="131">
        <v>126700</v>
      </c>
      <c r="H1904" s="152" t="s">
        <v>1069</v>
      </c>
    </row>
    <row r="1906" spans="4:8" ht="12.75">
      <c r="D1906" s="131">
        <v>3680097.663333893</v>
      </c>
      <c r="F1906" s="131">
        <v>131200</v>
      </c>
      <c r="G1906" s="131">
        <v>127500</v>
      </c>
      <c r="H1906" s="152" t="s">
        <v>1070</v>
      </c>
    </row>
    <row r="1908" spans="1:8" ht="12.75">
      <c r="A1908" s="147" t="s">
        <v>419</v>
      </c>
      <c r="C1908" s="153" t="s">
        <v>420</v>
      </c>
      <c r="D1908" s="131">
        <v>3679147.789768219</v>
      </c>
      <c r="F1908" s="131">
        <v>131833.33333333334</v>
      </c>
      <c r="G1908" s="131">
        <v>126766.66666666666</v>
      </c>
      <c r="H1908" s="131">
        <v>3549889.215344739</v>
      </c>
    </row>
    <row r="1909" spans="1:8" ht="12.75">
      <c r="A1909" s="130">
        <v>38407.84912037037</v>
      </c>
      <c r="C1909" s="153" t="s">
        <v>421</v>
      </c>
      <c r="D1909" s="131">
        <v>5788.327171126388</v>
      </c>
      <c r="F1909" s="131">
        <v>650.6407098647712</v>
      </c>
      <c r="G1909" s="131">
        <v>702.3769168568492</v>
      </c>
      <c r="H1909" s="131">
        <v>5788.327171126388</v>
      </c>
    </row>
    <row r="1911" spans="3:8" ht="12.75">
      <c r="C1911" s="153" t="s">
        <v>422</v>
      </c>
      <c r="D1911" s="131">
        <v>0.15732793303992407</v>
      </c>
      <c r="F1911" s="131">
        <v>0.4935327761300414</v>
      </c>
      <c r="G1911" s="131">
        <v>0.554070668043794</v>
      </c>
      <c r="H1911" s="131">
        <v>0.16305655810625821</v>
      </c>
    </row>
    <row r="1912" spans="1:10" ht="12.75">
      <c r="A1912" s="147" t="s">
        <v>411</v>
      </c>
      <c r="C1912" s="148" t="s">
        <v>412</v>
      </c>
      <c r="D1912" s="148" t="s">
        <v>413</v>
      </c>
      <c r="F1912" s="148" t="s">
        <v>414</v>
      </c>
      <c r="G1912" s="148" t="s">
        <v>415</v>
      </c>
      <c r="H1912" s="148" t="s">
        <v>416</v>
      </c>
      <c r="I1912" s="149" t="s">
        <v>417</v>
      </c>
      <c r="J1912" s="148" t="s">
        <v>418</v>
      </c>
    </row>
    <row r="1913" spans="1:8" ht="12.75">
      <c r="A1913" s="150" t="s">
        <v>475</v>
      </c>
      <c r="C1913" s="151">
        <v>455.40299999993294</v>
      </c>
      <c r="D1913" s="131">
        <v>380903.6766219139</v>
      </c>
      <c r="F1913" s="131">
        <v>85947.5</v>
      </c>
      <c r="G1913" s="131">
        <v>87852.5</v>
      </c>
      <c r="H1913" s="152" t="s">
        <v>1071</v>
      </c>
    </row>
    <row r="1915" spans="4:8" ht="12.75">
      <c r="D1915" s="131">
        <v>388683.2279934883</v>
      </c>
      <c r="F1915" s="131">
        <v>86035</v>
      </c>
      <c r="G1915" s="131">
        <v>87697.5</v>
      </c>
      <c r="H1915" s="152" t="s">
        <v>1072</v>
      </c>
    </row>
    <row r="1917" spans="4:8" ht="12.75">
      <c r="D1917" s="131">
        <v>381372.2420477867</v>
      </c>
      <c r="F1917" s="131">
        <v>86425</v>
      </c>
      <c r="G1917" s="131">
        <v>87847.5</v>
      </c>
      <c r="H1917" s="152" t="s">
        <v>1073</v>
      </c>
    </row>
    <row r="1919" spans="1:8" ht="12.75">
      <c r="A1919" s="147" t="s">
        <v>419</v>
      </c>
      <c r="C1919" s="153" t="s">
        <v>420</v>
      </c>
      <c r="D1919" s="131">
        <v>383653.04888772964</v>
      </c>
      <c r="F1919" s="131">
        <v>86135.83333333334</v>
      </c>
      <c r="G1919" s="131">
        <v>87799.16666666666</v>
      </c>
      <c r="H1919" s="131">
        <v>296690.3841590475</v>
      </c>
    </row>
    <row r="1920" spans="1:8" ht="12.75">
      <c r="A1920" s="130">
        <v>38407.84976851852</v>
      </c>
      <c r="C1920" s="153" t="s">
        <v>421</v>
      </c>
      <c r="D1920" s="131">
        <v>4362.558282317221</v>
      </c>
      <c r="F1920" s="131">
        <v>254.2185739345836</v>
      </c>
      <c r="G1920" s="131">
        <v>88.08140174482541</v>
      </c>
      <c r="H1920" s="131">
        <v>4362.558282317221</v>
      </c>
    </row>
    <row r="1922" spans="3:8" ht="12.75">
      <c r="C1922" s="153" t="s">
        <v>422</v>
      </c>
      <c r="D1922" s="131">
        <v>1.1371102862247444</v>
      </c>
      <c r="F1922" s="131">
        <v>0.29513683689666537</v>
      </c>
      <c r="G1922" s="131">
        <v>0.10032145530404665</v>
      </c>
      <c r="H1922" s="131">
        <v>1.4704077096002461</v>
      </c>
    </row>
    <row r="1923" spans="1:16" ht="12.75">
      <c r="A1923" s="141" t="s">
        <v>402</v>
      </c>
      <c r="B1923" s="136" t="s">
        <v>347</v>
      </c>
      <c r="D1923" s="141" t="s">
        <v>403</v>
      </c>
      <c r="E1923" s="136" t="s">
        <v>404</v>
      </c>
      <c r="F1923" s="137" t="s">
        <v>443</v>
      </c>
      <c r="G1923" s="142" t="s">
        <v>406</v>
      </c>
      <c r="H1923" s="143">
        <v>2</v>
      </c>
      <c r="I1923" s="144" t="s">
        <v>407</v>
      </c>
      <c r="J1923" s="143">
        <v>4</v>
      </c>
      <c r="K1923" s="142" t="s">
        <v>408</v>
      </c>
      <c r="L1923" s="145">
        <v>1</v>
      </c>
      <c r="M1923" s="142" t="s">
        <v>409</v>
      </c>
      <c r="N1923" s="146">
        <v>1</v>
      </c>
      <c r="O1923" s="142" t="s">
        <v>410</v>
      </c>
      <c r="P1923" s="146">
        <v>1</v>
      </c>
    </row>
    <row r="1925" spans="1:10" ht="12.75">
      <c r="A1925" s="147" t="s">
        <v>411</v>
      </c>
      <c r="C1925" s="148" t="s">
        <v>412</v>
      </c>
      <c r="D1925" s="148" t="s">
        <v>413</v>
      </c>
      <c r="F1925" s="148" t="s">
        <v>414</v>
      </c>
      <c r="G1925" s="148" t="s">
        <v>415</v>
      </c>
      <c r="H1925" s="148" t="s">
        <v>416</v>
      </c>
      <c r="I1925" s="149" t="s">
        <v>417</v>
      </c>
      <c r="J1925" s="148" t="s">
        <v>418</v>
      </c>
    </row>
    <row r="1926" spans="1:8" ht="12.75">
      <c r="A1926" s="150" t="s">
        <v>471</v>
      </c>
      <c r="C1926" s="151">
        <v>228.61599999992177</v>
      </c>
      <c r="D1926" s="131">
        <v>28173.278603047132</v>
      </c>
      <c r="F1926" s="131">
        <v>24423</v>
      </c>
      <c r="G1926" s="131">
        <v>23788</v>
      </c>
      <c r="H1926" s="152" t="s">
        <v>1074</v>
      </c>
    </row>
    <row r="1928" spans="4:8" ht="12.75">
      <c r="D1928" s="131">
        <v>28136.5</v>
      </c>
      <c r="F1928" s="131">
        <v>24357</v>
      </c>
      <c r="G1928" s="131">
        <v>23499</v>
      </c>
      <c r="H1928" s="152" t="s">
        <v>1075</v>
      </c>
    </row>
    <row r="1930" spans="4:8" ht="12.75">
      <c r="D1930" s="131">
        <v>27916.55013281107</v>
      </c>
      <c r="F1930" s="131">
        <v>24530</v>
      </c>
      <c r="G1930" s="131">
        <v>23642</v>
      </c>
      <c r="H1930" s="152" t="s">
        <v>1076</v>
      </c>
    </row>
    <row r="1932" spans="1:8" ht="12.75">
      <c r="A1932" s="147" t="s">
        <v>419</v>
      </c>
      <c r="C1932" s="153" t="s">
        <v>420</v>
      </c>
      <c r="D1932" s="131">
        <v>28075.442911952734</v>
      </c>
      <c r="F1932" s="131">
        <v>24436.666666666664</v>
      </c>
      <c r="G1932" s="131">
        <v>23643</v>
      </c>
      <c r="H1932" s="131">
        <v>4063.0989214257947</v>
      </c>
    </row>
    <row r="1933" spans="1:8" ht="12.75">
      <c r="A1933" s="130">
        <v>38407.852002314816</v>
      </c>
      <c r="C1933" s="153" t="s">
        <v>421</v>
      </c>
      <c r="D1933" s="131">
        <v>138.82850160566065</v>
      </c>
      <c r="F1933" s="131">
        <v>87.30597535869657</v>
      </c>
      <c r="G1933" s="131">
        <v>144.50259513240584</v>
      </c>
      <c r="H1933" s="131">
        <v>138.82850160566065</v>
      </c>
    </row>
    <row r="1935" spans="3:8" ht="12.75">
      <c r="C1935" s="153" t="s">
        <v>422</v>
      </c>
      <c r="D1935" s="131">
        <v>0.49448374524683386</v>
      </c>
      <c r="F1935" s="131">
        <v>0.35727448653129146</v>
      </c>
      <c r="G1935" s="131">
        <v>0.6111855311610449</v>
      </c>
      <c r="H1935" s="131">
        <v>3.4168132327170593</v>
      </c>
    </row>
    <row r="1936" spans="1:10" ht="12.75">
      <c r="A1936" s="147" t="s">
        <v>411</v>
      </c>
      <c r="C1936" s="148" t="s">
        <v>412</v>
      </c>
      <c r="D1936" s="148" t="s">
        <v>413</v>
      </c>
      <c r="F1936" s="148" t="s">
        <v>414</v>
      </c>
      <c r="G1936" s="148" t="s">
        <v>415</v>
      </c>
      <c r="H1936" s="148" t="s">
        <v>416</v>
      </c>
      <c r="I1936" s="149" t="s">
        <v>417</v>
      </c>
      <c r="J1936" s="148" t="s">
        <v>418</v>
      </c>
    </row>
    <row r="1937" spans="1:8" ht="12.75">
      <c r="A1937" s="150" t="s">
        <v>472</v>
      </c>
      <c r="C1937" s="151">
        <v>231.6040000000503</v>
      </c>
      <c r="D1937" s="131">
        <v>24372.525662124157</v>
      </c>
      <c r="F1937" s="131">
        <v>17859</v>
      </c>
      <c r="G1937" s="131">
        <v>19204</v>
      </c>
      <c r="H1937" s="152" t="s">
        <v>1077</v>
      </c>
    </row>
    <row r="1939" spans="4:8" ht="12.75">
      <c r="D1939" s="131">
        <v>24276.38074287772</v>
      </c>
      <c r="F1939" s="131">
        <v>17796</v>
      </c>
      <c r="G1939" s="131">
        <v>19515</v>
      </c>
      <c r="H1939" s="152" t="s">
        <v>1078</v>
      </c>
    </row>
    <row r="1941" spans="4:8" ht="12.75">
      <c r="D1941" s="131">
        <v>24387.014644593</v>
      </c>
      <c r="F1941" s="131">
        <v>17779</v>
      </c>
      <c r="G1941" s="131">
        <v>19147</v>
      </c>
      <c r="H1941" s="152" t="s">
        <v>1079</v>
      </c>
    </row>
    <row r="1943" spans="1:8" ht="12.75">
      <c r="A1943" s="147" t="s">
        <v>419</v>
      </c>
      <c r="C1943" s="153" t="s">
        <v>420</v>
      </c>
      <c r="D1943" s="131">
        <v>24345.307016531624</v>
      </c>
      <c r="F1943" s="131">
        <v>17811.333333333332</v>
      </c>
      <c r="G1943" s="131">
        <v>19288.666666666668</v>
      </c>
      <c r="H1943" s="131">
        <v>5621.5811039044565</v>
      </c>
    </row>
    <row r="1944" spans="1:8" ht="12.75">
      <c r="A1944" s="130">
        <v>38407.852476851855</v>
      </c>
      <c r="C1944" s="153" t="s">
        <v>421</v>
      </c>
      <c r="D1944" s="131">
        <v>60.12990980418892</v>
      </c>
      <c r="F1944" s="131">
        <v>42.146569650842686</v>
      </c>
      <c r="G1944" s="131">
        <v>198.07153589885988</v>
      </c>
      <c r="H1944" s="131">
        <v>60.12990980418892</v>
      </c>
    </row>
    <row r="1946" spans="3:8" ht="12.75">
      <c r="C1946" s="153" t="s">
        <v>422</v>
      </c>
      <c r="D1946" s="131">
        <v>0.2469876833484082</v>
      </c>
      <c r="F1946" s="131">
        <v>0.23662781927710463</v>
      </c>
      <c r="G1946" s="131">
        <v>1.0268803921069014</v>
      </c>
      <c r="H1946" s="131">
        <v>1.0696262971715524</v>
      </c>
    </row>
    <row r="1947" spans="1:10" ht="12.75">
      <c r="A1947" s="147" t="s">
        <v>411</v>
      </c>
      <c r="C1947" s="148" t="s">
        <v>412</v>
      </c>
      <c r="D1947" s="148" t="s">
        <v>413</v>
      </c>
      <c r="F1947" s="148" t="s">
        <v>414</v>
      </c>
      <c r="G1947" s="148" t="s">
        <v>415</v>
      </c>
      <c r="H1947" s="148" t="s">
        <v>416</v>
      </c>
      <c r="I1947" s="149" t="s">
        <v>417</v>
      </c>
      <c r="J1947" s="148" t="s">
        <v>418</v>
      </c>
    </row>
    <row r="1948" spans="1:8" ht="12.75">
      <c r="A1948" s="150" t="s">
        <v>470</v>
      </c>
      <c r="C1948" s="151">
        <v>267.7160000000149</v>
      </c>
      <c r="D1948" s="131">
        <v>12185.107910305262</v>
      </c>
      <c r="F1948" s="131">
        <v>5461.75</v>
      </c>
      <c r="G1948" s="131">
        <v>5463</v>
      </c>
      <c r="H1948" s="152" t="s">
        <v>1080</v>
      </c>
    </row>
    <row r="1950" spans="4:8" ht="12.75">
      <c r="D1950" s="131">
        <v>11934.935189321637</v>
      </c>
      <c r="F1950" s="131">
        <v>5448.5</v>
      </c>
      <c r="G1950" s="131">
        <v>5477.25</v>
      </c>
      <c r="H1950" s="152" t="s">
        <v>1081</v>
      </c>
    </row>
    <row r="1952" spans="4:8" ht="12.75">
      <c r="D1952" s="131">
        <v>12255.645245179534</v>
      </c>
      <c r="F1952" s="131">
        <v>5464</v>
      </c>
      <c r="G1952" s="131">
        <v>5474.25</v>
      </c>
      <c r="H1952" s="152" t="s">
        <v>1082</v>
      </c>
    </row>
    <row r="1954" spans="1:8" ht="12.75">
      <c r="A1954" s="147" t="s">
        <v>419</v>
      </c>
      <c r="C1954" s="153" t="s">
        <v>420</v>
      </c>
      <c r="D1954" s="131">
        <v>12125.229448268812</v>
      </c>
      <c r="F1954" s="131">
        <v>5458.083333333334</v>
      </c>
      <c r="G1954" s="131">
        <v>5471.5</v>
      </c>
      <c r="H1954" s="131">
        <v>6659.3124565046155</v>
      </c>
    </row>
    <row r="1955" spans="1:8" ht="12.75">
      <c r="A1955" s="130">
        <v>38407.853125</v>
      </c>
      <c r="C1955" s="153" t="s">
        <v>421</v>
      </c>
      <c r="D1955" s="131">
        <v>168.53132540863763</v>
      </c>
      <c r="F1955" s="131">
        <v>8.37531093950149</v>
      </c>
      <c r="G1955" s="131">
        <v>7.512489600658359</v>
      </c>
      <c r="H1955" s="131">
        <v>168.53132540863763</v>
      </c>
    </row>
    <row r="1957" spans="3:8" ht="12.75">
      <c r="C1957" s="153" t="s">
        <v>422</v>
      </c>
      <c r="D1957" s="131">
        <v>1.389922773236261</v>
      </c>
      <c r="F1957" s="131">
        <v>0.15344783925068</v>
      </c>
      <c r="G1957" s="131">
        <v>0.13730219502254154</v>
      </c>
      <c r="H1957" s="131">
        <v>2.530761644079658</v>
      </c>
    </row>
    <row r="1958" spans="1:10" ht="12.75">
      <c r="A1958" s="147" t="s">
        <v>411</v>
      </c>
      <c r="C1958" s="148" t="s">
        <v>412</v>
      </c>
      <c r="D1958" s="148" t="s">
        <v>413</v>
      </c>
      <c r="F1958" s="148" t="s">
        <v>414</v>
      </c>
      <c r="G1958" s="148" t="s">
        <v>415</v>
      </c>
      <c r="H1958" s="148" t="s">
        <v>416</v>
      </c>
      <c r="I1958" s="149" t="s">
        <v>417</v>
      </c>
      <c r="J1958" s="148" t="s">
        <v>418</v>
      </c>
    </row>
    <row r="1959" spans="1:8" ht="12.75">
      <c r="A1959" s="150" t="s">
        <v>469</v>
      </c>
      <c r="C1959" s="151">
        <v>292.40199999976903</v>
      </c>
      <c r="D1959" s="131">
        <v>42246.94964367151</v>
      </c>
      <c r="F1959" s="131">
        <v>22573.25</v>
      </c>
      <c r="G1959" s="131">
        <v>21918.25</v>
      </c>
      <c r="H1959" s="152" t="s">
        <v>1083</v>
      </c>
    </row>
    <row r="1961" spans="4:8" ht="12.75">
      <c r="D1961" s="131">
        <v>41702.32662010193</v>
      </c>
      <c r="F1961" s="131">
        <v>22397.25</v>
      </c>
      <c r="G1961" s="131">
        <v>21891</v>
      </c>
      <c r="H1961" s="152" t="s">
        <v>1084</v>
      </c>
    </row>
    <row r="1963" spans="4:8" ht="12.75">
      <c r="D1963" s="131">
        <v>42408.29279303551</v>
      </c>
      <c r="F1963" s="131">
        <v>22639.75</v>
      </c>
      <c r="G1963" s="131">
        <v>21871</v>
      </c>
      <c r="H1963" s="152" t="s">
        <v>1085</v>
      </c>
    </row>
    <row r="1965" spans="1:8" ht="12.75">
      <c r="A1965" s="147" t="s">
        <v>419</v>
      </c>
      <c r="C1965" s="153" t="s">
        <v>420</v>
      </c>
      <c r="D1965" s="131">
        <v>42119.18968560298</v>
      </c>
      <c r="F1965" s="131">
        <v>22536.75</v>
      </c>
      <c r="G1965" s="131">
        <v>21893.416666666664</v>
      </c>
      <c r="H1965" s="131">
        <v>19958.798955535738</v>
      </c>
    </row>
    <row r="1966" spans="1:8" ht="12.75">
      <c r="A1966" s="130">
        <v>38407.85380787037</v>
      </c>
      <c r="C1966" s="153" t="s">
        <v>421</v>
      </c>
      <c r="D1966" s="131">
        <v>369.9175779762968</v>
      </c>
      <c r="F1966" s="131">
        <v>125.30263365149194</v>
      </c>
      <c r="G1966" s="131">
        <v>23.717521652426786</v>
      </c>
      <c r="H1966" s="131">
        <v>369.9175779762968</v>
      </c>
    </row>
    <row r="1968" spans="3:8" ht="12.75">
      <c r="C1968" s="153" t="s">
        <v>422</v>
      </c>
      <c r="D1968" s="131">
        <v>0.8782637575355366</v>
      </c>
      <c r="F1968" s="131">
        <v>0.5559924729674506</v>
      </c>
      <c r="G1968" s="131">
        <v>0.10833175110825609</v>
      </c>
      <c r="H1968" s="131">
        <v>1.8534060030385602</v>
      </c>
    </row>
    <row r="1969" spans="1:10" ht="12.75">
      <c r="A1969" s="147" t="s">
        <v>411</v>
      </c>
      <c r="C1969" s="148" t="s">
        <v>412</v>
      </c>
      <c r="D1969" s="148" t="s">
        <v>413</v>
      </c>
      <c r="F1969" s="148" t="s">
        <v>414</v>
      </c>
      <c r="G1969" s="148" t="s">
        <v>415</v>
      </c>
      <c r="H1969" s="148" t="s">
        <v>416</v>
      </c>
      <c r="I1969" s="149" t="s">
        <v>417</v>
      </c>
      <c r="J1969" s="148" t="s">
        <v>418</v>
      </c>
    </row>
    <row r="1970" spans="1:8" ht="12.75">
      <c r="A1970" s="150" t="s">
        <v>473</v>
      </c>
      <c r="C1970" s="151">
        <v>324.75400000019</v>
      </c>
      <c r="D1970" s="131">
        <v>42263.08259433508</v>
      </c>
      <c r="F1970" s="131">
        <v>31964</v>
      </c>
      <c r="G1970" s="131">
        <v>30046</v>
      </c>
      <c r="H1970" s="152" t="s">
        <v>1086</v>
      </c>
    </row>
    <row r="1972" spans="4:8" ht="12.75">
      <c r="D1972" s="131">
        <v>42379.180018246174</v>
      </c>
      <c r="F1972" s="131">
        <v>32140</v>
      </c>
      <c r="G1972" s="131">
        <v>29887</v>
      </c>
      <c r="H1972" s="152" t="s">
        <v>1087</v>
      </c>
    </row>
    <row r="1974" spans="4:8" ht="12.75">
      <c r="D1974" s="131">
        <v>42226.86705940962</v>
      </c>
      <c r="F1974" s="131">
        <v>32018.000000029802</v>
      </c>
      <c r="G1974" s="131">
        <v>30208</v>
      </c>
      <c r="H1974" s="152" t="s">
        <v>1088</v>
      </c>
    </row>
    <row r="1976" spans="1:8" ht="12.75">
      <c r="A1976" s="147" t="s">
        <v>419</v>
      </c>
      <c r="C1976" s="153" t="s">
        <v>420</v>
      </c>
      <c r="D1976" s="131">
        <v>42289.709890663624</v>
      </c>
      <c r="F1976" s="131">
        <v>32040.666666676603</v>
      </c>
      <c r="G1976" s="131">
        <v>30047</v>
      </c>
      <c r="H1976" s="131">
        <v>11179.659621358507</v>
      </c>
    </row>
    <row r="1977" spans="1:8" ht="12.75">
      <c r="A1977" s="130">
        <v>38407.85430555556</v>
      </c>
      <c r="C1977" s="153" t="s">
        <v>421</v>
      </c>
      <c r="D1977" s="131">
        <v>79.57115708416927</v>
      </c>
      <c r="F1977" s="131">
        <v>90.16281568650976</v>
      </c>
      <c r="G1977" s="131">
        <v>160.50233643159217</v>
      </c>
      <c r="H1977" s="131">
        <v>79.57115708416927</v>
      </c>
    </row>
    <row r="1979" spans="3:8" ht="12.75">
      <c r="C1979" s="153" t="s">
        <v>422</v>
      </c>
      <c r="D1979" s="131">
        <v>0.1881572545422837</v>
      </c>
      <c r="F1979" s="131">
        <v>0.2814011850143</v>
      </c>
      <c r="G1979" s="131">
        <v>0.5341709203301234</v>
      </c>
      <c r="H1979" s="131">
        <v>0.7117493714401667</v>
      </c>
    </row>
    <row r="1980" spans="1:10" ht="12.75">
      <c r="A1980" s="147" t="s">
        <v>411</v>
      </c>
      <c r="C1980" s="148" t="s">
        <v>412</v>
      </c>
      <c r="D1980" s="148" t="s">
        <v>413</v>
      </c>
      <c r="F1980" s="148" t="s">
        <v>414</v>
      </c>
      <c r="G1980" s="148" t="s">
        <v>415</v>
      </c>
      <c r="H1980" s="148" t="s">
        <v>416</v>
      </c>
      <c r="I1980" s="149" t="s">
        <v>417</v>
      </c>
      <c r="J1980" s="148" t="s">
        <v>418</v>
      </c>
    </row>
    <row r="1981" spans="1:8" ht="12.75">
      <c r="A1981" s="150" t="s">
        <v>492</v>
      </c>
      <c r="C1981" s="151">
        <v>343.82299999985844</v>
      </c>
      <c r="D1981" s="131">
        <v>28255.829950004816</v>
      </c>
      <c r="F1981" s="131">
        <v>26162</v>
      </c>
      <c r="G1981" s="131">
        <v>25808</v>
      </c>
      <c r="H1981" s="152" t="s">
        <v>1089</v>
      </c>
    </row>
    <row r="1983" spans="4:8" ht="12.75">
      <c r="D1983" s="131">
        <v>28069.922049582005</v>
      </c>
      <c r="F1983" s="131">
        <v>26306</v>
      </c>
      <c r="G1983" s="131">
        <v>25770.000000029802</v>
      </c>
      <c r="H1983" s="152" t="s">
        <v>1090</v>
      </c>
    </row>
    <row r="1985" spans="4:8" ht="12.75">
      <c r="D1985" s="131">
        <v>27993.635914057493</v>
      </c>
      <c r="F1985" s="131">
        <v>26677.999999970198</v>
      </c>
      <c r="G1985" s="131">
        <v>25831.999999970198</v>
      </c>
      <c r="H1985" s="152" t="s">
        <v>1091</v>
      </c>
    </row>
    <row r="1987" spans="1:8" ht="12.75">
      <c r="A1987" s="147" t="s">
        <v>419</v>
      </c>
      <c r="C1987" s="153" t="s">
        <v>420</v>
      </c>
      <c r="D1987" s="131">
        <v>28106.462637881436</v>
      </c>
      <c r="F1987" s="131">
        <v>26381.99999999007</v>
      </c>
      <c r="G1987" s="131">
        <v>25803.333333333336</v>
      </c>
      <c r="H1987" s="131">
        <v>2011.708429132232</v>
      </c>
    </row>
    <row r="1988" spans="1:8" ht="12.75">
      <c r="A1988" s="130">
        <v>38407.85474537037</v>
      </c>
      <c r="C1988" s="153" t="s">
        <v>421</v>
      </c>
      <c r="D1988" s="131">
        <v>134.86229668283502</v>
      </c>
      <c r="F1988" s="131">
        <v>266.26302783347177</v>
      </c>
      <c r="G1988" s="131">
        <v>31.26233086797637</v>
      </c>
      <c r="H1988" s="131">
        <v>134.86229668283502</v>
      </c>
    </row>
    <row r="1990" spans="3:8" ht="12.75">
      <c r="C1990" s="153" t="s">
        <v>422</v>
      </c>
      <c r="D1990" s="131">
        <v>0.4798266449263871</v>
      </c>
      <c r="F1990" s="131">
        <v>1.0092602070865442</v>
      </c>
      <c r="G1990" s="131">
        <v>0.12115617181750306</v>
      </c>
      <c r="H1990" s="131">
        <v>6.703868946903454</v>
      </c>
    </row>
    <row r="1991" spans="1:10" ht="12.75">
      <c r="A1991" s="147" t="s">
        <v>411</v>
      </c>
      <c r="C1991" s="148" t="s">
        <v>412</v>
      </c>
      <c r="D1991" s="148" t="s">
        <v>413</v>
      </c>
      <c r="F1991" s="148" t="s">
        <v>414</v>
      </c>
      <c r="G1991" s="148" t="s">
        <v>415</v>
      </c>
      <c r="H1991" s="148" t="s">
        <v>416</v>
      </c>
      <c r="I1991" s="149" t="s">
        <v>417</v>
      </c>
      <c r="J1991" s="148" t="s">
        <v>418</v>
      </c>
    </row>
    <row r="1992" spans="1:8" ht="12.75">
      <c r="A1992" s="150" t="s">
        <v>474</v>
      </c>
      <c r="C1992" s="151">
        <v>361.38400000007823</v>
      </c>
      <c r="D1992" s="131">
        <v>47801.51183146238</v>
      </c>
      <c r="F1992" s="131">
        <v>26881.999999970198</v>
      </c>
      <c r="G1992" s="131">
        <v>26662</v>
      </c>
      <c r="H1992" s="152" t="s">
        <v>1092</v>
      </c>
    </row>
    <row r="1994" spans="4:8" ht="12.75">
      <c r="D1994" s="131">
        <v>48011.34753125906</v>
      </c>
      <c r="F1994" s="131">
        <v>26864</v>
      </c>
      <c r="G1994" s="131">
        <v>26598</v>
      </c>
      <c r="H1994" s="152" t="s">
        <v>1093</v>
      </c>
    </row>
    <row r="1996" spans="4:8" ht="12.75">
      <c r="D1996" s="131">
        <v>48519.10926657915</v>
      </c>
      <c r="F1996" s="131">
        <v>26842</v>
      </c>
      <c r="G1996" s="131">
        <v>26766.000000029802</v>
      </c>
      <c r="H1996" s="152" t="s">
        <v>1094</v>
      </c>
    </row>
    <row r="1998" spans="1:8" ht="12.75">
      <c r="A1998" s="147" t="s">
        <v>419</v>
      </c>
      <c r="C1998" s="153" t="s">
        <v>420</v>
      </c>
      <c r="D1998" s="131">
        <v>48110.656209766865</v>
      </c>
      <c r="F1998" s="131">
        <v>26862.666666656733</v>
      </c>
      <c r="G1998" s="131">
        <v>26675.333333343267</v>
      </c>
      <c r="H1998" s="131">
        <v>21334.096246247376</v>
      </c>
    </row>
    <row r="1999" spans="1:8" ht="12.75">
      <c r="A1999" s="130">
        <v>38407.85518518519</v>
      </c>
      <c r="C1999" s="153" t="s">
        <v>421</v>
      </c>
      <c r="D1999" s="131">
        <v>368.96230151847914</v>
      </c>
      <c r="F1999" s="131">
        <v>20.033305586522207</v>
      </c>
      <c r="G1999" s="131">
        <v>84.78993652658104</v>
      </c>
      <c r="H1999" s="131">
        <v>368.96230151847914</v>
      </c>
    </row>
    <row r="2001" spans="3:8" ht="12.75">
      <c r="C2001" s="153" t="s">
        <v>422</v>
      </c>
      <c r="D2001" s="131">
        <v>0.766903489966484</v>
      </c>
      <c r="F2001" s="131">
        <v>0.07457675678710088</v>
      </c>
      <c r="G2001" s="131">
        <v>0.3178589578132713</v>
      </c>
      <c r="H2001" s="131">
        <v>1.7294489406054814</v>
      </c>
    </row>
    <row r="2002" spans="1:10" ht="12.75">
      <c r="A2002" s="147" t="s">
        <v>411</v>
      </c>
      <c r="C2002" s="148" t="s">
        <v>412</v>
      </c>
      <c r="D2002" s="148" t="s">
        <v>413</v>
      </c>
      <c r="F2002" s="148" t="s">
        <v>414</v>
      </c>
      <c r="G2002" s="148" t="s">
        <v>415</v>
      </c>
      <c r="H2002" s="148" t="s">
        <v>416</v>
      </c>
      <c r="I2002" s="149" t="s">
        <v>417</v>
      </c>
      <c r="J2002" s="148" t="s">
        <v>418</v>
      </c>
    </row>
    <row r="2003" spans="1:8" ht="12.75">
      <c r="A2003" s="150" t="s">
        <v>493</v>
      </c>
      <c r="C2003" s="151">
        <v>371.029</v>
      </c>
      <c r="D2003" s="131">
        <v>38358.601916611195</v>
      </c>
      <c r="F2003" s="131">
        <v>33248</v>
      </c>
      <c r="G2003" s="131">
        <v>32864</v>
      </c>
      <c r="H2003" s="152" t="s">
        <v>1095</v>
      </c>
    </row>
    <row r="2005" spans="4:8" ht="12.75">
      <c r="D2005" s="131">
        <v>38508.18094843626</v>
      </c>
      <c r="F2005" s="131">
        <v>33384</v>
      </c>
      <c r="G2005" s="131">
        <v>32612</v>
      </c>
      <c r="H2005" s="152" t="s">
        <v>1096</v>
      </c>
    </row>
    <row r="2007" spans="4:8" ht="12.75">
      <c r="D2007" s="131">
        <v>38236.39573663473</v>
      </c>
      <c r="F2007" s="131">
        <v>32116.000000029802</v>
      </c>
      <c r="G2007" s="131">
        <v>32736</v>
      </c>
      <c r="H2007" s="152" t="s">
        <v>1097</v>
      </c>
    </row>
    <row r="2009" spans="1:8" ht="12.75">
      <c r="A2009" s="147" t="s">
        <v>419</v>
      </c>
      <c r="C2009" s="153" t="s">
        <v>420</v>
      </c>
      <c r="D2009" s="131">
        <v>38367.726200560726</v>
      </c>
      <c r="F2009" s="131">
        <v>32916.00000000993</v>
      </c>
      <c r="G2009" s="131">
        <v>32737.333333333336</v>
      </c>
      <c r="H2009" s="131">
        <v>5519.717743894956</v>
      </c>
    </row>
    <row r="2010" spans="1:8" ht="12.75">
      <c r="A2010" s="130">
        <v>38407.855625</v>
      </c>
      <c r="C2010" s="153" t="s">
        <v>421</v>
      </c>
      <c r="D2010" s="131">
        <v>136.12215013242033</v>
      </c>
      <c r="F2010" s="131">
        <v>696.1494092333865</v>
      </c>
      <c r="G2010" s="131">
        <v>126.00529089420544</v>
      </c>
      <c r="H2010" s="131">
        <v>136.12215013242033</v>
      </c>
    </row>
    <row r="2012" spans="3:8" ht="12.75">
      <c r="C2012" s="153" t="s">
        <v>422</v>
      </c>
      <c r="D2012" s="131">
        <v>0.3547829480977452</v>
      </c>
      <c r="F2012" s="131">
        <v>2.114927115181603</v>
      </c>
      <c r="G2012" s="131">
        <v>0.3848978461721748</v>
      </c>
      <c r="H2012" s="131">
        <v>2.4661070809821255</v>
      </c>
    </row>
    <row r="2013" spans="1:10" ht="12.75">
      <c r="A2013" s="147" t="s">
        <v>411</v>
      </c>
      <c r="C2013" s="148" t="s">
        <v>412</v>
      </c>
      <c r="D2013" s="148" t="s">
        <v>413</v>
      </c>
      <c r="F2013" s="148" t="s">
        <v>414</v>
      </c>
      <c r="G2013" s="148" t="s">
        <v>415</v>
      </c>
      <c r="H2013" s="148" t="s">
        <v>416</v>
      </c>
      <c r="I2013" s="149" t="s">
        <v>417</v>
      </c>
      <c r="J2013" s="148" t="s">
        <v>418</v>
      </c>
    </row>
    <row r="2014" spans="1:8" ht="12.75">
      <c r="A2014" s="150" t="s">
        <v>468</v>
      </c>
      <c r="C2014" s="151">
        <v>407.77100000018254</v>
      </c>
      <c r="D2014" s="131">
        <v>1073161.643562317</v>
      </c>
      <c r="F2014" s="131">
        <v>123500</v>
      </c>
      <c r="G2014" s="131">
        <v>119600</v>
      </c>
      <c r="H2014" s="152" t="s">
        <v>1098</v>
      </c>
    </row>
    <row r="2016" spans="4:8" ht="12.75">
      <c r="D2016" s="131">
        <v>1079383.4755516052</v>
      </c>
      <c r="F2016" s="131">
        <v>122900</v>
      </c>
      <c r="G2016" s="131">
        <v>119800</v>
      </c>
      <c r="H2016" s="152" t="s">
        <v>1099</v>
      </c>
    </row>
    <row r="2018" spans="4:8" ht="12.75">
      <c r="D2018" s="131">
        <v>1080688.0923290253</v>
      </c>
      <c r="F2018" s="131">
        <v>123300</v>
      </c>
      <c r="G2018" s="131">
        <v>119800</v>
      </c>
      <c r="H2018" s="152" t="s">
        <v>1100</v>
      </c>
    </row>
    <row r="2020" spans="1:8" ht="12.75">
      <c r="A2020" s="147" t="s">
        <v>419</v>
      </c>
      <c r="C2020" s="153" t="s">
        <v>420</v>
      </c>
      <c r="D2020" s="131">
        <v>1077744.4038143158</v>
      </c>
      <c r="F2020" s="131">
        <v>123233.33333333334</v>
      </c>
      <c r="G2020" s="131">
        <v>119733.33333333334</v>
      </c>
      <c r="H2020" s="131">
        <v>956289.6868331836</v>
      </c>
    </row>
    <row r="2021" spans="1:8" ht="12.75">
      <c r="A2021" s="130">
        <v>38407.856087962966</v>
      </c>
      <c r="C2021" s="153" t="s">
        <v>421</v>
      </c>
      <c r="D2021" s="131">
        <v>4022.036160873619</v>
      </c>
      <c r="F2021" s="131">
        <v>305.5050463303894</v>
      </c>
      <c r="G2021" s="131">
        <v>115.47005383792514</v>
      </c>
      <c r="H2021" s="131">
        <v>4022.036160873619</v>
      </c>
    </row>
    <row r="2023" spans="3:8" ht="12.75">
      <c r="C2023" s="153" t="s">
        <v>422</v>
      </c>
      <c r="D2023" s="131">
        <v>0.37319016889709355</v>
      </c>
      <c r="F2023" s="131">
        <v>0.2479078006467861</v>
      </c>
      <c r="G2023" s="131">
        <v>0.09643935454169693</v>
      </c>
      <c r="H2023" s="131">
        <v>0.42058763325084647</v>
      </c>
    </row>
    <row r="2024" spans="1:10" ht="12.75">
      <c r="A2024" s="147" t="s">
        <v>411</v>
      </c>
      <c r="C2024" s="148" t="s">
        <v>412</v>
      </c>
      <c r="D2024" s="148" t="s">
        <v>413</v>
      </c>
      <c r="F2024" s="148" t="s">
        <v>414</v>
      </c>
      <c r="G2024" s="148" t="s">
        <v>415</v>
      </c>
      <c r="H2024" s="148" t="s">
        <v>416</v>
      </c>
      <c r="I2024" s="149" t="s">
        <v>417</v>
      </c>
      <c r="J2024" s="148" t="s">
        <v>418</v>
      </c>
    </row>
    <row r="2025" spans="1:8" ht="12.75">
      <c r="A2025" s="150" t="s">
        <v>475</v>
      </c>
      <c r="C2025" s="151">
        <v>455.40299999993294</v>
      </c>
      <c r="D2025" s="131">
        <v>100977.78376495838</v>
      </c>
      <c r="F2025" s="131">
        <v>83680</v>
      </c>
      <c r="G2025" s="131">
        <v>85440</v>
      </c>
      <c r="H2025" s="152" t="s">
        <v>1101</v>
      </c>
    </row>
    <row r="2027" spans="4:8" ht="12.75">
      <c r="D2027" s="131">
        <v>99470.57679927349</v>
      </c>
      <c r="F2027" s="131">
        <v>84070</v>
      </c>
      <c r="G2027" s="131">
        <v>85602.5</v>
      </c>
      <c r="H2027" s="152" t="s">
        <v>1102</v>
      </c>
    </row>
    <row r="2029" spans="4:8" ht="12.75">
      <c r="D2029" s="131">
        <v>100323.83942306042</v>
      </c>
      <c r="F2029" s="131">
        <v>83127.5</v>
      </c>
      <c r="G2029" s="131">
        <v>85635</v>
      </c>
      <c r="H2029" s="152" t="s">
        <v>1103</v>
      </c>
    </row>
    <row r="2031" spans="1:8" ht="12.75">
      <c r="A2031" s="147" t="s">
        <v>419</v>
      </c>
      <c r="C2031" s="153" t="s">
        <v>420</v>
      </c>
      <c r="D2031" s="131">
        <v>100257.3999957641</v>
      </c>
      <c r="F2031" s="131">
        <v>83625.83333333333</v>
      </c>
      <c r="G2031" s="131">
        <v>85559.16666666666</v>
      </c>
      <c r="H2031" s="131">
        <v>15670.520150802855</v>
      </c>
    </row>
    <row r="2032" spans="1:8" ht="12.75">
      <c r="A2032" s="130">
        <v>38407.85673611111</v>
      </c>
      <c r="C2032" s="153" t="s">
        <v>421</v>
      </c>
      <c r="D2032" s="131">
        <v>755.7968361122012</v>
      </c>
      <c r="F2032" s="131">
        <v>473.57901487854514</v>
      </c>
      <c r="G2032" s="131">
        <v>104.47288324409035</v>
      </c>
      <c r="H2032" s="131">
        <v>755.7968361122012</v>
      </c>
    </row>
    <row r="2034" spans="3:8" ht="12.75">
      <c r="C2034" s="153" t="s">
        <v>422</v>
      </c>
      <c r="D2034" s="131">
        <v>0.7538564097454489</v>
      </c>
      <c r="F2034" s="131">
        <v>0.5663070800034422</v>
      </c>
      <c r="G2034" s="131">
        <v>0.12210600840832214</v>
      </c>
      <c r="H2034" s="131">
        <v>4.823048812923284</v>
      </c>
    </row>
    <row r="2035" spans="1:16" ht="12.75">
      <c r="A2035" s="141" t="s">
        <v>402</v>
      </c>
      <c r="B2035" s="136" t="s">
        <v>1104</v>
      </c>
      <c r="D2035" s="141" t="s">
        <v>403</v>
      </c>
      <c r="E2035" s="136" t="s">
        <v>404</v>
      </c>
      <c r="F2035" s="137" t="s">
        <v>444</v>
      </c>
      <c r="G2035" s="142" t="s">
        <v>406</v>
      </c>
      <c r="H2035" s="143">
        <v>2</v>
      </c>
      <c r="I2035" s="144" t="s">
        <v>407</v>
      </c>
      <c r="J2035" s="143">
        <v>5</v>
      </c>
      <c r="K2035" s="142" t="s">
        <v>408</v>
      </c>
      <c r="L2035" s="145">
        <v>1</v>
      </c>
      <c r="M2035" s="142" t="s">
        <v>409</v>
      </c>
      <c r="N2035" s="146">
        <v>1</v>
      </c>
      <c r="O2035" s="142" t="s">
        <v>410</v>
      </c>
      <c r="P2035" s="146">
        <v>1</v>
      </c>
    </row>
    <row r="2037" spans="1:10" ht="12.75">
      <c r="A2037" s="147" t="s">
        <v>411</v>
      </c>
      <c r="C2037" s="148" t="s">
        <v>412</v>
      </c>
      <c r="D2037" s="148" t="s">
        <v>413</v>
      </c>
      <c r="F2037" s="148" t="s">
        <v>414</v>
      </c>
      <c r="G2037" s="148" t="s">
        <v>415</v>
      </c>
      <c r="H2037" s="148" t="s">
        <v>416</v>
      </c>
      <c r="I2037" s="149" t="s">
        <v>417</v>
      </c>
      <c r="J2037" s="148" t="s">
        <v>418</v>
      </c>
    </row>
    <row r="2038" spans="1:8" ht="12.75">
      <c r="A2038" s="150" t="s">
        <v>471</v>
      </c>
      <c r="C2038" s="151">
        <v>228.61599999992177</v>
      </c>
      <c r="D2038" s="131">
        <v>30716.68108251691</v>
      </c>
      <c r="F2038" s="131">
        <v>23893</v>
      </c>
      <c r="G2038" s="131">
        <v>23591</v>
      </c>
      <c r="H2038" s="152" t="s">
        <v>1105</v>
      </c>
    </row>
    <row r="2040" spans="4:8" ht="12.75">
      <c r="D2040" s="131">
        <v>30288.28941079974</v>
      </c>
      <c r="F2040" s="131">
        <v>24213</v>
      </c>
      <c r="G2040" s="131">
        <v>23681</v>
      </c>
      <c r="H2040" s="152" t="s">
        <v>1106</v>
      </c>
    </row>
    <row r="2042" spans="4:8" ht="12.75">
      <c r="D2042" s="131">
        <v>30070.514679133892</v>
      </c>
      <c r="F2042" s="131">
        <v>23916</v>
      </c>
      <c r="G2042" s="131">
        <v>23542</v>
      </c>
      <c r="H2042" s="152" t="s">
        <v>1107</v>
      </c>
    </row>
    <row r="2044" spans="1:8" ht="12.75">
      <c r="A2044" s="147" t="s">
        <v>419</v>
      </c>
      <c r="C2044" s="153" t="s">
        <v>420</v>
      </c>
      <c r="D2044" s="131">
        <v>30358.495057483517</v>
      </c>
      <c r="F2044" s="131">
        <v>24007.333333333336</v>
      </c>
      <c r="G2044" s="131">
        <v>23604.666666666664</v>
      </c>
      <c r="H2044" s="131">
        <v>6566.441771515486</v>
      </c>
    </row>
    <row r="2045" spans="1:8" ht="12.75">
      <c r="A2045" s="130">
        <v>38407.85896990741</v>
      </c>
      <c r="C2045" s="153" t="s">
        <v>421</v>
      </c>
      <c r="D2045" s="131">
        <v>328.7542848916113</v>
      </c>
      <c r="F2045" s="131">
        <v>178.48342593454814</v>
      </c>
      <c r="G2045" s="131">
        <v>70.50059101407118</v>
      </c>
      <c r="H2045" s="131">
        <v>328.7542848916113</v>
      </c>
    </row>
    <row r="2047" spans="3:8" ht="12.75">
      <c r="C2047" s="153" t="s">
        <v>422</v>
      </c>
      <c r="D2047" s="131">
        <v>1.0829070554028393</v>
      </c>
      <c r="F2047" s="131">
        <v>0.7434537749627119</v>
      </c>
      <c r="G2047" s="131">
        <v>0.2986722583701155</v>
      </c>
      <c r="H2047" s="131">
        <v>5.006581895201019</v>
      </c>
    </row>
    <row r="2048" spans="1:10" ht="12.75">
      <c r="A2048" s="147" t="s">
        <v>411</v>
      </c>
      <c r="C2048" s="148" t="s">
        <v>412</v>
      </c>
      <c r="D2048" s="148" t="s">
        <v>413</v>
      </c>
      <c r="F2048" s="148" t="s">
        <v>414</v>
      </c>
      <c r="G2048" s="148" t="s">
        <v>415</v>
      </c>
      <c r="H2048" s="148" t="s">
        <v>416</v>
      </c>
      <c r="I2048" s="149" t="s">
        <v>417</v>
      </c>
      <c r="J2048" s="148" t="s">
        <v>418</v>
      </c>
    </row>
    <row r="2049" spans="1:8" ht="12.75">
      <c r="A2049" s="150" t="s">
        <v>472</v>
      </c>
      <c r="C2049" s="151">
        <v>231.6040000000503</v>
      </c>
      <c r="D2049" s="131">
        <v>43153.55642127991</v>
      </c>
      <c r="F2049" s="131">
        <v>17605</v>
      </c>
      <c r="G2049" s="131">
        <v>19241</v>
      </c>
      <c r="H2049" s="152" t="s">
        <v>1108</v>
      </c>
    </row>
    <row r="2051" spans="4:8" ht="12.75">
      <c r="D2051" s="131">
        <v>42934.286752045155</v>
      </c>
      <c r="F2051" s="131">
        <v>17592</v>
      </c>
      <c r="G2051" s="131">
        <v>19168</v>
      </c>
      <c r="H2051" s="152" t="s">
        <v>1109</v>
      </c>
    </row>
    <row r="2053" spans="4:8" ht="12.75">
      <c r="D2053" s="131">
        <v>43204.77436167002</v>
      </c>
      <c r="F2053" s="131">
        <v>17480</v>
      </c>
      <c r="G2053" s="131">
        <v>19250</v>
      </c>
      <c r="H2053" s="152" t="s">
        <v>1110</v>
      </c>
    </row>
    <row r="2055" spans="1:8" ht="12.75">
      <c r="A2055" s="147" t="s">
        <v>419</v>
      </c>
      <c r="C2055" s="153" t="s">
        <v>420</v>
      </c>
      <c r="D2055" s="131">
        <v>43097.53917833169</v>
      </c>
      <c r="F2055" s="131">
        <v>17559</v>
      </c>
      <c r="G2055" s="131">
        <v>19219.666666666668</v>
      </c>
      <c r="H2055" s="131">
        <v>24512.92098563271</v>
      </c>
    </row>
    <row r="2056" spans="1:8" ht="12.75">
      <c r="A2056" s="130">
        <v>38407.859444444446</v>
      </c>
      <c r="C2056" s="153" t="s">
        <v>421</v>
      </c>
      <c r="D2056" s="131">
        <v>143.68136751397813</v>
      </c>
      <c r="F2056" s="131">
        <v>68.72408602520663</v>
      </c>
      <c r="G2056" s="131">
        <v>44.97036060933171</v>
      </c>
      <c r="H2056" s="131">
        <v>143.68136751397813</v>
      </c>
    </row>
    <row r="2058" spans="3:8" ht="12.75">
      <c r="C2058" s="153" t="s">
        <v>422</v>
      </c>
      <c r="D2058" s="131">
        <v>0.33338647693884427</v>
      </c>
      <c r="F2058" s="131">
        <v>0.3913895211868935</v>
      </c>
      <c r="G2058" s="131">
        <v>0.23398096017620001</v>
      </c>
      <c r="H2058" s="131">
        <v>0.5861454356997737</v>
      </c>
    </row>
    <row r="2059" spans="1:10" ht="12.75">
      <c r="A2059" s="147" t="s">
        <v>411</v>
      </c>
      <c r="C2059" s="148" t="s">
        <v>412</v>
      </c>
      <c r="D2059" s="148" t="s">
        <v>413</v>
      </c>
      <c r="F2059" s="148" t="s">
        <v>414</v>
      </c>
      <c r="G2059" s="148" t="s">
        <v>415</v>
      </c>
      <c r="H2059" s="148" t="s">
        <v>416</v>
      </c>
      <c r="I2059" s="149" t="s">
        <v>417</v>
      </c>
      <c r="J2059" s="148" t="s">
        <v>418</v>
      </c>
    </row>
    <row r="2060" spans="1:8" ht="12.75">
      <c r="A2060" s="150" t="s">
        <v>470</v>
      </c>
      <c r="C2060" s="151">
        <v>267.7160000000149</v>
      </c>
      <c r="D2060" s="131">
        <v>29038.470593482256</v>
      </c>
      <c r="F2060" s="131">
        <v>5426.75</v>
      </c>
      <c r="G2060" s="131">
        <v>5469</v>
      </c>
      <c r="H2060" s="152" t="s">
        <v>1111</v>
      </c>
    </row>
    <row r="2062" spans="4:8" ht="12.75">
      <c r="D2062" s="131">
        <v>29075.118111491203</v>
      </c>
      <c r="F2062" s="131">
        <v>5450</v>
      </c>
      <c r="G2062" s="131">
        <v>5497.75</v>
      </c>
      <c r="H2062" s="152" t="s">
        <v>1112</v>
      </c>
    </row>
    <row r="2064" spans="4:8" ht="12.75">
      <c r="D2064" s="131">
        <v>28604.655736088753</v>
      </c>
      <c r="F2064" s="131">
        <v>5442</v>
      </c>
      <c r="G2064" s="131">
        <v>5506.5</v>
      </c>
      <c r="H2064" s="152" t="s">
        <v>1113</v>
      </c>
    </row>
    <row r="2066" spans="1:8" ht="12.75">
      <c r="A2066" s="147" t="s">
        <v>419</v>
      </c>
      <c r="C2066" s="153" t="s">
        <v>420</v>
      </c>
      <c r="D2066" s="131">
        <v>28906.08148035407</v>
      </c>
      <c r="F2066" s="131">
        <v>5439.583333333334</v>
      </c>
      <c r="G2066" s="131">
        <v>5491.083333333334</v>
      </c>
      <c r="H2066" s="131">
        <v>23436.42857614948</v>
      </c>
    </row>
    <row r="2067" spans="1:8" ht="12.75">
      <c r="A2067" s="130">
        <v>38407.86009259259</v>
      </c>
      <c r="C2067" s="153" t="s">
        <v>421</v>
      </c>
      <c r="D2067" s="131">
        <v>261.68467594342724</v>
      </c>
      <c r="F2067" s="131">
        <v>11.8118937234185</v>
      </c>
      <c r="G2067" s="131">
        <v>19.61876227832259</v>
      </c>
      <c r="H2067" s="131">
        <v>261.68467594342724</v>
      </c>
    </row>
    <row r="2069" spans="3:8" ht="12.75">
      <c r="C2069" s="153" t="s">
        <v>422</v>
      </c>
      <c r="D2069" s="131">
        <v>0.9052928053263823</v>
      </c>
      <c r="F2069" s="131">
        <v>0.21714703129991875</v>
      </c>
      <c r="G2069" s="131">
        <v>0.35728400185129083</v>
      </c>
      <c r="H2069" s="131">
        <v>1.1165723271067658</v>
      </c>
    </row>
    <row r="2070" spans="1:10" ht="12.75">
      <c r="A2070" s="147" t="s">
        <v>411</v>
      </c>
      <c r="C2070" s="148" t="s">
        <v>412</v>
      </c>
      <c r="D2070" s="148" t="s">
        <v>413</v>
      </c>
      <c r="F2070" s="148" t="s">
        <v>414</v>
      </c>
      <c r="G2070" s="148" t="s">
        <v>415</v>
      </c>
      <c r="H2070" s="148" t="s">
        <v>416</v>
      </c>
      <c r="I2070" s="149" t="s">
        <v>417</v>
      </c>
      <c r="J2070" s="148" t="s">
        <v>418</v>
      </c>
    </row>
    <row r="2071" spans="1:8" ht="12.75">
      <c r="A2071" s="150" t="s">
        <v>469</v>
      </c>
      <c r="C2071" s="151">
        <v>292.40199999976903</v>
      </c>
      <c r="D2071" s="131">
        <v>26676.237389862537</v>
      </c>
      <c r="F2071" s="131">
        <v>22338.5</v>
      </c>
      <c r="G2071" s="131">
        <v>21675</v>
      </c>
      <c r="H2071" s="152" t="s">
        <v>1114</v>
      </c>
    </row>
    <row r="2073" spans="4:8" ht="12.75">
      <c r="D2073" s="131">
        <v>26594.046327471733</v>
      </c>
      <c r="F2073" s="131">
        <v>22369.75</v>
      </c>
      <c r="G2073" s="131">
        <v>21730.75</v>
      </c>
      <c r="H2073" s="152" t="s">
        <v>1115</v>
      </c>
    </row>
    <row r="2075" spans="4:8" ht="12.75">
      <c r="D2075" s="131">
        <v>26725.789222240448</v>
      </c>
      <c r="F2075" s="131">
        <v>22085.5</v>
      </c>
      <c r="G2075" s="131">
        <v>21660</v>
      </c>
      <c r="H2075" s="152" t="s">
        <v>1116</v>
      </c>
    </row>
    <row r="2077" spans="1:8" ht="12.75">
      <c r="A2077" s="147" t="s">
        <v>419</v>
      </c>
      <c r="C2077" s="153" t="s">
        <v>420</v>
      </c>
      <c r="D2077" s="131">
        <v>26665.357646524906</v>
      </c>
      <c r="F2077" s="131">
        <v>22264.583333333336</v>
      </c>
      <c r="G2077" s="131">
        <v>21688.583333333336</v>
      </c>
      <c r="H2077" s="131">
        <v>4737.742612903388</v>
      </c>
    </row>
    <row r="2078" spans="1:8" ht="12.75">
      <c r="A2078" s="130">
        <v>38407.860763888886</v>
      </c>
      <c r="C2078" s="153" t="s">
        <v>421</v>
      </c>
      <c r="D2078" s="131">
        <v>66.54189801995417</v>
      </c>
      <c r="F2078" s="131">
        <v>155.87581862923236</v>
      </c>
      <c r="G2078" s="131">
        <v>37.27963027356003</v>
      </c>
      <c r="H2078" s="131">
        <v>66.54189801995417</v>
      </c>
    </row>
    <row r="2080" spans="3:8" ht="12.75">
      <c r="C2080" s="153" t="s">
        <v>422</v>
      </c>
      <c r="D2080" s="131">
        <v>0.24954436727244148</v>
      </c>
      <c r="F2080" s="131">
        <v>0.7001066056145927</v>
      </c>
      <c r="G2080" s="131">
        <v>0.17188596276947565</v>
      </c>
      <c r="H2080" s="131">
        <v>1.4045063959094202</v>
      </c>
    </row>
    <row r="2081" spans="1:10" ht="12.75">
      <c r="A2081" s="147" t="s">
        <v>411</v>
      </c>
      <c r="C2081" s="148" t="s">
        <v>412</v>
      </c>
      <c r="D2081" s="148" t="s">
        <v>413</v>
      </c>
      <c r="F2081" s="148" t="s">
        <v>414</v>
      </c>
      <c r="G2081" s="148" t="s">
        <v>415</v>
      </c>
      <c r="H2081" s="148" t="s">
        <v>416</v>
      </c>
      <c r="I2081" s="149" t="s">
        <v>417</v>
      </c>
      <c r="J2081" s="148" t="s">
        <v>418</v>
      </c>
    </row>
    <row r="2082" spans="1:8" ht="12.75">
      <c r="A2082" s="150" t="s">
        <v>473</v>
      </c>
      <c r="C2082" s="151">
        <v>324.75400000019</v>
      </c>
      <c r="D2082" s="131">
        <v>44328.77758747339</v>
      </c>
      <c r="F2082" s="131">
        <v>31508</v>
      </c>
      <c r="G2082" s="131">
        <v>29684</v>
      </c>
      <c r="H2082" s="152" t="s">
        <v>1117</v>
      </c>
    </row>
    <row r="2084" spans="4:8" ht="12.75">
      <c r="D2084" s="131">
        <v>44289.890457093716</v>
      </c>
      <c r="F2084" s="131">
        <v>31297.000000029802</v>
      </c>
      <c r="G2084" s="131">
        <v>29500.999999970198</v>
      </c>
      <c r="H2084" s="152" t="s">
        <v>1118</v>
      </c>
    </row>
    <row r="2086" spans="4:8" ht="12.75">
      <c r="D2086" s="131">
        <v>44163.69997650385</v>
      </c>
      <c r="F2086" s="131">
        <v>31263</v>
      </c>
      <c r="G2086" s="131">
        <v>29588</v>
      </c>
      <c r="H2086" s="152" t="s">
        <v>1119</v>
      </c>
    </row>
    <row r="2088" spans="1:8" ht="12.75">
      <c r="A2088" s="147" t="s">
        <v>419</v>
      </c>
      <c r="C2088" s="153" t="s">
        <v>420</v>
      </c>
      <c r="D2088" s="131">
        <v>44260.78934035699</v>
      </c>
      <c r="F2088" s="131">
        <v>31356.00000000993</v>
      </c>
      <c r="G2088" s="131">
        <v>29590.99999999007</v>
      </c>
      <c r="H2088" s="131">
        <v>13728.667257771047</v>
      </c>
    </row>
    <row r="2089" spans="1:8" ht="12.75">
      <c r="A2089" s="130">
        <v>38407.86127314815</v>
      </c>
      <c r="C2089" s="153" t="s">
        <v>421</v>
      </c>
      <c r="D2089" s="131">
        <v>86.30069905362981</v>
      </c>
      <c r="F2089" s="131">
        <v>132.72904730531235</v>
      </c>
      <c r="G2089" s="131">
        <v>91.53687782768979</v>
      </c>
      <c r="H2089" s="131">
        <v>86.30069905362981</v>
      </c>
    </row>
    <row r="2091" spans="3:8" ht="12.75">
      <c r="C2091" s="153" t="s">
        <v>422</v>
      </c>
      <c r="D2091" s="131">
        <v>0.19498228644318552</v>
      </c>
      <c r="F2091" s="131">
        <v>0.4232971275203161</v>
      </c>
      <c r="G2091" s="131">
        <v>0.3093402650391015</v>
      </c>
      <c r="H2091" s="131">
        <v>0.6286167290184683</v>
      </c>
    </row>
    <row r="2092" spans="1:10" ht="12.75">
      <c r="A2092" s="147" t="s">
        <v>411</v>
      </c>
      <c r="C2092" s="148" t="s">
        <v>412</v>
      </c>
      <c r="D2092" s="148" t="s">
        <v>413</v>
      </c>
      <c r="F2092" s="148" t="s">
        <v>414</v>
      </c>
      <c r="G2092" s="148" t="s">
        <v>415</v>
      </c>
      <c r="H2092" s="148" t="s">
        <v>416</v>
      </c>
      <c r="I2092" s="149" t="s">
        <v>417</v>
      </c>
      <c r="J2092" s="148" t="s">
        <v>418</v>
      </c>
    </row>
    <row r="2093" spans="1:8" ht="12.75">
      <c r="A2093" s="150" t="s">
        <v>492</v>
      </c>
      <c r="C2093" s="151">
        <v>343.82299999985844</v>
      </c>
      <c r="D2093" s="131">
        <v>26504.5</v>
      </c>
      <c r="F2093" s="131">
        <v>25712</v>
      </c>
      <c r="G2093" s="131">
        <v>25478</v>
      </c>
      <c r="H2093" s="152" t="s">
        <v>1120</v>
      </c>
    </row>
    <row r="2095" spans="4:8" ht="12.75">
      <c r="D2095" s="131">
        <v>26652.851472705603</v>
      </c>
      <c r="F2095" s="131">
        <v>25994</v>
      </c>
      <c r="G2095" s="131">
        <v>25638</v>
      </c>
      <c r="H2095" s="152" t="s">
        <v>1121</v>
      </c>
    </row>
    <row r="2097" spans="4:8" ht="12.75">
      <c r="D2097" s="131">
        <v>26901.44767022133</v>
      </c>
      <c r="F2097" s="131">
        <v>25846</v>
      </c>
      <c r="G2097" s="131">
        <v>25856</v>
      </c>
      <c r="H2097" s="152" t="s">
        <v>1122</v>
      </c>
    </row>
    <row r="2099" spans="1:8" ht="12.75">
      <c r="A2099" s="147" t="s">
        <v>419</v>
      </c>
      <c r="C2099" s="153" t="s">
        <v>420</v>
      </c>
      <c r="D2099" s="131">
        <v>26686.26638097564</v>
      </c>
      <c r="F2099" s="131">
        <v>25850.666666666664</v>
      </c>
      <c r="G2099" s="131">
        <v>25657.333333333336</v>
      </c>
      <c r="H2099" s="131">
        <v>931.568930278193</v>
      </c>
    </row>
    <row r="2100" spans="1:8" ht="12.75">
      <c r="A2100" s="130">
        <v>38407.861712962964</v>
      </c>
      <c r="C2100" s="153" t="s">
        <v>421</v>
      </c>
      <c r="D2100" s="131">
        <v>200.5723816840018</v>
      </c>
      <c r="F2100" s="131">
        <v>141.05790773059599</v>
      </c>
      <c r="G2100" s="131">
        <v>189.7401732194143</v>
      </c>
      <c r="H2100" s="131">
        <v>200.5723816840018</v>
      </c>
    </row>
    <row r="2102" spans="3:8" ht="12.75">
      <c r="C2102" s="153" t="s">
        <v>422</v>
      </c>
      <c r="D2102" s="131">
        <v>0.7515940177640879</v>
      </c>
      <c r="F2102" s="131">
        <v>0.5456644873011502</v>
      </c>
      <c r="G2102" s="131">
        <v>0.739516343161465</v>
      </c>
      <c r="H2102" s="131">
        <v>21.530600169770068</v>
      </c>
    </row>
    <row r="2103" spans="1:10" ht="12.75">
      <c r="A2103" s="147" t="s">
        <v>411</v>
      </c>
      <c r="C2103" s="148" t="s">
        <v>412</v>
      </c>
      <c r="D2103" s="148" t="s">
        <v>413</v>
      </c>
      <c r="F2103" s="148" t="s">
        <v>414</v>
      </c>
      <c r="G2103" s="148" t="s">
        <v>415</v>
      </c>
      <c r="H2103" s="148" t="s">
        <v>416</v>
      </c>
      <c r="I2103" s="149" t="s">
        <v>417</v>
      </c>
      <c r="J2103" s="148" t="s">
        <v>418</v>
      </c>
    </row>
    <row r="2104" spans="1:8" ht="12.75">
      <c r="A2104" s="150" t="s">
        <v>474</v>
      </c>
      <c r="C2104" s="151">
        <v>361.38400000007823</v>
      </c>
      <c r="D2104" s="131">
        <v>36696.90125346184</v>
      </c>
      <c r="F2104" s="131">
        <v>26806</v>
      </c>
      <c r="G2104" s="131">
        <v>26262</v>
      </c>
      <c r="H2104" s="152" t="s">
        <v>1123</v>
      </c>
    </row>
    <row r="2106" spans="4:8" ht="12.75">
      <c r="D2106" s="131">
        <v>36609.269154429436</v>
      </c>
      <c r="F2106" s="131">
        <v>26304</v>
      </c>
      <c r="G2106" s="131">
        <v>27174.000000029802</v>
      </c>
      <c r="H2106" s="152" t="s">
        <v>1124</v>
      </c>
    </row>
    <row r="2108" spans="4:8" ht="12.75">
      <c r="D2108" s="131">
        <v>36834.6710690856</v>
      </c>
      <c r="F2108" s="131">
        <v>26902</v>
      </c>
      <c r="G2108" s="131">
        <v>26286</v>
      </c>
      <c r="H2108" s="152" t="s">
        <v>1125</v>
      </c>
    </row>
    <row r="2110" spans="1:8" ht="12.75">
      <c r="A2110" s="147" t="s">
        <v>419</v>
      </c>
      <c r="C2110" s="153" t="s">
        <v>420</v>
      </c>
      <c r="D2110" s="131">
        <v>36713.613825658955</v>
      </c>
      <c r="F2110" s="131">
        <v>26670.666666666664</v>
      </c>
      <c r="G2110" s="131">
        <v>26574.00000000993</v>
      </c>
      <c r="H2110" s="131">
        <v>10087.379443529448</v>
      </c>
    </row>
    <row r="2111" spans="1:8" ht="12.75">
      <c r="A2111" s="130">
        <v>38407.8621412037</v>
      </c>
      <c r="C2111" s="153" t="s">
        <v>421</v>
      </c>
      <c r="D2111" s="131">
        <v>113.62653006653392</v>
      </c>
      <c r="F2111" s="131">
        <v>321.150016866469</v>
      </c>
      <c r="G2111" s="131">
        <v>519.7537878822084</v>
      </c>
      <c r="H2111" s="131">
        <v>113.62653006653392</v>
      </c>
    </row>
    <row r="2113" spans="3:8" ht="12.75">
      <c r="C2113" s="153" t="s">
        <v>422</v>
      </c>
      <c r="D2113" s="131">
        <v>0.3094942671841282</v>
      </c>
      <c r="F2113" s="131">
        <v>1.2041319434577407</v>
      </c>
      <c r="G2113" s="131">
        <v>1.9558733644991881</v>
      </c>
      <c r="H2113" s="131">
        <v>1.1264226819525434</v>
      </c>
    </row>
    <row r="2114" spans="1:10" ht="12.75">
      <c r="A2114" s="147" t="s">
        <v>411</v>
      </c>
      <c r="C2114" s="148" t="s">
        <v>412</v>
      </c>
      <c r="D2114" s="148" t="s">
        <v>413</v>
      </c>
      <c r="F2114" s="148" t="s">
        <v>414</v>
      </c>
      <c r="G2114" s="148" t="s">
        <v>415</v>
      </c>
      <c r="H2114" s="148" t="s">
        <v>416</v>
      </c>
      <c r="I2114" s="149" t="s">
        <v>417</v>
      </c>
      <c r="J2114" s="148" t="s">
        <v>418</v>
      </c>
    </row>
    <row r="2115" spans="1:8" ht="12.75">
      <c r="A2115" s="150" t="s">
        <v>493</v>
      </c>
      <c r="C2115" s="151">
        <v>371.029</v>
      </c>
      <c r="D2115" s="131">
        <v>33536.43402403593</v>
      </c>
      <c r="F2115" s="131">
        <v>31964</v>
      </c>
      <c r="G2115" s="131">
        <v>32434</v>
      </c>
      <c r="H2115" s="152" t="s">
        <v>1126</v>
      </c>
    </row>
    <row r="2117" spans="4:8" ht="12.75">
      <c r="D2117" s="131">
        <v>33046.5</v>
      </c>
      <c r="F2117" s="131">
        <v>31364</v>
      </c>
      <c r="G2117" s="131">
        <v>32240</v>
      </c>
      <c r="H2117" s="152" t="s">
        <v>1127</v>
      </c>
    </row>
    <row r="2119" spans="4:8" ht="12.75">
      <c r="D2119" s="131">
        <v>33467.97638016939</v>
      </c>
      <c r="F2119" s="131">
        <v>32516.000000029802</v>
      </c>
      <c r="G2119" s="131">
        <v>32602</v>
      </c>
      <c r="H2119" s="152" t="s">
        <v>1128</v>
      </c>
    </row>
    <row r="2121" spans="1:8" ht="12.75">
      <c r="A2121" s="147" t="s">
        <v>419</v>
      </c>
      <c r="C2121" s="153" t="s">
        <v>420</v>
      </c>
      <c r="D2121" s="131">
        <v>33350.30346806844</v>
      </c>
      <c r="F2121" s="131">
        <v>31948.00000000993</v>
      </c>
      <c r="G2121" s="131">
        <v>32425.333333333336</v>
      </c>
      <c r="H2121" s="131">
        <v>1220.6544194364944</v>
      </c>
    </row>
    <row r="2122" spans="1:8" ht="12.75">
      <c r="A2122" s="130">
        <v>38407.862592592595</v>
      </c>
      <c r="C2122" s="153" t="s">
        <v>421</v>
      </c>
      <c r="D2122" s="131">
        <v>265.318719013752</v>
      </c>
      <c r="F2122" s="131">
        <v>576.1666425758175</v>
      </c>
      <c r="G2122" s="131">
        <v>181.15555010358733</v>
      </c>
      <c r="H2122" s="131">
        <v>265.318719013752</v>
      </c>
    </row>
    <row r="2124" spans="3:8" ht="12.75">
      <c r="C2124" s="153" t="s">
        <v>422</v>
      </c>
      <c r="D2124" s="131">
        <v>0.7955511387408629</v>
      </c>
      <c r="F2124" s="131">
        <v>1.8034513665194647</v>
      </c>
      <c r="G2124" s="131">
        <v>0.5586852361433055</v>
      </c>
      <c r="H2124" s="131">
        <v>21.735776710351352</v>
      </c>
    </row>
    <row r="2125" spans="1:10" ht="12.75">
      <c r="A2125" s="147" t="s">
        <v>411</v>
      </c>
      <c r="C2125" s="148" t="s">
        <v>412</v>
      </c>
      <c r="D2125" s="148" t="s">
        <v>413</v>
      </c>
      <c r="F2125" s="148" t="s">
        <v>414</v>
      </c>
      <c r="G2125" s="148" t="s">
        <v>415</v>
      </c>
      <c r="H2125" s="148" t="s">
        <v>416</v>
      </c>
      <c r="I2125" s="149" t="s">
        <v>417</v>
      </c>
      <c r="J2125" s="148" t="s">
        <v>418</v>
      </c>
    </row>
    <row r="2126" spans="1:8" ht="12.75">
      <c r="A2126" s="150" t="s">
        <v>468</v>
      </c>
      <c r="C2126" s="151">
        <v>407.77100000018254</v>
      </c>
      <c r="D2126" s="131">
        <v>593129.6586046219</v>
      </c>
      <c r="F2126" s="131">
        <v>119600</v>
      </c>
      <c r="G2126" s="131">
        <v>116300</v>
      </c>
      <c r="H2126" s="152" t="s">
        <v>1129</v>
      </c>
    </row>
    <row r="2128" spans="4:8" ht="12.75">
      <c r="D2128" s="131">
        <v>597375.8599386215</v>
      </c>
      <c r="F2128" s="131">
        <v>120100</v>
      </c>
      <c r="G2128" s="131">
        <v>118400</v>
      </c>
      <c r="H2128" s="152" t="s">
        <v>1130</v>
      </c>
    </row>
    <row r="2130" spans="4:8" ht="12.75">
      <c r="D2130" s="131">
        <v>595070.946978569</v>
      </c>
      <c r="F2130" s="131">
        <v>120800</v>
      </c>
      <c r="G2130" s="131">
        <v>115500</v>
      </c>
      <c r="H2130" s="152" t="s">
        <v>1131</v>
      </c>
    </row>
    <row r="2132" spans="1:8" ht="12.75">
      <c r="A2132" s="147" t="s">
        <v>419</v>
      </c>
      <c r="C2132" s="153" t="s">
        <v>420</v>
      </c>
      <c r="D2132" s="131">
        <v>595192.1551739374</v>
      </c>
      <c r="F2132" s="131">
        <v>120166.66666666666</v>
      </c>
      <c r="G2132" s="131">
        <v>116733.33333333334</v>
      </c>
      <c r="H2132" s="131">
        <v>476770.2264527634</v>
      </c>
    </row>
    <row r="2133" spans="1:8" ht="12.75">
      <c r="A2133" s="130">
        <v>38407.86305555556</v>
      </c>
      <c r="C2133" s="153" t="s">
        <v>421</v>
      </c>
      <c r="D2133" s="131">
        <v>2125.6940071617396</v>
      </c>
      <c r="F2133" s="131">
        <v>602.7713773341708</v>
      </c>
      <c r="G2133" s="131">
        <v>1497.7761292440648</v>
      </c>
      <c r="H2133" s="131">
        <v>2125.6940071617396</v>
      </c>
    </row>
    <row r="2135" spans="3:8" ht="12.75">
      <c r="C2135" s="153" t="s">
        <v>422</v>
      </c>
      <c r="D2135" s="131">
        <v>0.35714415734201543</v>
      </c>
      <c r="F2135" s="131">
        <v>0.501612796671987</v>
      </c>
      <c r="G2135" s="131">
        <v>1.2830749251091362</v>
      </c>
      <c r="H2135" s="131">
        <v>0.4458529264667381</v>
      </c>
    </row>
    <row r="2136" spans="1:10" ht="12.75">
      <c r="A2136" s="147" t="s">
        <v>411</v>
      </c>
      <c r="C2136" s="148" t="s">
        <v>412</v>
      </c>
      <c r="D2136" s="148" t="s">
        <v>413</v>
      </c>
      <c r="F2136" s="148" t="s">
        <v>414</v>
      </c>
      <c r="G2136" s="148" t="s">
        <v>415</v>
      </c>
      <c r="H2136" s="148" t="s">
        <v>416</v>
      </c>
      <c r="I2136" s="149" t="s">
        <v>417</v>
      </c>
      <c r="J2136" s="148" t="s">
        <v>418</v>
      </c>
    </row>
    <row r="2137" spans="1:8" ht="12.75">
      <c r="A2137" s="150" t="s">
        <v>475</v>
      </c>
      <c r="C2137" s="151">
        <v>455.40299999993294</v>
      </c>
      <c r="D2137" s="131">
        <v>86693.09996390343</v>
      </c>
      <c r="F2137" s="131">
        <v>82727.5</v>
      </c>
      <c r="G2137" s="131">
        <v>84665</v>
      </c>
      <c r="H2137" s="152" t="s">
        <v>1132</v>
      </c>
    </row>
    <row r="2139" spans="4:8" ht="12.75">
      <c r="D2139" s="131">
        <v>87343.45575082302</v>
      </c>
      <c r="F2139" s="131">
        <v>82752.5</v>
      </c>
      <c r="G2139" s="131">
        <v>84937.5</v>
      </c>
      <c r="H2139" s="152" t="s">
        <v>1133</v>
      </c>
    </row>
    <row r="2141" spans="4:8" ht="12.75">
      <c r="D2141" s="131">
        <v>87975.1523412466</v>
      </c>
      <c r="F2141" s="131">
        <v>82595</v>
      </c>
      <c r="G2141" s="131">
        <v>84097.5</v>
      </c>
      <c r="H2141" s="152" t="s">
        <v>1134</v>
      </c>
    </row>
    <row r="2143" spans="1:8" ht="12.75">
      <c r="A2143" s="147" t="s">
        <v>419</v>
      </c>
      <c r="C2143" s="153" t="s">
        <v>420</v>
      </c>
      <c r="D2143" s="131">
        <v>87337.23601865768</v>
      </c>
      <c r="F2143" s="131">
        <v>82691.66666666667</v>
      </c>
      <c r="G2143" s="131">
        <v>84566.66666666666</v>
      </c>
      <c r="H2143" s="131">
        <v>3713.5199333863657</v>
      </c>
    </row>
    <row r="2144" spans="1:8" ht="12.75">
      <c r="A2144" s="130">
        <v>38407.86369212963</v>
      </c>
      <c r="C2144" s="153" t="s">
        <v>421</v>
      </c>
      <c r="D2144" s="131">
        <v>641.04881901918</v>
      </c>
      <c r="F2144" s="131">
        <v>84.64386175815311</v>
      </c>
      <c r="G2144" s="131">
        <v>428.54647744828486</v>
      </c>
      <c r="H2144" s="131">
        <v>641.04881901918</v>
      </c>
    </row>
    <row r="2146" spans="3:8" ht="12.75">
      <c r="C2146" s="153" t="s">
        <v>422</v>
      </c>
      <c r="D2146" s="131">
        <v>0.7339925651897593</v>
      </c>
      <c r="F2146" s="131">
        <v>0.10236081236499421</v>
      </c>
      <c r="G2146" s="131">
        <v>0.5067557872861075</v>
      </c>
      <c r="H2146" s="131">
        <v>17.26256571981307</v>
      </c>
    </row>
    <row r="2147" spans="1:16" ht="12.75">
      <c r="A2147" s="141" t="s">
        <v>402</v>
      </c>
      <c r="B2147" s="136" t="s">
        <v>1135</v>
      </c>
      <c r="D2147" s="141" t="s">
        <v>403</v>
      </c>
      <c r="E2147" s="136" t="s">
        <v>404</v>
      </c>
      <c r="F2147" s="137" t="s">
        <v>445</v>
      </c>
      <c r="G2147" s="142" t="s">
        <v>406</v>
      </c>
      <c r="H2147" s="143">
        <v>2</v>
      </c>
      <c r="I2147" s="144" t="s">
        <v>407</v>
      </c>
      <c r="J2147" s="143">
        <v>6</v>
      </c>
      <c r="K2147" s="142" t="s">
        <v>408</v>
      </c>
      <c r="L2147" s="145">
        <v>1</v>
      </c>
      <c r="M2147" s="142" t="s">
        <v>409</v>
      </c>
      <c r="N2147" s="146">
        <v>1</v>
      </c>
      <c r="O2147" s="142" t="s">
        <v>410</v>
      </c>
      <c r="P2147" s="146">
        <v>1</v>
      </c>
    </row>
    <row r="2149" spans="1:10" ht="12.75">
      <c r="A2149" s="147" t="s">
        <v>411</v>
      </c>
      <c r="C2149" s="148" t="s">
        <v>412</v>
      </c>
      <c r="D2149" s="148" t="s">
        <v>413</v>
      </c>
      <c r="F2149" s="148" t="s">
        <v>414</v>
      </c>
      <c r="G2149" s="148" t="s">
        <v>415</v>
      </c>
      <c r="H2149" s="148" t="s">
        <v>416</v>
      </c>
      <c r="I2149" s="149" t="s">
        <v>417</v>
      </c>
      <c r="J2149" s="148" t="s">
        <v>418</v>
      </c>
    </row>
    <row r="2150" spans="1:8" ht="12.75">
      <c r="A2150" s="150" t="s">
        <v>471</v>
      </c>
      <c r="C2150" s="151">
        <v>228.61599999992177</v>
      </c>
      <c r="D2150" s="131">
        <v>33590.51988661289</v>
      </c>
      <c r="F2150" s="131">
        <v>24639</v>
      </c>
      <c r="G2150" s="131">
        <v>23604</v>
      </c>
      <c r="H2150" s="152" t="s">
        <v>1136</v>
      </c>
    </row>
    <row r="2152" spans="4:8" ht="12.75">
      <c r="D2152" s="131">
        <v>33633.35050934553</v>
      </c>
      <c r="F2152" s="131">
        <v>24689</v>
      </c>
      <c r="G2152" s="131">
        <v>23198</v>
      </c>
      <c r="H2152" s="152" t="s">
        <v>1137</v>
      </c>
    </row>
    <row r="2154" spans="4:8" ht="12.75">
      <c r="D2154" s="131">
        <v>33625.34635132551</v>
      </c>
      <c r="F2154" s="131">
        <v>24153</v>
      </c>
      <c r="G2154" s="131">
        <v>23484</v>
      </c>
      <c r="H2154" s="152" t="s">
        <v>1138</v>
      </c>
    </row>
    <row r="2156" spans="1:8" ht="12.75">
      <c r="A2156" s="147" t="s">
        <v>419</v>
      </c>
      <c r="C2156" s="153" t="s">
        <v>420</v>
      </c>
      <c r="D2156" s="131">
        <v>33616.40558242798</v>
      </c>
      <c r="F2156" s="131">
        <v>24493.666666666664</v>
      </c>
      <c r="G2156" s="131">
        <v>23428.666666666664</v>
      </c>
      <c r="H2156" s="131">
        <v>9692.126127128984</v>
      </c>
    </row>
    <row r="2157" spans="1:8" ht="12.75">
      <c r="A2157" s="130">
        <v>38407.86592592593</v>
      </c>
      <c r="C2157" s="153" t="s">
        <v>421</v>
      </c>
      <c r="D2157" s="131">
        <v>22.7721007460378</v>
      </c>
      <c r="F2157" s="131">
        <v>296.0833216061542</v>
      </c>
      <c r="G2157" s="131">
        <v>208.57932144230728</v>
      </c>
      <c r="H2157" s="131">
        <v>22.7721007460378</v>
      </c>
    </row>
    <row r="2159" spans="3:8" ht="12.75">
      <c r="C2159" s="153" t="s">
        <v>422</v>
      </c>
      <c r="D2159" s="131">
        <v>0.06774103403232755</v>
      </c>
      <c r="F2159" s="131">
        <v>1.208815836499861</v>
      </c>
      <c r="G2159" s="131">
        <v>0.8902739725221551</v>
      </c>
      <c r="H2159" s="131">
        <v>0.2349546471779498</v>
      </c>
    </row>
    <row r="2160" spans="1:10" ht="12.75">
      <c r="A2160" s="147" t="s">
        <v>411</v>
      </c>
      <c r="C2160" s="148" t="s">
        <v>412</v>
      </c>
      <c r="D2160" s="148" t="s">
        <v>413</v>
      </c>
      <c r="F2160" s="148" t="s">
        <v>414</v>
      </c>
      <c r="G2160" s="148" t="s">
        <v>415</v>
      </c>
      <c r="H2160" s="148" t="s">
        <v>416</v>
      </c>
      <c r="I2160" s="149" t="s">
        <v>417</v>
      </c>
      <c r="J2160" s="148" t="s">
        <v>418</v>
      </c>
    </row>
    <row r="2161" spans="1:8" ht="12.75">
      <c r="A2161" s="150" t="s">
        <v>472</v>
      </c>
      <c r="C2161" s="151">
        <v>231.6040000000503</v>
      </c>
      <c r="D2161" s="131">
        <v>81485.58444595337</v>
      </c>
      <c r="F2161" s="131">
        <v>17759</v>
      </c>
      <c r="G2161" s="131">
        <v>20029</v>
      </c>
      <c r="H2161" s="152" t="s">
        <v>1139</v>
      </c>
    </row>
    <row r="2163" spans="4:8" ht="12.75">
      <c r="D2163" s="131">
        <v>81586.64795970917</v>
      </c>
      <c r="F2163" s="131">
        <v>17700</v>
      </c>
      <c r="G2163" s="131">
        <v>19793</v>
      </c>
      <c r="H2163" s="152" t="s">
        <v>1140</v>
      </c>
    </row>
    <row r="2165" spans="4:8" ht="12.75">
      <c r="D2165" s="131">
        <v>82648.35331368446</v>
      </c>
      <c r="F2165" s="131">
        <v>17890</v>
      </c>
      <c r="G2165" s="131">
        <v>19708</v>
      </c>
      <c r="H2165" s="152" t="s">
        <v>1141</v>
      </c>
    </row>
    <row r="2167" spans="1:8" ht="12.75">
      <c r="A2167" s="147" t="s">
        <v>419</v>
      </c>
      <c r="C2167" s="153" t="s">
        <v>420</v>
      </c>
      <c r="D2167" s="131">
        <v>81906.861906449</v>
      </c>
      <c r="F2167" s="131">
        <v>17783</v>
      </c>
      <c r="G2167" s="131">
        <v>19843.333333333332</v>
      </c>
      <c r="H2167" s="131">
        <v>62851.4118765268</v>
      </c>
    </row>
    <row r="2168" spans="1:8" ht="12.75">
      <c r="A2168" s="130">
        <v>38407.86638888889</v>
      </c>
      <c r="C2168" s="153" t="s">
        <v>421</v>
      </c>
      <c r="D2168" s="131">
        <v>644.135535973934</v>
      </c>
      <c r="F2168" s="131">
        <v>97.24710792614864</v>
      </c>
      <c r="G2168" s="131">
        <v>166.31396012762528</v>
      </c>
      <c r="H2168" s="131">
        <v>644.135535973934</v>
      </c>
    </row>
    <row r="2170" spans="3:8" ht="12.75">
      <c r="C2170" s="153" t="s">
        <v>422</v>
      </c>
      <c r="D2170" s="131">
        <v>0.7864243861639355</v>
      </c>
      <c r="F2170" s="131">
        <v>0.5468543436211475</v>
      </c>
      <c r="G2170" s="131">
        <v>0.8381351929831614</v>
      </c>
      <c r="H2170" s="131">
        <v>1.0248545207534152</v>
      </c>
    </row>
    <row r="2171" spans="1:10" ht="12.75">
      <c r="A2171" s="147" t="s">
        <v>411</v>
      </c>
      <c r="C2171" s="148" t="s">
        <v>412</v>
      </c>
      <c r="D2171" s="148" t="s">
        <v>413</v>
      </c>
      <c r="F2171" s="148" t="s">
        <v>414</v>
      </c>
      <c r="G2171" s="148" t="s">
        <v>415</v>
      </c>
      <c r="H2171" s="148" t="s">
        <v>416</v>
      </c>
      <c r="I2171" s="149" t="s">
        <v>417</v>
      </c>
      <c r="J2171" s="148" t="s">
        <v>418</v>
      </c>
    </row>
    <row r="2172" spans="1:8" ht="12.75">
      <c r="A2172" s="150" t="s">
        <v>470</v>
      </c>
      <c r="C2172" s="151">
        <v>267.7160000000149</v>
      </c>
      <c r="D2172" s="131">
        <v>40020.43233913183</v>
      </c>
      <c r="F2172" s="131">
        <v>5500.75</v>
      </c>
      <c r="G2172" s="131">
        <v>5553.5</v>
      </c>
      <c r="H2172" s="152" t="s">
        <v>1142</v>
      </c>
    </row>
    <row r="2174" spans="4:8" ht="12.75">
      <c r="D2174" s="131">
        <v>39158.821224689484</v>
      </c>
      <c r="F2174" s="131">
        <v>5539</v>
      </c>
      <c r="G2174" s="131">
        <v>5562.5</v>
      </c>
      <c r="H2174" s="152" t="s">
        <v>1143</v>
      </c>
    </row>
    <row r="2176" spans="4:8" ht="12.75">
      <c r="D2176" s="131">
        <v>40296.39736300707</v>
      </c>
      <c r="F2176" s="131">
        <v>5506.25</v>
      </c>
      <c r="G2176" s="131">
        <v>5506</v>
      </c>
      <c r="H2176" s="152" t="s">
        <v>1144</v>
      </c>
    </row>
    <row r="2178" spans="1:8" ht="12.75">
      <c r="A2178" s="147" t="s">
        <v>419</v>
      </c>
      <c r="C2178" s="153" t="s">
        <v>420</v>
      </c>
      <c r="D2178" s="131">
        <v>39825.21697560946</v>
      </c>
      <c r="F2178" s="131">
        <v>5515.333333333334</v>
      </c>
      <c r="G2178" s="131">
        <v>5540.666666666666</v>
      </c>
      <c r="H2178" s="131">
        <v>34295.09213815823</v>
      </c>
    </row>
    <row r="2179" spans="1:8" ht="12.75">
      <c r="A2179" s="130">
        <v>38407.86703703704</v>
      </c>
      <c r="C2179" s="153" t="s">
        <v>421</v>
      </c>
      <c r="D2179" s="131">
        <v>593.3815351307545</v>
      </c>
      <c r="F2179" s="131">
        <v>20.67959944808732</v>
      </c>
      <c r="G2179" s="131">
        <v>30.357591033106257</v>
      </c>
      <c r="H2179" s="131">
        <v>593.3815351307545</v>
      </c>
    </row>
    <row r="2181" spans="3:8" ht="12.75">
      <c r="C2181" s="153" t="s">
        <v>422</v>
      </c>
      <c r="D2181" s="131">
        <v>1.4899643497087913</v>
      </c>
      <c r="F2181" s="131">
        <v>0.3749474093089687</v>
      </c>
      <c r="G2181" s="131">
        <v>0.5479050240603947</v>
      </c>
      <c r="H2181" s="131">
        <v>1.7302228923611265</v>
      </c>
    </row>
    <row r="2182" spans="1:10" ht="12.75">
      <c r="A2182" s="147" t="s">
        <v>411</v>
      </c>
      <c r="C2182" s="148" t="s">
        <v>412</v>
      </c>
      <c r="D2182" s="148" t="s">
        <v>413</v>
      </c>
      <c r="F2182" s="148" t="s">
        <v>414</v>
      </c>
      <c r="G2182" s="148" t="s">
        <v>415</v>
      </c>
      <c r="H2182" s="148" t="s">
        <v>416</v>
      </c>
      <c r="I2182" s="149" t="s">
        <v>417</v>
      </c>
      <c r="J2182" s="148" t="s">
        <v>418</v>
      </c>
    </row>
    <row r="2183" spans="1:8" ht="12.75">
      <c r="A2183" s="150" t="s">
        <v>469</v>
      </c>
      <c r="C2183" s="151">
        <v>292.40199999976903</v>
      </c>
      <c r="D2183" s="131">
        <v>24861.138842612505</v>
      </c>
      <c r="F2183" s="131">
        <v>22481.25</v>
      </c>
      <c r="G2183" s="131">
        <v>21914.75</v>
      </c>
      <c r="H2183" s="152" t="s">
        <v>1145</v>
      </c>
    </row>
    <row r="2185" spans="4:8" ht="12.75">
      <c r="D2185" s="131">
        <v>25101.19800722599</v>
      </c>
      <c r="F2185" s="131">
        <v>22353.5</v>
      </c>
      <c r="G2185" s="131">
        <v>21943.5</v>
      </c>
      <c r="H2185" s="152" t="s">
        <v>1146</v>
      </c>
    </row>
    <row r="2187" spans="4:8" ht="12.75">
      <c r="D2187" s="131">
        <v>24815.55453506112</v>
      </c>
      <c r="F2187" s="131">
        <v>22364.75</v>
      </c>
      <c r="G2187" s="131">
        <v>21769.75</v>
      </c>
      <c r="H2187" s="152" t="s">
        <v>1147</v>
      </c>
    </row>
    <row r="2189" spans="1:8" ht="12.75">
      <c r="A2189" s="147" t="s">
        <v>419</v>
      </c>
      <c r="C2189" s="153" t="s">
        <v>420</v>
      </c>
      <c r="D2189" s="131">
        <v>24925.96379496654</v>
      </c>
      <c r="F2189" s="131">
        <v>22399.833333333336</v>
      </c>
      <c r="G2189" s="131">
        <v>21876</v>
      </c>
      <c r="H2189" s="131">
        <v>2832.5805096639456</v>
      </c>
    </row>
    <row r="2190" spans="1:8" ht="12.75">
      <c r="A2190" s="130">
        <v>38407.86771990741</v>
      </c>
      <c r="C2190" s="153" t="s">
        <v>421</v>
      </c>
      <c r="D2190" s="131">
        <v>153.45929145380617</v>
      </c>
      <c r="F2190" s="131">
        <v>70.73291902172095</v>
      </c>
      <c r="G2190" s="131">
        <v>93.1312917337669</v>
      </c>
      <c r="H2190" s="131">
        <v>153.45929145380617</v>
      </c>
    </row>
    <row r="2192" spans="3:8" ht="12.75">
      <c r="C2192" s="153" t="s">
        <v>422</v>
      </c>
      <c r="D2192" s="131">
        <v>0.6156604122356754</v>
      </c>
      <c r="F2192" s="131">
        <v>0.3157743094296279</v>
      </c>
      <c r="G2192" s="131">
        <v>0.4257235862761332</v>
      </c>
      <c r="H2192" s="131">
        <v>5.417649769538676</v>
      </c>
    </row>
    <row r="2193" spans="1:10" ht="12.75">
      <c r="A2193" s="147" t="s">
        <v>411</v>
      </c>
      <c r="C2193" s="148" t="s">
        <v>412</v>
      </c>
      <c r="D2193" s="148" t="s">
        <v>413</v>
      </c>
      <c r="F2193" s="148" t="s">
        <v>414</v>
      </c>
      <c r="G2193" s="148" t="s">
        <v>415</v>
      </c>
      <c r="H2193" s="148" t="s">
        <v>416</v>
      </c>
      <c r="I2193" s="149" t="s">
        <v>417</v>
      </c>
      <c r="J2193" s="148" t="s">
        <v>418</v>
      </c>
    </row>
    <row r="2194" spans="1:8" ht="12.75">
      <c r="A2194" s="150" t="s">
        <v>473</v>
      </c>
      <c r="C2194" s="151">
        <v>324.75400000019</v>
      </c>
      <c r="D2194" s="131">
        <v>38073.75472533703</v>
      </c>
      <c r="F2194" s="131">
        <v>32112</v>
      </c>
      <c r="G2194" s="131">
        <v>29234</v>
      </c>
      <c r="H2194" s="152" t="s">
        <v>1148</v>
      </c>
    </row>
    <row r="2196" spans="4:8" ht="12.75">
      <c r="D2196" s="131">
        <v>38546.88599216938</v>
      </c>
      <c r="F2196" s="131">
        <v>31749.000000029802</v>
      </c>
      <c r="G2196" s="131">
        <v>29375.999999970198</v>
      </c>
      <c r="H2196" s="152" t="s">
        <v>1149</v>
      </c>
    </row>
    <row r="2198" spans="4:8" ht="12.75">
      <c r="D2198" s="131">
        <v>37902.75874912739</v>
      </c>
      <c r="F2198" s="131">
        <v>31652</v>
      </c>
      <c r="G2198" s="131">
        <v>29379</v>
      </c>
      <c r="H2198" s="152" t="s">
        <v>1150</v>
      </c>
    </row>
    <row r="2200" spans="1:8" ht="12.75">
      <c r="A2200" s="147" t="s">
        <v>419</v>
      </c>
      <c r="C2200" s="153" t="s">
        <v>420</v>
      </c>
      <c r="D2200" s="131">
        <v>38174.46648887793</v>
      </c>
      <c r="F2200" s="131">
        <v>31837.666666676603</v>
      </c>
      <c r="G2200" s="131">
        <v>29329.666666656733</v>
      </c>
      <c r="H2200" s="131">
        <v>7507.500001743819</v>
      </c>
    </row>
    <row r="2201" spans="1:8" ht="12.75">
      <c r="A2201" s="130">
        <v>38407.86822916667</v>
      </c>
      <c r="C2201" s="153" t="s">
        <v>421</v>
      </c>
      <c r="D2201" s="131">
        <v>333.6646831683928</v>
      </c>
      <c r="F2201" s="131">
        <v>242.47955239666095</v>
      </c>
      <c r="G2201" s="131">
        <v>82.8633413042983</v>
      </c>
      <c r="H2201" s="131">
        <v>333.6646831683928</v>
      </c>
    </row>
    <row r="2203" spans="3:8" ht="12.75">
      <c r="C2203" s="153" t="s">
        <v>422</v>
      </c>
      <c r="D2203" s="131">
        <v>0.8740519877746178</v>
      </c>
      <c r="F2203" s="131">
        <v>0.7616121964442075</v>
      </c>
      <c r="G2203" s="131">
        <v>0.2825239790348556</v>
      </c>
      <c r="H2203" s="131">
        <v>4.444418023188682</v>
      </c>
    </row>
    <row r="2204" spans="1:10" ht="12.75">
      <c r="A2204" s="147" t="s">
        <v>411</v>
      </c>
      <c r="C2204" s="148" t="s">
        <v>412</v>
      </c>
      <c r="D2204" s="148" t="s">
        <v>413</v>
      </c>
      <c r="F2204" s="148" t="s">
        <v>414</v>
      </c>
      <c r="G2204" s="148" t="s">
        <v>415</v>
      </c>
      <c r="H2204" s="148" t="s">
        <v>416</v>
      </c>
      <c r="I2204" s="149" t="s">
        <v>417</v>
      </c>
      <c r="J2204" s="148" t="s">
        <v>418</v>
      </c>
    </row>
    <row r="2205" spans="1:8" ht="12.75">
      <c r="A2205" s="150" t="s">
        <v>492</v>
      </c>
      <c r="C2205" s="151">
        <v>343.82299999985844</v>
      </c>
      <c r="D2205" s="131">
        <v>26592</v>
      </c>
      <c r="F2205" s="131">
        <v>25729.999999970198</v>
      </c>
      <c r="G2205" s="131">
        <v>25520</v>
      </c>
      <c r="H2205" s="152" t="s">
        <v>1151</v>
      </c>
    </row>
    <row r="2207" spans="4:8" ht="12.75">
      <c r="D2207" s="131">
        <v>26055</v>
      </c>
      <c r="F2207" s="131">
        <v>25934</v>
      </c>
      <c r="G2207" s="131">
        <v>25526</v>
      </c>
      <c r="H2207" s="152" t="s">
        <v>1152</v>
      </c>
    </row>
    <row r="2209" spans="4:8" ht="12.75">
      <c r="D2209" s="131">
        <v>26205</v>
      </c>
      <c r="F2209" s="131">
        <v>25692</v>
      </c>
      <c r="G2209" s="131">
        <v>25336</v>
      </c>
      <c r="H2209" s="152" t="s">
        <v>1153</v>
      </c>
    </row>
    <row r="2211" spans="1:8" ht="12.75">
      <c r="A2211" s="147" t="s">
        <v>419</v>
      </c>
      <c r="C2211" s="153" t="s">
        <v>420</v>
      </c>
      <c r="D2211" s="131">
        <v>26284</v>
      </c>
      <c r="F2211" s="131">
        <v>25785.333333323397</v>
      </c>
      <c r="G2211" s="131">
        <v>25460.666666666664</v>
      </c>
      <c r="H2211" s="131">
        <v>659.8287638337667</v>
      </c>
    </row>
    <row r="2212" spans="1:8" ht="12.75">
      <c r="A2212" s="130">
        <v>38407.86865740741</v>
      </c>
      <c r="C2212" s="153" t="s">
        <v>421</v>
      </c>
      <c r="D2212" s="131">
        <v>277.07941099980707</v>
      </c>
      <c r="F2212" s="131">
        <v>130.1435105372563</v>
      </c>
      <c r="G2212" s="131">
        <v>108.00617266310908</v>
      </c>
      <c r="H2212" s="131">
        <v>277.07941099980707</v>
      </c>
    </row>
    <row r="2214" spans="3:8" ht="12.75">
      <c r="C2214" s="153" t="s">
        <v>422</v>
      </c>
      <c r="D2214" s="131">
        <v>1.0541752054474476</v>
      </c>
      <c r="F2214" s="131">
        <v>0.5047191318216032</v>
      </c>
      <c r="G2214" s="131">
        <v>0.42420795212134704</v>
      </c>
      <c r="H2214" s="131">
        <v>41.9926238725799</v>
      </c>
    </row>
    <row r="2215" spans="1:10" ht="12.75">
      <c r="A2215" s="147" t="s">
        <v>411</v>
      </c>
      <c r="C2215" s="148" t="s">
        <v>412</v>
      </c>
      <c r="D2215" s="148" t="s">
        <v>413</v>
      </c>
      <c r="F2215" s="148" t="s">
        <v>414</v>
      </c>
      <c r="G2215" s="148" t="s">
        <v>415</v>
      </c>
      <c r="H2215" s="148" t="s">
        <v>416</v>
      </c>
      <c r="I2215" s="149" t="s">
        <v>417</v>
      </c>
      <c r="J2215" s="148" t="s">
        <v>418</v>
      </c>
    </row>
    <row r="2216" spans="1:8" ht="12.75">
      <c r="A2216" s="150" t="s">
        <v>474</v>
      </c>
      <c r="C2216" s="151">
        <v>361.38400000007823</v>
      </c>
      <c r="D2216" s="131">
        <v>32543.558323919773</v>
      </c>
      <c r="F2216" s="131">
        <v>26574.000000029802</v>
      </c>
      <c r="G2216" s="131">
        <v>26134</v>
      </c>
      <c r="H2216" s="152" t="s">
        <v>1154</v>
      </c>
    </row>
    <row r="2218" spans="4:8" ht="12.75">
      <c r="D2218" s="131">
        <v>32257.598792165518</v>
      </c>
      <c r="F2218" s="131">
        <v>26224.000000029802</v>
      </c>
      <c r="G2218" s="131">
        <v>26490</v>
      </c>
      <c r="H2218" s="152" t="s">
        <v>1155</v>
      </c>
    </row>
    <row r="2220" spans="4:8" ht="12.75">
      <c r="D2220" s="131">
        <v>32548.595717817545</v>
      </c>
      <c r="F2220" s="131">
        <v>26402</v>
      </c>
      <c r="G2220" s="131">
        <v>26218.000000029802</v>
      </c>
      <c r="H2220" s="152" t="s">
        <v>1156</v>
      </c>
    </row>
    <row r="2222" spans="1:8" ht="12.75">
      <c r="A2222" s="147" t="s">
        <v>419</v>
      </c>
      <c r="C2222" s="153" t="s">
        <v>420</v>
      </c>
      <c r="D2222" s="131">
        <v>32449.917611300945</v>
      </c>
      <c r="F2222" s="131">
        <v>26400.00000001987</v>
      </c>
      <c r="G2222" s="131">
        <v>26280.666666676603</v>
      </c>
      <c r="H2222" s="131">
        <v>6104.76850047853</v>
      </c>
    </row>
    <row r="2223" spans="1:8" ht="12.75">
      <c r="A2223" s="130">
        <v>38407.869097222225</v>
      </c>
      <c r="C2223" s="153" t="s">
        <v>421</v>
      </c>
      <c r="D2223" s="131">
        <v>166.57202640134838</v>
      </c>
      <c r="F2223" s="131">
        <v>175.00857121866918</v>
      </c>
      <c r="G2223" s="131">
        <v>186.08958415585442</v>
      </c>
      <c r="H2223" s="131">
        <v>166.57202640134838</v>
      </c>
    </row>
    <row r="2225" spans="3:8" ht="12.75">
      <c r="C2225" s="153" t="s">
        <v>422</v>
      </c>
      <c r="D2225" s="131">
        <v>0.5133203368853495</v>
      </c>
      <c r="F2225" s="131">
        <v>0.6629112546156722</v>
      </c>
      <c r="G2225" s="131">
        <v>0.7080854778764518</v>
      </c>
      <c r="H2225" s="131">
        <v>2.728555986820654</v>
      </c>
    </row>
    <row r="2226" spans="1:10" ht="12.75">
      <c r="A2226" s="147" t="s">
        <v>411</v>
      </c>
      <c r="C2226" s="148" t="s">
        <v>412</v>
      </c>
      <c r="D2226" s="148" t="s">
        <v>413</v>
      </c>
      <c r="F2226" s="148" t="s">
        <v>414</v>
      </c>
      <c r="G2226" s="148" t="s">
        <v>415</v>
      </c>
      <c r="H2226" s="148" t="s">
        <v>416</v>
      </c>
      <c r="I2226" s="149" t="s">
        <v>417</v>
      </c>
      <c r="J2226" s="148" t="s">
        <v>418</v>
      </c>
    </row>
    <row r="2227" spans="1:8" ht="12.75">
      <c r="A2227" s="150" t="s">
        <v>493</v>
      </c>
      <c r="C2227" s="151">
        <v>371.029</v>
      </c>
      <c r="D2227" s="131">
        <v>32179.5</v>
      </c>
      <c r="F2227" s="131">
        <v>32060</v>
      </c>
      <c r="G2227" s="131">
        <v>32772</v>
      </c>
      <c r="H2227" s="152" t="s">
        <v>1157</v>
      </c>
    </row>
    <row r="2229" spans="4:8" ht="12.75">
      <c r="D2229" s="131">
        <v>32213.5</v>
      </c>
      <c r="F2229" s="131">
        <v>32410</v>
      </c>
      <c r="G2229" s="131">
        <v>32231.999999970198</v>
      </c>
      <c r="H2229" s="152" t="s">
        <v>1158</v>
      </c>
    </row>
    <row r="2231" spans="4:8" ht="12.75">
      <c r="D2231" s="131">
        <v>32613</v>
      </c>
      <c r="F2231" s="131">
        <v>31940</v>
      </c>
      <c r="G2231" s="131">
        <v>31927.999999970198</v>
      </c>
      <c r="H2231" s="152" t="s">
        <v>1159</v>
      </c>
    </row>
    <row r="2233" spans="1:8" ht="12.75">
      <c r="A2233" s="147" t="s">
        <v>419</v>
      </c>
      <c r="C2233" s="153" t="s">
        <v>420</v>
      </c>
      <c r="D2233" s="131">
        <v>32335.333333333336</v>
      </c>
      <c r="F2233" s="131">
        <v>32136.666666666664</v>
      </c>
      <c r="G2233" s="131">
        <v>32310.6666666468</v>
      </c>
      <c r="H2233" s="131">
        <v>132.4510218539315</v>
      </c>
    </row>
    <row r="2234" spans="1:8" ht="12.75">
      <c r="A2234" s="130">
        <v>38407.86953703704</v>
      </c>
      <c r="C2234" s="153" t="s">
        <v>421</v>
      </c>
      <c r="D2234" s="131">
        <v>241.06655374259893</v>
      </c>
      <c r="F2234" s="131">
        <v>244.19937209856485</v>
      </c>
      <c r="G2234" s="131">
        <v>427.4638386424804</v>
      </c>
      <c r="H2234" s="131">
        <v>241.06655374259893</v>
      </c>
    </row>
    <row r="2236" spans="3:8" ht="12.75">
      <c r="C2236" s="153" t="s">
        <v>422</v>
      </c>
      <c r="D2236" s="131">
        <v>0.7455205463866119</v>
      </c>
      <c r="F2236" s="131">
        <v>0.7598777266836373</v>
      </c>
      <c r="G2236" s="131">
        <v>1.3229805594934902</v>
      </c>
      <c r="H2236" s="131">
        <v>182.00429892375604</v>
      </c>
    </row>
    <row r="2237" spans="1:10" ht="12.75">
      <c r="A2237" s="147" t="s">
        <v>411</v>
      </c>
      <c r="C2237" s="148" t="s">
        <v>412</v>
      </c>
      <c r="D2237" s="148" t="s">
        <v>413</v>
      </c>
      <c r="F2237" s="148" t="s">
        <v>414</v>
      </c>
      <c r="G2237" s="148" t="s">
        <v>415</v>
      </c>
      <c r="H2237" s="148" t="s">
        <v>416</v>
      </c>
      <c r="I2237" s="149" t="s">
        <v>417</v>
      </c>
      <c r="J2237" s="148" t="s">
        <v>418</v>
      </c>
    </row>
    <row r="2238" spans="1:8" ht="12.75">
      <c r="A2238" s="150" t="s">
        <v>468</v>
      </c>
      <c r="C2238" s="151">
        <v>407.77100000018254</v>
      </c>
      <c r="D2238" s="131">
        <v>257537.27777528763</v>
      </c>
      <c r="F2238" s="131">
        <v>120900</v>
      </c>
      <c r="G2238" s="131">
        <v>115600</v>
      </c>
      <c r="H2238" s="152" t="s">
        <v>1160</v>
      </c>
    </row>
    <row r="2240" spans="4:8" ht="12.75">
      <c r="D2240" s="131">
        <v>259236.1482245922</v>
      </c>
      <c r="F2240" s="131">
        <v>118900</v>
      </c>
      <c r="G2240" s="131">
        <v>116400</v>
      </c>
      <c r="H2240" s="152" t="s">
        <v>1161</v>
      </c>
    </row>
    <row r="2242" spans="4:8" ht="12.75">
      <c r="D2242" s="131">
        <v>257232.96611261368</v>
      </c>
      <c r="F2242" s="131">
        <v>120500</v>
      </c>
      <c r="G2242" s="131">
        <v>116100</v>
      </c>
      <c r="H2242" s="152" t="s">
        <v>1162</v>
      </c>
    </row>
    <row r="2244" spans="1:8" ht="12.75">
      <c r="A2244" s="147" t="s">
        <v>419</v>
      </c>
      <c r="C2244" s="153" t="s">
        <v>420</v>
      </c>
      <c r="D2244" s="131">
        <v>258002.1307041645</v>
      </c>
      <c r="F2244" s="131">
        <v>120100</v>
      </c>
      <c r="G2244" s="131">
        <v>116033.33333333334</v>
      </c>
      <c r="H2244" s="131">
        <v>139968.7135133888</v>
      </c>
    </row>
    <row r="2245" spans="1:8" ht="12.75">
      <c r="A2245" s="130">
        <v>38407.87</v>
      </c>
      <c r="C2245" s="153" t="s">
        <v>421</v>
      </c>
      <c r="D2245" s="131">
        <v>1079.4678446123735</v>
      </c>
      <c r="F2245" s="131">
        <v>1058.300524425836</v>
      </c>
      <c r="G2245" s="131">
        <v>404.14518843273805</v>
      </c>
      <c r="H2245" s="131">
        <v>1079.4678446123735</v>
      </c>
    </row>
    <row r="2247" spans="3:8" ht="12.75">
      <c r="C2247" s="153" t="s">
        <v>422</v>
      </c>
      <c r="D2247" s="131">
        <v>0.41839493405197276</v>
      </c>
      <c r="F2247" s="131">
        <v>0.8811827847009459</v>
      </c>
      <c r="G2247" s="131">
        <v>0.3483009380345344</v>
      </c>
      <c r="H2247" s="131">
        <v>0.7712208089339312</v>
      </c>
    </row>
    <row r="2248" spans="1:10" ht="12.75">
      <c r="A2248" s="147" t="s">
        <v>411</v>
      </c>
      <c r="C2248" s="148" t="s">
        <v>412</v>
      </c>
      <c r="D2248" s="148" t="s">
        <v>413</v>
      </c>
      <c r="F2248" s="148" t="s">
        <v>414</v>
      </c>
      <c r="G2248" s="148" t="s">
        <v>415</v>
      </c>
      <c r="H2248" s="148" t="s">
        <v>416</v>
      </c>
      <c r="I2248" s="149" t="s">
        <v>417</v>
      </c>
      <c r="J2248" s="148" t="s">
        <v>418</v>
      </c>
    </row>
    <row r="2249" spans="1:8" ht="12.75">
      <c r="A2249" s="150" t="s">
        <v>475</v>
      </c>
      <c r="C2249" s="151">
        <v>455.40299999993294</v>
      </c>
      <c r="D2249" s="131">
        <v>86547.0442917347</v>
      </c>
      <c r="F2249" s="131">
        <v>82932.5</v>
      </c>
      <c r="G2249" s="131">
        <v>84677.5</v>
      </c>
      <c r="H2249" s="152" t="s">
        <v>1163</v>
      </c>
    </row>
    <row r="2251" spans="4:8" ht="12.75">
      <c r="D2251" s="131">
        <v>85783.82154870033</v>
      </c>
      <c r="F2251" s="131">
        <v>81840</v>
      </c>
      <c r="G2251" s="131">
        <v>84232.5</v>
      </c>
      <c r="H2251" s="152" t="s">
        <v>1164</v>
      </c>
    </row>
    <row r="2253" spans="4:8" ht="12.75">
      <c r="D2253" s="131">
        <v>86066.88949489594</v>
      </c>
      <c r="F2253" s="131">
        <v>82392.5</v>
      </c>
      <c r="G2253" s="131">
        <v>83827.5</v>
      </c>
      <c r="H2253" s="152" t="s">
        <v>1165</v>
      </c>
    </row>
    <row r="2255" spans="1:8" ht="12.75">
      <c r="A2255" s="147" t="s">
        <v>419</v>
      </c>
      <c r="C2255" s="153" t="s">
        <v>420</v>
      </c>
      <c r="D2255" s="131">
        <v>86132.58511177698</v>
      </c>
      <c r="F2255" s="131">
        <v>82388.33333333333</v>
      </c>
      <c r="G2255" s="131">
        <v>84245.83333333334</v>
      </c>
      <c r="H2255" s="131">
        <v>2820.9014877459795</v>
      </c>
    </row>
    <row r="2256" spans="1:8" ht="12.75">
      <c r="A2256" s="130">
        <v>38407.87064814815</v>
      </c>
      <c r="C2256" s="153" t="s">
        <v>421</v>
      </c>
      <c r="D2256" s="131">
        <v>385.82920370121144</v>
      </c>
      <c r="F2256" s="131">
        <v>546.2619182528957</v>
      </c>
      <c r="G2256" s="131">
        <v>425.1568338076354</v>
      </c>
      <c r="H2256" s="131">
        <v>385.82920370121144</v>
      </c>
    </row>
    <row r="2258" spans="3:8" ht="12.75">
      <c r="C2258" s="153" t="s">
        <v>422</v>
      </c>
      <c r="D2258" s="131">
        <v>0.4479480131712158</v>
      </c>
      <c r="F2258" s="131">
        <v>0.663033097226018</v>
      </c>
      <c r="G2258" s="131">
        <v>0.5046621500263736</v>
      </c>
      <c r="H2258" s="131">
        <v>13.677514276101336</v>
      </c>
    </row>
    <row r="2259" spans="1:16" ht="12.75">
      <c r="A2259" s="141" t="s">
        <v>402</v>
      </c>
      <c r="B2259" s="136" t="s">
        <v>551</v>
      </c>
      <c r="D2259" s="141" t="s">
        <v>403</v>
      </c>
      <c r="E2259" s="136" t="s">
        <v>404</v>
      </c>
      <c r="F2259" s="137" t="s">
        <v>446</v>
      </c>
      <c r="G2259" s="142" t="s">
        <v>406</v>
      </c>
      <c r="H2259" s="143">
        <v>2</v>
      </c>
      <c r="I2259" s="144" t="s">
        <v>407</v>
      </c>
      <c r="J2259" s="143">
        <v>7</v>
      </c>
      <c r="K2259" s="142" t="s">
        <v>408</v>
      </c>
      <c r="L2259" s="145">
        <v>1</v>
      </c>
      <c r="M2259" s="142" t="s">
        <v>409</v>
      </c>
      <c r="N2259" s="146">
        <v>1</v>
      </c>
      <c r="O2259" s="142" t="s">
        <v>410</v>
      </c>
      <c r="P2259" s="146">
        <v>1</v>
      </c>
    </row>
    <row r="2261" spans="1:10" ht="12.75">
      <c r="A2261" s="147" t="s">
        <v>411</v>
      </c>
      <c r="C2261" s="148" t="s">
        <v>412</v>
      </c>
      <c r="D2261" s="148" t="s">
        <v>413</v>
      </c>
      <c r="F2261" s="148" t="s">
        <v>414</v>
      </c>
      <c r="G2261" s="148" t="s">
        <v>415</v>
      </c>
      <c r="H2261" s="148" t="s">
        <v>416</v>
      </c>
      <c r="I2261" s="149" t="s">
        <v>417</v>
      </c>
      <c r="J2261" s="148" t="s">
        <v>418</v>
      </c>
    </row>
    <row r="2262" spans="1:8" ht="12.75">
      <c r="A2262" s="150" t="s">
        <v>471</v>
      </c>
      <c r="C2262" s="151">
        <v>228.61599999992177</v>
      </c>
      <c r="D2262" s="131">
        <v>26976.027021676302</v>
      </c>
      <c r="F2262" s="131">
        <v>24001</v>
      </c>
      <c r="G2262" s="131">
        <v>23482</v>
      </c>
      <c r="H2262" s="152" t="s">
        <v>1166</v>
      </c>
    </row>
    <row r="2264" spans="4:8" ht="12.75">
      <c r="D2264" s="131">
        <v>26894.202697634697</v>
      </c>
      <c r="F2264" s="131">
        <v>24162</v>
      </c>
      <c r="G2264" s="131">
        <v>23521</v>
      </c>
      <c r="H2264" s="152" t="s">
        <v>1167</v>
      </c>
    </row>
    <row r="2266" spans="4:8" ht="12.75">
      <c r="D2266" s="131">
        <v>26901.6915705204</v>
      </c>
      <c r="F2266" s="131">
        <v>24266</v>
      </c>
      <c r="G2266" s="131">
        <v>23265</v>
      </c>
      <c r="H2266" s="152" t="s">
        <v>1168</v>
      </c>
    </row>
    <row r="2268" spans="1:8" ht="12.75">
      <c r="A2268" s="147" t="s">
        <v>419</v>
      </c>
      <c r="C2268" s="153" t="s">
        <v>420</v>
      </c>
      <c r="D2268" s="131">
        <v>26923.973763277136</v>
      </c>
      <c r="F2268" s="131">
        <v>24143</v>
      </c>
      <c r="G2268" s="131">
        <v>23422.666666666664</v>
      </c>
      <c r="H2268" s="131">
        <v>3166.089808274173</v>
      </c>
    </row>
    <row r="2269" spans="1:8" ht="12.75">
      <c r="A2269" s="130">
        <v>38407.872881944444</v>
      </c>
      <c r="C2269" s="153" t="s">
        <v>421</v>
      </c>
      <c r="D2269" s="131">
        <v>45.23468897640385</v>
      </c>
      <c r="F2269" s="131">
        <v>133.51778907696155</v>
      </c>
      <c r="G2269" s="131">
        <v>137.92872555538725</v>
      </c>
      <c r="H2269" s="131">
        <v>45.23468897640385</v>
      </c>
    </row>
    <row r="2271" spans="3:8" ht="12.75">
      <c r="C2271" s="153" t="s">
        <v>422</v>
      </c>
      <c r="D2271" s="131">
        <v>0.16800896247381417</v>
      </c>
      <c r="F2271" s="131">
        <v>0.553028990088065</v>
      </c>
      <c r="G2271" s="131">
        <v>0.58886858408687</v>
      </c>
      <c r="H2271" s="131">
        <v>1.4287241270979982</v>
      </c>
    </row>
    <row r="2272" spans="1:10" ht="12.75">
      <c r="A2272" s="147" t="s">
        <v>411</v>
      </c>
      <c r="C2272" s="148" t="s">
        <v>412</v>
      </c>
      <c r="D2272" s="148" t="s">
        <v>413</v>
      </c>
      <c r="F2272" s="148" t="s">
        <v>414</v>
      </c>
      <c r="G2272" s="148" t="s">
        <v>415</v>
      </c>
      <c r="H2272" s="148" t="s">
        <v>416</v>
      </c>
      <c r="I2272" s="149" t="s">
        <v>417</v>
      </c>
      <c r="J2272" s="148" t="s">
        <v>418</v>
      </c>
    </row>
    <row r="2273" spans="1:8" ht="12.75">
      <c r="A2273" s="150" t="s">
        <v>472</v>
      </c>
      <c r="C2273" s="151">
        <v>231.6040000000503</v>
      </c>
      <c r="D2273" s="131">
        <v>19566.310633331537</v>
      </c>
      <c r="F2273" s="131">
        <v>17432</v>
      </c>
      <c r="G2273" s="131">
        <v>19115</v>
      </c>
      <c r="H2273" s="152" t="s">
        <v>1169</v>
      </c>
    </row>
    <row r="2275" spans="4:8" ht="12.75">
      <c r="D2275" s="131">
        <v>19624</v>
      </c>
      <c r="F2275" s="131">
        <v>17608</v>
      </c>
      <c r="G2275" s="131">
        <v>19272</v>
      </c>
      <c r="H2275" s="152" t="s">
        <v>1170</v>
      </c>
    </row>
    <row r="2277" spans="4:8" ht="12.75">
      <c r="D2277" s="131">
        <v>19669.739781945944</v>
      </c>
      <c r="F2277" s="131">
        <v>17608</v>
      </c>
      <c r="G2277" s="131">
        <v>19047</v>
      </c>
      <c r="H2277" s="152" t="s">
        <v>1171</v>
      </c>
    </row>
    <row r="2279" spans="1:8" ht="12.75">
      <c r="A2279" s="147" t="s">
        <v>419</v>
      </c>
      <c r="C2279" s="153" t="s">
        <v>420</v>
      </c>
      <c r="D2279" s="131">
        <v>19620.016805092495</v>
      </c>
      <c r="F2279" s="131">
        <v>17549.333333333332</v>
      </c>
      <c r="G2279" s="131">
        <v>19144.666666666668</v>
      </c>
      <c r="H2279" s="131">
        <v>1085.4147703827393</v>
      </c>
    </row>
    <row r="2280" spans="1:8" ht="12.75">
      <c r="A2280" s="130">
        <v>38407.873344907406</v>
      </c>
      <c r="C2280" s="153" t="s">
        <v>421</v>
      </c>
      <c r="D2280" s="131">
        <v>51.82949524205992</v>
      </c>
      <c r="F2280" s="131">
        <v>101.61364737737415</v>
      </c>
      <c r="G2280" s="131">
        <v>115.39641819975753</v>
      </c>
      <c r="H2280" s="131">
        <v>51.82949524205992</v>
      </c>
    </row>
    <row r="2282" spans="3:8" ht="12.75">
      <c r="C2282" s="153" t="s">
        <v>422</v>
      </c>
      <c r="D2282" s="131">
        <v>0.2641664161500986</v>
      </c>
      <c r="F2282" s="131">
        <v>0.5790171367043809</v>
      </c>
      <c r="G2282" s="131">
        <v>0.6027601326727593</v>
      </c>
      <c r="H2282" s="131">
        <v>4.775086598810867</v>
      </c>
    </row>
    <row r="2283" spans="1:10" ht="12.75">
      <c r="A2283" s="147" t="s">
        <v>411</v>
      </c>
      <c r="C2283" s="148" t="s">
        <v>412</v>
      </c>
      <c r="D2283" s="148" t="s">
        <v>413</v>
      </c>
      <c r="F2283" s="148" t="s">
        <v>414</v>
      </c>
      <c r="G2283" s="148" t="s">
        <v>415</v>
      </c>
      <c r="H2283" s="148" t="s">
        <v>416</v>
      </c>
      <c r="I2283" s="149" t="s">
        <v>417</v>
      </c>
      <c r="J2283" s="148" t="s">
        <v>418</v>
      </c>
    </row>
    <row r="2284" spans="1:8" ht="12.75">
      <c r="A2284" s="150" t="s">
        <v>470</v>
      </c>
      <c r="C2284" s="151">
        <v>267.7160000000149</v>
      </c>
      <c r="D2284" s="131">
        <v>6752.509719595313</v>
      </c>
      <c r="F2284" s="131">
        <v>5454.5</v>
      </c>
      <c r="G2284" s="131">
        <v>5442.25</v>
      </c>
      <c r="H2284" s="152" t="s">
        <v>1172</v>
      </c>
    </row>
    <row r="2286" spans="4:8" ht="12.75">
      <c r="D2286" s="131">
        <v>6738.493367597461</v>
      </c>
      <c r="F2286" s="131">
        <v>5430.5</v>
      </c>
      <c r="G2286" s="131">
        <v>5463.5</v>
      </c>
      <c r="H2286" s="152" t="s">
        <v>1173</v>
      </c>
    </row>
    <row r="2288" spans="4:8" ht="12.75">
      <c r="D2288" s="131">
        <v>6724.669872060418</v>
      </c>
      <c r="F2288" s="131">
        <v>5380.25</v>
      </c>
      <c r="G2288" s="131">
        <v>5470.75</v>
      </c>
      <c r="H2288" s="152" t="s">
        <v>1174</v>
      </c>
    </row>
    <row r="2290" spans="1:8" ht="12.75">
      <c r="A2290" s="147" t="s">
        <v>419</v>
      </c>
      <c r="C2290" s="153" t="s">
        <v>420</v>
      </c>
      <c r="D2290" s="131">
        <v>6738.557653084397</v>
      </c>
      <c r="F2290" s="131">
        <v>5421.75</v>
      </c>
      <c r="G2290" s="131">
        <v>5458.833333333334</v>
      </c>
      <c r="H2290" s="131">
        <v>1295.155615806547</v>
      </c>
    </row>
    <row r="2291" spans="1:8" ht="12.75">
      <c r="A2291" s="130">
        <v>38407.87399305555</v>
      </c>
      <c r="C2291" s="153" t="s">
        <v>421</v>
      </c>
      <c r="D2291" s="131">
        <v>13.920035098879328</v>
      </c>
      <c r="F2291" s="131">
        <v>37.89046713884641</v>
      </c>
      <c r="G2291" s="131">
        <v>14.812016518129235</v>
      </c>
      <c r="H2291" s="131">
        <v>13.920035098879328</v>
      </c>
    </row>
    <row r="2293" spans="3:8" ht="12.75">
      <c r="C2293" s="153" t="s">
        <v>422</v>
      </c>
      <c r="D2293" s="131">
        <v>0.20657291686905424</v>
      </c>
      <c r="F2293" s="131">
        <v>0.6988604627444351</v>
      </c>
      <c r="G2293" s="131">
        <v>0.2713403325154197</v>
      </c>
      <c r="H2293" s="131">
        <v>1.0747770328904256</v>
      </c>
    </row>
    <row r="2294" spans="1:10" ht="12.75">
      <c r="A2294" s="147" t="s">
        <v>411</v>
      </c>
      <c r="C2294" s="148" t="s">
        <v>412</v>
      </c>
      <c r="D2294" s="148" t="s">
        <v>413</v>
      </c>
      <c r="F2294" s="148" t="s">
        <v>414</v>
      </c>
      <c r="G2294" s="148" t="s">
        <v>415</v>
      </c>
      <c r="H2294" s="148" t="s">
        <v>416</v>
      </c>
      <c r="I2294" s="149" t="s">
        <v>417</v>
      </c>
      <c r="J2294" s="148" t="s">
        <v>418</v>
      </c>
    </row>
    <row r="2295" spans="1:8" ht="12.75">
      <c r="A2295" s="150" t="s">
        <v>469</v>
      </c>
      <c r="C2295" s="151">
        <v>292.40199999976903</v>
      </c>
      <c r="D2295" s="131">
        <v>46793.04136389494</v>
      </c>
      <c r="F2295" s="131">
        <v>22247.5</v>
      </c>
      <c r="G2295" s="131">
        <v>21863.75</v>
      </c>
      <c r="H2295" s="152" t="s">
        <v>1175</v>
      </c>
    </row>
    <row r="2297" spans="4:8" ht="12.75">
      <c r="D2297" s="131">
        <v>46860.78512173891</v>
      </c>
      <c r="F2297" s="131">
        <v>22425.75</v>
      </c>
      <c r="G2297" s="131">
        <v>21566.25</v>
      </c>
      <c r="H2297" s="152" t="s">
        <v>1176</v>
      </c>
    </row>
    <row r="2299" spans="4:8" ht="12.75">
      <c r="D2299" s="131">
        <v>46377.568651258945</v>
      </c>
      <c r="F2299" s="131">
        <v>22239.25</v>
      </c>
      <c r="G2299" s="131">
        <v>21661</v>
      </c>
      <c r="H2299" s="152" t="s">
        <v>1177</v>
      </c>
    </row>
    <row r="2301" spans="1:8" ht="12.75">
      <c r="A2301" s="147" t="s">
        <v>419</v>
      </c>
      <c r="C2301" s="153" t="s">
        <v>420</v>
      </c>
      <c r="D2301" s="131">
        <v>46677.1317122976</v>
      </c>
      <c r="F2301" s="131">
        <v>22304.166666666664</v>
      </c>
      <c r="G2301" s="131">
        <v>21697</v>
      </c>
      <c r="H2301" s="131">
        <v>24728.166294430164</v>
      </c>
    </row>
    <row r="2302" spans="1:8" ht="12.75">
      <c r="A2302" s="130">
        <v>38407.87467592592</v>
      </c>
      <c r="C2302" s="153" t="s">
        <v>421</v>
      </c>
      <c r="D2302" s="131">
        <v>261.6310853779017</v>
      </c>
      <c r="F2302" s="131">
        <v>105.37502471332253</v>
      </c>
      <c r="G2302" s="131">
        <v>151.98211243432561</v>
      </c>
      <c r="H2302" s="131">
        <v>261.6310853779017</v>
      </c>
    </row>
    <row r="2304" spans="3:8" ht="12.75">
      <c r="C2304" s="153" t="s">
        <v>422</v>
      </c>
      <c r="D2304" s="131">
        <v>0.5605123446541429</v>
      </c>
      <c r="F2304" s="131">
        <v>0.47244546854469305</v>
      </c>
      <c r="G2304" s="131">
        <v>0.7004752382095478</v>
      </c>
      <c r="H2304" s="131">
        <v>1.0580286555126905</v>
      </c>
    </row>
    <row r="2305" spans="1:10" ht="12.75">
      <c r="A2305" s="147" t="s">
        <v>411</v>
      </c>
      <c r="C2305" s="148" t="s">
        <v>412</v>
      </c>
      <c r="D2305" s="148" t="s">
        <v>413</v>
      </c>
      <c r="F2305" s="148" t="s">
        <v>414</v>
      </c>
      <c r="G2305" s="148" t="s">
        <v>415</v>
      </c>
      <c r="H2305" s="148" t="s">
        <v>416</v>
      </c>
      <c r="I2305" s="149" t="s">
        <v>417</v>
      </c>
      <c r="J2305" s="148" t="s">
        <v>418</v>
      </c>
    </row>
    <row r="2306" spans="1:8" ht="12.75">
      <c r="A2306" s="150" t="s">
        <v>473</v>
      </c>
      <c r="C2306" s="151">
        <v>324.75400000019</v>
      </c>
      <c r="D2306" s="131">
        <v>48692.531371831894</v>
      </c>
      <c r="F2306" s="131">
        <v>32173</v>
      </c>
      <c r="G2306" s="131">
        <v>29888</v>
      </c>
      <c r="H2306" s="152" t="s">
        <v>1178</v>
      </c>
    </row>
    <row r="2308" spans="4:8" ht="12.75">
      <c r="D2308" s="131">
        <v>48535.42808651924</v>
      </c>
      <c r="F2308" s="131">
        <v>31742</v>
      </c>
      <c r="G2308" s="131">
        <v>29988</v>
      </c>
      <c r="H2308" s="152" t="s">
        <v>1179</v>
      </c>
    </row>
    <row r="2310" spans="4:8" ht="12.75">
      <c r="D2310" s="131">
        <v>48372.702151715755</v>
      </c>
      <c r="F2310" s="131">
        <v>31475</v>
      </c>
      <c r="G2310" s="131">
        <v>30141.000000029802</v>
      </c>
      <c r="H2310" s="152" t="s">
        <v>1180</v>
      </c>
    </row>
    <row r="2312" spans="1:8" ht="12.75">
      <c r="A2312" s="147" t="s">
        <v>419</v>
      </c>
      <c r="C2312" s="153" t="s">
        <v>420</v>
      </c>
      <c r="D2312" s="131">
        <v>48533.5538700223</v>
      </c>
      <c r="F2312" s="131">
        <v>31796.666666666664</v>
      </c>
      <c r="G2312" s="131">
        <v>30005.666666676603</v>
      </c>
      <c r="H2312" s="131">
        <v>17572.901566008084</v>
      </c>
    </row>
    <row r="2313" spans="1:8" ht="12.75">
      <c r="A2313" s="130">
        <v>38407.87517361111</v>
      </c>
      <c r="C2313" s="153" t="s">
        <v>421</v>
      </c>
      <c r="D2313" s="131">
        <v>159.9228471043468</v>
      </c>
      <c r="F2313" s="131">
        <v>352.19644139788426</v>
      </c>
      <c r="G2313" s="131">
        <v>127.42187150249715</v>
      </c>
      <c r="H2313" s="131">
        <v>159.9228471043468</v>
      </c>
    </row>
    <row r="2315" spans="3:8" ht="12.75">
      <c r="C2315" s="153" t="s">
        <v>422</v>
      </c>
      <c r="D2315" s="131">
        <v>0.329509863490805</v>
      </c>
      <c r="F2315" s="131">
        <v>1.1076520853272387</v>
      </c>
      <c r="G2315" s="131">
        <v>0.42465935824051554</v>
      </c>
      <c r="H2315" s="131">
        <v>0.9100537353130771</v>
      </c>
    </row>
    <row r="2316" spans="1:10" ht="12.75">
      <c r="A2316" s="147" t="s">
        <v>411</v>
      </c>
      <c r="C2316" s="148" t="s">
        <v>412</v>
      </c>
      <c r="D2316" s="148" t="s">
        <v>413</v>
      </c>
      <c r="F2316" s="148" t="s">
        <v>414</v>
      </c>
      <c r="G2316" s="148" t="s">
        <v>415</v>
      </c>
      <c r="H2316" s="148" t="s">
        <v>416</v>
      </c>
      <c r="I2316" s="149" t="s">
        <v>417</v>
      </c>
      <c r="J2316" s="148" t="s">
        <v>418</v>
      </c>
    </row>
    <row r="2317" spans="1:8" ht="12.75">
      <c r="A2317" s="150" t="s">
        <v>492</v>
      </c>
      <c r="C2317" s="151">
        <v>343.82299999985844</v>
      </c>
      <c r="D2317" s="131">
        <v>35006.96664530039</v>
      </c>
      <c r="F2317" s="131">
        <v>25658</v>
      </c>
      <c r="G2317" s="131">
        <v>26200</v>
      </c>
      <c r="H2317" s="152" t="s">
        <v>1181</v>
      </c>
    </row>
    <row r="2319" spans="4:8" ht="12.75">
      <c r="D2319" s="131">
        <v>34621.38150036335</v>
      </c>
      <c r="F2319" s="131">
        <v>26102</v>
      </c>
      <c r="G2319" s="131">
        <v>25802</v>
      </c>
      <c r="H2319" s="152" t="s">
        <v>1182</v>
      </c>
    </row>
    <row r="2321" spans="4:8" ht="12.75">
      <c r="D2321" s="131">
        <v>34824.91734653711</v>
      </c>
      <c r="F2321" s="131">
        <v>25862</v>
      </c>
      <c r="G2321" s="131">
        <v>25806</v>
      </c>
      <c r="H2321" s="152" t="s">
        <v>1183</v>
      </c>
    </row>
    <row r="2323" spans="1:8" ht="12.75">
      <c r="A2323" s="147" t="s">
        <v>419</v>
      </c>
      <c r="C2323" s="153" t="s">
        <v>420</v>
      </c>
      <c r="D2323" s="131">
        <v>34817.75516406695</v>
      </c>
      <c r="F2323" s="131">
        <v>25874</v>
      </c>
      <c r="G2323" s="131">
        <v>25936</v>
      </c>
      <c r="H2323" s="131">
        <v>8912.978829290616</v>
      </c>
    </row>
    <row r="2324" spans="1:8" ht="12.75">
      <c r="A2324" s="130">
        <v>38407.875613425924</v>
      </c>
      <c r="C2324" s="153" t="s">
        <v>421</v>
      </c>
      <c r="D2324" s="131">
        <v>192.89232395971106</v>
      </c>
      <c r="F2324" s="131">
        <v>222.24311012942562</v>
      </c>
      <c r="G2324" s="131">
        <v>228.63945416309937</v>
      </c>
      <c r="H2324" s="131">
        <v>192.89232395971106</v>
      </c>
    </row>
    <row r="2326" spans="3:8" ht="12.75">
      <c r="C2326" s="153" t="s">
        <v>422</v>
      </c>
      <c r="D2326" s="131">
        <v>0.5540056303192753</v>
      </c>
      <c r="F2326" s="131">
        <v>0.85894376644286</v>
      </c>
      <c r="G2326" s="131">
        <v>0.881552491375306</v>
      </c>
      <c r="H2326" s="131">
        <v>2.164173478408939</v>
      </c>
    </row>
    <row r="2327" spans="1:10" ht="12.75">
      <c r="A2327" s="147" t="s">
        <v>411</v>
      </c>
      <c r="C2327" s="148" t="s">
        <v>412</v>
      </c>
      <c r="D2327" s="148" t="s">
        <v>413</v>
      </c>
      <c r="F2327" s="148" t="s">
        <v>414</v>
      </c>
      <c r="G2327" s="148" t="s">
        <v>415</v>
      </c>
      <c r="H2327" s="148" t="s">
        <v>416</v>
      </c>
      <c r="I2327" s="149" t="s">
        <v>417</v>
      </c>
      <c r="J2327" s="148" t="s">
        <v>418</v>
      </c>
    </row>
    <row r="2328" spans="1:8" ht="12.75">
      <c r="A2328" s="150" t="s">
        <v>474</v>
      </c>
      <c r="C2328" s="151">
        <v>361.38400000007823</v>
      </c>
      <c r="D2328" s="131">
        <v>43137.41146248579</v>
      </c>
      <c r="F2328" s="131">
        <v>26648</v>
      </c>
      <c r="G2328" s="131">
        <v>26370.000000029802</v>
      </c>
      <c r="H2328" s="152" t="s">
        <v>1184</v>
      </c>
    </row>
    <row r="2330" spans="4:8" ht="12.75">
      <c r="D2330" s="131">
        <v>43124.99871689081</v>
      </c>
      <c r="F2330" s="131">
        <v>26610</v>
      </c>
      <c r="G2330" s="131">
        <v>26229.999999970198</v>
      </c>
      <c r="H2330" s="152" t="s">
        <v>1185</v>
      </c>
    </row>
    <row r="2332" spans="4:8" ht="12.75">
      <c r="D2332" s="131">
        <v>43540.220655977726</v>
      </c>
      <c r="F2332" s="131">
        <v>26777.999999970198</v>
      </c>
      <c r="G2332" s="131">
        <v>27060</v>
      </c>
      <c r="H2332" s="152" t="s">
        <v>1186</v>
      </c>
    </row>
    <row r="2334" spans="1:8" ht="12.75">
      <c r="A2334" s="147" t="s">
        <v>419</v>
      </c>
      <c r="C2334" s="153" t="s">
        <v>420</v>
      </c>
      <c r="D2334" s="131">
        <v>43267.54361178477</v>
      </c>
      <c r="F2334" s="131">
        <v>26678.666666656733</v>
      </c>
      <c r="G2334" s="131">
        <v>26553.333333333336</v>
      </c>
      <c r="H2334" s="131">
        <v>16646.485700253434</v>
      </c>
    </row>
    <row r="2335" spans="1:8" ht="12.75">
      <c r="A2335" s="130">
        <v>38407.87604166667</v>
      </c>
      <c r="C2335" s="153" t="s">
        <v>421</v>
      </c>
      <c r="D2335" s="131">
        <v>236.22679121043709</v>
      </c>
      <c r="F2335" s="131">
        <v>88.09842978444637</v>
      </c>
      <c r="G2335" s="131">
        <v>444.3347086796195</v>
      </c>
      <c r="H2335" s="131">
        <v>236.22679121043709</v>
      </c>
    </row>
    <row r="2337" spans="3:8" ht="12.75">
      <c r="C2337" s="153" t="s">
        <v>422</v>
      </c>
      <c r="D2337" s="131">
        <v>0.5459676503246098</v>
      </c>
      <c r="F2337" s="131">
        <v>0.3302205124611893</v>
      </c>
      <c r="G2337" s="131">
        <v>1.6733669671589992</v>
      </c>
      <c r="H2337" s="131">
        <v>1.4190790504619282</v>
      </c>
    </row>
    <row r="2338" spans="1:10" ht="12.75">
      <c r="A2338" s="147" t="s">
        <v>411</v>
      </c>
      <c r="C2338" s="148" t="s">
        <v>412</v>
      </c>
      <c r="D2338" s="148" t="s">
        <v>413</v>
      </c>
      <c r="F2338" s="148" t="s">
        <v>414</v>
      </c>
      <c r="G2338" s="148" t="s">
        <v>415</v>
      </c>
      <c r="H2338" s="148" t="s">
        <v>416</v>
      </c>
      <c r="I2338" s="149" t="s">
        <v>417</v>
      </c>
      <c r="J2338" s="148" t="s">
        <v>418</v>
      </c>
    </row>
    <row r="2339" spans="1:8" ht="12.75">
      <c r="A2339" s="150" t="s">
        <v>493</v>
      </c>
      <c r="C2339" s="151">
        <v>371.029</v>
      </c>
      <c r="D2339" s="131">
        <v>42185.880939781666</v>
      </c>
      <c r="F2339" s="131">
        <v>32436</v>
      </c>
      <c r="G2339" s="131">
        <v>32688</v>
      </c>
      <c r="H2339" s="152" t="s">
        <v>1187</v>
      </c>
    </row>
    <row r="2341" spans="4:8" ht="12.75">
      <c r="D2341" s="131">
        <v>41690.120547533035</v>
      </c>
      <c r="F2341" s="131">
        <v>32577.999999970198</v>
      </c>
      <c r="G2341" s="131">
        <v>32866</v>
      </c>
      <c r="H2341" s="152" t="s">
        <v>0</v>
      </c>
    </row>
    <row r="2343" spans="4:8" ht="12.75">
      <c r="D2343" s="131">
        <v>42428.96181380749</v>
      </c>
      <c r="F2343" s="131">
        <v>31624.000000029802</v>
      </c>
      <c r="G2343" s="131">
        <v>32446</v>
      </c>
      <c r="H2343" s="152" t="s">
        <v>1</v>
      </c>
    </row>
    <row r="2345" spans="1:8" ht="12.75">
      <c r="A2345" s="147" t="s">
        <v>419</v>
      </c>
      <c r="C2345" s="153" t="s">
        <v>420</v>
      </c>
      <c r="D2345" s="131">
        <v>42101.6544337074</v>
      </c>
      <c r="F2345" s="131">
        <v>32212.666666666664</v>
      </c>
      <c r="G2345" s="131">
        <v>32666.666666666664</v>
      </c>
      <c r="H2345" s="131">
        <v>9716.21821101536</v>
      </c>
    </row>
    <row r="2346" spans="1:8" ht="12.75">
      <c r="A2346" s="130">
        <v>38407.87648148148</v>
      </c>
      <c r="C2346" s="153" t="s">
        <v>421</v>
      </c>
      <c r="D2346" s="131">
        <v>376.55302738344915</v>
      </c>
      <c r="F2346" s="131">
        <v>514.7206361754405</v>
      </c>
      <c r="G2346" s="131">
        <v>210.81113190088735</v>
      </c>
      <c r="H2346" s="131">
        <v>376.55302738344915</v>
      </c>
    </row>
    <row r="2348" spans="3:8" ht="12.75">
      <c r="C2348" s="153" t="s">
        <v>422</v>
      </c>
      <c r="D2348" s="131">
        <v>0.8943900957060097</v>
      </c>
      <c r="F2348" s="131">
        <v>1.5978827257665946</v>
      </c>
      <c r="G2348" s="131">
        <v>0.6453401996965943</v>
      </c>
      <c r="H2348" s="131">
        <v>3.8755101954847784</v>
      </c>
    </row>
    <row r="2349" spans="1:10" ht="12.75">
      <c r="A2349" s="147" t="s">
        <v>411</v>
      </c>
      <c r="C2349" s="148" t="s">
        <v>412</v>
      </c>
      <c r="D2349" s="148" t="s">
        <v>413</v>
      </c>
      <c r="F2349" s="148" t="s">
        <v>414</v>
      </c>
      <c r="G2349" s="148" t="s">
        <v>415</v>
      </c>
      <c r="H2349" s="148" t="s">
        <v>416</v>
      </c>
      <c r="I2349" s="149" t="s">
        <v>417</v>
      </c>
      <c r="J2349" s="148" t="s">
        <v>418</v>
      </c>
    </row>
    <row r="2350" spans="1:8" ht="12.75">
      <c r="A2350" s="150" t="s">
        <v>468</v>
      </c>
      <c r="C2350" s="151">
        <v>407.77100000018254</v>
      </c>
      <c r="D2350" s="131">
        <v>3732583.674697876</v>
      </c>
      <c r="F2350" s="131">
        <v>130000</v>
      </c>
      <c r="G2350" s="131">
        <v>123900</v>
      </c>
      <c r="H2350" s="152" t="s">
        <v>2</v>
      </c>
    </row>
    <row r="2352" spans="4:8" ht="12.75">
      <c r="D2352" s="131">
        <v>3677896.5586662292</v>
      </c>
      <c r="F2352" s="131">
        <v>129800</v>
      </c>
      <c r="G2352" s="131">
        <v>125100</v>
      </c>
      <c r="H2352" s="152" t="s">
        <v>3</v>
      </c>
    </row>
    <row r="2354" spans="4:8" ht="12.75">
      <c r="D2354" s="131">
        <v>3752694.4466514587</v>
      </c>
      <c r="F2354" s="131">
        <v>130800</v>
      </c>
      <c r="G2354" s="131">
        <v>125000</v>
      </c>
      <c r="H2354" s="152" t="s">
        <v>4</v>
      </c>
    </row>
    <row r="2356" spans="1:8" ht="12.75">
      <c r="A2356" s="147" t="s">
        <v>419</v>
      </c>
      <c r="C2356" s="153" t="s">
        <v>420</v>
      </c>
      <c r="D2356" s="131">
        <v>3721058.226671855</v>
      </c>
      <c r="F2356" s="131">
        <v>130200</v>
      </c>
      <c r="G2356" s="131">
        <v>124666.66666666666</v>
      </c>
      <c r="H2356" s="131">
        <v>3593670.134428668</v>
      </c>
    </row>
    <row r="2357" spans="1:8" ht="12.75">
      <c r="A2357" s="130">
        <v>38407.87695601852</v>
      </c>
      <c r="C2357" s="153" t="s">
        <v>421</v>
      </c>
      <c r="D2357" s="131">
        <v>38707.983361489314</v>
      </c>
      <c r="F2357" s="131">
        <v>529.150262212918</v>
      </c>
      <c r="G2357" s="131">
        <v>665.8328118479393</v>
      </c>
      <c r="H2357" s="131">
        <v>38707.983361489314</v>
      </c>
    </row>
    <row r="2359" spans="3:8" ht="12.75">
      <c r="C2359" s="153" t="s">
        <v>422</v>
      </c>
      <c r="D2359" s="131">
        <v>1.0402412701859294</v>
      </c>
      <c r="F2359" s="131">
        <v>0.40641341183787866</v>
      </c>
      <c r="G2359" s="131">
        <v>0.5340904907871171</v>
      </c>
      <c r="H2359" s="131">
        <v>1.077115648168505</v>
      </c>
    </row>
    <row r="2360" spans="1:10" ht="12.75">
      <c r="A2360" s="147" t="s">
        <v>411</v>
      </c>
      <c r="C2360" s="148" t="s">
        <v>412</v>
      </c>
      <c r="D2360" s="148" t="s">
        <v>413</v>
      </c>
      <c r="F2360" s="148" t="s">
        <v>414</v>
      </c>
      <c r="G2360" s="148" t="s">
        <v>415</v>
      </c>
      <c r="H2360" s="148" t="s">
        <v>416</v>
      </c>
      <c r="I2360" s="149" t="s">
        <v>417</v>
      </c>
      <c r="J2360" s="148" t="s">
        <v>418</v>
      </c>
    </row>
    <row r="2361" spans="1:8" ht="12.75">
      <c r="A2361" s="150" t="s">
        <v>475</v>
      </c>
      <c r="C2361" s="151">
        <v>455.40299999993294</v>
      </c>
      <c r="D2361" s="131">
        <v>626818.3731851578</v>
      </c>
      <c r="F2361" s="131">
        <v>85157.5</v>
      </c>
      <c r="G2361" s="131">
        <v>87050</v>
      </c>
      <c r="H2361" s="152" t="s">
        <v>5</v>
      </c>
    </row>
    <row r="2363" spans="4:8" ht="12.75">
      <c r="D2363" s="131">
        <v>629490.0885400772</v>
      </c>
      <c r="F2363" s="131">
        <v>84880</v>
      </c>
      <c r="G2363" s="131">
        <v>86770</v>
      </c>
      <c r="H2363" s="152" t="s">
        <v>6</v>
      </c>
    </row>
    <row r="2365" spans="4:8" ht="12.75">
      <c r="D2365" s="131">
        <v>625190.5679578781</v>
      </c>
      <c r="F2365" s="131">
        <v>84900</v>
      </c>
      <c r="G2365" s="131">
        <v>87295</v>
      </c>
      <c r="H2365" s="152" t="s">
        <v>7</v>
      </c>
    </row>
    <row r="2367" spans="1:8" ht="12.75">
      <c r="A2367" s="147" t="s">
        <v>419</v>
      </c>
      <c r="C2367" s="153" t="s">
        <v>420</v>
      </c>
      <c r="D2367" s="131">
        <v>627166.3432277044</v>
      </c>
      <c r="F2367" s="131">
        <v>84979.16666666666</v>
      </c>
      <c r="G2367" s="131">
        <v>87038.33333333334</v>
      </c>
      <c r="H2367" s="131">
        <v>541163.5791773167</v>
      </c>
    </row>
    <row r="2368" spans="1:8" ht="12.75">
      <c r="A2368" s="130">
        <v>38407.877604166664</v>
      </c>
      <c r="C2368" s="153" t="s">
        <v>421</v>
      </c>
      <c r="D2368" s="131">
        <v>2170.779047273889</v>
      </c>
      <c r="F2368" s="131">
        <v>154.76460620352879</v>
      </c>
      <c r="G2368" s="131">
        <v>262.69437248127974</v>
      </c>
      <c r="H2368" s="131">
        <v>2170.779047273889</v>
      </c>
    </row>
    <row r="2370" spans="3:8" ht="12.75">
      <c r="C2370" s="153" t="s">
        <v>422</v>
      </c>
      <c r="D2370" s="131">
        <v>0.3461249269375648</v>
      </c>
      <c r="F2370" s="131">
        <v>0.18212064471118863</v>
      </c>
      <c r="G2370" s="131">
        <v>0.30181457114445326</v>
      </c>
      <c r="H2370" s="131">
        <v>0.40113177065129413</v>
      </c>
    </row>
    <row r="2371" spans="1:16" ht="12.75">
      <c r="A2371" s="141" t="s">
        <v>402</v>
      </c>
      <c r="B2371" s="136" t="s">
        <v>351</v>
      </c>
      <c r="D2371" s="141" t="s">
        <v>403</v>
      </c>
      <c r="E2371" s="136" t="s">
        <v>404</v>
      </c>
      <c r="F2371" s="137" t="s">
        <v>342</v>
      </c>
      <c r="G2371" s="142" t="s">
        <v>406</v>
      </c>
      <c r="H2371" s="143">
        <v>2</v>
      </c>
      <c r="I2371" s="144" t="s">
        <v>407</v>
      </c>
      <c r="J2371" s="143">
        <v>8</v>
      </c>
      <c r="K2371" s="142" t="s">
        <v>408</v>
      </c>
      <c r="L2371" s="145">
        <v>1</v>
      </c>
      <c r="M2371" s="142" t="s">
        <v>409</v>
      </c>
      <c r="N2371" s="146">
        <v>1</v>
      </c>
      <c r="O2371" s="142" t="s">
        <v>410</v>
      </c>
      <c r="P2371" s="146">
        <v>1</v>
      </c>
    </row>
    <row r="2373" spans="1:10" ht="12.75">
      <c r="A2373" s="147" t="s">
        <v>411</v>
      </c>
      <c r="C2373" s="148" t="s">
        <v>412</v>
      </c>
      <c r="D2373" s="148" t="s">
        <v>413</v>
      </c>
      <c r="F2373" s="148" t="s">
        <v>414</v>
      </c>
      <c r="G2373" s="148" t="s">
        <v>415</v>
      </c>
      <c r="H2373" s="148" t="s">
        <v>416</v>
      </c>
      <c r="I2373" s="149" t="s">
        <v>417</v>
      </c>
      <c r="J2373" s="148" t="s">
        <v>418</v>
      </c>
    </row>
    <row r="2374" spans="1:8" ht="12.75">
      <c r="A2374" s="150" t="s">
        <v>471</v>
      </c>
      <c r="C2374" s="151">
        <v>228.61599999992177</v>
      </c>
      <c r="D2374" s="131">
        <v>44004.86164057255</v>
      </c>
      <c r="F2374" s="131">
        <v>24278</v>
      </c>
      <c r="G2374" s="131">
        <v>23082</v>
      </c>
      <c r="H2374" s="152" t="s">
        <v>8</v>
      </c>
    </row>
    <row r="2376" spans="4:8" ht="12.75">
      <c r="D2376" s="131">
        <v>44103.70724076033</v>
      </c>
      <c r="F2376" s="131">
        <v>24347</v>
      </c>
      <c r="G2376" s="131">
        <v>23228</v>
      </c>
      <c r="H2376" s="152" t="s">
        <v>9</v>
      </c>
    </row>
    <row r="2378" spans="4:8" ht="12.75">
      <c r="D2378" s="131">
        <v>44175.306051015854</v>
      </c>
      <c r="F2378" s="131">
        <v>24082</v>
      </c>
      <c r="G2378" s="131">
        <v>23478</v>
      </c>
      <c r="H2378" s="152" t="s">
        <v>10</v>
      </c>
    </row>
    <row r="2380" spans="1:8" ht="12.75">
      <c r="A2380" s="147" t="s">
        <v>419</v>
      </c>
      <c r="C2380" s="153" t="s">
        <v>420</v>
      </c>
      <c r="D2380" s="131">
        <v>44094.62497744958</v>
      </c>
      <c r="F2380" s="131">
        <v>24235.666666666664</v>
      </c>
      <c r="G2380" s="131">
        <v>23262.666666666664</v>
      </c>
      <c r="H2380" s="131">
        <v>20379.159021262483</v>
      </c>
    </row>
    <row r="2381" spans="1:8" ht="12.75">
      <c r="A2381" s="130">
        <v>38407.879837962966</v>
      </c>
      <c r="C2381" s="153" t="s">
        <v>421</v>
      </c>
      <c r="D2381" s="131">
        <v>85.584402157041</v>
      </c>
      <c r="F2381" s="131">
        <v>137.47848316494233</v>
      </c>
      <c r="G2381" s="131">
        <v>200.26316020010603</v>
      </c>
      <c r="H2381" s="131">
        <v>85.584402157041</v>
      </c>
    </row>
    <row r="2383" spans="3:8" ht="12.75">
      <c r="C2383" s="153" t="s">
        <v>422</v>
      </c>
      <c r="D2383" s="131">
        <v>0.19409259564132753</v>
      </c>
      <c r="F2383" s="131">
        <v>0.5672568659067588</v>
      </c>
      <c r="G2383" s="131">
        <v>0.8608779168342957</v>
      </c>
      <c r="H2383" s="131">
        <v>0.4199604216628714</v>
      </c>
    </row>
    <row r="2384" spans="1:10" ht="12.75">
      <c r="A2384" s="147" t="s">
        <v>411</v>
      </c>
      <c r="C2384" s="148" t="s">
        <v>412</v>
      </c>
      <c r="D2384" s="148" t="s">
        <v>413</v>
      </c>
      <c r="F2384" s="148" t="s">
        <v>414</v>
      </c>
      <c r="G2384" s="148" t="s">
        <v>415</v>
      </c>
      <c r="H2384" s="148" t="s">
        <v>416</v>
      </c>
      <c r="I2384" s="149" t="s">
        <v>417</v>
      </c>
      <c r="J2384" s="148" t="s">
        <v>418</v>
      </c>
    </row>
    <row r="2385" spans="1:8" ht="12.75">
      <c r="A2385" s="150" t="s">
        <v>472</v>
      </c>
      <c r="C2385" s="151">
        <v>231.6040000000503</v>
      </c>
      <c r="D2385" s="131">
        <v>42258.589310228825</v>
      </c>
      <c r="F2385" s="131">
        <v>17800</v>
      </c>
      <c r="G2385" s="131">
        <v>19365</v>
      </c>
      <c r="H2385" s="152" t="s">
        <v>11</v>
      </c>
    </row>
    <row r="2387" spans="4:8" ht="12.75">
      <c r="D2387" s="131">
        <v>42409.63074302673</v>
      </c>
      <c r="F2387" s="131">
        <v>17525</v>
      </c>
      <c r="G2387" s="131">
        <v>19727</v>
      </c>
      <c r="H2387" s="152" t="s">
        <v>12</v>
      </c>
    </row>
    <row r="2389" spans="4:8" ht="12.75">
      <c r="D2389" s="131">
        <v>42941.810631394386</v>
      </c>
      <c r="F2389" s="131">
        <v>17670</v>
      </c>
      <c r="G2389" s="131">
        <v>19359</v>
      </c>
      <c r="H2389" s="152" t="s">
        <v>13</v>
      </c>
    </row>
    <row r="2391" spans="1:8" ht="12.75">
      <c r="A2391" s="147" t="s">
        <v>419</v>
      </c>
      <c r="C2391" s="153" t="s">
        <v>420</v>
      </c>
      <c r="D2391" s="131">
        <v>42536.67689488332</v>
      </c>
      <c r="F2391" s="131">
        <v>17665</v>
      </c>
      <c r="G2391" s="131">
        <v>19483.666666666668</v>
      </c>
      <c r="H2391" s="131">
        <v>23748.47880990426</v>
      </c>
    </row>
    <row r="2392" spans="1:8" ht="12.75">
      <c r="A2392" s="130">
        <v>38407.88030092593</v>
      </c>
      <c r="C2392" s="153" t="s">
        <v>421</v>
      </c>
      <c r="D2392" s="131">
        <v>358.89188755093056</v>
      </c>
      <c r="F2392" s="131">
        <v>137.56816492197603</v>
      </c>
      <c r="G2392" s="131">
        <v>210.75420122344735</v>
      </c>
      <c r="H2392" s="131">
        <v>358.89188755093056</v>
      </c>
    </row>
    <row r="2394" spans="3:8" ht="12.75">
      <c r="C2394" s="153" t="s">
        <v>422</v>
      </c>
      <c r="D2394" s="131">
        <v>0.84372337885685</v>
      </c>
      <c r="F2394" s="131">
        <v>0.7787611940106202</v>
      </c>
      <c r="G2394" s="131">
        <v>1.0816968121509332</v>
      </c>
      <c r="H2394" s="131">
        <v>1.511220530896721</v>
      </c>
    </row>
    <row r="2395" spans="1:10" ht="12.75">
      <c r="A2395" s="147" t="s">
        <v>411</v>
      </c>
      <c r="C2395" s="148" t="s">
        <v>412</v>
      </c>
      <c r="D2395" s="148" t="s">
        <v>413</v>
      </c>
      <c r="F2395" s="148" t="s">
        <v>414</v>
      </c>
      <c r="G2395" s="148" t="s">
        <v>415</v>
      </c>
      <c r="H2395" s="148" t="s">
        <v>416</v>
      </c>
      <c r="I2395" s="149" t="s">
        <v>417</v>
      </c>
      <c r="J2395" s="148" t="s">
        <v>418</v>
      </c>
    </row>
    <row r="2396" spans="1:8" ht="12.75">
      <c r="A2396" s="150" t="s">
        <v>470</v>
      </c>
      <c r="C2396" s="151">
        <v>267.7160000000149</v>
      </c>
      <c r="D2396" s="131">
        <v>39251.150708675385</v>
      </c>
      <c r="F2396" s="131">
        <v>5475.25</v>
      </c>
      <c r="G2396" s="131">
        <v>5543</v>
      </c>
      <c r="H2396" s="152" t="s">
        <v>14</v>
      </c>
    </row>
    <row r="2398" spans="4:8" ht="12.75">
      <c r="D2398" s="131">
        <v>39938.5836943984</v>
      </c>
      <c r="F2398" s="131">
        <v>5489</v>
      </c>
      <c r="G2398" s="131">
        <v>5523.75</v>
      </c>
      <c r="H2398" s="152" t="s">
        <v>15</v>
      </c>
    </row>
    <row r="2400" spans="4:8" ht="12.75">
      <c r="D2400" s="131">
        <v>38574.054192602634</v>
      </c>
      <c r="F2400" s="131">
        <v>5472.75</v>
      </c>
      <c r="G2400" s="131">
        <v>5563</v>
      </c>
      <c r="H2400" s="152" t="s">
        <v>16</v>
      </c>
    </row>
    <row r="2402" spans="1:8" ht="12.75">
      <c r="A2402" s="147" t="s">
        <v>419</v>
      </c>
      <c r="C2402" s="153" t="s">
        <v>420</v>
      </c>
      <c r="D2402" s="131">
        <v>39254.59619855881</v>
      </c>
      <c r="F2402" s="131">
        <v>5479</v>
      </c>
      <c r="G2402" s="131">
        <v>5543.25</v>
      </c>
      <c r="H2402" s="131">
        <v>33738.08221936505</v>
      </c>
    </row>
    <row r="2403" spans="1:8" ht="12.75">
      <c r="A2403" s="130">
        <v>38407.880949074075</v>
      </c>
      <c r="C2403" s="153" t="s">
        <v>421</v>
      </c>
      <c r="D2403" s="131">
        <v>682.2712758635</v>
      </c>
      <c r="F2403" s="131">
        <v>8.75</v>
      </c>
      <c r="G2403" s="131">
        <v>19.62619423117992</v>
      </c>
      <c r="H2403" s="131">
        <v>682.2712758635</v>
      </c>
    </row>
    <row r="2405" spans="3:8" ht="12.75">
      <c r="C2405" s="153" t="s">
        <v>422</v>
      </c>
      <c r="D2405" s="131">
        <v>1.7380672378144317</v>
      </c>
      <c r="F2405" s="131">
        <v>0.15970067530571272</v>
      </c>
      <c r="G2405" s="131">
        <v>0.3540557296023077</v>
      </c>
      <c r="H2405" s="131">
        <v>2.022258619880559</v>
      </c>
    </row>
    <row r="2406" spans="1:10" ht="12.75">
      <c r="A2406" s="147" t="s">
        <v>411</v>
      </c>
      <c r="C2406" s="148" t="s">
        <v>412</v>
      </c>
      <c r="D2406" s="148" t="s">
        <v>413</v>
      </c>
      <c r="F2406" s="148" t="s">
        <v>414</v>
      </c>
      <c r="G2406" s="148" t="s">
        <v>415</v>
      </c>
      <c r="H2406" s="148" t="s">
        <v>416</v>
      </c>
      <c r="I2406" s="149" t="s">
        <v>417</v>
      </c>
      <c r="J2406" s="148" t="s">
        <v>418</v>
      </c>
    </row>
    <row r="2407" spans="1:8" ht="12.75">
      <c r="A2407" s="150" t="s">
        <v>469</v>
      </c>
      <c r="C2407" s="151">
        <v>292.40199999976903</v>
      </c>
      <c r="D2407" s="131">
        <v>43566.47954761982</v>
      </c>
      <c r="F2407" s="131">
        <v>22617.75</v>
      </c>
      <c r="G2407" s="131">
        <v>21688</v>
      </c>
      <c r="H2407" s="152" t="s">
        <v>17</v>
      </c>
    </row>
    <row r="2409" spans="4:8" ht="12.75">
      <c r="D2409" s="131">
        <v>43126.97115266323</v>
      </c>
      <c r="F2409" s="131">
        <v>22531.5</v>
      </c>
      <c r="G2409" s="131">
        <v>21973.25</v>
      </c>
      <c r="H2409" s="152" t="s">
        <v>18</v>
      </c>
    </row>
    <row r="2411" spans="4:8" ht="12.75">
      <c r="D2411" s="131">
        <v>43274.44156759977</v>
      </c>
      <c r="F2411" s="131">
        <v>22575.75</v>
      </c>
      <c r="G2411" s="131">
        <v>21872.25</v>
      </c>
      <c r="H2411" s="152" t="s">
        <v>19</v>
      </c>
    </row>
    <row r="2413" spans="1:8" ht="12.75">
      <c r="A2413" s="147" t="s">
        <v>419</v>
      </c>
      <c r="C2413" s="153" t="s">
        <v>420</v>
      </c>
      <c r="D2413" s="131">
        <v>43322.63075596094</v>
      </c>
      <c r="F2413" s="131">
        <v>22575</v>
      </c>
      <c r="G2413" s="131">
        <v>21844.5</v>
      </c>
      <c r="H2413" s="131">
        <v>21174.983781897543</v>
      </c>
    </row>
    <row r="2414" spans="1:8" ht="12.75">
      <c r="A2414" s="130">
        <v>38407.88162037037</v>
      </c>
      <c r="C2414" s="153" t="s">
        <v>421</v>
      </c>
      <c r="D2414" s="131">
        <v>223.68181802672058</v>
      </c>
      <c r="F2414" s="131">
        <v>43.129891026989625</v>
      </c>
      <c r="G2414" s="131">
        <v>144.63553332428376</v>
      </c>
      <c r="H2414" s="131">
        <v>223.68181802672058</v>
      </c>
    </row>
    <row r="2416" spans="3:8" ht="12.75">
      <c r="C2416" s="153" t="s">
        <v>422</v>
      </c>
      <c r="D2416" s="131">
        <v>0.5163163319576184</v>
      </c>
      <c r="F2416" s="131">
        <v>0.19105156601102827</v>
      </c>
      <c r="G2416" s="131">
        <v>0.6621141858329729</v>
      </c>
      <c r="H2416" s="131">
        <v>1.0563494184016606</v>
      </c>
    </row>
    <row r="2417" spans="1:10" ht="12.75">
      <c r="A2417" s="147" t="s">
        <v>411</v>
      </c>
      <c r="C2417" s="148" t="s">
        <v>412</v>
      </c>
      <c r="D2417" s="148" t="s">
        <v>413</v>
      </c>
      <c r="F2417" s="148" t="s">
        <v>414</v>
      </c>
      <c r="G2417" s="148" t="s">
        <v>415</v>
      </c>
      <c r="H2417" s="148" t="s">
        <v>416</v>
      </c>
      <c r="I2417" s="149" t="s">
        <v>417</v>
      </c>
      <c r="J2417" s="148" t="s">
        <v>418</v>
      </c>
    </row>
    <row r="2418" spans="1:8" ht="12.75">
      <c r="A2418" s="150" t="s">
        <v>473</v>
      </c>
      <c r="C2418" s="151">
        <v>324.75400000019</v>
      </c>
      <c r="D2418" s="131">
        <v>43215.89303421974</v>
      </c>
      <c r="F2418" s="131">
        <v>32161</v>
      </c>
      <c r="G2418" s="131">
        <v>30109</v>
      </c>
      <c r="H2418" s="152" t="s">
        <v>20</v>
      </c>
    </row>
    <row r="2420" spans="4:8" ht="12.75">
      <c r="D2420" s="131">
        <v>43030.7357134223</v>
      </c>
      <c r="F2420" s="131">
        <v>31771</v>
      </c>
      <c r="G2420" s="131">
        <v>30204</v>
      </c>
      <c r="H2420" s="152" t="s">
        <v>21</v>
      </c>
    </row>
    <row r="2422" spans="4:8" ht="12.75">
      <c r="D2422" s="131">
        <v>42956.47676551342</v>
      </c>
      <c r="F2422" s="131">
        <v>31973</v>
      </c>
      <c r="G2422" s="131">
        <v>30167</v>
      </c>
      <c r="H2422" s="152" t="s">
        <v>22</v>
      </c>
    </row>
    <row r="2424" spans="1:8" ht="12.75">
      <c r="A2424" s="147" t="s">
        <v>419</v>
      </c>
      <c r="C2424" s="153" t="s">
        <v>420</v>
      </c>
      <c r="D2424" s="131">
        <v>43067.70183771849</v>
      </c>
      <c r="F2424" s="131">
        <v>31968.333333333336</v>
      </c>
      <c r="G2424" s="131">
        <v>30160</v>
      </c>
      <c r="H2424" s="131">
        <v>11943.473830537157</v>
      </c>
    </row>
    <row r="2425" spans="1:8" ht="12.75">
      <c r="A2425" s="130">
        <v>38407.88212962963</v>
      </c>
      <c r="C2425" s="153" t="s">
        <v>421</v>
      </c>
      <c r="D2425" s="131">
        <v>133.6004149561851</v>
      </c>
      <c r="F2425" s="131">
        <v>195.04187584550488</v>
      </c>
      <c r="G2425" s="131">
        <v>47.885279575251516</v>
      </c>
      <c r="H2425" s="131">
        <v>133.6004149561851</v>
      </c>
    </row>
    <row r="2427" spans="3:8" ht="12.75">
      <c r="C2427" s="153" t="s">
        <v>422</v>
      </c>
      <c r="D2427" s="131">
        <v>0.31021022542507365</v>
      </c>
      <c r="F2427" s="131">
        <v>0.6101096163250243</v>
      </c>
      <c r="G2427" s="131">
        <v>0.15877082087284985</v>
      </c>
      <c r="H2427" s="131">
        <v>1.1186060006645184</v>
      </c>
    </row>
    <row r="2428" spans="1:10" ht="12.75">
      <c r="A2428" s="147" t="s">
        <v>411</v>
      </c>
      <c r="C2428" s="148" t="s">
        <v>412</v>
      </c>
      <c r="D2428" s="148" t="s">
        <v>413</v>
      </c>
      <c r="F2428" s="148" t="s">
        <v>414</v>
      </c>
      <c r="G2428" s="148" t="s">
        <v>415</v>
      </c>
      <c r="H2428" s="148" t="s">
        <v>416</v>
      </c>
      <c r="I2428" s="149" t="s">
        <v>417</v>
      </c>
      <c r="J2428" s="148" t="s">
        <v>418</v>
      </c>
    </row>
    <row r="2429" spans="1:8" ht="12.75">
      <c r="A2429" s="150" t="s">
        <v>492</v>
      </c>
      <c r="C2429" s="151">
        <v>343.82299999985844</v>
      </c>
      <c r="D2429" s="131">
        <v>42246.251154243946</v>
      </c>
      <c r="F2429" s="131">
        <v>26142</v>
      </c>
      <c r="G2429" s="131">
        <v>25748</v>
      </c>
      <c r="H2429" s="152" t="s">
        <v>23</v>
      </c>
    </row>
    <row r="2431" spans="4:8" ht="12.75">
      <c r="D2431" s="131">
        <v>41808.21776652336</v>
      </c>
      <c r="F2431" s="131">
        <v>26002</v>
      </c>
      <c r="G2431" s="131">
        <v>25886</v>
      </c>
      <c r="H2431" s="152" t="s">
        <v>24</v>
      </c>
    </row>
    <row r="2433" spans="4:8" ht="12.75">
      <c r="D2433" s="131">
        <v>42037.520499527454</v>
      </c>
      <c r="F2433" s="131">
        <v>25818.000000029802</v>
      </c>
      <c r="G2433" s="131">
        <v>26392</v>
      </c>
      <c r="H2433" s="152" t="s">
        <v>25</v>
      </c>
    </row>
    <row r="2435" spans="1:8" ht="12.75">
      <c r="A2435" s="147" t="s">
        <v>419</v>
      </c>
      <c r="C2435" s="153" t="s">
        <v>420</v>
      </c>
      <c r="D2435" s="131">
        <v>42030.66314009826</v>
      </c>
      <c r="F2435" s="131">
        <v>25987.333333343267</v>
      </c>
      <c r="G2435" s="131">
        <v>26008.666666666664</v>
      </c>
      <c r="H2435" s="131">
        <v>16032.740100170213</v>
      </c>
    </row>
    <row r="2436" spans="1:8" ht="12.75">
      <c r="A2436" s="130">
        <v>38407.882569444446</v>
      </c>
      <c r="C2436" s="153" t="s">
        <v>421</v>
      </c>
      <c r="D2436" s="131">
        <v>219.09719241403843</v>
      </c>
      <c r="F2436" s="131">
        <v>162.4971794470509</v>
      </c>
      <c r="G2436" s="131">
        <v>339.0712806082717</v>
      </c>
      <c r="H2436" s="131">
        <v>219.09719241403843</v>
      </c>
    </row>
    <row r="2438" spans="3:8" ht="12.75">
      <c r="C2438" s="153" t="s">
        <v>422</v>
      </c>
      <c r="D2438" s="131">
        <v>0.5212794089965582</v>
      </c>
      <c r="F2438" s="131">
        <v>0.6252937820232504</v>
      </c>
      <c r="G2438" s="131">
        <v>1.303685748115776</v>
      </c>
      <c r="H2438" s="131">
        <v>1.3665611183437845</v>
      </c>
    </row>
    <row r="2439" spans="1:10" ht="12.75">
      <c r="A2439" s="147" t="s">
        <v>411</v>
      </c>
      <c r="C2439" s="148" t="s">
        <v>412</v>
      </c>
      <c r="D2439" s="148" t="s">
        <v>413</v>
      </c>
      <c r="F2439" s="148" t="s">
        <v>414</v>
      </c>
      <c r="G2439" s="148" t="s">
        <v>415</v>
      </c>
      <c r="H2439" s="148" t="s">
        <v>416</v>
      </c>
      <c r="I2439" s="149" t="s">
        <v>417</v>
      </c>
      <c r="J2439" s="148" t="s">
        <v>418</v>
      </c>
    </row>
    <row r="2440" spans="1:8" ht="12.75">
      <c r="A2440" s="150" t="s">
        <v>474</v>
      </c>
      <c r="C2440" s="151">
        <v>361.38400000007823</v>
      </c>
      <c r="D2440" s="131">
        <v>42527.78512585163</v>
      </c>
      <c r="F2440" s="131">
        <v>27156</v>
      </c>
      <c r="G2440" s="131">
        <v>26450</v>
      </c>
      <c r="H2440" s="152" t="s">
        <v>26</v>
      </c>
    </row>
    <row r="2442" spans="4:8" ht="12.75">
      <c r="D2442" s="131">
        <v>42097.677767157555</v>
      </c>
      <c r="F2442" s="131">
        <v>27324.000000029802</v>
      </c>
      <c r="G2442" s="131">
        <v>26388</v>
      </c>
      <c r="H2442" s="152" t="s">
        <v>27</v>
      </c>
    </row>
    <row r="2444" spans="4:8" ht="12.75">
      <c r="D2444" s="131">
        <v>42536.94286155701</v>
      </c>
      <c r="F2444" s="131">
        <v>26454</v>
      </c>
      <c r="G2444" s="131">
        <v>26942</v>
      </c>
      <c r="H2444" s="152" t="s">
        <v>28</v>
      </c>
    </row>
    <row r="2446" spans="1:8" ht="12.75">
      <c r="A2446" s="147" t="s">
        <v>419</v>
      </c>
      <c r="C2446" s="153" t="s">
        <v>420</v>
      </c>
      <c r="D2446" s="131">
        <v>42387.46858485539</v>
      </c>
      <c r="F2446" s="131">
        <v>26978.00000000993</v>
      </c>
      <c r="G2446" s="131">
        <v>26593.333333333336</v>
      </c>
      <c r="H2446" s="131">
        <v>15586.278434371234</v>
      </c>
    </row>
    <row r="2447" spans="1:8" ht="12.75">
      <c r="A2447" s="130">
        <v>38407.882997685185</v>
      </c>
      <c r="C2447" s="153" t="s">
        <v>421</v>
      </c>
      <c r="D2447" s="131">
        <v>251.007977059547</v>
      </c>
      <c r="F2447" s="131">
        <v>461.50622965478215</v>
      </c>
      <c r="G2447" s="131">
        <v>303.5413206358128</v>
      </c>
      <c r="H2447" s="131">
        <v>251.007977059547</v>
      </c>
    </row>
    <row r="2449" spans="3:8" ht="12.75">
      <c r="C2449" s="153" t="s">
        <v>422</v>
      </c>
      <c r="D2449" s="131">
        <v>0.592174964534753</v>
      </c>
      <c r="F2449" s="131">
        <v>1.7106762163785765</v>
      </c>
      <c r="G2449" s="131">
        <v>1.14141885423344</v>
      </c>
      <c r="H2449" s="131">
        <v>1.6104420187054926</v>
      </c>
    </row>
    <row r="2450" spans="1:10" ht="12.75">
      <c r="A2450" s="147" t="s">
        <v>411</v>
      </c>
      <c r="C2450" s="148" t="s">
        <v>412</v>
      </c>
      <c r="D2450" s="148" t="s">
        <v>413</v>
      </c>
      <c r="F2450" s="148" t="s">
        <v>414</v>
      </c>
      <c r="G2450" s="148" t="s">
        <v>415</v>
      </c>
      <c r="H2450" s="148" t="s">
        <v>416</v>
      </c>
      <c r="I2450" s="149" t="s">
        <v>417</v>
      </c>
      <c r="J2450" s="148" t="s">
        <v>418</v>
      </c>
    </row>
    <row r="2451" spans="1:8" ht="12.75">
      <c r="A2451" s="150" t="s">
        <v>493</v>
      </c>
      <c r="C2451" s="151">
        <v>371.029</v>
      </c>
      <c r="D2451" s="131">
        <v>42584.28205484152</v>
      </c>
      <c r="F2451" s="131">
        <v>32614</v>
      </c>
      <c r="G2451" s="131">
        <v>32976</v>
      </c>
      <c r="H2451" s="152" t="s">
        <v>29</v>
      </c>
    </row>
    <row r="2453" spans="4:8" ht="12.75">
      <c r="D2453" s="131">
        <v>41811.17554098368</v>
      </c>
      <c r="F2453" s="131">
        <v>32656</v>
      </c>
      <c r="G2453" s="131">
        <v>32194</v>
      </c>
      <c r="H2453" s="152" t="s">
        <v>30</v>
      </c>
    </row>
    <row r="2455" spans="4:8" ht="12.75">
      <c r="D2455" s="131">
        <v>41539.453393399715</v>
      </c>
      <c r="F2455" s="131">
        <v>32481.999999970198</v>
      </c>
      <c r="G2455" s="131">
        <v>32620.000000029802</v>
      </c>
      <c r="H2455" s="152" t="s">
        <v>31</v>
      </c>
    </row>
    <row r="2457" spans="1:8" ht="12.75">
      <c r="A2457" s="147" t="s">
        <v>419</v>
      </c>
      <c r="C2457" s="153" t="s">
        <v>420</v>
      </c>
      <c r="D2457" s="131">
        <v>41978.30366307497</v>
      </c>
      <c r="F2457" s="131">
        <v>32583.99999999007</v>
      </c>
      <c r="G2457" s="131">
        <v>32596.666666676603</v>
      </c>
      <c r="H2457" s="131">
        <v>9389.483367094257</v>
      </c>
    </row>
    <row r="2458" spans="1:8" ht="12.75">
      <c r="A2458" s="130">
        <v>38407.88344907408</v>
      </c>
      <c r="C2458" s="153" t="s">
        <v>421</v>
      </c>
      <c r="D2458" s="131">
        <v>542.0937094621743</v>
      </c>
      <c r="F2458" s="131">
        <v>90.79647571933481</v>
      </c>
      <c r="G2458" s="131">
        <v>391.5218171882004</v>
      </c>
      <c r="H2458" s="131">
        <v>542.0937094621743</v>
      </c>
    </row>
    <row r="2460" spans="3:8" ht="12.75">
      <c r="C2460" s="153" t="s">
        <v>422</v>
      </c>
      <c r="D2460" s="131">
        <v>1.2913664015895236</v>
      </c>
      <c r="F2460" s="131">
        <v>0.2786535591681884</v>
      </c>
      <c r="G2460" s="131">
        <v>1.2011099821702045</v>
      </c>
      <c r="H2460" s="131">
        <v>5.7734135976209195</v>
      </c>
    </row>
    <row r="2461" spans="1:10" ht="12.75">
      <c r="A2461" s="147" t="s">
        <v>411</v>
      </c>
      <c r="C2461" s="148" t="s">
        <v>412</v>
      </c>
      <c r="D2461" s="148" t="s">
        <v>413</v>
      </c>
      <c r="F2461" s="148" t="s">
        <v>414</v>
      </c>
      <c r="G2461" s="148" t="s">
        <v>415</v>
      </c>
      <c r="H2461" s="148" t="s">
        <v>416</v>
      </c>
      <c r="I2461" s="149" t="s">
        <v>417</v>
      </c>
      <c r="J2461" s="148" t="s">
        <v>418</v>
      </c>
    </row>
    <row r="2462" spans="1:8" ht="12.75">
      <c r="A2462" s="150" t="s">
        <v>468</v>
      </c>
      <c r="C2462" s="151">
        <v>407.77100000018254</v>
      </c>
      <c r="D2462" s="131">
        <v>3623622.584754944</v>
      </c>
      <c r="F2462" s="131">
        <v>131700</v>
      </c>
      <c r="G2462" s="131">
        <v>122700</v>
      </c>
      <c r="H2462" s="152" t="s">
        <v>32</v>
      </c>
    </row>
    <row r="2464" spans="4:8" ht="12.75">
      <c r="D2464" s="131">
        <v>3605574.8671836853</v>
      </c>
      <c r="F2464" s="131">
        <v>132100</v>
      </c>
      <c r="G2464" s="131">
        <v>124200</v>
      </c>
      <c r="H2464" s="152" t="s">
        <v>33</v>
      </c>
    </row>
    <row r="2466" spans="4:8" ht="12.75">
      <c r="D2466" s="131">
        <v>3702700.926208496</v>
      </c>
      <c r="F2466" s="131">
        <v>130600</v>
      </c>
      <c r="G2466" s="131">
        <v>124500</v>
      </c>
      <c r="H2466" s="152" t="s">
        <v>34</v>
      </c>
    </row>
    <row r="2468" spans="1:8" ht="12.75">
      <c r="A2468" s="147" t="s">
        <v>419</v>
      </c>
      <c r="C2468" s="153" t="s">
        <v>420</v>
      </c>
      <c r="D2468" s="131">
        <v>3643966.1260490417</v>
      </c>
      <c r="F2468" s="131">
        <v>131466.66666666666</v>
      </c>
      <c r="G2468" s="131">
        <v>123800</v>
      </c>
      <c r="H2468" s="131">
        <v>3516395.476153863</v>
      </c>
    </row>
    <row r="2469" spans="1:8" ht="12.75">
      <c r="A2469" s="130">
        <v>38407.88391203704</v>
      </c>
      <c r="C2469" s="153" t="s">
        <v>421</v>
      </c>
      <c r="D2469" s="131">
        <v>51660.06765103972</v>
      </c>
      <c r="F2469" s="131">
        <v>776.745346515403</v>
      </c>
      <c r="G2469" s="131">
        <v>964.3650760992955</v>
      </c>
      <c r="H2469" s="131">
        <v>51660.06765103972</v>
      </c>
    </row>
    <row r="2471" spans="3:8" ht="12.75">
      <c r="C2471" s="153" t="s">
        <v>422</v>
      </c>
      <c r="D2471" s="131">
        <v>1.4176879220074414</v>
      </c>
      <c r="F2471" s="131">
        <v>0.5908306388301746</v>
      </c>
      <c r="G2471" s="131">
        <v>0.7789701745551659</v>
      </c>
      <c r="H2471" s="131">
        <v>1.469119955402289</v>
      </c>
    </row>
    <row r="2472" spans="1:10" ht="12.75">
      <c r="A2472" s="147" t="s">
        <v>411</v>
      </c>
      <c r="C2472" s="148" t="s">
        <v>412</v>
      </c>
      <c r="D2472" s="148" t="s">
        <v>413</v>
      </c>
      <c r="F2472" s="148" t="s">
        <v>414</v>
      </c>
      <c r="G2472" s="148" t="s">
        <v>415</v>
      </c>
      <c r="H2472" s="148" t="s">
        <v>416</v>
      </c>
      <c r="I2472" s="149" t="s">
        <v>417</v>
      </c>
      <c r="J2472" s="148" t="s">
        <v>418</v>
      </c>
    </row>
    <row r="2473" spans="1:8" ht="12.75">
      <c r="A2473" s="150" t="s">
        <v>475</v>
      </c>
      <c r="C2473" s="151">
        <v>455.40299999993294</v>
      </c>
      <c r="D2473" s="131">
        <v>381318.51985788345</v>
      </c>
      <c r="F2473" s="131">
        <v>84870</v>
      </c>
      <c r="G2473" s="131">
        <v>86125</v>
      </c>
      <c r="H2473" s="152" t="s">
        <v>35</v>
      </c>
    </row>
    <row r="2475" spans="4:8" ht="12.75">
      <c r="D2475" s="131">
        <v>381812.235432148</v>
      </c>
      <c r="F2475" s="131">
        <v>84780</v>
      </c>
      <c r="G2475" s="131">
        <v>86172.5</v>
      </c>
      <c r="H2475" s="152" t="s">
        <v>36</v>
      </c>
    </row>
    <row r="2477" spans="4:8" ht="12.75">
      <c r="D2477" s="131">
        <v>379585.63401794434</v>
      </c>
      <c r="F2477" s="131">
        <v>84847.5</v>
      </c>
      <c r="G2477" s="131">
        <v>85750</v>
      </c>
      <c r="H2477" s="152" t="s">
        <v>37</v>
      </c>
    </row>
    <row r="2479" spans="1:8" ht="12.75">
      <c r="A2479" s="147" t="s">
        <v>419</v>
      </c>
      <c r="C2479" s="153" t="s">
        <v>420</v>
      </c>
      <c r="D2479" s="131">
        <v>380905.4631026586</v>
      </c>
      <c r="F2479" s="131">
        <v>84832.5</v>
      </c>
      <c r="G2479" s="131">
        <v>86015.83333333334</v>
      </c>
      <c r="H2479" s="131">
        <v>295484.73635847255</v>
      </c>
    </row>
    <row r="2480" spans="1:8" ht="12.75">
      <c r="A2480" s="130">
        <v>38407.884560185186</v>
      </c>
      <c r="C2480" s="153" t="s">
        <v>421</v>
      </c>
      <c r="D2480" s="131">
        <v>1169.3589597265282</v>
      </c>
      <c r="F2480" s="131">
        <v>46.83748498798799</v>
      </c>
      <c r="G2480" s="131">
        <v>231.4402370663609</v>
      </c>
      <c r="H2480" s="131">
        <v>1169.3589597265282</v>
      </c>
    </row>
    <row r="2482" spans="3:8" ht="12.75">
      <c r="C2482" s="153" t="s">
        <v>422</v>
      </c>
      <c r="D2482" s="131">
        <v>0.30699453617743777</v>
      </c>
      <c r="F2482" s="131">
        <v>0.05521172308724604</v>
      </c>
      <c r="G2482" s="131">
        <v>0.26906701719609083</v>
      </c>
      <c r="H2482" s="131">
        <v>0.3957425937250104</v>
      </c>
    </row>
    <row r="2483" spans="1:16" ht="12.75">
      <c r="A2483" s="141" t="s">
        <v>402</v>
      </c>
      <c r="B2483" s="136" t="s">
        <v>38</v>
      </c>
      <c r="D2483" s="141" t="s">
        <v>403</v>
      </c>
      <c r="E2483" s="136" t="s">
        <v>404</v>
      </c>
      <c r="F2483" s="137" t="s">
        <v>343</v>
      </c>
      <c r="G2483" s="142" t="s">
        <v>406</v>
      </c>
      <c r="H2483" s="143">
        <v>2</v>
      </c>
      <c r="I2483" s="144" t="s">
        <v>407</v>
      </c>
      <c r="J2483" s="143">
        <v>9</v>
      </c>
      <c r="K2483" s="142" t="s">
        <v>408</v>
      </c>
      <c r="L2483" s="145">
        <v>1</v>
      </c>
      <c r="M2483" s="142" t="s">
        <v>409</v>
      </c>
      <c r="N2483" s="146">
        <v>1</v>
      </c>
      <c r="O2483" s="142" t="s">
        <v>410</v>
      </c>
      <c r="P2483" s="146">
        <v>1</v>
      </c>
    </row>
    <row r="2485" spans="1:10" ht="12.75">
      <c r="A2485" s="147" t="s">
        <v>411</v>
      </c>
      <c r="C2485" s="148" t="s">
        <v>412</v>
      </c>
      <c r="D2485" s="148" t="s">
        <v>413</v>
      </c>
      <c r="F2485" s="148" t="s">
        <v>414</v>
      </c>
      <c r="G2485" s="148" t="s">
        <v>415</v>
      </c>
      <c r="H2485" s="148" t="s">
        <v>416</v>
      </c>
      <c r="I2485" s="149" t="s">
        <v>417</v>
      </c>
      <c r="J2485" s="148" t="s">
        <v>418</v>
      </c>
    </row>
    <row r="2486" spans="1:8" ht="12.75">
      <c r="A2486" s="150" t="s">
        <v>471</v>
      </c>
      <c r="C2486" s="151">
        <v>228.61599999992177</v>
      </c>
      <c r="D2486" s="131">
        <v>26766.618237644434</v>
      </c>
      <c r="F2486" s="131">
        <v>24166</v>
      </c>
      <c r="G2486" s="131">
        <v>23545</v>
      </c>
      <c r="H2486" s="152" t="s">
        <v>39</v>
      </c>
    </row>
    <row r="2488" spans="4:8" ht="12.75">
      <c r="D2488" s="131">
        <v>26667.197138935328</v>
      </c>
      <c r="F2488" s="131">
        <v>23789</v>
      </c>
      <c r="G2488" s="131">
        <v>23272</v>
      </c>
      <c r="H2488" s="152" t="s">
        <v>40</v>
      </c>
    </row>
    <row r="2490" spans="4:8" ht="12.75">
      <c r="D2490" s="131">
        <v>26693.358652234077</v>
      </c>
      <c r="F2490" s="131">
        <v>24027</v>
      </c>
      <c r="G2490" s="131">
        <v>23496</v>
      </c>
      <c r="H2490" s="152" t="s">
        <v>41</v>
      </c>
    </row>
    <row r="2492" spans="1:8" ht="12.75">
      <c r="A2492" s="147" t="s">
        <v>419</v>
      </c>
      <c r="C2492" s="153" t="s">
        <v>420</v>
      </c>
      <c r="D2492" s="131">
        <v>26709.05800960461</v>
      </c>
      <c r="F2492" s="131">
        <v>23994</v>
      </c>
      <c r="G2492" s="131">
        <v>23437.666666666664</v>
      </c>
      <c r="H2492" s="131">
        <v>3012.493770409823</v>
      </c>
    </row>
    <row r="2493" spans="1:8" ht="12.75">
      <c r="A2493" s="130">
        <v>38407.886782407404</v>
      </c>
      <c r="C2493" s="153" t="s">
        <v>421</v>
      </c>
      <c r="D2493" s="131">
        <v>51.53630840272636</v>
      </c>
      <c r="F2493" s="131">
        <v>190.6541371174515</v>
      </c>
      <c r="G2493" s="131">
        <v>145.54838828833982</v>
      </c>
      <c r="H2493" s="131">
        <v>51.53630840272636</v>
      </c>
    </row>
    <row r="2495" spans="3:8" ht="12.75">
      <c r="C2495" s="153" t="s">
        <v>422</v>
      </c>
      <c r="D2495" s="131">
        <v>0.19295442162053728</v>
      </c>
      <c r="F2495" s="131">
        <v>0.7945908857108088</v>
      </c>
      <c r="G2495" s="131">
        <v>0.6210020406824053</v>
      </c>
      <c r="H2495" s="131">
        <v>1.7107523643348586</v>
      </c>
    </row>
    <row r="2496" spans="1:10" ht="12.75">
      <c r="A2496" s="147" t="s">
        <v>411</v>
      </c>
      <c r="C2496" s="148" t="s">
        <v>412</v>
      </c>
      <c r="D2496" s="148" t="s">
        <v>413</v>
      </c>
      <c r="F2496" s="148" t="s">
        <v>414</v>
      </c>
      <c r="G2496" s="148" t="s">
        <v>415</v>
      </c>
      <c r="H2496" s="148" t="s">
        <v>416</v>
      </c>
      <c r="I2496" s="149" t="s">
        <v>417</v>
      </c>
      <c r="J2496" s="148" t="s">
        <v>418</v>
      </c>
    </row>
    <row r="2497" spans="1:8" ht="12.75">
      <c r="A2497" s="150" t="s">
        <v>472</v>
      </c>
      <c r="C2497" s="151">
        <v>231.6040000000503</v>
      </c>
      <c r="D2497" s="131">
        <v>20608.165502101183</v>
      </c>
      <c r="F2497" s="131">
        <v>17283</v>
      </c>
      <c r="G2497" s="131">
        <v>19126</v>
      </c>
      <c r="H2497" s="152" t="s">
        <v>42</v>
      </c>
    </row>
    <row r="2499" spans="4:8" ht="12.75">
      <c r="D2499" s="131">
        <v>20713.101092338562</v>
      </c>
      <c r="F2499" s="131">
        <v>17480</v>
      </c>
      <c r="G2499" s="131">
        <v>19213</v>
      </c>
      <c r="H2499" s="152" t="s">
        <v>43</v>
      </c>
    </row>
    <row r="2501" spans="4:8" ht="12.75">
      <c r="D2501" s="131">
        <v>20861.07718038559</v>
      </c>
      <c r="F2501" s="131">
        <v>17461</v>
      </c>
      <c r="G2501" s="131">
        <v>19169</v>
      </c>
      <c r="H2501" s="152" t="s">
        <v>44</v>
      </c>
    </row>
    <row r="2503" spans="1:8" ht="12.75">
      <c r="A2503" s="147" t="s">
        <v>419</v>
      </c>
      <c r="C2503" s="153" t="s">
        <v>420</v>
      </c>
      <c r="D2503" s="131">
        <v>20727.44792494178</v>
      </c>
      <c r="F2503" s="131">
        <v>17408</v>
      </c>
      <c r="G2503" s="131">
        <v>19169.333333333332</v>
      </c>
      <c r="H2503" s="131">
        <v>2231.658577245788</v>
      </c>
    </row>
    <row r="2504" spans="1:8" ht="12.75">
      <c r="A2504" s="130">
        <v>38407.88725694444</v>
      </c>
      <c r="C2504" s="153" t="s">
        <v>421</v>
      </c>
      <c r="D2504" s="131">
        <v>127.06475891276943</v>
      </c>
      <c r="F2504" s="131">
        <v>108.66922287382017</v>
      </c>
      <c r="G2504" s="131">
        <v>43.50095784386056</v>
      </c>
      <c r="H2504" s="131">
        <v>127.06475891276943</v>
      </c>
    </row>
    <row r="2506" spans="3:8" ht="12.75">
      <c r="C2506" s="153" t="s">
        <v>422</v>
      </c>
      <c r="D2506" s="131">
        <v>0.6130265499780594</v>
      </c>
      <c r="F2506" s="131">
        <v>0.6242487527218531</v>
      </c>
      <c r="G2506" s="131">
        <v>0.22692994632326233</v>
      </c>
      <c r="H2506" s="131">
        <v>5.693736497524053</v>
      </c>
    </row>
    <row r="2507" spans="1:10" ht="12.75">
      <c r="A2507" s="147" t="s">
        <v>411</v>
      </c>
      <c r="C2507" s="148" t="s">
        <v>412</v>
      </c>
      <c r="D2507" s="148" t="s">
        <v>413</v>
      </c>
      <c r="F2507" s="148" t="s">
        <v>414</v>
      </c>
      <c r="G2507" s="148" t="s">
        <v>415</v>
      </c>
      <c r="H2507" s="148" t="s">
        <v>416</v>
      </c>
      <c r="I2507" s="149" t="s">
        <v>417</v>
      </c>
      <c r="J2507" s="148" t="s">
        <v>418</v>
      </c>
    </row>
    <row r="2508" spans="1:8" ht="12.75">
      <c r="A2508" s="150" t="s">
        <v>470</v>
      </c>
      <c r="C2508" s="151">
        <v>267.7160000000149</v>
      </c>
      <c r="D2508" s="131">
        <v>6878.854984864593</v>
      </c>
      <c r="F2508" s="131">
        <v>5411.25</v>
      </c>
      <c r="G2508" s="131">
        <v>5426.75</v>
      </c>
      <c r="H2508" s="152" t="s">
        <v>45</v>
      </c>
    </row>
    <row r="2510" spans="4:8" ht="12.75">
      <c r="D2510" s="131">
        <v>6921.395424313843</v>
      </c>
      <c r="F2510" s="131">
        <v>5366.75</v>
      </c>
      <c r="G2510" s="131">
        <v>5470.25</v>
      </c>
      <c r="H2510" s="152" t="s">
        <v>46</v>
      </c>
    </row>
    <row r="2512" spans="4:8" ht="12.75">
      <c r="D2512" s="131">
        <v>6981.477735519409</v>
      </c>
      <c r="F2512" s="131">
        <v>5403</v>
      </c>
      <c r="G2512" s="131">
        <v>5463.75</v>
      </c>
      <c r="H2512" s="152" t="s">
        <v>47</v>
      </c>
    </row>
    <row r="2514" spans="1:8" ht="12.75">
      <c r="A2514" s="147" t="s">
        <v>419</v>
      </c>
      <c r="C2514" s="153" t="s">
        <v>420</v>
      </c>
      <c r="D2514" s="131">
        <v>6927.242714899281</v>
      </c>
      <c r="F2514" s="131">
        <v>5393.666666666666</v>
      </c>
      <c r="G2514" s="131">
        <v>5453.583333333334</v>
      </c>
      <c r="H2514" s="131">
        <v>1498.592194743235</v>
      </c>
    </row>
    <row r="2515" spans="1:8" ht="12.75">
      <c r="A2515" s="130">
        <v>38407.88790509259</v>
      </c>
      <c r="C2515" s="153" t="s">
        <v>421</v>
      </c>
      <c r="D2515" s="131">
        <v>51.56064723591368</v>
      </c>
      <c r="F2515" s="131">
        <v>23.67268116064028</v>
      </c>
      <c r="G2515" s="131">
        <v>23.46451221170671</v>
      </c>
      <c r="H2515" s="131">
        <v>51.56064723591368</v>
      </c>
    </row>
    <row r="2517" spans="3:8" ht="12.75">
      <c r="C2517" s="153" t="s">
        <v>422</v>
      </c>
      <c r="D2517" s="131">
        <v>0.7443170299925508</v>
      </c>
      <c r="F2517" s="131">
        <v>0.438897741066194</v>
      </c>
      <c r="G2517" s="131">
        <v>0.4302586167206278</v>
      </c>
      <c r="H2517" s="131">
        <v>3.440605617510769</v>
      </c>
    </row>
    <row r="2518" spans="1:10" ht="12.75">
      <c r="A2518" s="147" t="s">
        <v>411</v>
      </c>
      <c r="C2518" s="148" t="s">
        <v>412</v>
      </c>
      <c r="D2518" s="148" t="s">
        <v>413</v>
      </c>
      <c r="F2518" s="148" t="s">
        <v>414</v>
      </c>
      <c r="G2518" s="148" t="s">
        <v>415</v>
      </c>
      <c r="H2518" s="148" t="s">
        <v>416</v>
      </c>
      <c r="I2518" s="149" t="s">
        <v>417</v>
      </c>
      <c r="J2518" s="148" t="s">
        <v>418</v>
      </c>
    </row>
    <row r="2519" spans="1:8" ht="12.75">
      <c r="A2519" s="150" t="s">
        <v>469</v>
      </c>
      <c r="C2519" s="151">
        <v>292.40199999976903</v>
      </c>
      <c r="D2519" s="131">
        <v>35959.46755629778</v>
      </c>
      <c r="F2519" s="131">
        <v>21955.75</v>
      </c>
      <c r="G2519" s="131">
        <v>21653.5</v>
      </c>
      <c r="H2519" s="152" t="s">
        <v>48</v>
      </c>
    </row>
    <row r="2521" spans="4:8" ht="12.75">
      <c r="D2521" s="131">
        <v>35708.41233885288</v>
      </c>
      <c r="F2521" s="131">
        <v>21889</v>
      </c>
      <c r="G2521" s="131">
        <v>21757.5</v>
      </c>
      <c r="H2521" s="152" t="s">
        <v>49</v>
      </c>
    </row>
    <row r="2523" spans="4:8" ht="12.75">
      <c r="D2523" s="131">
        <v>35709.79570144415</v>
      </c>
      <c r="F2523" s="131">
        <v>21938.5</v>
      </c>
      <c r="G2523" s="131">
        <v>21760.5</v>
      </c>
      <c r="H2523" s="152" t="s">
        <v>50</v>
      </c>
    </row>
    <row r="2525" spans="1:8" ht="12.75">
      <c r="A2525" s="147" t="s">
        <v>419</v>
      </c>
      <c r="C2525" s="153" t="s">
        <v>420</v>
      </c>
      <c r="D2525" s="131">
        <v>35792.55853219827</v>
      </c>
      <c r="F2525" s="131">
        <v>21927.75</v>
      </c>
      <c r="G2525" s="131">
        <v>21723.833333333336</v>
      </c>
      <c r="H2525" s="131">
        <v>13984.102720478772</v>
      </c>
    </row>
    <row r="2526" spans="1:8" ht="12.75">
      <c r="A2526" s="130">
        <v>38407.88858796296</v>
      </c>
      <c r="C2526" s="153" t="s">
        <v>421</v>
      </c>
      <c r="D2526" s="131">
        <v>144.54910988047047</v>
      </c>
      <c r="F2526" s="131">
        <v>34.64913418831703</v>
      </c>
      <c r="G2526" s="131">
        <v>60.92892033618627</v>
      </c>
      <c r="H2526" s="131">
        <v>144.54910988047047</v>
      </c>
    </row>
    <row r="2528" spans="3:8" ht="12.75">
      <c r="C2528" s="153" t="s">
        <v>422</v>
      </c>
      <c r="D2528" s="131">
        <v>0.40385240901523417</v>
      </c>
      <c r="F2528" s="131">
        <v>0.1580150001177368</v>
      </c>
      <c r="G2528" s="131">
        <v>0.28047039121173956</v>
      </c>
      <c r="H2528" s="131">
        <v>1.0336673919649353</v>
      </c>
    </row>
    <row r="2529" spans="1:10" ht="12.75">
      <c r="A2529" s="147" t="s">
        <v>411</v>
      </c>
      <c r="C2529" s="148" t="s">
        <v>412</v>
      </c>
      <c r="D2529" s="148" t="s">
        <v>413</v>
      </c>
      <c r="F2529" s="148" t="s">
        <v>414</v>
      </c>
      <c r="G2529" s="148" t="s">
        <v>415</v>
      </c>
      <c r="H2529" s="148" t="s">
        <v>416</v>
      </c>
      <c r="I2529" s="149" t="s">
        <v>417</v>
      </c>
      <c r="J2529" s="148" t="s">
        <v>418</v>
      </c>
    </row>
    <row r="2530" spans="1:8" ht="12.75">
      <c r="A2530" s="150" t="s">
        <v>473</v>
      </c>
      <c r="C2530" s="151">
        <v>324.75400000019</v>
      </c>
      <c r="D2530" s="131">
        <v>33142.9106541872</v>
      </c>
      <c r="F2530" s="131">
        <v>31588</v>
      </c>
      <c r="G2530" s="131">
        <v>29869</v>
      </c>
      <c r="H2530" s="152" t="s">
        <v>51</v>
      </c>
    </row>
    <row r="2532" spans="4:8" ht="12.75">
      <c r="D2532" s="131">
        <v>33307.8244202137</v>
      </c>
      <c r="F2532" s="131">
        <v>31264</v>
      </c>
      <c r="G2532" s="131">
        <v>29989</v>
      </c>
      <c r="H2532" s="152" t="s">
        <v>52</v>
      </c>
    </row>
    <row r="2534" spans="4:8" ht="12.75">
      <c r="D2534" s="131">
        <v>33354.32174026966</v>
      </c>
      <c r="F2534" s="131">
        <v>31688</v>
      </c>
      <c r="G2534" s="131">
        <v>29785</v>
      </c>
      <c r="H2534" s="152" t="s">
        <v>53</v>
      </c>
    </row>
    <row r="2536" spans="1:8" ht="12.75">
      <c r="A2536" s="147" t="s">
        <v>419</v>
      </c>
      <c r="C2536" s="153" t="s">
        <v>420</v>
      </c>
      <c r="D2536" s="131">
        <v>33268.352271556854</v>
      </c>
      <c r="F2536" s="131">
        <v>31513.333333333336</v>
      </c>
      <c r="G2536" s="131">
        <v>29881</v>
      </c>
      <c r="H2536" s="131">
        <v>2516.969865811792</v>
      </c>
    </row>
    <row r="2537" spans="1:8" ht="12.75">
      <c r="A2537" s="130">
        <v>38407.889085648145</v>
      </c>
      <c r="C2537" s="153" t="s">
        <v>421</v>
      </c>
      <c r="D2537" s="131">
        <v>111.09545318886045</v>
      </c>
      <c r="F2537" s="131">
        <v>221.64235455646408</v>
      </c>
      <c r="G2537" s="131">
        <v>102.52804494381036</v>
      </c>
      <c r="H2537" s="131">
        <v>111.09545318886045</v>
      </c>
    </row>
    <row r="2539" spans="3:8" ht="12.75">
      <c r="C2539" s="153" t="s">
        <v>422</v>
      </c>
      <c r="D2539" s="131">
        <v>0.33393734766913225</v>
      </c>
      <c r="F2539" s="131">
        <v>0.7033288170820734</v>
      </c>
      <c r="G2539" s="131">
        <v>0.34312119722837375</v>
      </c>
      <c r="H2539" s="131">
        <v>4.413857102457964</v>
      </c>
    </row>
    <row r="2540" spans="1:10" ht="12.75">
      <c r="A2540" s="147" t="s">
        <v>411</v>
      </c>
      <c r="C2540" s="148" t="s">
        <v>412</v>
      </c>
      <c r="D2540" s="148" t="s">
        <v>413</v>
      </c>
      <c r="F2540" s="148" t="s">
        <v>414</v>
      </c>
      <c r="G2540" s="148" t="s">
        <v>415</v>
      </c>
      <c r="H2540" s="148" t="s">
        <v>416</v>
      </c>
      <c r="I2540" s="149" t="s">
        <v>417</v>
      </c>
      <c r="J2540" s="148" t="s">
        <v>418</v>
      </c>
    </row>
    <row r="2541" spans="1:8" ht="12.75">
      <c r="A2541" s="150" t="s">
        <v>492</v>
      </c>
      <c r="C2541" s="151">
        <v>343.82299999985844</v>
      </c>
      <c r="D2541" s="131">
        <v>27610.205298811197</v>
      </c>
      <c r="F2541" s="131">
        <v>26298</v>
      </c>
      <c r="G2541" s="131">
        <v>25620.000000029802</v>
      </c>
      <c r="H2541" s="152" t="s">
        <v>54</v>
      </c>
    </row>
    <row r="2543" spans="4:8" ht="12.75">
      <c r="D2543" s="131">
        <v>27694.227427512407</v>
      </c>
      <c r="F2543" s="131">
        <v>25879.999999970198</v>
      </c>
      <c r="G2543" s="131">
        <v>25777.999999970198</v>
      </c>
      <c r="H2543" s="152" t="s">
        <v>55</v>
      </c>
    </row>
    <row r="2545" spans="4:8" ht="12.75">
      <c r="D2545" s="131">
        <v>27616.758400827646</v>
      </c>
      <c r="F2545" s="131">
        <v>25984</v>
      </c>
      <c r="G2545" s="131">
        <v>25898</v>
      </c>
      <c r="H2545" s="152" t="s">
        <v>56</v>
      </c>
    </row>
    <row r="2547" spans="1:8" ht="12.75">
      <c r="A2547" s="147" t="s">
        <v>419</v>
      </c>
      <c r="C2547" s="153" t="s">
        <v>420</v>
      </c>
      <c r="D2547" s="131">
        <v>27640.397042383753</v>
      </c>
      <c r="F2547" s="131">
        <v>26053.99999999007</v>
      </c>
      <c r="G2547" s="131">
        <v>25765.333333333336</v>
      </c>
      <c r="H2547" s="131">
        <v>1729.6890096807203</v>
      </c>
    </row>
    <row r="2548" spans="1:8" ht="12.75">
      <c r="A2548" s="130">
        <v>38407.88952546296</v>
      </c>
      <c r="C2548" s="153" t="s">
        <v>421</v>
      </c>
      <c r="D2548" s="131">
        <v>46.73348433995758</v>
      </c>
      <c r="F2548" s="131">
        <v>217.61433777461968</v>
      </c>
      <c r="G2548" s="131">
        <v>139.43218182562435</v>
      </c>
      <c r="H2548" s="131">
        <v>46.73348433995758</v>
      </c>
    </row>
    <row r="2550" spans="3:8" ht="12.75">
      <c r="C2550" s="153" t="s">
        <v>422</v>
      </c>
      <c r="D2550" s="131">
        <v>0.1690767475890325</v>
      </c>
      <c r="F2550" s="131">
        <v>0.8352434857400114</v>
      </c>
      <c r="G2550" s="131">
        <v>0.5411619559574532</v>
      </c>
      <c r="H2550" s="131">
        <v>2.7018431682458353</v>
      </c>
    </row>
    <row r="2551" spans="1:10" ht="12.75">
      <c r="A2551" s="147" t="s">
        <v>411</v>
      </c>
      <c r="C2551" s="148" t="s">
        <v>412</v>
      </c>
      <c r="D2551" s="148" t="s">
        <v>413</v>
      </c>
      <c r="F2551" s="148" t="s">
        <v>414</v>
      </c>
      <c r="G2551" s="148" t="s">
        <v>415</v>
      </c>
      <c r="H2551" s="148" t="s">
        <v>416</v>
      </c>
      <c r="I2551" s="149" t="s">
        <v>417</v>
      </c>
      <c r="J2551" s="148" t="s">
        <v>418</v>
      </c>
    </row>
    <row r="2552" spans="1:8" ht="12.75">
      <c r="A2552" s="150" t="s">
        <v>474</v>
      </c>
      <c r="C2552" s="151">
        <v>361.38400000007823</v>
      </c>
      <c r="D2552" s="131">
        <v>48301.321837842464</v>
      </c>
      <c r="F2552" s="131">
        <v>26881.999999970198</v>
      </c>
      <c r="G2552" s="131">
        <v>26548</v>
      </c>
      <c r="H2552" s="152" t="s">
        <v>57</v>
      </c>
    </row>
    <row r="2554" spans="4:8" ht="12.75">
      <c r="D2554" s="131">
        <v>48664.82872623205</v>
      </c>
      <c r="F2554" s="131">
        <v>26627.999999970198</v>
      </c>
      <c r="G2554" s="131">
        <v>26754</v>
      </c>
      <c r="H2554" s="152" t="s">
        <v>58</v>
      </c>
    </row>
    <row r="2556" spans="4:8" ht="12.75">
      <c r="D2556" s="131">
        <v>48782.820668399334</v>
      </c>
      <c r="F2556" s="131">
        <v>26706</v>
      </c>
      <c r="G2556" s="131">
        <v>26350</v>
      </c>
      <c r="H2556" s="152" t="s">
        <v>59</v>
      </c>
    </row>
    <row r="2558" spans="1:8" ht="12.75">
      <c r="A2558" s="147" t="s">
        <v>419</v>
      </c>
      <c r="C2558" s="153" t="s">
        <v>420</v>
      </c>
      <c r="D2558" s="131">
        <v>48582.99041082461</v>
      </c>
      <c r="F2558" s="131">
        <v>26738.6666666468</v>
      </c>
      <c r="G2558" s="131">
        <v>26550.666666666664</v>
      </c>
      <c r="H2558" s="131">
        <v>21930.736876863622</v>
      </c>
    </row>
    <row r="2559" spans="1:8" ht="12.75">
      <c r="A2559" s="130">
        <v>38407.88995370371</v>
      </c>
      <c r="C2559" s="153" t="s">
        <v>421</v>
      </c>
      <c r="D2559" s="131">
        <v>250.96496440370774</v>
      </c>
      <c r="F2559" s="131">
        <v>130.11277159648674</v>
      </c>
      <c r="G2559" s="131">
        <v>202.01320088878683</v>
      </c>
      <c r="H2559" s="131">
        <v>250.96496440370774</v>
      </c>
    </row>
    <row r="2561" spans="3:8" ht="12.75">
      <c r="C2561" s="153" t="s">
        <v>422</v>
      </c>
      <c r="D2561" s="131">
        <v>0.5165696106425576</v>
      </c>
      <c r="F2561" s="131">
        <v>0.48660904905474006</v>
      </c>
      <c r="G2561" s="131">
        <v>0.7608592410314375</v>
      </c>
      <c r="H2561" s="131">
        <v>1.1443526307976883</v>
      </c>
    </row>
    <row r="2562" spans="1:10" ht="12.75">
      <c r="A2562" s="147" t="s">
        <v>411</v>
      </c>
      <c r="C2562" s="148" t="s">
        <v>412</v>
      </c>
      <c r="D2562" s="148" t="s">
        <v>413</v>
      </c>
      <c r="F2562" s="148" t="s">
        <v>414</v>
      </c>
      <c r="G2562" s="148" t="s">
        <v>415</v>
      </c>
      <c r="H2562" s="148" t="s">
        <v>416</v>
      </c>
      <c r="I2562" s="149" t="s">
        <v>417</v>
      </c>
      <c r="J2562" s="148" t="s">
        <v>418</v>
      </c>
    </row>
    <row r="2563" spans="1:8" ht="12.75">
      <c r="A2563" s="150" t="s">
        <v>493</v>
      </c>
      <c r="C2563" s="151">
        <v>371.029</v>
      </c>
      <c r="D2563" s="131">
        <v>37164.92528265715</v>
      </c>
      <c r="F2563" s="131">
        <v>32172.000000029802</v>
      </c>
      <c r="G2563" s="131">
        <v>33196</v>
      </c>
      <c r="H2563" s="152" t="s">
        <v>60</v>
      </c>
    </row>
    <row r="2565" spans="4:8" ht="12.75">
      <c r="D2565" s="131">
        <v>37375.947728812695</v>
      </c>
      <c r="F2565" s="131">
        <v>33088</v>
      </c>
      <c r="G2565" s="131">
        <v>32640</v>
      </c>
      <c r="H2565" s="152" t="s">
        <v>61</v>
      </c>
    </row>
    <row r="2567" spans="4:8" ht="12.75">
      <c r="D2567" s="131">
        <v>37399.47373843193</v>
      </c>
      <c r="F2567" s="131">
        <v>32494</v>
      </c>
      <c r="G2567" s="131">
        <v>32970</v>
      </c>
      <c r="H2567" s="152" t="s">
        <v>62</v>
      </c>
    </row>
    <row r="2569" spans="1:8" ht="12.75">
      <c r="A2569" s="147" t="s">
        <v>419</v>
      </c>
      <c r="C2569" s="153" t="s">
        <v>420</v>
      </c>
      <c r="D2569" s="131">
        <v>37313.448916633926</v>
      </c>
      <c r="F2569" s="131">
        <v>32584.666666676603</v>
      </c>
      <c r="G2569" s="131">
        <v>32935.333333333336</v>
      </c>
      <c r="H2569" s="131">
        <v>4595.3361611661785</v>
      </c>
    </row>
    <row r="2570" spans="1:8" ht="12.75">
      <c r="A2570" s="130">
        <v>38407.89040509259</v>
      </c>
      <c r="C2570" s="153" t="s">
        <v>421</v>
      </c>
      <c r="D2570" s="131">
        <v>129.16199390436884</v>
      </c>
      <c r="F2570" s="131">
        <v>464.6819700839772</v>
      </c>
      <c r="G2570" s="131">
        <v>279.61640390601787</v>
      </c>
      <c r="H2570" s="131">
        <v>129.16199390436884</v>
      </c>
    </row>
    <row r="2572" spans="3:8" ht="12.75">
      <c r="C2572" s="153" t="s">
        <v>422</v>
      </c>
      <c r="D2572" s="131">
        <v>0.3461539944831791</v>
      </c>
      <c r="F2572" s="131">
        <v>1.4260755674975005</v>
      </c>
      <c r="G2572" s="131">
        <v>0.8489861058215632</v>
      </c>
      <c r="H2572" s="131">
        <v>2.81071915904387</v>
      </c>
    </row>
    <row r="2573" spans="1:10" ht="12.75">
      <c r="A2573" s="147" t="s">
        <v>411</v>
      </c>
      <c r="C2573" s="148" t="s">
        <v>412</v>
      </c>
      <c r="D2573" s="148" t="s">
        <v>413</v>
      </c>
      <c r="F2573" s="148" t="s">
        <v>414</v>
      </c>
      <c r="G2573" s="148" t="s">
        <v>415</v>
      </c>
      <c r="H2573" s="148" t="s">
        <v>416</v>
      </c>
      <c r="I2573" s="149" t="s">
        <v>417</v>
      </c>
      <c r="J2573" s="148" t="s">
        <v>418</v>
      </c>
    </row>
    <row r="2574" spans="1:8" ht="12.75">
      <c r="A2574" s="150" t="s">
        <v>468</v>
      </c>
      <c r="C2574" s="151">
        <v>407.77100000018254</v>
      </c>
      <c r="D2574" s="131">
        <v>1045096.6380605698</v>
      </c>
      <c r="F2574" s="131">
        <v>121600</v>
      </c>
      <c r="G2574" s="131">
        <v>119900</v>
      </c>
      <c r="H2574" s="152" t="s">
        <v>63</v>
      </c>
    </row>
    <row r="2576" spans="4:8" ht="12.75">
      <c r="D2576" s="131">
        <v>1020503.9269266129</v>
      </c>
      <c r="F2576" s="131">
        <v>122600</v>
      </c>
      <c r="G2576" s="131">
        <v>119000</v>
      </c>
      <c r="H2576" s="152" t="s">
        <v>64</v>
      </c>
    </row>
    <row r="2578" spans="4:8" ht="12.75">
      <c r="D2578" s="131">
        <v>1036852.8060045242</v>
      </c>
      <c r="F2578" s="131">
        <v>121600</v>
      </c>
      <c r="G2578" s="131">
        <v>119800</v>
      </c>
      <c r="H2578" s="152" t="s">
        <v>65</v>
      </c>
    </row>
    <row r="2580" spans="1:8" ht="12.75">
      <c r="A2580" s="147" t="s">
        <v>419</v>
      </c>
      <c r="C2580" s="153" t="s">
        <v>420</v>
      </c>
      <c r="D2580" s="131">
        <v>1034151.1236639023</v>
      </c>
      <c r="F2580" s="131">
        <v>121933.33333333334</v>
      </c>
      <c r="G2580" s="131">
        <v>119566.66666666666</v>
      </c>
      <c r="H2580" s="131">
        <v>913420.473768724</v>
      </c>
    </row>
    <row r="2581" spans="1:8" ht="12.75">
      <c r="A2581" s="130">
        <v>38407.890868055554</v>
      </c>
      <c r="C2581" s="153" t="s">
        <v>421</v>
      </c>
      <c r="D2581" s="131">
        <v>12516.975506562077</v>
      </c>
      <c r="F2581" s="131">
        <v>577.3502691896258</v>
      </c>
      <c r="G2581" s="131">
        <v>493.28828623162474</v>
      </c>
      <c r="H2581" s="131">
        <v>12516.975506562077</v>
      </c>
    </row>
    <row r="2583" spans="3:8" ht="12.75">
      <c r="C2583" s="153" t="s">
        <v>422</v>
      </c>
      <c r="D2583" s="131">
        <v>1.210362317474025</v>
      </c>
      <c r="F2583" s="131">
        <v>0.47349666691330705</v>
      </c>
      <c r="G2583" s="131">
        <v>0.41256338407997617</v>
      </c>
      <c r="H2583" s="131">
        <v>1.3703410276011994</v>
      </c>
    </row>
    <row r="2584" spans="1:10" ht="12.75">
      <c r="A2584" s="147" t="s">
        <v>411</v>
      </c>
      <c r="C2584" s="148" t="s">
        <v>412</v>
      </c>
      <c r="D2584" s="148" t="s">
        <v>413</v>
      </c>
      <c r="F2584" s="148" t="s">
        <v>414</v>
      </c>
      <c r="G2584" s="148" t="s">
        <v>415</v>
      </c>
      <c r="H2584" s="148" t="s">
        <v>416</v>
      </c>
      <c r="I2584" s="149" t="s">
        <v>417</v>
      </c>
      <c r="J2584" s="148" t="s">
        <v>418</v>
      </c>
    </row>
    <row r="2585" spans="1:8" ht="12.75">
      <c r="A2585" s="150" t="s">
        <v>475</v>
      </c>
      <c r="C2585" s="151">
        <v>455.40299999993294</v>
      </c>
      <c r="D2585" s="131">
        <v>93071.15323030949</v>
      </c>
      <c r="F2585" s="131">
        <v>83490</v>
      </c>
      <c r="G2585" s="131">
        <v>85550</v>
      </c>
      <c r="H2585" s="152" t="s">
        <v>66</v>
      </c>
    </row>
    <row r="2587" spans="4:8" ht="12.75">
      <c r="D2587" s="131">
        <v>92633.18028640747</v>
      </c>
      <c r="F2587" s="131">
        <v>83272.5</v>
      </c>
      <c r="G2587" s="131">
        <v>85032.5</v>
      </c>
      <c r="H2587" s="152" t="s">
        <v>67</v>
      </c>
    </row>
    <row r="2589" spans="4:8" ht="12.75">
      <c r="D2589" s="131">
        <v>92952.21804130077</v>
      </c>
      <c r="F2589" s="131">
        <v>84180</v>
      </c>
      <c r="G2589" s="131">
        <v>84837.5</v>
      </c>
      <c r="H2589" s="152" t="s">
        <v>68</v>
      </c>
    </row>
    <row r="2591" spans="1:8" ht="12.75">
      <c r="A2591" s="147" t="s">
        <v>419</v>
      </c>
      <c r="C2591" s="153" t="s">
        <v>420</v>
      </c>
      <c r="D2591" s="131">
        <v>92885.51718600592</v>
      </c>
      <c r="F2591" s="131">
        <v>83647.5</v>
      </c>
      <c r="G2591" s="131">
        <v>85140</v>
      </c>
      <c r="H2591" s="131">
        <v>8496.105848796606</v>
      </c>
    </row>
    <row r="2592" spans="1:8" ht="12.75">
      <c r="A2592" s="130">
        <v>38407.8915162037</v>
      </c>
      <c r="C2592" s="153" t="s">
        <v>421</v>
      </c>
      <c r="D2592" s="131">
        <v>226.4769921399302</v>
      </c>
      <c r="F2592" s="131">
        <v>473.8077141626126</v>
      </c>
      <c r="G2592" s="131">
        <v>368.21359290498765</v>
      </c>
      <c r="H2592" s="131">
        <v>226.4769921399302</v>
      </c>
    </row>
    <row r="2594" spans="3:8" ht="12.75">
      <c r="C2594" s="153" t="s">
        <v>422</v>
      </c>
      <c r="D2594" s="131">
        <v>0.24382379406512159</v>
      </c>
      <c r="F2594" s="131">
        <v>0.5664338015632417</v>
      </c>
      <c r="G2594" s="131">
        <v>0.43248014200726764</v>
      </c>
      <c r="H2594" s="131">
        <v>2.665656433317724</v>
      </c>
    </row>
    <row r="2595" spans="1:16" ht="12.75">
      <c r="A2595" s="141" t="s">
        <v>402</v>
      </c>
      <c r="B2595" s="136" t="s">
        <v>348</v>
      </c>
      <c r="D2595" s="141" t="s">
        <v>403</v>
      </c>
      <c r="E2595" s="136" t="s">
        <v>404</v>
      </c>
      <c r="F2595" s="137" t="s">
        <v>344</v>
      </c>
      <c r="G2595" s="142" t="s">
        <v>406</v>
      </c>
      <c r="H2595" s="143">
        <v>2</v>
      </c>
      <c r="I2595" s="144" t="s">
        <v>407</v>
      </c>
      <c r="J2595" s="143">
        <v>10</v>
      </c>
      <c r="K2595" s="142" t="s">
        <v>408</v>
      </c>
      <c r="L2595" s="145">
        <v>1</v>
      </c>
      <c r="M2595" s="142" t="s">
        <v>409</v>
      </c>
      <c r="N2595" s="146">
        <v>1</v>
      </c>
      <c r="O2595" s="142" t="s">
        <v>410</v>
      </c>
      <c r="P2595" s="146">
        <v>1</v>
      </c>
    </row>
    <row r="2597" spans="1:10" ht="12.75">
      <c r="A2597" s="147" t="s">
        <v>411</v>
      </c>
      <c r="C2597" s="148" t="s">
        <v>412</v>
      </c>
      <c r="D2597" s="148" t="s">
        <v>413</v>
      </c>
      <c r="F2597" s="148" t="s">
        <v>414</v>
      </c>
      <c r="G2597" s="148" t="s">
        <v>415</v>
      </c>
      <c r="H2597" s="148" t="s">
        <v>416</v>
      </c>
      <c r="I2597" s="149" t="s">
        <v>417</v>
      </c>
      <c r="J2597" s="148" t="s">
        <v>418</v>
      </c>
    </row>
    <row r="2598" spans="1:8" ht="12.75">
      <c r="A2598" s="150" t="s">
        <v>471</v>
      </c>
      <c r="C2598" s="151">
        <v>228.61599999992177</v>
      </c>
      <c r="D2598" s="131">
        <v>32260.834673047066</v>
      </c>
      <c r="F2598" s="131">
        <v>23903</v>
      </c>
      <c r="G2598" s="131">
        <v>23776</v>
      </c>
      <c r="H2598" s="152" t="s">
        <v>69</v>
      </c>
    </row>
    <row r="2600" spans="4:8" ht="12.75">
      <c r="D2600" s="131">
        <v>32538.407847374678</v>
      </c>
      <c r="F2600" s="131">
        <v>24468</v>
      </c>
      <c r="G2600" s="131">
        <v>23800</v>
      </c>
      <c r="H2600" s="152" t="s">
        <v>70</v>
      </c>
    </row>
    <row r="2602" spans="4:8" ht="12.75">
      <c r="D2602" s="131">
        <v>32245.570132523775</v>
      </c>
      <c r="F2602" s="131">
        <v>24304</v>
      </c>
      <c r="G2602" s="131">
        <v>23805</v>
      </c>
      <c r="H2602" s="152" t="s">
        <v>71</v>
      </c>
    </row>
    <row r="2604" spans="1:8" ht="12.75">
      <c r="A2604" s="147" t="s">
        <v>419</v>
      </c>
      <c r="C2604" s="153" t="s">
        <v>420</v>
      </c>
      <c r="D2604" s="131">
        <v>32348.27088431517</v>
      </c>
      <c r="F2604" s="131">
        <v>24225</v>
      </c>
      <c r="G2604" s="131">
        <v>23793.666666666664</v>
      </c>
      <c r="H2604" s="131">
        <v>8353.877160218073</v>
      </c>
    </row>
    <row r="2605" spans="1:8" ht="12.75">
      <c r="A2605" s="130">
        <v>38407.89375</v>
      </c>
      <c r="C2605" s="153" t="s">
        <v>421</v>
      </c>
      <c r="D2605" s="131">
        <v>164.8402259472245</v>
      </c>
      <c r="F2605" s="131">
        <v>290.66647553510535</v>
      </c>
      <c r="G2605" s="131">
        <v>15.502687938977978</v>
      </c>
      <c r="H2605" s="131">
        <v>164.8402259472245</v>
      </c>
    </row>
    <row r="2607" spans="3:8" ht="12.75">
      <c r="C2607" s="153" t="s">
        <v>422</v>
      </c>
      <c r="D2607" s="131">
        <v>0.5095797130447279</v>
      </c>
      <c r="F2607" s="131">
        <v>1.1998616121160182</v>
      </c>
      <c r="G2607" s="131">
        <v>0.06515468236216072</v>
      </c>
      <c r="H2607" s="131">
        <v>1.9732182169521082</v>
      </c>
    </row>
    <row r="2608" spans="1:10" ht="12.75">
      <c r="A2608" s="147" t="s">
        <v>411</v>
      </c>
      <c r="C2608" s="148" t="s">
        <v>412</v>
      </c>
      <c r="D2608" s="148" t="s">
        <v>413</v>
      </c>
      <c r="F2608" s="148" t="s">
        <v>414</v>
      </c>
      <c r="G2608" s="148" t="s">
        <v>415</v>
      </c>
      <c r="H2608" s="148" t="s">
        <v>416</v>
      </c>
      <c r="I2608" s="149" t="s">
        <v>417</v>
      </c>
      <c r="J2608" s="148" t="s">
        <v>418</v>
      </c>
    </row>
    <row r="2609" spans="1:8" ht="12.75">
      <c r="A2609" s="150" t="s">
        <v>472</v>
      </c>
      <c r="C2609" s="151">
        <v>231.6040000000503</v>
      </c>
      <c r="D2609" s="131">
        <v>102196.40061867237</v>
      </c>
      <c r="F2609" s="131">
        <v>17993</v>
      </c>
      <c r="G2609" s="131">
        <v>22720</v>
      </c>
      <c r="H2609" s="152" t="s">
        <v>72</v>
      </c>
    </row>
    <row r="2611" spans="4:8" ht="12.75">
      <c r="D2611" s="131">
        <v>104030.01009750366</v>
      </c>
      <c r="F2611" s="131">
        <v>17992</v>
      </c>
      <c r="G2611" s="131">
        <v>22949</v>
      </c>
      <c r="H2611" s="152" t="s">
        <v>73</v>
      </c>
    </row>
    <row r="2613" spans="4:8" ht="12.75">
      <c r="D2613" s="131">
        <v>101970.8787368536</v>
      </c>
      <c r="F2613" s="131">
        <v>18038</v>
      </c>
      <c r="G2613" s="131">
        <v>21258</v>
      </c>
      <c r="H2613" s="152" t="s">
        <v>74</v>
      </c>
    </row>
    <row r="2615" spans="1:8" ht="12.75">
      <c r="A2615" s="147" t="s">
        <v>419</v>
      </c>
      <c r="C2615" s="153" t="s">
        <v>420</v>
      </c>
      <c r="D2615" s="131">
        <v>102732.42981767654</v>
      </c>
      <c r="F2615" s="131">
        <v>18007.666666666668</v>
      </c>
      <c r="G2615" s="131">
        <v>22309</v>
      </c>
      <c r="H2615" s="131">
        <v>82068.28439577349</v>
      </c>
    </row>
    <row r="2616" spans="1:8" ht="12.75">
      <c r="A2616" s="130">
        <v>38407.894224537034</v>
      </c>
      <c r="C2616" s="153" t="s">
        <v>421</v>
      </c>
      <c r="D2616" s="131">
        <v>1129.380789079368</v>
      </c>
      <c r="F2616" s="131">
        <v>26.27419519858474</v>
      </c>
      <c r="G2616" s="131">
        <v>917.3663390380094</v>
      </c>
      <c r="H2616" s="131">
        <v>1129.380789079368</v>
      </c>
    </row>
    <row r="2618" spans="3:8" ht="12.75">
      <c r="C2618" s="153" t="s">
        <v>422</v>
      </c>
      <c r="D2618" s="131">
        <v>1.0993420393966409</v>
      </c>
      <c r="F2618" s="131">
        <v>0.14590560612286288</v>
      </c>
      <c r="G2618" s="131">
        <v>4.112090811053878</v>
      </c>
      <c r="H2618" s="131">
        <v>1.376147676772358</v>
      </c>
    </row>
    <row r="2619" spans="1:10" ht="12.75">
      <c r="A2619" s="147" t="s">
        <v>411</v>
      </c>
      <c r="C2619" s="148" t="s">
        <v>412</v>
      </c>
      <c r="D2619" s="148" t="s">
        <v>413</v>
      </c>
      <c r="F2619" s="148" t="s">
        <v>414</v>
      </c>
      <c r="G2619" s="148" t="s">
        <v>415</v>
      </c>
      <c r="H2619" s="148" t="s">
        <v>416</v>
      </c>
      <c r="I2619" s="149" t="s">
        <v>417</v>
      </c>
      <c r="J2619" s="148" t="s">
        <v>418</v>
      </c>
    </row>
    <row r="2620" spans="1:8" ht="12.75">
      <c r="A2620" s="150" t="s">
        <v>470</v>
      </c>
      <c r="C2620" s="151">
        <v>267.7160000000149</v>
      </c>
      <c r="D2620" s="131">
        <v>53313.936564564705</v>
      </c>
      <c r="F2620" s="131">
        <v>5583.25</v>
      </c>
      <c r="G2620" s="131">
        <v>5626.75</v>
      </c>
      <c r="H2620" s="152" t="s">
        <v>75</v>
      </c>
    </row>
    <row r="2622" spans="4:8" ht="12.75">
      <c r="D2622" s="131">
        <v>51158.895261883736</v>
      </c>
      <c r="F2622" s="131">
        <v>5540.25</v>
      </c>
      <c r="G2622" s="131">
        <v>5600</v>
      </c>
      <c r="H2622" s="152" t="s">
        <v>76</v>
      </c>
    </row>
    <row r="2624" spans="4:8" ht="12.75">
      <c r="D2624" s="131">
        <v>52919.64538162947</v>
      </c>
      <c r="F2624" s="131">
        <v>5561</v>
      </c>
      <c r="G2624" s="131">
        <v>5621.75</v>
      </c>
      <c r="H2624" s="152" t="s">
        <v>77</v>
      </c>
    </row>
    <row r="2626" spans="1:8" ht="12.75">
      <c r="A2626" s="147" t="s">
        <v>419</v>
      </c>
      <c r="C2626" s="153" t="s">
        <v>420</v>
      </c>
      <c r="D2626" s="131">
        <v>52464.1590693593</v>
      </c>
      <c r="F2626" s="131">
        <v>5561.5</v>
      </c>
      <c r="G2626" s="131">
        <v>5616.166666666666</v>
      </c>
      <c r="H2626" s="131">
        <v>46870.74056047331</v>
      </c>
    </row>
    <row r="2627" spans="1:8" ht="12.75">
      <c r="A2627" s="130">
        <v>38407.89487268519</v>
      </c>
      <c r="C2627" s="153" t="s">
        <v>421</v>
      </c>
      <c r="D2627" s="131">
        <v>1147.4543954175208</v>
      </c>
      <c r="F2627" s="131">
        <v>21.50436002302789</v>
      </c>
      <c r="G2627" s="131">
        <v>14.222195095460238</v>
      </c>
      <c r="H2627" s="131">
        <v>1147.4543954175208</v>
      </c>
    </row>
    <row r="2629" spans="3:8" ht="12.75">
      <c r="C2629" s="153" t="s">
        <v>422</v>
      </c>
      <c r="D2629" s="131">
        <v>2.1871205328966568</v>
      </c>
      <c r="F2629" s="131">
        <v>0.3866647491329298</v>
      </c>
      <c r="G2629" s="131">
        <v>0.25323669932860926</v>
      </c>
      <c r="H2629" s="131">
        <v>2.4481251665675274</v>
      </c>
    </row>
    <row r="2630" spans="1:10" ht="12.75">
      <c r="A2630" s="147" t="s">
        <v>411</v>
      </c>
      <c r="C2630" s="148" t="s">
        <v>412</v>
      </c>
      <c r="D2630" s="148" t="s">
        <v>413</v>
      </c>
      <c r="F2630" s="148" t="s">
        <v>414</v>
      </c>
      <c r="G2630" s="148" t="s">
        <v>415</v>
      </c>
      <c r="H2630" s="148" t="s">
        <v>416</v>
      </c>
      <c r="I2630" s="149" t="s">
        <v>417</v>
      </c>
      <c r="J2630" s="148" t="s">
        <v>418</v>
      </c>
    </row>
    <row r="2631" spans="1:8" ht="12.75">
      <c r="A2631" s="150" t="s">
        <v>469</v>
      </c>
      <c r="C2631" s="151">
        <v>292.40199999976903</v>
      </c>
      <c r="D2631" s="131">
        <v>24007.468003600836</v>
      </c>
      <c r="F2631" s="131">
        <v>22616</v>
      </c>
      <c r="G2631" s="131">
        <v>21806.75</v>
      </c>
      <c r="H2631" s="152" t="s">
        <v>78</v>
      </c>
    </row>
    <row r="2633" spans="4:8" ht="12.75">
      <c r="D2633" s="131">
        <v>23875.900056272745</v>
      </c>
      <c r="F2633" s="131">
        <v>22674.25</v>
      </c>
      <c r="G2633" s="131">
        <v>21982.5</v>
      </c>
      <c r="H2633" s="152" t="s">
        <v>79</v>
      </c>
    </row>
    <row r="2635" spans="4:8" ht="12.75">
      <c r="D2635" s="131">
        <v>23959.631918638945</v>
      </c>
      <c r="F2635" s="131">
        <v>22777.25</v>
      </c>
      <c r="G2635" s="131">
        <v>22155.75</v>
      </c>
      <c r="H2635" s="152" t="s">
        <v>80</v>
      </c>
    </row>
    <row r="2637" spans="1:8" ht="12.75">
      <c r="A2637" s="147" t="s">
        <v>419</v>
      </c>
      <c r="C2637" s="153" t="s">
        <v>420</v>
      </c>
      <c r="D2637" s="131">
        <v>23947.666659504175</v>
      </c>
      <c r="F2637" s="131">
        <v>22689.166666666664</v>
      </c>
      <c r="G2637" s="131">
        <v>21981.666666666664</v>
      </c>
      <c r="H2637" s="131">
        <v>1672.3976873620043</v>
      </c>
    </row>
    <row r="2638" spans="1:8" ht="12.75">
      <c r="A2638" s="130">
        <v>38407.89554398148</v>
      </c>
      <c r="C2638" s="153" t="s">
        <v>421</v>
      </c>
      <c r="D2638" s="131">
        <v>66.59509561941542</v>
      </c>
      <c r="F2638" s="131">
        <v>81.65335775908626</v>
      </c>
      <c r="G2638" s="131">
        <v>174.5014923527399</v>
      </c>
      <c r="H2638" s="131">
        <v>66.59509561941542</v>
      </c>
    </row>
    <row r="2640" spans="3:8" ht="12.75">
      <c r="C2640" s="153" t="s">
        <v>422</v>
      </c>
      <c r="D2640" s="131">
        <v>0.27808594702058637</v>
      </c>
      <c r="F2640" s="131">
        <v>0.35987816987146426</v>
      </c>
      <c r="G2640" s="131">
        <v>0.7938501433895213</v>
      </c>
      <c r="H2640" s="131">
        <v>3.982013137345386</v>
      </c>
    </row>
    <row r="2641" spans="1:10" ht="12.75">
      <c r="A2641" s="147" t="s">
        <v>411</v>
      </c>
      <c r="C2641" s="148" t="s">
        <v>412</v>
      </c>
      <c r="D2641" s="148" t="s">
        <v>413</v>
      </c>
      <c r="F2641" s="148" t="s">
        <v>414</v>
      </c>
      <c r="G2641" s="148" t="s">
        <v>415</v>
      </c>
      <c r="H2641" s="148" t="s">
        <v>416</v>
      </c>
      <c r="I2641" s="149" t="s">
        <v>417</v>
      </c>
      <c r="J2641" s="148" t="s">
        <v>418</v>
      </c>
    </row>
    <row r="2642" spans="1:8" ht="12.75">
      <c r="A2642" s="150" t="s">
        <v>473</v>
      </c>
      <c r="C2642" s="151">
        <v>324.75400000019</v>
      </c>
      <c r="D2642" s="131">
        <v>32957.59328186512</v>
      </c>
      <c r="F2642" s="131">
        <v>31412</v>
      </c>
      <c r="G2642" s="131">
        <v>29904.999999970198</v>
      </c>
      <c r="H2642" s="152" t="s">
        <v>81</v>
      </c>
    </row>
    <row r="2644" spans="4:8" ht="12.75">
      <c r="D2644" s="131">
        <v>32822.9088177681</v>
      </c>
      <c r="F2644" s="131">
        <v>31123</v>
      </c>
      <c r="G2644" s="131">
        <v>29540</v>
      </c>
      <c r="H2644" s="152" t="s">
        <v>82</v>
      </c>
    </row>
    <row r="2646" spans="4:8" ht="12.75">
      <c r="D2646" s="131">
        <v>32911.15494078398</v>
      </c>
      <c r="F2646" s="131">
        <v>31367</v>
      </c>
      <c r="G2646" s="131">
        <v>29408</v>
      </c>
      <c r="H2646" s="152" t="s">
        <v>83</v>
      </c>
    </row>
    <row r="2648" spans="1:8" ht="12.75">
      <c r="A2648" s="147" t="s">
        <v>419</v>
      </c>
      <c r="C2648" s="153" t="s">
        <v>420</v>
      </c>
      <c r="D2648" s="131">
        <v>32897.2190134724</v>
      </c>
      <c r="F2648" s="131">
        <v>31300.666666666664</v>
      </c>
      <c r="G2648" s="131">
        <v>29617.666666656733</v>
      </c>
      <c r="H2648" s="131">
        <v>2382.1537830760776</v>
      </c>
    </row>
    <row r="2649" spans="1:8" ht="12.75">
      <c r="A2649" s="130">
        <v>38407.896053240744</v>
      </c>
      <c r="C2649" s="153" t="s">
        <v>421</v>
      </c>
      <c r="D2649" s="131">
        <v>68.41515745752655</v>
      </c>
      <c r="F2649" s="131">
        <v>155.50026795260945</v>
      </c>
      <c r="G2649" s="131">
        <v>257.44190281417855</v>
      </c>
      <c r="H2649" s="131">
        <v>68.41515745752655</v>
      </c>
    </row>
    <row r="2651" spans="3:8" ht="12.75">
      <c r="C2651" s="153" t="s">
        <v>422</v>
      </c>
      <c r="D2651" s="131">
        <v>0.207966385941342</v>
      </c>
      <c r="F2651" s="131">
        <v>0.49679538652832567</v>
      </c>
      <c r="G2651" s="131">
        <v>0.8692173685106803</v>
      </c>
      <c r="H2651" s="131">
        <v>2.871987440255935</v>
      </c>
    </row>
    <row r="2652" spans="1:10" ht="12.75">
      <c r="A2652" s="147" t="s">
        <v>411</v>
      </c>
      <c r="C2652" s="148" t="s">
        <v>412</v>
      </c>
      <c r="D2652" s="148" t="s">
        <v>413</v>
      </c>
      <c r="F2652" s="148" t="s">
        <v>414</v>
      </c>
      <c r="G2652" s="148" t="s">
        <v>415</v>
      </c>
      <c r="H2652" s="148" t="s">
        <v>416</v>
      </c>
      <c r="I2652" s="149" t="s">
        <v>417</v>
      </c>
      <c r="J2652" s="148" t="s">
        <v>418</v>
      </c>
    </row>
    <row r="2653" spans="1:8" ht="12.75">
      <c r="A2653" s="150" t="s">
        <v>492</v>
      </c>
      <c r="C2653" s="151">
        <v>343.82299999985844</v>
      </c>
      <c r="D2653" s="131">
        <v>26847.845896571875</v>
      </c>
      <c r="F2653" s="131">
        <v>25700</v>
      </c>
      <c r="G2653" s="131">
        <v>25744</v>
      </c>
      <c r="H2653" s="152" t="s">
        <v>84</v>
      </c>
    </row>
    <row r="2655" spans="4:8" ht="12.75">
      <c r="D2655" s="131">
        <v>26699.51747918129</v>
      </c>
      <c r="F2655" s="131">
        <v>25684</v>
      </c>
      <c r="G2655" s="131">
        <v>25681.999999970198</v>
      </c>
      <c r="H2655" s="152" t="s">
        <v>85</v>
      </c>
    </row>
    <row r="2657" spans="4:8" ht="12.75">
      <c r="D2657" s="131">
        <v>26612.181895643473</v>
      </c>
      <c r="F2657" s="131">
        <v>25402</v>
      </c>
      <c r="G2657" s="131">
        <v>26042</v>
      </c>
      <c r="H2657" s="152" t="s">
        <v>86</v>
      </c>
    </row>
    <row r="2659" spans="1:8" ht="12.75">
      <c r="A2659" s="147" t="s">
        <v>419</v>
      </c>
      <c r="C2659" s="153" t="s">
        <v>420</v>
      </c>
      <c r="D2659" s="131">
        <v>26719.84842379888</v>
      </c>
      <c r="F2659" s="131">
        <v>25595.333333333336</v>
      </c>
      <c r="G2659" s="131">
        <v>25822.666666656733</v>
      </c>
      <c r="H2659" s="131">
        <v>1011.6685296239161</v>
      </c>
    </row>
    <row r="2660" spans="1:8" ht="12.75">
      <c r="A2660" s="130">
        <v>38407.89649305555</v>
      </c>
      <c r="C2660" s="153" t="s">
        <v>421</v>
      </c>
      <c r="D2660" s="131">
        <v>119.14021493781891</v>
      </c>
      <c r="F2660" s="131">
        <v>167.6225919538692</v>
      </c>
      <c r="G2660" s="131">
        <v>192.4612515219683</v>
      </c>
      <c r="H2660" s="131">
        <v>119.14021493781891</v>
      </c>
    </row>
    <row r="2662" spans="3:8" ht="12.75">
      <c r="C2662" s="153" t="s">
        <v>422</v>
      </c>
      <c r="D2662" s="131">
        <v>0.4458865673493226</v>
      </c>
      <c r="F2662" s="131">
        <v>0.6548951317448594</v>
      </c>
      <c r="G2662" s="131">
        <v>0.7453190408505798</v>
      </c>
      <c r="H2662" s="131">
        <v>11.776605819903166</v>
      </c>
    </row>
    <row r="2663" spans="1:10" ht="12.75">
      <c r="A2663" s="147" t="s">
        <v>411</v>
      </c>
      <c r="C2663" s="148" t="s">
        <v>412</v>
      </c>
      <c r="D2663" s="148" t="s">
        <v>413</v>
      </c>
      <c r="F2663" s="148" t="s">
        <v>414</v>
      </c>
      <c r="G2663" s="148" t="s">
        <v>415</v>
      </c>
      <c r="H2663" s="148" t="s">
        <v>416</v>
      </c>
      <c r="I2663" s="149" t="s">
        <v>417</v>
      </c>
      <c r="J2663" s="148" t="s">
        <v>418</v>
      </c>
    </row>
    <row r="2664" spans="1:8" ht="12.75">
      <c r="A2664" s="150" t="s">
        <v>474</v>
      </c>
      <c r="C2664" s="151">
        <v>361.38400000007823</v>
      </c>
      <c r="D2664" s="131">
        <v>29990.076856672764</v>
      </c>
      <c r="F2664" s="131">
        <v>26606</v>
      </c>
      <c r="G2664" s="131">
        <v>26140</v>
      </c>
      <c r="H2664" s="152" t="s">
        <v>87</v>
      </c>
    </row>
    <row r="2666" spans="4:8" ht="12.75">
      <c r="D2666" s="131">
        <v>30136.85588797927</v>
      </c>
      <c r="F2666" s="131">
        <v>26708</v>
      </c>
      <c r="G2666" s="131">
        <v>26290</v>
      </c>
      <c r="H2666" s="152" t="s">
        <v>88</v>
      </c>
    </row>
    <row r="2668" spans="4:8" ht="12.75">
      <c r="D2668" s="131">
        <v>29922.93164128065</v>
      </c>
      <c r="F2668" s="131">
        <v>26658</v>
      </c>
      <c r="G2668" s="131">
        <v>26312</v>
      </c>
      <c r="H2668" s="152" t="s">
        <v>89</v>
      </c>
    </row>
    <row r="2670" spans="1:8" ht="12.75">
      <c r="A2670" s="147" t="s">
        <v>419</v>
      </c>
      <c r="C2670" s="153" t="s">
        <v>420</v>
      </c>
      <c r="D2670" s="131">
        <v>30016.621461977564</v>
      </c>
      <c r="F2670" s="131">
        <v>26657.333333333336</v>
      </c>
      <c r="G2670" s="131">
        <v>26247.333333333336</v>
      </c>
      <c r="H2670" s="131">
        <v>3547.7423010108487</v>
      </c>
    </row>
    <row r="2671" spans="1:8" ht="12.75">
      <c r="A2671" s="130">
        <v>38407.8969212963</v>
      </c>
      <c r="C2671" s="153" t="s">
        <v>421</v>
      </c>
      <c r="D2671" s="131">
        <v>109.4045606193729</v>
      </c>
      <c r="F2671" s="131">
        <v>51.00326786916044</v>
      </c>
      <c r="G2671" s="131">
        <v>93.60199428074883</v>
      </c>
      <c r="H2671" s="131">
        <v>109.4045606193729</v>
      </c>
    </row>
    <row r="2673" spans="3:8" ht="12.75">
      <c r="C2673" s="153" t="s">
        <v>422</v>
      </c>
      <c r="D2673" s="131">
        <v>0.3644799290884788</v>
      </c>
      <c r="F2673" s="131">
        <v>0.1913292197362593</v>
      </c>
      <c r="G2673" s="131">
        <v>0.35661525341272315</v>
      </c>
      <c r="H2673" s="131">
        <v>3.083779805207402</v>
      </c>
    </row>
    <row r="2674" spans="1:10" ht="12.75">
      <c r="A2674" s="147" t="s">
        <v>411</v>
      </c>
      <c r="C2674" s="148" t="s">
        <v>412</v>
      </c>
      <c r="D2674" s="148" t="s">
        <v>413</v>
      </c>
      <c r="F2674" s="148" t="s">
        <v>414</v>
      </c>
      <c r="G2674" s="148" t="s">
        <v>415</v>
      </c>
      <c r="H2674" s="148" t="s">
        <v>416</v>
      </c>
      <c r="I2674" s="149" t="s">
        <v>417</v>
      </c>
      <c r="J2674" s="148" t="s">
        <v>418</v>
      </c>
    </row>
    <row r="2675" spans="1:8" ht="12.75">
      <c r="A2675" s="150" t="s">
        <v>493</v>
      </c>
      <c r="C2675" s="151">
        <v>371.029</v>
      </c>
      <c r="D2675" s="131">
        <v>32277.61188700795</v>
      </c>
      <c r="F2675" s="131">
        <v>32125.999999970198</v>
      </c>
      <c r="G2675" s="131">
        <v>32872</v>
      </c>
      <c r="H2675" s="152" t="s">
        <v>90</v>
      </c>
    </row>
    <row r="2677" spans="4:8" ht="12.75">
      <c r="D2677" s="131">
        <v>32640.930220276117</v>
      </c>
      <c r="F2677" s="131">
        <v>31984</v>
      </c>
      <c r="G2677" s="131">
        <v>32475.999999970198</v>
      </c>
      <c r="H2677" s="152" t="s">
        <v>91</v>
      </c>
    </row>
    <row r="2679" spans="4:8" ht="12.75">
      <c r="D2679" s="131">
        <v>32032</v>
      </c>
      <c r="F2679" s="131">
        <v>31604</v>
      </c>
      <c r="G2679" s="131">
        <v>32154</v>
      </c>
      <c r="H2679" s="152" t="s">
        <v>92</v>
      </c>
    </row>
    <row r="2681" spans="1:8" ht="12.75">
      <c r="A2681" s="147" t="s">
        <v>419</v>
      </c>
      <c r="C2681" s="153" t="s">
        <v>420</v>
      </c>
      <c r="D2681" s="131">
        <v>32316.847369094692</v>
      </c>
      <c r="F2681" s="131">
        <v>31904.666666656733</v>
      </c>
      <c r="G2681" s="131">
        <v>32500.666666656733</v>
      </c>
      <c r="H2681" s="131">
        <v>185.37309144429963</v>
      </c>
    </row>
    <row r="2682" spans="1:8" ht="12.75">
      <c r="A2682" s="130">
        <v>38407.897372685184</v>
      </c>
      <c r="C2682" s="153" t="s">
        <v>421</v>
      </c>
      <c r="D2682" s="131">
        <v>306.3553012142469</v>
      </c>
      <c r="F2682" s="131">
        <v>269.8913361459005</v>
      </c>
      <c r="G2682" s="131">
        <v>359.6350001511814</v>
      </c>
      <c r="H2682" s="131">
        <v>306.3553012142469</v>
      </c>
    </row>
    <row r="2684" spans="3:8" ht="12.75">
      <c r="C2684" s="153" t="s">
        <v>422</v>
      </c>
      <c r="D2684" s="131">
        <v>0.9479739707135577</v>
      </c>
      <c r="F2684" s="131">
        <v>0.8459305936832163</v>
      </c>
      <c r="G2684" s="131">
        <v>1.106546532844325</v>
      </c>
      <c r="H2684" s="131">
        <v>165.2641701270325</v>
      </c>
    </row>
    <row r="2685" spans="1:10" ht="12.75">
      <c r="A2685" s="147" t="s">
        <v>411</v>
      </c>
      <c r="C2685" s="148" t="s">
        <v>412</v>
      </c>
      <c r="D2685" s="148" t="s">
        <v>413</v>
      </c>
      <c r="F2685" s="148" t="s">
        <v>414</v>
      </c>
      <c r="G2685" s="148" t="s">
        <v>415</v>
      </c>
      <c r="H2685" s="148" t="s">
        <v>416</v>
      </c>
      <c r="I2685" s="149" t="s">
        <v>417</v>
      </c>
      <c r="J2685" s="148" t="s">
        <v>418</v>
      </c>
    </row>
    <row r="2686" spans="1:8" ht="12.75">
      <c r="A2686" s="150" t="s">
        <v>468</v>
      </c>
      <c r="C2686" s="151">
        <v>407.77100000018254</v>
      </c>
      <c r="D2686" s="131">
        <v>127868.45783674717</v>
      </c>
      <c r="F2686" s="131">
        <v>118200</v>
      </c>
      <c r="G2686" s="131">
        <v>116400</v>
      </c>
      <c r="H2686" s="152" t="s">
        <v>93</v>
      </c>
    </row>
    <row r="2688" spans="4:8" ht="12.75">
      <c r="D2688" s="131">
        <v>127876.14817500114</v>
      </c>
      <c r="F2688" s="131">
        <v>119400</v>
      </c>
      <c r="G2688" s="131">
        <v>116200</v>
      </c>
      <c r="H2688" s="152" t="s">
        <v>94</v>
      </c>
    </row>
    <row r="2690" spans="4:8" ht="12.75">
      <c r="D2690" s="131">
        <v>127497.84603953362</v>
      </c>
      <c r="F2690" s="131">
        <v>119500</v>
      </c>
      <c r="G2690" s="131">
        <v>115600</v>
      </c>
      <c r="H2690" s="152" t="s">
        <v>95</v>
      </c>
    </row>
    <row r="2692" spans="1:8" ht="12.75">
      <c r="A2692" s="147" t="s">
        <v>419</v>
      </c>
      <c r="C2692" s="153" t="s">
        <v>420</v>
      </c>
      <c r="D2692" s="131">
        <v>127747.48401709399</v>
      </c>
      <c r="F2692" s="131">
        <v>119033.33333333334</v>
      </c>
      <c r="G2692" s="131">
        <v>116066.66666666666</v>
      </c>
      <c r="H2692" s="131">
        <v>10221.739782293138</v>
      </c>
    </row>
    <row r="2693" spans="1:8" ht="12.75">
      <c r="A2693" s="130">
        <v>38407.897835648146</v>
      </c>
      <c r="C2693" s="153" t="s">
        <v>421</v>
      </c>
      <c r="D2693" s="131">
        <v>216.22702238234083</v>
      </c>
      <c r="F2693" s="131">
        <v>723.4178138070234</v>
      </c>
      <c r="G2693" s="131">
        <v>416.33319989322655</v>
      </c>
      <c r="H2693" s="131">
        <v>216.22702238234083</v>
      </c>
    </row>
    <row r="2695" spans="3:8" ht="12.75">
      <c r="C2695" s="153" t="s">
        <v>422</v>
      </c>
      <c r="D2695" s="131">
        <v>0.16926127668659785</v>
      </c>
      <c r="F2695" s="131">
        <v>0.6077438928650434</v>
      </c>
      <c r="G2695" s="131">
        <v>0.35870178049387713</v>
      </c>
      <c r="H2695" s="131">
        <v>2.115364184450337</v>
      </c>
    </row>
    <row r="2696" spans="1:10" ht="12.75">
      <c r="A2696" s="147" t="s">
        <v>411</v>
      </c>
      <c r="C2696" s="148" t="s">
        <v>412</v>
      </c>
      <c r="D2696" s="148" t="s">
        <v>413</v>
      </c>
      <c r="F2696" s="148" t="s">
        <v>414</v>
      </c>
      <c r="G2696" s="148" t="s">
        <v>415</v>
      </c>
      <c r="H2696" s="148" t="s">
        <v>416</v>
      </c>
      <c r="I2696" s="149" t="s">
        <v>417</v>
      </c>
      <c r="J2696" s="148" t="s">
        <v>418</v>
      </c>
    </row>
    <row r="2697" spans="1:8" ht="12.75">
      <c r="A2697" s="150" t="s">
        <v>475</v>
      </c>
      <c r="C2697" s="151">
        <v>455.40299999993294</v>
      </c>
      <c r="D2697" s="131">
        <v>106694.7156304121</v>
      </c>
      <c r="F2697" s="131">
        <v>82577.5</v>
      </c>
      <c r="G2697" s="131">
        <v>85445</v>
      </c>
      <c r="H2697" s="152" t="s">
        <v>96</v>
      </c>
    </row>
    <row r="2699" spans="4:8" ht="12.75">
      <c r="D2699" s="131">
        <v>106932.89533853531</v>
      </c>
      <c r="F2699" s="131">
        <v>83182.5</v>
      </c>
      <c r="G2699" s="131">
        <v>84522.5</v>
      </c>
      <c r="H2699" s="152" t="s">
        <v>97</v>
      </c>
    </row>
    <row r="2701" spans="4:8" ht="12.75">
      <c r="D2701" s="131">
        <v>107184.78038191795</v>
      </c>
      <c r="F2701" s="131">
        <v>82785</v>
      </c>
      <c r="G2701" s="131">
        <v>84730</v>
      </c>
      <c r="H2701" s="152" t="s">
        <v>98</v>
      </c>
    </row>
    <row r="2703" spans="1:8" ht="12.75">
      <c r="A2703" s="147" t="s">
        <v>419</v>
      </c>
      <c r="C2703" s="153" t="s">
        <v>420</v>
      </c>
      <c r="D2703" s="131">
        <v>106937.46378362179</v>
      </c>
      <c r="F2703" s="131">
        <v>82848.33333333333</v>
      </c>
      <c r="G2703" s="131">
        <v>84899.16666666666</v>
      </c>
      <c r="H2703" s="131">
        <v>23069.675508427994</v>
      </c>
    </row>
    <row r="2704" spans="1:8" ht="12.75">
      <c r="A2704" s="130">
        <v>38407.8984837963</v>
      </c>
      <c r="C2704" s="153" t="s">
        <v>421</v>
      </c>
      <c r="D2704" s="131">
        <v>245.064314382151</v>
      </c>
      <c r="F2704" s="131">
        <v>307.4322418571828</v>
      </c>
      <c r="G2704" s="131">
        <v>483.9572122960183</v>
      </c>
      <c r="H2704" s="131">
        <v>245.064314382151</v>
      </c>
    </row>
    <row r="2706" spans="3:8" ht="12.75">
      <c r="C2706" s="153" t="s">
        <v>422</v>
      </c>
      <c r="D2706" s="131">
        <v>0.2291660057302428</v>
      </c>
      <c r="F2706" s="131">
        <v>0.3710783663206053</v>
      </c>
      <c r="G2706" s="131">
        <v>0.5700376473613032</v>
      </c>
      <c r="H2706" s="131">
        <v>1.0622789830425756</v>
      </c>
    </row>
    <row r="2707" spans="1:16" ht="12.75">
      <c r="A2707" s="141" t="s">
        <v>402</v>
      </c>
      <c r="B2707" s="136" t="s">
        <v>99</v>
      </c>
      <c r="D2707" s="141" t="s">
        <v>403</v>
      </c>
      <c r="E2707" s="136" t="s">
        <v>404</v>
      </c>
      <c r="F2707" s="137" t="s">
        <v>345</v>
      </c>
      <c r="G2707" s="142" t="s">
        <v>406</v>
      </c>
      <c r="H2707" s="143">
        <v>2</v>
      </c>
      <c r="I2707" s="144" t="s">
        <v>407</v>
      </c>
      <c r="J2707" s="143">
        <v>11</v>
      </c>
      <c r="K2707" s="142" t="s">
        <v>408</v>
      </c>
      <c r="L2707" s="145">
        <v>1</v>
      </c>
      <c r="M2707" s="142" t="s">
        <v>409</v>
      </c>
      <c r="N2707" s="146">
        <v>1</v>
      </c>
      <c r="O2707" s="142" t="s">
        <v>410</v>
      </c>
      <c r="P2707" s="146">
        <v>1</v>
      </c>
    </row>
    <row r="2709" spans="1:10" ht="12.75">
      <c r="A2709" s="147" t="s">
        <v>411</v>
      </c>
      <c r="C2709" s="148" t="s">
        <v>412</v>
      </c>
      <c r="D2709" s="148" t="s">
        <v>413</v>
      </c>
      <c r="F2709" s="148" t="s">
        <v>414</v>
      </c>
      <c r="G2709" s="148" t="s">
        <v>415</v>
      </c>
      <c r="H2709" s="148" t="s">
        <v>416</v>
      </c>
      <c r="I2709" s="149" t="s">
        <v>417</v>
      </c>
      <c r="J2709" s="148" t="s">
        <v>418</v>
      </c>
    </row>
    <row r="2710" spans="1:8" ht="12.75">
      <c r="A2710" s="150" t="s">
        <v>471</v>
      </c>
      <c r="C2710" s="151">
        <v>228.61599999992177</v>
      </c>
      <c r="D2710" s="131">
        <v>27467.635603785515</v>
      </c>
      <c r="F2710" s="131">
        <v>23940</v>
      </c>
      <c r="G2710" s="131">
        <v>23546</v>
      </c>
      <c r="H2710" s="152" t="s">
        <v>100</v>
      </c>
    </row>
    <row r="2712" spans="4:8" ht="12.75">
      <c r="D2712" s="131">
        <v>27589.398439526558</v>
      </c>
      <c r="F2712" s="131">
        <v>24072</v>
      </c>
      <c r="G2712" s="131">
        <v>23443</v>
      </c>
      <c r="H2712" s="152" t="s">
        <v>101</v>
      </c>
    </row>
    <row r="2714" spans="4:8" ht="12.75">
      <c r="D2714" s="131">
        <v>27492.257843077183</v>
      </c>
      <c r="F2714" s="131">
        <v>24118</v>
      </c>
      <c r="G2714" s="131">
        <v>23477</v>
      </c>
      <c r="H2714" s="152" t="s">
        <v>102</v>
      </c>
    </row>
    <row r="2716" spans="1:8" ht="12.75">
      <c r="A2716" s="147" t="s">
        <v>419</v>
      </c>
      <c r="C2716" s="153" t="s">
        <v>420</v>
      </c>
      <c r="D2716" s="131">
        <v>27516.43062879642</v>
      </c>
      <c r="F2716" s="131">
        <v>24043.333333333336</v>
      </c>
      <c r="G2716" s="131">
        <v>23488.666666666664</v>
      </c>
      <c r="H2716" s="131">
        <v>3769.641996469598</v>
      </c>
    </row>
    <row r="2717" spans="1:8" ht="12.75">
      <c r="A2717" s="130">
        <v>38407.90070601852</v>
      </c>
      <c r="C2717" s="153" t="s">
        <v>421</v>
      </c>
      <c r="D2717" s="131">
        <v>64.38004130967012</v>
      </c>
      <c r="F2717" s="131">
        <v>92.39769116884541</v>
      </c>
      <c r="G2717" s="131">
        <v>52.48174285723877</v>
      </c>
      <c r="H2717" s="131">
        <v>64.38004130967012</v>
      </c>
    </row>
    <row r="2719" spans="3:8" ht="12.75">
      <c r="C2719" s="153" t="s">
        <v>422</v>
      </c>
      <c r="D2719" s="131">
        <v>0.23396944966508584</v>
      </c>
      <c r="F2719" s="131">
        <v>0.38429651116946656</v>
      </c>
      <c r="G2719" s="131">
        <v>0.22343432090897228</v>
      </c>
      <c r="H2719" s="131">
        <v>1.7078555833674465</v>
      </c>
    </row>
    <row r="2720" spans="1:10" ht="12.75">
      <c r="A2720" s="147" t="s">
        <v>411</v>
      </c>
      <c r="C2720" s="148" t="s">
        <v>412</v>
      </c>
      <c r="D2720" s="148" t="s">
        <v>413</v>
      </c>
      <c r="F2720" s="148" t="s">
        <v>414</v>
      </c>
      <c r="G2720" s="148" t="s">
        <v>415</v>
      </c>
      <c r="H2720" s="148" t="s">
        <v>416</v>
      </c>
      <c r="I2720" s="149" t="s">
        <v>417</v>
      </c>
      <c r="J2720" s="148" t="s">
        <v>418</v>
      </c>
    </row>
    <row r="2721" spans="1:8" ht="12.75">
      <c r="A2721" s="150" t="s">
        <v>472</v>
      </c>
      <c r="C2721" s="151">
        <v>231.6040000000503</v>
      </c>
      <c r="D2721" s="131">
        <v>20488.99744746089</v>
      </c>
      <c r="F2721" s="131">
        <v>17259</v>
      </c>
      <c r="G2721" s="131">
        <v>19094</v>
      </c>
      <c r="H2721" s="152" t="s">
        <v>103</v>
      </c>
    </row>
    <row r="2723" spans="4:8" ht="12.75">
      <c r="D2723" s="131">
        <v>20044.029315173626</v>
      </c>
      <c r="F2723" s="131">
        <v>17623</v>
      </c>
      <c r="G2723" s="131">
        <v>18905</v>
      </c>
      <c r="H2723" s="152" t="s">
        <v>104</v>
      </c>
    </row>
    <row r="2725" spans="4:8" ht="12.75">
      <c r="D2725" s="131">
        <v>20126.2827501297</v>
      </c>
      <c r="F2725" s="131">
        <v>17694</v>
      </c>
      <c r="G2725" s="131">
        <v>18814</v>
      </c>
      <c r="H2725" s="152" t="s">
        <v>105</v>
      </c>
    </row>
    <row r="2727" spans="1:8" ht="12.75">
      <c r="A2727" s="147" t="s">
        <v>419</v>
      </c>
      <c r="C2727" s="153" t="s">
        <v>420</v>
      </c>
      <c r="D2727" s="131">
        <v>20219.769837588072</v>
      </c>
      <c r="F2727" s="131">
        <v>17525.333333333332</v>
      </c>
      <c r="G2727" s="131">
        <v>18937.666666666668</v>
      </c>
      <c r="H2727" s="131">
        <v>1822.1875515318181</v>
      </c>
    </row>
    <row r="2728" spans="1:8" ht="12.75">
      <c r="A2728" s="130">
        <v>38407.90116898148</v>
      </c>
      <c r="C2728" s="153" t="s">
        <v>421</v>
      </c>
      <c r="D2728" s="131">
        <v>236.75733637806678</v>
      </c>
      <c r="F2728" s="131">
        <v>233.36737846865685</v>
      </c>
      <c r="G2728" s="131">
        <v>142.82973546616032</v>
      </c>
      <c r="H2728" s="131">
        <v>236.75733637806678</v>
      </c>
    </row>
    <row r="2730" spans="3:8" ht="12.75">
      <c r="C2730" s="153" t="s">
        <v>422</v>
      </c>
      <c r="D2730" s="131">
        <v>1.170920036576977</v>
      </c>
      <c r="F2730" s="131">
        <v>1.3316002271111735</v>
      </c>
      <c r="G2730" s="131">
        <v>0.7542097871939185</v>
      </c>
      <c r="H2730" s="131">
        <v>12.993027868017057</v>
      </c>
    </row>
    <row r="2731" spans="1:10" ht="12.75">
      <c r="A2731" s="147" t="s">
        <v>411</v>
      </c>
      <c r="C2731" s="148" t="s">
        <v>412</v>
      </c>
      <c r="D2731" s="148" t="s">
        <v>413</v>
      </c>
      <c r="F2731" s="148" t="s">
        <v>414</v>
      </c>
      <c r="G2731" s="148" t="s">
        <v>415</v>
      </c>
      <c r="H2731" s="148" t="s">
        <v>416</v>
      </c>
      <c r="I2731" s="149" t="s">
        <v>417</v>
      </c>
      <c r="J2731" s="148" t="s">
        <v>418</v>
      </c>
    </row>
    <row r="2732" spans="1:8" ht="12.75">
      <c r="A2732" s="150" t="s">
        <v>470</v>
      </c>
      <c r="C2732" s="151">
        <v>267.7160000000149</v>
      </c>
      <c r="D2732" s="131">
        <v>6383.347903743386</v>
      </c>
      <c r="F2732" s="131">
        <v>5315.25</v>
      </c>
      <c r="G2732" s="131">
        <v>5400.75</v>
      </c>
      <c r="H2732" s="152" t="s">
        <v>106</v>
      </c>
    </row>
    <row r="2734" spans="4:8" ht="12.75">
      <c r="D2734" s="131">
        <v>6323.899924516678</v>
      </c>
      <c r="F2734" s="131">
        <v>5356</v>
      </c>
      <c r="G2734" s="131">
        <v>5371.25</v>
      </c>
      <c r="H2734" s="152" t="s">
        <v>107</v>
      </c>
    </row>
    <row r="2736" spans="4:8" ht="12.75">
      <c r="D2736" s="131">
        <v>6332.220654249191</v>
      </c>
      <c r="F2736" s="131">
        <v>5341.25</v>
      </c>
      <c r="G2736" s="131">
        <v>5361.5</v>
      </c>
      <c r="H2736" s="152" t="s">
        <v>108</v>
      </c>
    </row>
    <row r="2738" spans="1:8" ht="12.75">
      <c r="A2738" s="147" t="s">
        <v>419</v>
      </c>
      <c r="C2738" s="153" t="s">
        <v>420</v>
      </c>
      <c r="D2738" s="131">
        <v>6346.489494169751</v>
      </c>
      <c r="F2738" s="131">
        <v>5337.5</v>
      </c>
      <c r="G2738" s="131">
        <v>5377.833333333334</v>
      </c>
      <c r="H2738" s="131">
        <v>985.4398626136182</v>
      </c>
    </row>
    <row r="2739" spans="1:8" ht="12.75">
      <c r="A2739" s="130">
        <v>38407.90180555556</v>
      </c>
      <c r="C2739" s="153" t="s">
        <v>421</v>
      </c>
      <c r="D2739" s="131">
        <v>32.190299828294265</v>
      </c>
      <c r="F2739" s="131">
        <v>20.632195714465293</v>
      </c>
      <c r="G2739" s="131">
        <v>20.43638503584559</v>
      </c>
      <c r="H2739" s="131">
        <v>32.190299828294265</v>
      </c>
    </row>
    <row r="2741" spans="3:8" ht="12.75">
      <c r="C2741" s="153" t="s">
        <v>422</v>
      </c>
      <c r="D2741" s="131">
        <v>0.5072142616460033</v>
      </c>
      <c r="F2741" s="131">
        <v>0.3865516761492325</v>
      </c>
      <c r="G2741" s="131">
        <v>0.3800114984816485</v>
      </c>
      <c r="H2741" s="131">
        <v>3.266592011299201</v>
      </c>
    </row>
    <row r="2742" spans="1:10" ht="12.75">
      <c r="A2742" s="147" t="s">
        <v>411</v>
      </c>
      <c r="C2742" s="148" t="s">
        <v>412</v>
      </c>
      <c r="D2742" s="148" t="s">
        <v>413</v>
      </c>
      <c r="F2742" s="148" t="s">
        <v>414</v>
      </c>
      <c r="G2742" s="148" t="s">
        <v>415</v>
      </c>
      <c r="H2742" s="148" t="s">
        <v>416</v>
      </c>
      <c r="I2742" s="149" t="s">
        <v>417</v>
      </c>
      <c r="J2742" s="148" t="s">
        <v>418</v>
      </c>
    </row>
    <row r="2743" spans="1:8" ht="12.75">
      <c r="A2743" s="150" t="s">
        <v>469</v>
      </c>
      <c r="C2743" s="151">
        <v>292.40199999976903</v>
      </c>
      <c r="D2743" s="131">
        <v>38242.94881874323</v>
      </c>
      <c r="F2743" s="131">
        <v>21859.25</v>
      </c>
      <c r="G2743" s="131">
        <v>21342.75</v>
      </c>
      <c r="H2743" s="152" t="s">
        <v>109</v>
      </c>
    </row>
    <row r="2745" spans="4:8" ht="12.75">
      <c r="D2745" s="131">
        <v>38935.76509004831</v>
      </c>
      <c r="F2745" s="131">
        <v>21817.25</v>
      </c>
      <c r="G2745" s="131">
        <v>21501</v>
      </c>
      <c r="H2745" s="152" t="s">
        <v>110</v>
      </c>
    </row>
    <row r="2747" spans="4:8" ht="12.75">
      <c r="D2747" s="131">
        <v>38642.37846720219</v>
      </c>
      <c r="F2747" s="131">
        <v>21736</v>
      </c>
      <c r="G2747" s="131">
        <v>21414</v>
      </c>
      <c r="H2747" s="152" t="s">
        <v>111</v>
      </c>
    </row>
    <row r="2749" spans="1:8" ht="12.75">
      <c r="A2749" s="147" t="s">
        <v>419</v>
      </c>
      <c r="C2749" s="153" t="s">
        <v>420</v>
      </c>
      <c r="D2749" s="131">
        <v>38607.03079199791</v>
      </c>
      <c r="F2749" s="131">
        <v>21804.166666666664</v>
      </c>
      <c r="G2749" s="131">
        <v>21419.25</v>
      </c>
      <c r="H2749" s="131">
        <v>17028.04592168091</v>
      </c>
    </row>
    <row r="2750" spans="1:8" ht="12.75">
      <c r="A2750" s="130">
        <v>38407.90247685185</v>
      </c>
      <c r="C2750" s="153" t="s">
        <v>421</v>
      </c>
      <c r="D2750" s="131">
        <v>347.7580912837314</v>
      </c>
      <c r="F2750" s="131">
        <v>62.65796703798595</v>
      </c>
      <c r="G2750" s="131">
        <v>79.25552031246781</v>
      </c>
      <c r="H2750" s="131">
        <v>347.7580912837314</v>
      </c>
    </row>
    <row r="2752" spans="3:8" ht="12.75">
      <c r="C2752" s="153" t="s">
        <v>422</v>
      </c>
      <c r="D2752" s="131">
        <v>0.9007636281519253</v>
      </c>
      <c r="F2752" s="131">
        <v>0.28736694227243703</v>
      </c>
      <c r="G2752" s="131">
        <v>0.3700200535147954</v>
      </c>
      <c r="H2752" s="131">
        <v>2.0422665811638985</v>
      </c>
    </row>
    <row r="2753" spans="1:10" ht="12.75">
      <c r="A2753" s="147" t="s">
        <v>411</v>
      </c>
      <c r="C2753" s="148" t="s">
        <v>412</v>
      </c>
      <c r="D2753" s="148" t="s">
        <v>413</v>
      </c>
      <c r="F2753" s="148" t="s">
        <v>414</v>
      </c>
      <c r="G2753" s="148" t="s">
        <v>415</v>
      </c>
      <c r="H2753" s="148" t="s">
        <v>416</v>
      </c>
      <c r="I2753" s="149" t="s">
        <v>417</v>
      </c>
      <c r="J2753" s="148" t="s">
        <v>418</v>
      </c>
    </row>
    <row r="2754" spans="1:8" ht="12.75">
      <c r="A2754" s="150" t="s">
        <v>473</v>
      </c>
      <c r="C2754" s="151">
        <v>324.75400000019</v>
      </c>
      <c r="D2754" s="131">
        <v>34093.29855519533</v>
      </c>
      <c r="F2754" s="131">
        <v>31460</v>
      </c>
      <c r="G2754" s="131">
        <v>28831</v>
      </c>
      <c r="H2754" s="152" t="s">
        <v>112</v>
      </c>
    </row>
    <row r="2756" spans="4:8" ht="12.75">
      <c r="D2756" s="131">
        <v>33706.831505179405</v>
      </c>
      <c r="F2756" s="131">
        <v>30825</v>
      </c>
      <c r="G2756" s="131">
        <v>29259</v>
      </c>
      <c r="H2756" s="152" t="s">
        <v>113</v>
      </c>
    </row>
    <row r="2758" spans="4:8" ht="12.75">
      <c r="D2758" s="131">
        <v>33715.65975242853</v>
      </c>
      <c r="F2758" s="131">
        <v>31335</v>
      </c>
      <c r="G2758" s="131">
        <v>29296</v>
      </c>
      <c r="H2758" s="152" t="s">
        <v>114</v>
      </c>
    </row>
    <row r="2760" spans="1:8" ht="12.75">
      <c r="A2760" s="147" t="s">
        <v>419</v>
      </c>
      <c r="C2760" s="153" t="s">
        <v>420</v>
      </c>
      <c r="D2760" s="131">
        <v>33838.596604267754</v>
      </c>
      <c r="F2760" s="131">
        <v>31206.666666666664</v>
      </c>
      <c r="G2760" s="131">
        <v>29128.666666666664</v>
      </c>
      <c r="H2760" s="131">
        <v>3601.9119842797254</v>
      </c>
    </row>
    <row r="2761" spans="1:8" ht="12.75">
      <c r="A2761" s="130">
        <v>38407.90298611111</v>
      </c>
      <c r="C2761" s="153" t="s">
        <v>421</v>
      </c>
      <c r="D2761" s="131">
        <v>220.6225222911804</v>
      </c>
      <c r="F2761" s="131">
        <v>336.39015047015477</v>
      </c>
      <c r="G2761" s="131">
        <v>258.4498661894282</v>
      </c>
      <c r="H2761" s="131">
        <v>220.6225222911804</v>
      </c>
    </row>
    <row r="2763" spans="3:8" ht="12.75">
      <c r="C2763" s="153" t="s">
        <v>422</v>
      </c>
      <c r="D2763" s="131">
        <v>0.6519848469819675</v>
      </c>
      <c r="F2763" s="131">
        <v>1.0779432294493319</v>
      </c>
      <c r="G2763" s="131">
        <v>0.887269812748363</v>
      </c>
      <c r="H2763" s="131">
        <v>6.125150288348821</v>
      </c>
    </row>
    <row r="2764" spans="1:10" ht="12.75">
      <c r="A2764" s="147" t="s">
        <v>411</v>
      </c>
      <c r="C2764" s="148" t="s">
        <v>412</v>
      </c>
      <c r="D2764" s="148" t="s">
        <v>413</v>
      </c>
      <c r="F2764" s="148" t="s">
        <v>414</v>
      </c>
      <c r="G2764" s="148" t="s">
        <v>415</v>
      </c>
      <c r="H2764" s="148" t="s">
        <v>416</v>
      </c>
      <c r="I2764" s="149" t="s">
        <v>417</v>
      </c>
      <c r="J2764" s="148" t="s">
        <v>418</v>
      </c>
    </row>
    <row r="2765" spans="1:8" ht="12.75">
      <c r="A2765" s="150" t="s">
        <v>492</v>
      </c>
      <c r="C2765" s="151">
        <v>343.82299999985844</v>
      </c>
      <c r="D2765" s="131">
        <v>26878.068201452494</v>
      </c>
      <c r="F2765" s="131">
        <v>25608</v>
      </c>
      <c r="G2765" s="131">
        <v>25608</v>
      </c>
      <c r="H2765" s="152" t="s">
        <v>115</v>
      </c>
    </row>
    <row r="2767" spans="4:8" ht="12.75">
      <c r="D2767" s="131">
        <v>26781.499999970198</v>
      </c>
      <c r="F2767" s="131">
        <v>25506</v>
      </c>
      <c r="G2767" s="131">
        <v>25396</v>
      </c>
      <c r="H2767" s="152" t="s">
        <v>116</v>
      </c>
    </row>
    <row r="2769" spans="4:8" ht="12.75">
      <c r="D2769" s="131">
        <v>27096.8833104074</v>
      </c>
      <c r="F2769" s="131">
        <v>25524</v>
      </c>
      <c r="G2769" s="131">
        <v>25084</v>
      </c>
      <c r="H2769" s="152" t="s">
        <v>117</v>
      </c>
    </row>
    <row r="2771" spans="1:8" ht="12.75">
      <c r="A2771" s="147" t="s">
        <v>419</v>
      </c>
      <c r="C2771" s="153" t="s">
        <v>420</v>
      </c>
      <c r="D2771" s="131">
        <v>26918.817170610033</v>
      </c>
      <c r="F2771" s="131">
        <v>25546</v>
      </c>
      <c r="G2771" s="131">
        <v>25362.666666666664</v>
      </c>
      <c r="H2771" s="131">
        <v>1463.8224616153216</v>
      </c>
    </row>
    <row r="2772" spans="1:8" ht="12.75">
      <c r="A2772" s="130">
        <v>38407.90341435185</v>
      </c>
      <c r="C2772" s="153" t="s">
        <v>421</v>
      </c>
      <c r="D2772" s="131">
        <v>161.59213158742227</v>
      </c>
      <c r="F2772" s="131">
        <v>54.44263035526479</v>
      </c>
      <c r="G2772" s="131">
        <v>263.58553323984484</v>
      </c>
      <c r="H2772" s="131">
        <v>161.59213158742227</v>
      </c>
    </row>
    <row r="2774" spans="3:8" ht="12.75">
      <c r="C2774" s="153" t="s">
        <v>422</v>
      </c>
      <c r="D2774" s="131">
        <v>0.6002943240903191</v>
      </c>
      <c r="F2774" s="131">
        <v>0.21311606652808582</v>
      </c>
      <c r="G2774" s="131">
        <v>1.0392658496997353</v>
      </c>
      <c r="H2774" s="131">
        <v>11.039052605403123</v>
      </c>
    </row>
    <row r="2775" spans="1:10" ht="12.75">
      <c r="A2775" s="147" t="s">
        <v>411</v>
      </c>
      <c r="C2775" s="148" t="s">
        <v>412</v>
      </c>
      <c r="D2775" s="148" t="s">
        <v>413</v>
      </c>
      <c r="F2775" s="148" t="s">
        <v>414</v>
      </c>
      <c r="G2775" s="148" t="s">
        <v>415</v>
      </c>
      <c r="H2775" s="148" t="s">
        <v>416</v>
      </c>
      <c r="I2775" s="149" t="s">
        <v>417</v>
      </c>
      <c r="J2775" s="148" t="s">
        <v>418</v>
      </c>
    </row>
    <row r="2776" spans="1:8" ht="12.75">
      <c r="A2776" s="150" t="s">
        <v>474</v>
      </c>
      <c r="C2776" s="151">
        <v>361.38400000007823</v>
      </c>
      <c r="D2776" s="131">
        <v>48390.47155314684</v>
      </c>
      <c r="F2776" s="131">
        <v>26642</v>
      </c>
      <c r="G2776" s="131">
        <v>26056</v>
      </c>
      <c r="H2776" s="152" t="s">
        <v>118</v>
      </c>
    </row>
    <row r="2778" spans="4:8" ht="12.75">
      <c r="D2778" s="131">
        <v>48928.87580990791</v>
      </c>
      <c r="F2778" s="131">
        <v>26892</v>
      </c>
      <c r="G2778" s="131">
        <v>26406</v>
      </c>
      <c r="H2778" s="152" t="s">
        <v>119</v>
      </c>
    </row>
    <row r="2780" spans="4:8" ht="12.75">
      <c r="D2780" s="131">
        <v>49279.94780445099</v>
      </c>
      <c r="F2780" s="131">
        <v>26652</v>
      </c>
      <c r="G2780" s="131">
        <v>26192</v>
      </c>
      <c r="H2780" s="152" t="s">
        <v>120</v>
      </c>
    </row>
    <row r="2782" spans="1:8" ht="12.75">
      <c r="A2782" s="147" t="s">
        <v>419</v>
      </c>
      <c r="C2782" s="153" t="s">
        <v>420</v>
      </c>
      <c r="D2782" s="131">
        <v>48866.43172250192</v>
      </c>
      <c r="F2782" s="131">
        <v>26728.666666666664</v>
      </c>
      <c r="G2782" s="131">
        <v>26218</v>
      </c>
      <c r="H2782" s="131">
        <v>22372.49009003497</v>
      </c>
    </row>
    <row r="2783" spans="1:8" ht="12.75">
      <c r="A2783" s="130">
        <v>38407.90384259259</v>
      </c>
      <c r="C2783" s="153" t="s">
        <v>421</v>
      </c>
      <c r="D2783" s="131">
        <v>448.0138931408998</v>
      </c>
      <c r="F2783" s="131">
        <v>141.53915830374763</v>
      </c>
      <c r="G2783" s="131">
        <v>176.44262523551387</v>
      </c>
      <c r="H2783" s="131">
        <v>448.0138931408998</v>
      </c>
    </row>
    <row r="2785" spans="3:8" ht="12.75">
      <c r="C2785" s="153" t="s">
        <v>422</v>
      </c>
      <c r="D2785" s="131">
        <v>0.9168131933287843</v>
      </c>
      <c r="F2785" s="131">
        <v>0.5295406616008317</v>
      </c>
      <c r="G2785" s="131">
        <v>0.6729827799050798</v>
      </c>
      <c r="H2785" s="131">
        <v>2.0025213614485033</v>
      </c>
    </row>
    <row r="2786" spans="1:10" ht="12.75">
      <c r="A2786" s="147" t="s">
        <v>411</v>
      </c>
      <c r="C2786" s="148" t="s">
        <v>412</v>
      </c>
      <c r="D2786" s="148" t="s">
        <v>413</v>
      </c>
      <c r="F2786" s="148" t="s">
        <v>414</v>
      </c>
      <c r="G2786" s="148" t="s">
        <v>415</v>
      </c>
      <c r="H2786" s="148" t="s">
        <v>416</v>
      </c>
      <c r="I2786" s="149" t="s">
        <v>417</v>
      </c>
      <c r="J2786" s="148" t="s">
        <v>418</v>
      </c>
    </row>
    <row r="2787" spans="1:8" ht="12.75">
      <c r="A2787" s="150" t="s">
        <v>493</v>
      </c>
      <c r="C2787" s="151">
        <v>371.029</v>
      </c>
      <c r="D2787" s="131">
        <v>37157.012066185474</v>
      </c>
      <c r="F2787" s="131">
        <v>31960</v>
      </c>
      <c r="G2787" s="131">
        <v>32396</v>
      </c>
      <c r="H2787" s="152" t="s">
        <v>121</v>
      </c>
    </row>
    <row r="2789" spans="4:8" ht="12.75">
      <c r="D2789" s="131">
        <v>37749.35366219282</v>
      </c>
      <c r="F2789" s="131">
        <v>32124.000000029802</v>
      </c>
      <c r="G2789" s="131">
        <v>32410</v>
      </c>
      <c r="H2789" s="152" t="s">
        <v>122</v>
      </c>
    </row>
    <row r="2791" spans="4:8" ht="12.75">
      <c r="D2791" s="131">
        <v>37622.7752687335</v>
      </c>
      <c r="F2791" s="131">
        <v>32446</v>
      </c>
      <c r="G2791" s="131">
        <v>32312</v>
      </c>
      <c r="H2791" s="152" t="s">
        <v>123</v>
      </c>
    </row>
    <row r="2793" spans="1:8" ht="12.75">
      <c r="A2793" s="147" t="s">
        <v>419</v>
      </c>
      <c r="C2793" s="153" t="s">
        <v>420</v>
      </c>
      <c r="D2793" s="131">
        <v>37509.71366570393</v>
      </c>
      <c r="F2793" s="131">
        <v>32176.666666676603</v>
      </c>
      <c r="G2793" s="131">
        <v>32372.666666666664</v>
      </c>
      <c r="H2793" s="131">
        <v>5258.4592611875605</v>
      </c>
    </row>
    <row r="2794" spans="1:8" ht="12.75">
      <c r="A2794" s="130">
        <v>38407.90429398148</v>
      </c>
      <c r="C2794" s="153" t="s">
        <v>421</v>
      </c>
      <c r="D2794" s="131">
        <v>311.9364296614013</v>
      </c>
      <c r="F2794" s="131">
        <v>247.24346974573302</v>
      </c>
      <c r="G2794" s="131">
        <v>53.003144560802546</v>
      </c>
      <c r="H2794" s="131">
        <v>311.9364296614013</v>
      </c>
    </row>
    <row r="2796" spans="3:8" ht="12.75">
      <c r="C2796" s="153" t="s">
        <v>422</v>
      </c>
      <c r="D2796" s="131">
        <v>0.8316150649441312</v>
      </c>
      <c r="F2796" s="131">
        <v>0.7683936695710868</v>
      </c>
      <c r="G2796" s="131">
        <v>0.16372807685743904</v>
      </c>
      <c r="H2796" s="131">
        <v>5.9320879780088696</v>
      </c>
    </row>
    <row r="2797" spans="1:10" ht="12.75">
      <c r="A2797" s="147" t="s">
        <v>411</v>
      </c>
      <c r="C2797" s="148" t="s">
        <v>412</v>
      </c>
      <c r="D2797" s="148" t="s">
        <v>413</v>
      </c>
      <c r="F2797" s="148" t="s">
        <v>414</v>
      </c>
      <c r="G2797" s="148" t="s">
        <v>415</v>
      </c>
      <c r="H2797" s="148" t="s">
        <v>416</v>
      </c>
      <c r="I2797" s="149" t="s">
        <v>417</v>
      </c>
      <c r="J2797" s="148" t="s">
        <v>418</v>
      </c>
    </row>
    <row r="2798" spans="1:8" ht="12.75">
      <c r="A2798" s="150" t="s">
        <v>468</v>
      </c>
      <c r="C2798" s="151">
        <v>407.77100000018254</v>
      </c>
      <c r="D2798" s="131">
        <v>988308.7998409271</v>
      </c>
      <c r="F2798" s="131">
        <v>118900</v>
      </c>
      <c r="G2798" s="131">
        <v>118600</v>
      </c>
      <c r="H2798" s="152" t="s">
        <v>124</v>
      </c>
    </row>
    <row r="2800" spans="4:8" ht="12.75">
      <c r="D2800" s="131">
        <v>980357.4964799881</v>
      </c>
      <c r="F2800" s="131">
        <v>119300</v>
      </c>
      <c r="G2800" s="131">
        <v>118500</v>
      </c>
      <c r="H2800" s="152" t="s">
        <v>125</v>
      </c>
    </row>
    <row r="2802" spans="4:8" ht="12.75">
      <c r="D2802" s="131">
        <v>991656.6859970093</v>
      </c>
      <c r="F2802" s="131">
        <v>119800</v>
      </c>
      <c r="G2802" s="131">
        <v>118500</v>
      </c>
      <c r="H2802" s="152" t="s">
        <v>126</v>
      </c>
    </row>
    <row r="2804" spans="1:8" ht="12.75">
      <c r="A2804" s="147" t="s">
        <v>419</v>
      </c>
      <c r="C2804" s="153" t="s">
        <v>420</v>
      </c>
      <c r="D2804" s="131">
        <v>986774.3274393082</v>
      </c>
      <c r="F2804" s="131">
        <v>119333.33333333334</v>
      </c>
      <c r="G2804" s="131">
        <v>118533.33333333334</v>
      </c>
      <c r="H2804" s="131">
        <v>867847.5349864779</v>
      </c>
    </row>
    <row r="2805" spans="1:8" ht="12.75">
      <c r="A2805" s="130">
        <v>38407.904756944445</v>
      </c>
      <c r="C2805" s="153" t="s">
        <v>421</v>
      </c>
      <c r="D2805" s="131">
        <v>5803.781103603206</v>
      </c>
      <c r="F2805" s="131">
        <v>450.9249752822894</v>
      </c>
      <c r="G2805" s="131">
        <v>57.73502691896257</v>
      </c>
      <c r="H2805" s="131">
        <v>5803.781103603206</v>
      </c>
    </row>
    <row r="2807" spans="3:8" ht="12.75">
      <c r="C2807" s="153" t="s">
        <v>422</v>
      </c>
      <c r="D2807" s="131">
        <v>0.5881568806784923</v>
      </c>
      <c r="F2807" s="131">
        <v>0.37787009101867824</v>
      </c>
      <c r="G2807" s="131">
        <v>0.04870784048281431</v>
      </c>
      <c r="H2807" s="131">
        <v>0.668755843581861</v>
      </c>
    </row>
    <row r="2808" spans="1:10" ht="12.75">
      <c r="A2808" s="147" t="s">
        <v>411</v>
      </c>
      <c r="C2808" s="148" t="s">
        <v>412</v>
      </c>
      <c r="D2808" s="148" t="s">
        <v>413</v>
      </c>
      <c r="F2808" s="148" t="s">
        <v>414</v>
      </c>
      <c r="G2808" s="148" t="s">
        <v>415</v>
      </c>
      <c r="H2808" s="148" t="s">
        <v>416</v>
      </c>
      <c r="I2808" s="149" t="s">
        <v>417</v>
      </c>
      <c r="J2808" s="148" t="s">
        <v>418</v>
      </c>
    </row>
    <row r="2809" spans="1:8" ht="12.75">
      <c r="A2809" s="150" t="s">
        <v>475</v>
      </c>
      <c r="C2809" s="151">
        <v>455.40299999993294</v>
      </c>
      <c r="D2809" s="131">
        <v>92046.44732916355</v>
      </c>
      <c r="F2809" s="131">
        <v>82887.5</v>
      </c>
      <c r="G2809" s="131">
        <v>84365</v>
      </c>
      <c r="H2809" s="152" t="s">
        <v>127</v>
      </c>
    </row>
    <row r="2811" spans="4:8" ht="12.75">
      <c r="D2811" s="131">
        <v>92561.96993792057</v>
      </c>
      <c r="F2811" s="131">
        <v>82325</v>
      </c>
      <c r="G2811" s="131">
        <v>84580</v>
      </c>
      <c r="H2811" s="152" t="s">
        <v>128</v>
      </c>
    </row>
    <row r="2813" spans="4:8" ht="12.75">
      <c r="D2813" s="131">
        <v>91874.38904750347</v>
      </c>
      <c r="F2813" s="131">
        <v>82767.5</v>
      </c>
      <c r="G2813" s="131">
        <v>84175</v>
      </c>
      <c r="H2813" s="152" t="s">
        <v>129</v>
      </c>
    </row>
    <row r="2815" spans="1:8" ht="12.75">
      <c r="A2815" s="147" t="s">
        <v>419</v>
      </c>
      <c r="C2815" s="153" t="s">
        <v>420</v>
      </c>
      <c r="D2815" s="131">
        <v>92160.93543819585</v>
      </c>
      <c r="F2815" s="131">
        <v>82660</v>
      </c>
      <c r="G2815" s="131">
        <v>84373.33333333334</v>
      </c>
      <c r="H2815" s="131">
        <v>8649.249391684238</v>
      </c>
    </row>
    <row r="2816" spans="1:8" ht="12.75">
      <c r="A2816" s="130">
        <v>38407.90539351852</v>
      </c>
      <c r="C2816" s="153" t="s">
        <v>421</v>
      </c>
      <c r="D2816" s="131">
        <v>357.8023414542311</v>
      </c>
      <c r="F2816" s="131">
        <v>296.2579112867705</v>
      </c>
      <c r="G2816" s="131">
        <v>202.6285600139658</v>
      </c>
      <c r="H2816" s="131">
        <v>357.8023414542311</v>
      </c>
    </row>
    <row r="2818" spans="3:8" ht="12.75">
      <c r="C2818" s="153" t="s">
        <v>422</v>
      </c>
      <c r="D2818" s="131">
        <v>0.38823644720292294</v>
      </c>
      <c r="F2818" s="131">
        <v>0.35840540925087166</v>
      </c>
      <c r="G2818" s="131">
        <v>0.24015711126813258</v>
      </c>
      <c r="H2818" s="131">
        <v>4.136802227002932</v>
      </c>
    </row>
    <row r="2821" spans="1:11" ht="12.75">
      <c r="A2821" s="134" t="s">
        <v>385</v>
      </c>
      <c r="D2821" s="137" t="s">
        <v>388</v>
      </c>
      <c r="E2821" s="136" t="s">
        <v>531</v>
      </c>
      <c r="F2821" s="135" t="s">
        <v>386</v>
      </c>
      <c r="G2821" s="136" t="s">
        <v>387</v>
      </c>
      <c r="H2821" s="135" t="s">
        <v>389</v>
      </c>
      <c r="I2821" s="136" t="s">
        <v>390</v>
      </c>
      <c r="J2821" s="135" t="s">
        <v>391</v>
      </c>
      <c r="K2821" s="138">
        <v>0.22549019753932953</v>
      </c>
    </row>
    <row r="2822" spans="6:7" ht="12.75">
      <c r="F2822" s="135" t="s">
        <v>392</v>
      </c>
      <c r="G2822" s="136" t="s">
        <v>393</v>
      </c>
    </row>
    <row r="2823" spans="1:11" ht="12.75">
      <c r="A2823" s="139" t="s">
        <v>394</v>
      </c>
      <c r="B2823" s="140">
        <v>38407.905543981484</v>
      </c>
      <c r="D2823" s="135" t="s">
        <v>395</v>
      </c>
      <c r="E2823" s="136" t="s">
        <v>396</v>
      </c>
      <c r="F2823" s="135" t="s">
        <v>397</v>
      </c>
      <c r="G2823" s="136" t="s">
        <v>398</v>
      </c>
      <c r="H2823" s="135" t="s">
        <v>399</v>
      </c>
      <c r="I2823" s="136" t="s">
        <v>400</v>
      </c>
      <c r="J2823" s="135" t="s">
        <v>401</v>
      </c>
      <c r="K2823" s="138">
        <v>0.9019607901573181</v>
      </c>
    </row>
    <row r="2826" ht="15.75">
      <c r="A2826" s="154" t="s">
        <v>448</v>
      </c>
    </row>
    <row r="2829" spans="1:8" ht="15">
      <c r="A2829" s="155" t="s">
        <v>449</v>
      </c>
      <c r="C2829" s="156" t="s">
        <v>355</v>
      </c>
      <c r="E2829" s="155" t="s">
        <v>450</v>
      </c>
      <c r="H2829" s="155" t="s">
        <v>451</v>
      </c>
    </row>
    <row r="2832" ht="16.5">
      <c r="F2832" s="132" t="s">
        <v>384</v>
      </c>
    </row>
    <row r="2835" ht="12.75">
      <c r="F2835" s="133" t="s">
        <v>130</v>
      </c>
    </row>
    <row r="2840" spans="1:7" ht="12.75">
      <c r="A2840" s="134" t="s">
        <v>385</v>
      </c>
      <c r="F2840" s="135" t="s">
        <v>386</v>
      </c>
      <c r="G2840" s="136" t="s">
        <v>387</v>
      </c>
    </row>
    <row r="2841" spans="4:11" ht="12.75">
      <c r="D2841" s="137" t="s">
        <v>388</v>
      </c>
      <c r="E2841" s="136" t="s">
        <v>531</v>
      </c>
      <c r="G2841" s="135" t="s">
        <v>389</v>
      </c>
      <c r="I2841" s="136" t="s">
        <v>390</v>
      </c>
      <c r="J2841" s="135" t="s">
        <v>391</v>
      </c>
      <c r="K2841" s="138">
        <v>0.1764705926179886</v>
      </c>
    </row>
    <row r="2842" spans="6:7" ht="12.75">
      <c r="F2842" s="137" t="s">
        <v>392</v>
      </c>
      <c r="G2842" s="136" t="s">
        <v>393</v>
      </c>
    </row>
    <row r="2843" spans="1:11" ht="12.75">
      <c r="A2843" s="139" t="s">
        <v>394</v>
      </c>
      <c r="B2843" s="140">
        <v>38407.92883101852</v>
      </c>
      <c r="D2843" s="135" t="s">
        <v>395</v>
      </c>
      <c r="E2843" s="136" t="s">
        <v>396</v>
      </c>
      <c r="F2843" s="135" t="s">
        <v>397</v>
      </c>
      <c r="G2843" s="136" t="s">
        <v>398</v>
      </c>
      <c r="H2843" s="135" t="s">
        <v>399</v>
      </c>
      <c r="I2843" s="136" t="s">
        <v>400</v>
      </c>
      <c r="J2843" s="135" t="s">
        <v>401</v>
      </c>
      <c r="K2843" s="138">
        <v>0.7058823704719543</v>
      </c>
    </row>
    <row r="2846" spans="1:16" ht="12.75">
      <c r="A2846" s="141" t="s">
        <v>402</v>
      </c>
      <c r="B2846" s="136" t="s">
        <v>131</v>
      </c>
      <c r="D2846" s="141" t="s">
        <v>403</v>
      </c>
      <c r="E2846" s="136" t="s">
        <v>404</v>
      </c>
      <c r="F2846" s="137" t="s">
        <v>405</v>
      </c>
      <c r="G2846" s="142" t="s">
        <v>406</v>
      </c>
      <c r="H2846" s="143">
        <v>2</v>
      </c>
      <c r="I2846" s="144" t="s">
        <v>407</v>
      </c>
      <c r="J2846" s="143">
        <v>12</v>
      </c>
      <c r="K2846" s="142" t="s">
        <v>408</v>
      </c>
      <c r="L2846" s="145">
        <v>1</v>
      </c>
      <c r="M2846" s="142" t="s">
        <v>409</v>
      </c>
      <c r="N2846" s="146">
        <v>1</v>
      </c>
      <c r="O2846" s="142" t="s">
        <v>410</v>
      </c>
      <c r="P2846" s="146">
        <v>1</v>
      </c>
    </row>
    <row r="2848" spans="1:10" ht="12.75">
      <c r="A2848" s="147" t="s">
        <v>411</v>
      </c>
      <c r="C2848" s="148" t="s">
        <v>412</v>
      </c>
      <c r="D2848" s="148" t="s">
        <v>413</v>
      </c>
      <c r="F2848" s="148" t="s">
        <v>414</v>
      </c>
      <c r="G2848" s="148" t="s">
        <v>415</v>
      </c>
      <c r="H2848" s="148" t="s">
        <v>416</v>
      </c>
      <c r="I2848" s="149" t="s">
        <v>417</v>
      </c>
      <c r="J2848" s="148" t="s">
        <v>418</v>
      </c>
    </row>
    <row r="2849" spans="1:8" ht="12.75">
      <c r="A2849" s="150" t="s">
        <v>471</v>
      </c>
      <c r="C2849" s="151">
        <v>228.61599999992177</v>
      </c>
      <c r="D2849" s="131">
        <v>26834.755424886942</v>
      </c>
      <c r="F2849" s="131">
        <v>24151</v>
      </c>
      <c r="G2849" s="131">
        <v>23800</v>
      </c>
      <c r="H2849" s="152" t="s">
        <v>132</v>
      </c>
    </row>
    <row r="2851" spans="4:8" ht="12.75">
      <c r="D2851" s="131">
        <v>27032.004611045122</v>
      </c>
      <c r="F2851" s="131">
        <v>24659</v>
      </c>
      <c r="G2851" s="131">
        <v>24043</v>
      </c>
      <c r="H2851" s="152" t="s">
        <v>133</v>
      </c>
    </row>
    <row r="2853" spans="4:8" ht="12.75">
      <c r="D2853" s="131">
        <v>27209.08823132515</v>
      </c>
      <c r="F2853" s="131">
        <v>24248</v>
      </c>
      <c r="G2853" s="131">
        <v>24152</v>
      </c>
      <c r="H2853" s="152" t="s">
        <v>134</v>
      </c>
    </row>
    <row r="2855" spans="1:8" ht="12.75">
      <c r="A2855" s="147" t="s">
        <v>419</v>
      </c>
      <c r="C2855" s="153" t="s">
        <v>420</v>
      </c>
      <c r="D2855" s="131">
        <v>27025.282755752407</v>
      </c>
      <c r="F2855" s="131">
        <v>24352.666666666664</v>
      </c>
      <c r="G2855" s="131">
        <v>23998.333333333336</v>
      </c>
      <c r="H2855" s="131">
        <v>2862.0554022888164</v>
      </c>
    </row>
    <row r="2856" spans="1:8" ht="12.75">
      <c r="A2856" s="130">
        <v>38407.923946759256</v>
      </c>
      <c r="C2856" s="153" t="s">
        <v>421</v>
      </c>
      <c r="D2856" s="131">
        <v>187.25690907938616</v>
      </c>
      <c r="F2856" s="131">
        <v>269.6893274368367</v>
      </c>
      <c r="G2856" s="131">
        <v>180.20081390863174</v>
      </c>
      <c r="H2856" s="131">
        <v>187.25690907938616</v>
      </c>
    </row>
    <row r="2858" spans="3:8" ht="12.75">
      <c r="C2858" s="153" t="s">
        <v>422</v>
      </c>
      <c r="D2858" s="131">
        <v>0.6928952816951677</v>
      </c>
      <c r="F2858" s="131">
        <v>1.1074324267164586</v>
      </c>
      <c r="G2858" s="131">
        <v>0.7508888696796935</v>
      </c>
      <c r="H2858" s="131">
        <v>6.542742286876587</v>
      </c>
    </row>
    <row r="2859" spans="1:10" ht="12.75">
      <c r="A2859" s="147" t="s">
        <v>411</v>
      </c>
      <c r="C2859" s="148" t="s">
        <v>412</v>
      </c>
      <c r="D2859" s="148" t="s">
        <v>413</v>
      </c>
      <c r="F2859" s="148" t="s">
        <v>414</v>
      </c>
      <c r="G2859" s="148" t="s">
        <v>415</v>
      </c>
      <c r="H2859" s="148" t="s">
        <v>416</v>
      </c>
      <c r="I2859" s="149" t="s">
        <v>417</v>
      </c>
      <c r="J2859" s="148" t="s">
        <v>418</v>
      </c>
    </row>
    <row r="2860" spans="1:8" ht="12.75">
      <c r="A2860" s="150" t="s">
        <v>472</v>
      </c>
      <c r="C2860" s="151">
        <v>231.6040000000503</v>
      </c>
      <c r="D2860" s="131">
        <v>24351.257618695498</v>
      </c>
      <c r="F2860" s="131">
        <v>17911</v>
      </c>
      <c r="G2860" s="131">
        <v>19632</v>
      </c>
      <c r="H2860" s="152" t="s">
        <v>135</v>
      </c>
    </row>
    <row r="2862" spans="4:8" ht="12.75">
      <c r="D2862" s="131">
        <v>24184.585346251726</v>
      </c>
      <c r="F2862" s="131">
        <v>18170</v>
      </c>
      <c r="G2862" s="131">
        <v>19657</v>
      </c>
      <c r="H2862" s="152" t="s">
        <v>136</v>
      </c>
    </row>
    <row r="2864" spans="4:8" ht="12.75">
      <c r="D2864" s="131">
        <v>24046.44110995531</v>
      </c>
      <c r="F2864" s="131">
        <v>17902</v>
      </c>
      <c r="G2864" s="131">
        <v>19563</v>
      </c>
      <c r="H2864" s="152" t="s">
        <v>137</v>
      </c>
    </row>
    <row r="2866" spans="1:8" ht="12.75">
      <c r="A2866" s="147" t="s">
        <v>419</v>
      </c>
      <c r="C2866" s="153" t="s">
        <v>420</v>
      </c>
      <c r="D2866" s="131">
        <v>24194.094691634178</v>
      </c>
      <c r="F2866" s="131">
        <v>17994.333333333332</v>
      </c>
      <c r="G2866" s="131">
        <v>19617.333333333332</v>
      </c>
      <c r="H2866" s="131">
        <v>5197.405882537829</v>
      </c>
    </row>
    <row r="2867" spans="1:8" ht="12.75">
      <c r="A2867" s="130">
        <v>38407.924409722225</v>
      </c>
      <c r="C2867" s="153" t="s">
        <v>421</v>
      </c>
      <c r="D2867" s="131">
        <v>152.63058912769566</v>
      </c>
      <c r="F2867" s="131">
        <v>152.19833551433254</v>
      </c>
      <c r="G2867" s="131">
        <v>48.6860691916418</v>
      </c>
      <c r="H2867" s="131">
        <v>152.63058912769566</v>
      </c>
    </row>
    <row r="2869" spans="3:8" ht="12.75">
      <c r="C2869" s="153" t="s">
        <v>422</v>
      </c>
      <c r="D2869" s="131">
        <v>0.6308588565641687</v>
      </c>
      <c r="F2869" s="131">
        <v>0.8458125827445636</v>
      </c>
      <c r="G2869" s="131">
        <v>0.24817883432156157</v>
      </c>
      <c r="H2869" s="131">
        <v>2.936668649267931</v>
      </c>
    </row>
    <row r="2870" spans="1:10" ht="12.75">
      <c r="A2870" s="147" t="s">
        <v>411</v>
      </c>
      <c r="C2870" s="148" t="s">
        <v>412</v>
      </c>
      <c r="D2870" s="148" t="s">
        <v>413</v>
      </c>
      <c r="F2870" s="148" t="s">
        <v>414</v>
      </c>
      <c r="G2870" s="148" t="s">
        <v>415</v>
      </c>
      <c r="H2870" s="148" t="s">
        <v>416</v>
      </c>
      <c r="I2870" s="149" t="s">
        <v>417</v>
      </c>
      <c r="J2870" s="148" t="s">
        <v>418</v>
      </c>
    </row>
    <row r="2871" spans="1:8" ht="12.75">
      <c r="A2871" s="150" t="s">
        <v>470</v>
      </c>
      <c r="C2871" s="151">
        <v>267.7160000000149</v>
      </c>
      <c r="D2871" s="131">
        <v>14728.6473031044</v>
      </c>
      <c r="F2871" s="131">
        <v>5559</v>
      </c>
      <c r="G2871" s="131">
        <v>5669.75</v>
      </c>
      <c r="H2871" s="152" t="s">
        <v>138</v>
      </c>
    </row>
    <row r="2873" spans="4:8" ht="12.75">
      <c r="D2873" s="131">
        <v>14350.699446856976</v>
      </c>
      <c r="F2873" s="131">
        <v>5594.25</v>
      </c>
      <c r="G2873" s="131">
        <v>5663</v>
      </c>
      <c r="H2873" s="152" t="s">
        <v>139</v>
      </c>
    </row>
    <row r="2875" spans="4:8" ht="12.75">
      <c r="D2875" s="131">
        <v>14299.675198554993</v>
      </c>
      <c r="F2875" s="131">
        <v>5623</v>
      </c>
      <c r="G2875" s="131">
        <v>5673.25</v>
      </c>
      <c r="H2875" s="152" t="s">
        <v>140</v>
      </c>
    </row>
    <row r="2877" spans="1:8" ht="12.75">
      <c r="A2877" s="147" t="s">
        <v>419</v>
      </c>
      <c r="C2877" s="153" t="s">
        <v>420</v>
      </c>
      <c r="D2877" s="131">
        <v>14459.67398283879</v>
      </c>
      <c r="F2877" s="131">
        <v>5592.083333333334</v>
      </c>
      <c r="G2877" s="131">
        <v>5668.666666666666</v>
      </c>
      <c r="H2877" s="131">
        <v>8822.875543306931</v>
      </c>
    </row>
    <row r="2878" spans="1:8" ht="12.75">
      <c r="A2878" s="130">
        <v>38407.92505787037</v>
      </c>
      <c r="C2878" s="153" t="s">
        <v>421</v>
      </c>
      <c r="D2878" s="131">
        <v>234.33065044873183</v>
      </c>
      <c r="F2878" s="131">
        <v>32.05496581394735</v>
      </c>
      <c r="G2878" s="131">
        <v>5.210166344113529</v>
      </c>
      <c r="H2878" s="131">
        <v>234.33065044873183</v>
      </c>
    </row>
    <row r="2880" spans="3:8" ht="12.75">
      <c r="C2880" s="153" t="s">
        <v>422</v>
      </c>
      <c r="D2880" s="131">
        <v>1.6205804551806842</v>
      </c>
      <c r="F2880" s="131">
        <v>0.5732204601257256</v>
      </c>
      <c r="G2880" s="131">
        <v>0.09191167254110663</v>
      </c>
      <c r="H2880" s="131">
        <v>2.6559441907405805</v>
      </c>
    </row>
    <row r="2881" spans="1:10" ht="12.75">
      <c r="A2881" s="147" t="s">
        <v>411</v>
      </c>
      <c r="C2881" s="148" t="s">
        <v>412</v>
      </c>
      <c r="D2881" s="148" t="s">
        <v>413</v>
      </c>
      <c r="F2881" s="148" t="s">
        <v>414</v>
      </c>
      <c r="G2881" s="148" t="s">
        <v>415</v>
      </c>
      <c r="H2881" s="148" t="s">
        <v>416</v>
      </c>
      <c r="I2881" s="149" t="s">
        <v>417</v>
      </c>
      <c r="J2881" s="148" t="s">
        <v>418</v>
      </c>
    </row>
    <row r="2882" spans="1:8" ht="12.75">
      <c r="A2882" s="150" t="s">
        <v>469</v>
      </c>
      <c r="C2882" s="151">
        <v>292.40199999976903</v>
      </c>
      <c r="D2882" s="131">
        <v>35475.69565951824</v>
      </c>
      <c r="F2882" s="131">
        <v>22899.5</v>
      </c>
      <c r="G2882" s="131">
        <v>22738.75</v>
      </c>
      <c r="H2882" s="152" t="s">
        <v>141</v>
      </c>
    </row>
    <row r="2884" spans="4:8" ht="12.75">
      <c r="D2884" s="131">
        <v>34996.99751853943</v>
      </c>
      <c r="F2884" s="131">
        <v>22932.5</v>
      </c>
      <c r="G2884" s="131">
        <v>22519.25</v>
      </c>
      <c r="H2884" s="152" t="s">
        <v>142</v>
      </c>
    </row>
    <row r="2886" spans="4:8" ht="12.75">
      <c r="D2886" s="131">
        <v>34924.00054270029</v>
      </c>
      <c r="F2886" s="131">
        <v>22958.25</v>
      </c>
      <c r="G2886" s="131">
        <v>22648.25</v>
      </c>
      <c r="H2886" s="152" t="s">
        <v>143</v>
      </c>
    </row>
    <row r="2888" spans="1:8" ht="12.75">
      <c r="A2888" s="147" t="s">
        <v>419</v>
      </c>
      <c r="C2888" s="153" t="s">
        <v>420</v>
      </c>
      <c r="D2888" s="131">
        <v>35132.23124025265</v>
      </c>
      <c r="F2888" s="131">
        <v>22930.083333333336</v>
      </c>
      <c r="G2888" s="131">
        <v>22635.416666666664</v>
      </c>
      <c r="H2888" s="131">
        <v>12374.532152836708</v>
      </c>
    </row>
    <row r="2889" spans="1:8" ht="12.75">
      <c r="A2889" s="130">
        <v>38407.92574074074</v>
      </c>
      <c r="C2889" s="153" t="s">
        <v>421</v>
      </c>
      <c r="D2889" s="131">
        <v>299.67982096970684</v>
      </c>
      <c r="F2889" s="131">
        <v>29.44946236068382</v>
      </c>
      <c r="G2889" s="131">
        <v>110.31130192928252</v>
      </c>
      <c r="H2889" s="131">
        <v>299.67982096970684</v>
      </c>
    </row>
    <row r="2891" spans="3:8" ht="12.75">
      <c r="C2891" s="153" t="s">
        <v>422</v>
      </c>
      <c r="D2891" s="131">
        <v>0.8530053753783495</v>
      </c>
      <c r="F2891" s="131">
        <v>0.12843155400954562</v>
      </c>
      <c r="G2891" s="131">
        <v>0.4873393918642948</v>
      </c>
      <c r="H2891" s="131">
        <v>2.4217466750935635</v>
      </c>
    </row>
    <row r="2892" spans="1:10" ht="12.75">
      <c r="A2892" s="147" t="s">
        <v>411</v>
      </c>
      <c r="C2892" s="148" t="s">
        <v>412</v>
      </c>
      <c r="D2892" s="148" t="s">
        <v>413</v>
      </c>
      <c r="F2892" s="148" t="s">
        <v>414</v>
      </c>
      <c r="G2892" s="148" t="s">
        <v>415</v>
      </c>
      <c r="H2892" s="148" t="s">
        <v>416</v>
      </c>
      <c r="I2892" s="149" t="s">
        <v>417</v>
      </c>
      <c r="J2892" s="148" t="s">
        <v>418</v>
      </c>
    </row>
    <row r="2893" spans="1:8" ht="12.75">
      <c r="A2893" s="150" t="s">
        <v>473</v>
      </c>
      <c r="C2893" s="151">
        <v>324.75400000019</v>
      </c>
      <c r="D2893" s="131">
        <v>40954.31910395622</v>
      </c>
      <c r="F2893" s="131">
        <v>32402</v>
      </c>
      <c r="G2893" s="131">
        <v>30920.000000029802</v>
      </c>
      <c r="H2893" s="152" t="s">
        <v>144</v>
      </c>
    </row>
    <row r="2895" spans="4:8" ht="12.75">
      <c r="D2895" s="131">
        <v>40976.85536849499</v>
      </c>
      <c r="F2895" s="131">
        <v>32700.999999970198</v>
      </c>
      <c r="G2895" s="131">
        <v>30759</v>
      </c>
      <c r="H2895" s="152" t="s">
        <v>145</v>
      </c>
    </row>
    <row r="2897" spans="4:8" ht="12.75">
      <c r="D2897" s="131">
        <v>40872.47538155317</v>
      </c>
      <c r="F2897" s="131">
        <v>32329</v>
      </c>
      <c r="G2897" s="131">
        <v>31166.000000029802</v>
      </c>
      <c r="H2897" s="152" t="s">
        <v>146</v>
      </c>
    </row>
    <row r="2899" spans="1:8" ht="12.75">
      <c r="A2899" s="147" t="s">
        <v>419</v>
      </c>
      <c r="C2899" s="153" t="s">
        <v>420</v>
      </c>
      <c r="D2899" s="131">
        <v>40934.5499513348</v>
      </c>
      <c r="F2899" s="131">
        <v>32477.333333323397</v>
      </c>
      <c r="G2899" s="131">
        <v>30948.3333333532</v>
      </c>
      <c r="H2899" s="131">
        <v>9170.932955519926</v>
      </c>
    </row>
    <row r="2900" spans="1:8" ht="12.75">
      <c r="A2900" s="130">
        <v>38407.92623842593</v>
      </c>
      <c r="C2900" s="153" t="s">
        <v>421</v>
      </c>
      <c r="D2900" s="131">
        <v>54.92640498891686</v>
      </c>
      <c r="F2900" s="131">
        <v>197.10995237841104</v>
      </c>
      <c r="G2900" s="131">
        <v>204.97398210168788</v>
      </c>
      <c r="H2900" s="131">
        <v>54.92640498891686</v>
      </c>
    </row>
    <row r="2902" spans="3:8" ht="12.75">
      <c r="C2902" s="153" t="s">
        <v>422</v>
      </c>
      <c r="D2902" s="131">
        <v>0.13418104035397077</v>
      </c>
      <c r="F2902" s="131">
        <v>0.6069154457831248</v>
      </c>
      <c r="G2902" s="131">
        <v>0.6623102442831267</v>
      </c>
      <c r="H2902" s="131">
        <v>0.5989184007266897</v>
      </c>
    </row>
    <row r="2903" spans="1:10" ht="12.75">
      <c r="A2903" s="147" t="s">
        <v>411</v>
      </c>
      <c r="C2903" s="148" t="s">
        <v>412</v>
      </c>
      <c r="D2903" s="148" t="s">
        <v>413</v>
      </c>
      <c r="F2903" s="148" t="s">
        <v>414</v>
      </c>
      <c r="G2903" s="148" t="s">
        <v>415</v>
      </c>
      <c r="H2903" s="148" t="s">
        <v>416</v>
      </c>
      <c r="I2903" s="149" t="s">
        <v>417</v>
      </c>
      <c r="J2903" s="148" t="s">
        <v>418</v>
      </c>
    </row>
    <row r="2904" spans="1:8" ht="12.75">
      <c r="A2904" s="150" t="s">
        <v>492</v>
      </c>
      <c r="C2904" s="151">
        <v>343.82299999985844</v>
      </c>
      <c r="D2904" s="131">
        <v>28300.714203059673</v>
      </c>
      <c r="F2904" s="131">
        <v>27179.999999970198</v>
      </c>
      <c r="G2904" s="131">
        <v>27290</v>
      </c>
      <c r="H2904" s="152" t="s">
        <v>147</v>
      </c>
    </row>
    <row r="2906" spans="4:8" ht="12.75">
      <c r="D2906" s="131">
        <v>28236.186275154352</v>
      </c>
      <c r="F2906" s="131">
        <v>27056</v>
      </c>
      <c r="G2906" s="131">
        <v>26956</v>
      </c>
      <c r="H2906" s="152" t="s">
        <v>148</v>
      </c>
    </row>
    <row r="2908" spans="4:8" ht="12.75">
      <c r="D2908" s="131">
        <v>28341.161788225174</v>
      </c>
      <c r="F2908" s="131">
        <v>26558</v>
      </c>
      <c r="G2908" s="131">
        <v>27281.999999970198</v>
      </c>
      <c r="H2908" s="152" t="s">
        <v>149</v>
      </c>
    </row>
    <row r="2910" spans="1:8" ht="12.75">
      <c r="A2910" s="147" t="s">
        <v>419</v>
      </c>
      <c r="C2910" s="153" t="s">
        <v>420</v>
      </c>
      <c r="D2910" s="131">
        <v>28292.687422146402</v>
      </c>
      <c r="F2910" s="131">
        <v>26931.333333323397</v>
      </c>
      <c r="G2910" s="131">
        <v>27175.99999999007</v>
      </c>
      <c r="H2910" s="131">
        <v>1239.903391372303</v>
      </c>
    </row>
    <row r="2911" spans="1:8" ht="12.75">
      <c r="A2911" s="130">
        <v>38407.92667824074</v>
      </c>
      <c r="C2911" s="153" t="s">
        <v>421</v>
      </c>
      <c r="D2911" s="131">
        <v>52.946071572444616</v>
      </c>
      <c r="F2911" s="131">
        <v>329.2071283037613</v>
      </c>
      <c r="G2911" s="131">
        <v>190.56757330864238</v>
      </c>
      <c r="H2911" s="131">
        <v>52.946071572444616</v>
      </c>
    </row>
    <row r="2913" spans="3:8" ht="12.75">
      <c r="C2913" s="153" t="s">
        <v>422</v>
      </c>
      <c r="D2913" s="131">
        <v>0.18713694737602238</v>
      </c>
      <c r="F2913" s="131">
        <v>1.2223944660638768</v>
      </c>
      <c r="G2913" s="131">
        <v>0.7012348149422728</v>
      </c>
      <c r="H2913" s="131">
        <v>4.270177171936344</v>
      </c>
    </row>
    <row r="2914" spans="1:10" ht="12.75">
      <c r="A2914" s="147" t="s">
        <v>411</v>
      </c>
      <c r="C2914" s="148" t="s">
        <v>412</v>
      </c>
      <c r="D2914" s="148" t="s">
        <v>413</v>
      </c>
      <c r="F2914" s="148" t="s">
        <v>414</v>
      </c>
      <c r="G2914" s="148" t="s">
        <v>415</v>
      </c>
      <c r="H2914" s="148" t="s">
        <v>416</v>
      </c>
      <c r="I2914" s="149" t="s">
        <v>417</v>
      </c>
      <c r="J2914" s="148" t="s">
        <v>418</v>
      </c>
    </row>
    <row r="2915" spans="1:8" ht="12.75">
      <c r="A2915" s="150" t="s">
        <v>474</v>
      </c>
      <c r="C2915" s="151">
        <v>361.38400000007823</v>
      </c>
      <c r="D2915" s="131">
        <v>49810.289940834045</v>
      </c>
      <c r="F2915" s="131">
        <v>27562</v>
      </c>
      <c r="G2915" s="131">
        <v>28014</v>
      </c>
      <c r="H2915" s="152" t="s">
        <v>150</v>
      </c>
    </row>
    <row r="2917" spans="4:8" ht="12.75">
      <c r="D2917" s="131">
        <v>50115.588706851006</v>
      </c>
      <c r="F2917" s="131">
        <v>27842</v>
      </c>
      <c r="G2917" s="131">
        <v>27975.999999970198</v>
      </c>
      <c r="H2917" s="152" t="s">
        <v>151</v>
      </c>
    </row>
    <row r="2919" spans="4:8" ht="12.75">
      <c r="D2919" s="131">
        <v>49443.1451112628</v>
      </c>
      <c r="F2919" s="131">
        <v>28414</v>
      </c>
      <c r="G2919" s="131">
        <v>28054</v>
      </c>
      <c r="H2919" s="152" t="s">
        <v>152</v>
      </c>
    </row>
    <row r="2921" spans="1:8" ht="12.75">
      <c r="A2921" s="147" t="s">
        <v>419</v>
      </c>
      <c r="C2921" s="153" t="s">
        <v>420</v>
      </c>
      <c r="D2921" s="131">
        <v>49789.674586315945</v>
      </c>
      <c r="F2921" s="131">
        <v>27939.333333333336</v>
      </c>
      <c r="G2921" s="131">
        <v>28014.666666656733</v>
      </c>
      <c r="H2921" s="131">
        <v>21815.714713999492</v>
      </c>
    </row>
    <row r="2922" spans="1:8" ht="12.75">
      <c r="A2922" s="130">
        <v>38407.92710648148</v>
      </c>
      <c r="C2922" s="153" t="s">
        <v>421</v>
      </c>
      <c r="D2922" s="131">
        <v>336.69547359972864</v>
      </c>
      <c r="F2922" s="131">
        <v>434.2595230197414</v>
      </c>
      <c r="G2922" s="131">
        <v>39.00427328580852</v>
      </c>
      <c r="H2922" s="131">
        <v>336.69547359972864</v>
      </c>
    </row>
    <row r="2924" spans="3:8" ht="12.75">
      <c r="C2924" s="153" t="s">
        <v>422</v>
      </c>
      <c r="D2924" s="131">
        <v>0.6762355375832585</v>
      </c>
      <c r="F2924" s="131">
        <v>1.5542945060240334</v>
      </c>
      <c r="G2924" s="131">
        <v>0.13922804704377117</v>
      </c>
      <c r="H2924" s="131">
        <v>1.5433621039409073</v>
      </c>
    </row>
    <row r="2925" spans="1:10" ht="12.75">
      <c r="A2925" s="147" t="s">
        <v>411</v>
      </c>
      <c r="C2925" s="148" t="s">
        <v>412</v>
      </c>
      <c r="D2925" s="148" t="s">
        <v>413</v>
      </c>
      <c r="F2925" s="148" t="s">
        <v>414</v>
      </c>
      <c r="G2925" s="148" t="s">
        <v>415</v>
      </c>
      <c r="H2925" s="148" t="s">
        <v>416</v>
      </c>
      <c r="I2925" s="149" t="s">
        <v>417</v>
      </c>
      <c r="J2925" s="148" t="s">
        <v>418</v>
      </c>
    </row>
    <row r="2926" spans="1:8" ht="12.75">
      <c r="A2926" s="150" t="s">
        <v>493</v>
      </c>
      <c r="C2926" s="151">
        <v>371.029</v>
      </c>
      <c r="D2926" s="131">
        <v>37689.82297641039</v>
      </c>
      <c r="F2926" s="131">
        <v>34518</v>
      </c>
      <c r="G2926" s="131">
        <v>34310</v>
      </c>
      <c r="H2926" s="152" t="s">
        <v>153</v>
      </c>
    </row>
    <row r="2928" spans="4:8" ht="12.75">
      <c r="D2928" s="131">
        <v>37747.457919716835</v>
      </c>
      <c r="F2928" s="131">
        <v>34170</v>
      </c>
      <c r="G2928" s="131">
        <v>34832</v>
      </c>
      <c r="H2928" s="152" t="s">
        <v>154</v>
      </c>
    </row>
    <row r="2930" spans="4:8" ht="12.75">
      <c r="D2930" s="131">
        <v>37872.39910274744</v>
      </c>
      <c r="F2930" s="131">
        <v>34416</v>
      </c>
      <c r="G2930" s="131">
        <v>33746</v>
      </c>
      <c r="H2930" s="152" t="s">
        <v>155</v>
      </c>
    </row>
    <row r="2932" spans="1:8" ht="12.75">
      <c r="A2932" s="147" t="s">
        <v>419</v>
      </c>
      <c r="C2932" s="153" t="s">
        <v>420</v>
      </c>
      <c r="D2932" s="131">
        <v>37769.89333295822</v>
      </c>
      <c r="F2932" s="131">
        <v>34368</v>
      </c>
      <c r="G2932" s="131">
        <v>34296</v>
      </c>
      <c r="H2932" s="131">
        <v>3429.2929101252403</v>
      </c>
    </row>
    <row r="2933" spans="1:8" ht="12.75">
      <c r="A2933" s="130">
        <v>38407.92755787037</v>
      </c>
      <c r="C2933" s="153" t="s">
        <v>421</v>
      </c>
      <c r="D2933" s="131">
        <v>93.33285221666128</v>
      </c>
      <c r="F2933" s="131">
        <v>178.8966181905069</v>
      </c>
      <c r="G2933" s="131">
        <v>543.1353422490567</v>
      </c>
      <c r="H2933" s="131">
        <v>93.33285221666128</v>
      </c>
    </row>
    <row r="2935" spans="3:8" ht="12.75">
      <c r="C2935" s="153" t="s">
        <v>422</v>
      </c>
      <c r="D2935" s="131">
        <v>0.24710912311531075</v>
      </c>
      <c r="F2935" s="131">
        <v>0.5205325249956555</v>
      </c>
      <c r="G2935" s="131">
        <v>1.583669647332216</v>
      </c>
      <c r="H2935" s="131">
        <v>2.721635470131149</v>
      </c>
    </row>
    <row r="2936" spans="1:10" ht="12.75">
      <c r="A2936" s="147" t="s">
        <v>411</v>
      </c>
      <c r="C2936" s="148" t="s">
        <v>412</v>
      </c>
      <c r="D2936" s="148" t="s">
        <v>413</v>
      </c>
      <c r="F2936" s="148" t="s">
        <v>414</v>
      </c>
      <c r="G2936" s="148" t="s">
        <v>415</v>
      </c>
      <c r="H2936" s="148" t="s">
        <v>416</v>
      </c>
      <c r="I2936" s="149" t="s">
        <v>417</v>
      </c>
      <c r="J2936" s="148" t="s">
        <v>418</v>
      </c>
    </row>
    <row r="2937" spans="1:8" ht="12.75">
      <c r="A2937" s="150" t="s">
        <v>468</v>
      </c>
      <c r="C2937" s="151">
        <v>407.77100000018254</v>
      </c>
      <c r="D2937" s="131">
        <v>832124.1015491486</v>
      </c>
      <c r="F2937" s="131">
        <v>126600</v>
      </c>
      <c r="G2937" s="131">
        <v>124000</v>
      </c>
      <c r="H2937" s="152" t="s">
        <v>156</v>
      </c>
    </row>
    <row r="2939" spans="4:8" ht="12.75">
      <c r="D2939" s="131">
        <v>775908.426492691</v>
      </c>
      <c r="F2939" s="131">
        <v>127900</v>
      </c>
      <c r="G2939" s="131">
        <v>125100</v>
      </c>
      <c r="H2939" s="152" t="s">
        <v>157</v>
      </c>
    </row>
    <row r="2941" spans="4:8" ht="12.75">
      <c r="D2941" s="131">
        <v>818783.1253051758</v>
      </c>
      <c r="F2941" s="131">
        <v>127000</v>
      </c>
      <c r="G2941" s="131">
        <v>125300</v>
      </c>
      <c r="H2941" s="152" t="s">
        <v>158</v>
      </c>
    </row>
    <row r="2943" spans="1:8" ht="12.75">
      <c r="A2943" s="147" t="s">
        <v>419</v>
      </c>
      <c r="C2943" s="153" t="s">
        <v>420</v>
      </c>
      <c r="D2943" s="131">
        <v>808938.5511156719</v>
      </c>
      <c r="F2943" s="131">
        <v>127166.66666666666</v>
      </c>
      <c r="G2943" s="131">
        <v>124800</v>
      </c>
      <c r="H2943" s="131">
        <v>682974.5678871602</v>
      </c>
    </row>
    <row r="2944" spans="1:8" ht="12.75">
      <c r="A2944" s="130">
        <v>38407.92802083334</v>
      </c>
      <c r="C2944" s="153" t="s">
        <v>421</v>
      </c>
      <c r="D2944" s="131">
        <v>29372.389437070262</v>
      </c>
      <c r="F2944" s="131">
        <v>665.8328118479393</v>
      </c>
      <c r="G2944" s="131">
        <v>700</v>
      </c>
      <c r="H2944" s="131">
        <v>29372.389437070262</v>
      </c>
    </row>
    <row r="2946" spans="3:8" ht="12.75">
      <c r="C2946" s="153" t="s">
        <v>422</v>
      </c>
      <c r="D2946" s="131">
        <v>3.630979064671903</v>
      </c>
      <c r="F2946" s="131">
        <v>0.5235906777310139</v>
      </c>
      <c r="G2946" s="131">
        <v>0.5608974358974359</v>
      </c>
      <c r="H2946" s="131">
        <v>4.300656396026025</v>
      </c>
    </row>
    <row r="2947" spans="1:10" ht="12.75">
      <c r="A2947" s="147" t="s">
        <v>411</v>
      </c>
      <c r="C2947" s="148" t="s">
        <v>412</v>
      </c>
      <c r="D2947" s="148" t="s">
        <v>413</v>
      </c>
      <c r="F2947" s="148" t="s">
        <v>414</v>
      </c>
      <c r="G2947" s="148" t="s">
        <v>415</v>
      </c>
      <c r="H2947" s="148" t="s">
        <v>416</v>
      </c>
      <c r="I2947" s="149" t="s">
        <v>417</v>
      </c>
      <c r="J2947" s="148" t="s">
        <v>418</v>
      </c>
    </row>
    <row r="2948" spans="1:8" ht="12.75">
      <c r="A2948" s="150" t="s">
        <v>475</v>
      </c>
      <c r="C2948" s="151">
        <v>455.40299999993294</v>
      </c>
      <c r="D2948" s="131">
        <v>94313.91227424145</v>
      </c>
      <c r="F2948" s="131">
        <v>87080</v>
      </c>
      <c r="G2948" s="131">
        <v>89387.5</v>
      </c>
      <c r="H2948" s="152" t="s">
        <v>159</v>
      </c>
    </row>
    <row r="2950" spans="4:8" ht="12.75">
      <c r="D2950" s="131">
        <v>94345.02882325649</v>
      </c>
      <c r="F2950" s="131">
        <v>87830</v>
      </c>
      <c r="G2950" s="131">
        <v>89200</v>
      </c>
      <c r="H2950" s="152" t="s">
        <v>160</v>
      </c>
    </row>
    <row r="2952" spans="4:8" ht="12.75">
      <c r="D2952" s="131">
        <v>93610</v>
      </c>
      <c r="F2952" s="131">
        <v>87875</v>
      </c>
      <c r="G2952" s="131">
        <v>90107.5</v>
      </c>
      <c r="H2952" s="152" t="s">
        <v>161</v>
      </c>
    </row>
    <row r="2954" spans="1:8" ht="12.75">
      <c r="A2954" s="147" t="s">
        <v>419</v>
      </c>
      <c r="C2954" s="153" t="s">
        <v>420</v>
      </c>
      <c r="D2954" s="131">
        <v>94089.64703249931</v>
      </c>
      <c r="F2954" s="131">
        <v>87595</v>
      </c>
      <c r="G2954" s="131">
        <v>89565</v>
      </c>
      <c r="H2954" s="131">
        <v>5515.373776685359</v>
      </c>
    </row>
    <row r="2955" spans="1:8" ht="12.75">
      <c r="A2955" s="130">
        <v>38407.92866898148</v>
      </c>
      <c r="C2955" s="153" t="s">
        <v>421</v>
      </c>
      <c r="D2955" s="131">
        <v>415.67777994880123</v>
      </c>
      <c r="F2955" s="131">
        <v>446.57026322853164</v>
      </c>
      <c r="G2955" s="131">
        <v>479.081151789548</v>
      </c>
      <c r="H2955" s="131">
        <v>415.67777994880123</v>
      </c>
    </row>
    <row r="2957" spans="3:8" ht="12.75">
      <c r="C2957" s="153" t="s">
        <v>422</v>
      </c>
      <c r="D2957" s="131">
        <v>0.44178907356855407</v>
      </c>
      <c r="F2957" s="131">
        <v>0.5098125043992598</v>
      </c>
      <c r="G2957" s="131">
        <v>0.5348977299051505</v>
      </c>
      <c r="H2957" s="131">
        <v>7.536710960659791</v>
      </c>
    </row>
    <row r="2958" spans="1:16" ht="12.75">
      <c r="A2958" s="141" t="s">
        <v>402</v>
      </c>
      <c r="B2958" s="136" t="s">
        <v>352</v>
      </c>
      <c r="D2958" s="141" t="s">
        <v>403</v>
      </c>
      <c r="E2958" s="136" t="s">
        <v>404</v>
      </c>
      <c r="F2958" s="137" t="s">
        <v>423</v>
      </c>
      <c r="G2958" s="142" t="s">
        <v>406</v>
      </c>
      <c r="H2958" s="143">
        <v>2</v>
      </c>
      <c r="I2958" s="144" t="s">
        <v>407</v>
      </c>
      <c r="J2958" s="143">
        <v>13</v>
      </c>
      <c r="K2958" s="142" t="s">
        <v>408</v>
      </c>
      <c r="L2958" s="145">
        <v>1</v>
      </c>
      <c r="M2958" s="142" t="s">
        <v>409</v>
      </c>
      <c r="N2958" s="146">
        <v>1</v>
      </c>
      <c r="O2958" s="142" t="s">
        <v>410</v>
      </c>
      <c r="P2958" s="146">
        <v>1</v>
      </c>
    </row>
    <row r="2960" spans="1:10" ht="12.75">
      <c r="A2960" s="147" t="s">
        <v>411</v>
      </c>
      <c r="C2960" s="148" t="s">
        <v>412</v>
      </c>
      <c r="D2960" s="148" t="s">
        <v>413</v>
      </c>
      <c r="F2960" s="148" t="s">
        <v>414</v>
      </c>
      <c r="G2960" s="148" t="s">
        <v>415</v>
      </c>
      <c r="H2960" s="148" t="s">
        <v>416</v>
      </c>
      <c r="I2960" s="149" t="s">
        <v>417</v>
      </c>
      <c r="J2960" s="148" t="s">
        <v>418</v>
      </c>
    </row>
    <row r="2961" spans="1:8" ht="12.75">
      <c r="A2961" s="150" t="s">
        <v>471</v>
      </c>
      <c r="C2961" s="151">
        <v>228.61599999992177</v>
      </c>
      <c r="D2961" s="131">
        <v>45214.363814651966</v>
      </c>
      <c r="F2961" s="131">
        <v>25048</v>
      </c>
      <c r="G2961" s="131">
        <v>24757</v>
      </c>
      <c r="H2961" s="152" t="s">
        <v>162</v>
      </c>
    </row>
    <row r="2963" spans="4:8" ht="12.75">
      <c r="D2963" s="131">
        <v>45083.23830848932</v>
      </c>
      <c r="F2963" s="131">
        <v>25366</v>
      </c>
      <c r="G2963" s="131">
        <v>24685</v>
      </c>
      <c r="H2963" s="152" t="s">
        <v>163</v>
      </c>
    </row>
    <row r="2965" spans="4:8" ht="12.75">
      <c r="D2965" s="131">
        <v>44792.045409321785</v>
      </c>
      <c r="F2965" s="131">
        <v>25303</v>
      </c>
      <c r="G2965" s="131">
        <v>24517</v>
      </c>
      <c r="H2965" s="152" t="s">
        <v>164</v>
      </c>
    </row>
    <row r="2967" spans="1:8" ht="12.75">
      <c r="A2967" s="147" t="s">
        <v>419</v>
      </c>
      <c r="C2967" s="153" t="s">
        <v>420</v>
      </c>
      <c r="D2967" s="131">
        <v>45029.88251082103</v>
      </c>
      <c r="F2967" s="131">
        <v>25239</v>
      </c>
      <c r="G2967" s="131">
        <v>24653</v>
      </c>
      <c r="H2967" s="131">
        <v>20104.17913604305</v>
      </c>
    </row>
    <row r="2968" spans="1:8" ht="12.75">
      <c r="A2968" s="130">
        <v>38407.9308912037</v>
      </c>
      <c r="C2968" s="153" t="s">
        <v>421</v>
      </c>
      <c r="D2968" s="131">
        <v>216.15582279689784</v>
      </c>
      <c r="F2968" s="131">
        <v>168.3834908772235</v>
      </c>
      <c r="G2968" s="131">
        <v>123.15843454672522</v>
      </c>
      <c r="H2968" s="131">
        <v>216.15582279689784</v>
      </c>
    </row>
    <row r="2970" spans="3:8" ht="12.75">
      <c r="C2970" s="153" t="s">
        <v>422</v>
      </c>
      <c r="D2970" s="131">
        <v>0.4800275078331683</v>
      </c>
      <c r="F2970" s="131">
        <v>0.6671559526020187</v>
      </c>
      <c r="G2970" s="131">
        <v>0.4995677383958352</v>
      </c>
      <c r="H2970" s="131">
        <v>1.0751785553351478</v>
      </c>
    </row>
    <row r="2971" spans="1:10" ht="12.75">
      <c r="A2971" s="147" t="s">
        <v>411</v>
      </c>
      <c r="C2971" s="148" t="s">
        <v>412</v>
      </c>
      <c r="D2971" s="148" t="s">
        <v>413</v>
      </c>
      <c r="F2971" s="148" t="s">
        <v>414</v>
      </c>
      <c r="G2971" s="148" t="s">
        <v>415</v>
      </c>
      <c r="H2971" s="148" t="s">
        <v>416</v>
      </c>
      <c r="I2971" s="149" t="s">
        <v>417</v>
      </c>
      <c r="J2971" s="148" t="s">
        <v>418</v>
      </c>
    </row>
    <row r="2972" spans="1:8" ht="12.75">
      <c r="A2972" s="150" t="s">
        <v>472</v>
      </c>
      <c r="C2972" s="151">
        <v>231.6040000000503</v>
      </c>
      <c r="D2972" s="131">
        <v>43453.10356372595</v>
      </c>
      <c r="F2972" s="131">
        <v>18479</v>
      </c>
      <c r="G2972" s="131">
        <v>20265</v>
      </c>
      <c r="H2972" s="152" t="s">
        <v>165</v>
      </c>
    </row>
    <row r="2974" spans="4:8" ht="12.75">
      <c r="D2974" s="131">
        <v>42837.79184925556</v>
      </c>
      <c r="F2974" s="131">
        <v>18570</v>
      </c>
      <c r="G2974" s="131">
        <v>20288</v>
      </c>
      <c r="H2974" s="152" t="s">
        <v>166</v>
      </c>
    </row>
    <row r="2976" spans="4:8" ht="12.75">
      <c r="D2976" s="131">
        <v>42413.61263585091</v>
      </c>
      <c r="F2976" s="131">
        <v>18785</v>
      </c>
      <c r="G2976" s="131">
        <v>20219</v>
      </c>
      <c r="H2976" s="152" t="s">
        <v>167</v>
      </c>
    </row>
    <row r="2978" spans="1:8" ht="12.75">
      <c r="A2978" s="147" t="s">
        <v>419</v>
      </c>
      <c r="C2978" s="153" t="s">
        <v>420</v>
      </c>
      <c r="D2978" s="131">
        <v>42901.502682944134</v>
      </c>
      <c r="F2978" s="131">
        <v>18611.333333333332</v>
      </c>
      <c r="G2978" s="131">
        <v>20257.333333333332</v>
      </c>
      <c r="H2978" s="131">
        <v>23273.609205984234</v>
      </c>
    </row>
    <row r="2979" spans="1:8" ht="12.75">
      <c r="A2979" s="130">
        <v>38407.93136574074</v>
      </c>
      <c r="C2979" s="153" t="s">
        <v>421</v>
      </c>
      <c r="D2979" s="131">
        <v>522.6659067038116</v>
      </c>
      <c r="F2979" s="131">
        <v>157.13157968191288</v>
      </c>
      <c r="G2979" s="131">
        <v>35.13308032799477</v>
      </c>
      <c r="H2979" s="131">
        <v>522.6659067038116</v>
      </c>
    </row>
    <row r="2981" spans="3:8" ht="12.75">
      <c r="C2981" s="153" t="s">
        <v>422</v>
      </c>
      <c r="D2981" s="131">
        <v>1.2182927730212167</v>
      </c>
      <c r="F2981" s="131">
        <v>0.8442790039147094</v>
      </c>
      <c r="G2981" s="131">
        <v>0.17343388564467901</v>
      </c>
      <c r="H2981" s="131">
        <v>2.245744964083272</v>
      </c>
    </row>
    <row r="2982" spans="1:10" ht="12.75">
      <c r="A2982" s="147" t="s">
        <v>411</v>
      </c>
      <c r="C2982" s="148" t="s">
        <v>412</v>
      </c>
      <c r="D2982" s="148" t="s">
        <v>413</v>
      </c>
      <c r="F2982" s="148" t="s">
        <v>414</v>
      </c>
      <c r="G2982" s="148" t="s">
        <v>415</v>
      </c>
      <c r="H2982" s="148" t="s">
        <v>416</v>
      </c>
      <c r="I2982" s="149" t="s">
        <v>417</v>
      </c>
      <c r="J2982" s="148" t="s">
        <v>418</v>
      </c>
    </row>
    <row r="2983" spans="1:8" ht="12.75">
      <c r="A2983" s="150" t="s">
        <v>470</v>
      </c>
      <c r="C2983" s="151">
        <v>267.7160000000149</v>
      </c>
      <c r="D2983" s="131">
        <v>37834.3322994113</v>
      </c>
      <c r="F2983" s="131">
        <v>5748.25</v>
      </c>
      <c r="G2983" s="131">
        <v>5825.5</v>
      </c>
      <c r="H2983" s="152" t="s">
        <v>168</v>
      </c>
    </row>
    <row r="2985" spans="4:8" ht="12.75">
      <c r="D2985" s="131">
        <v>39260.225186407566</v>
      </c>
      <c r="F2985" s="131">
        <v>5779</v>
      </c>
      <c r="G2985" s="131">
        <v>5853</v>
      </c>
      <c r="H2985" s="152" t="s">
        <v>169</v>
      </c>
    </row>
    <row r="2987" spans="4:8" ht="12.75">
      <c r="D2987" s="131">
        <v>37604.62088495493</v>
      </c>
      <c r="F2987" s="131">
        <v>5803</v>
      </c>
      <c r="G2987" s="131">
        <v>5839.5</v>
      </c>
      <c r="H2987" s="152" t="s">
        <v>170</v>
      </c>
    </row>
    <row r="2989" spans="1:8" ht="12.75">
      <c r="A2989" s="147" t="s">
        <v>419</v>
      </c>
      <c r="C2989" s="153" t="s">
        <v>420</v>
      </c>
      <c r="D2989" s="131">
        <v>38233.059456924595</v>
      </c>
      <c r="F2989" s="131">
        <v>5776.75</v>
      </c>
      <c r="G2989" s="131">
        <v>5839.333333333334</v>
      </c>
      <c r="H2989" s="131">
        <v>32419.768603001754</v>
      </c>
    </row>
    <row r="2990" spans="1:8" ht="12.75">
      <c r="A2990" s="130">
        <v>38407.93200231482</v>
      </c>
      <c r="C2990" s="153" t="s">
        <v>421</v>
      </c>
      <c r="D2990" s="131">
        <v>896.9358451699591</v>
      </c>
      <c r="F2990" s="131">
        <v>27.44426169529798</v>
      </c>
      <c r="G2990" s="131">
        <v>13.75075755488887</v>
      </c>
      <c r="H2990" s="131">
        <v>896.9358451699591</v>
      </c>
    </row>
    <row r="2992" spans="3:8" ht="12.75">
      <c r="C2992" s="153" t="s">
        <v>422</v>
      </c>
      <c r="D2992" s="131">
        <v>2.345969320557501</v>
      </c>
      <c r="F2992" s="131">
        <v>0.4750813466966369</v>
      </c>
      <c r="G2992" s="131">
        <v>0.23548505916581003</v>
      </c>
      <c r="H2992" s="131">
        <v>2.766632470926741</v>
      </c>
    </row>
    <row r="2993" spans="1:10" ht="12.75">
      <c r="A2993" s="147" t="s">
        <v>411</v>
      </c>
      <c r="C2993" s="148" t="s">
        <v>412</v>
      </c>
      <c r="D2993" s="148" t="s">
        <v>413</v>
      </c>
      <c r="F2993" s="148" t="s">
        <v>414</v>
      </c>
      <c r="G2993" s="148" t="s">
        <v>415</v>
      </c>
      <c r="H2993" s="148" t="s">
        <v>416</v>
      </c>
      <c r="I2993" s="149" t="s">
        <v>417</v>
      </c>
      <c r="J2993" s="148" t="s">
        <v>418</v>
      </c>
    </row>
    <row r="2994" spans="1:8" ht="12.75">
      <c r="A2994" s="150" t="s">
        <v>469</v>
      </c>
      <c r="C2994" s="151">
        <v>292.40199999976903</v>
      </c>
      <c r="D2994" s="131">
        <v>43977.32843863964</v>
      </c>
      <c r="F2994" s="131">
        <v>23980.75</v>
      </c>
      <c r="G2994" s="131">
        <v>23077.5</v>
      </c>
      <c r="H2994" s="152" t="s">
        <v>171</v>
      </c>
    </row>
    <row r="2996" spans="4:8" ht="12.75">
      <c r="D2996" s="131">
        <v>43505.39010542631</v>
      </c>
      <c r="F2996" s="131">
        <v>24036</v>
      </c>
      <c r="G2996" s="131">
        <v>23044.5</v>
      </c>
      <c r="H2996" s="152" t="s">
        <v>172</v>
      </c>
    </row>
    <row r="2998" spans="4:8" ht="12.75">
      <c r="D2998" s="131">
        <v>43508.765493392944</v>
      </c>
      <c r="F2998" s="131">
        <v>24004.25</v>
      </c>
      <c r="G2998" s="131">
        <v>23112</v>
      </c>
      <c r="H2998" s="152" t="s">
        <v>173</v>
      </c>
    </row>
    <row r="3000" spans="1:8" ht="12.75">
      <c r="A3000" s="147" t="s">
        <v>419</v>
      </c>
      <c r="C3000" s="153" t="s">
        <v>420</v>
      </c>
      <c r="D3000" s="131">
        <v>43663.828012486294</v>
      </c>
      <c r="F3000" s="131">
        <v>24007</v>
      </c>
      <c r="G3000" s="131">
        <v>23078</v>
      </c>
      <c r="H3000" s="131">
        <v>20200.306398653447</v>
      </c>
    </row>
    <row r="3001" spans="1:8" ht="12.75">
      <c r="A3001" s="130">
        <v>38407.93268518519</v>
      </c>
      <c r="C3001" s="153" t="s">
        <v>421</v>
      </c>
      <c r="D3001" s="131">
        <v>271.5045786157388</v>
      </c>
      <c r="F3001" s="131">
        <v>27.727468330159535</v>
      </c>
      <c r="G3001" s="131">
        <v>33.75277766347534</v>
      </c>
      <c r="H3001" s="131">
        <v>271.5045786157388</v>
      </c>
    </row>
    <row r="3003" spans="3:8" ht="12.75">
      <c r="C3003" s="153" t="s">
        <v>422</v>
      </c>
      <c r="D3003" s="131">
        <v>0.6218066325703241</v>
      </c>
      <c r="F3003" s="131">
        <v>0.11549743129153804</v>
      </c>
      <c r="G3003" s="131">
        <v>0.14625521129853258</v>
      </c>
      <c r="H3003" s="131">
        <v>1.3440616852912557</v>
      </c>
    </row>
    <row r="3004" spans="1:10" ht="12.75">
      <c r="A3004" s="147" t="s">
        <v>411</v>
      </c>
      <c r="C3004" s="148" t="s">
        <v>412</v>
      </c>
      <c r="D3004" s="148" t="s">
        <v>413</v>
      </c>
      <c r="F3004" s="148" t="s">
        <v>414</v>
      </c>
      <c r="G3004" s="148" t="s">
        <v>415</v>
      </c>
      <c r="H3004" s="148" t="s">
        <v>416</v>
      </c>
      <c r="I3004" s="149" t="s">
        <v>417</v>
      </c>
      <c r="J3004" s="148" t="s">
        <v>418</v>
      </c>
    </row>
    <row r="3005" spans="1:8" ht="12.75">
      <c r="A3005" s="150" t="s">
        <v>473</v>
      </c>
      <c r="C3005" s="151">
        <v>324.75400000019</v>
      </c>
      <c r="D3005" s="131">
        <v>44626.41661274433</v>
      </c>
      <c r="F3005" s="131">
        <v>34172</v>
      </c>
      <c r="G3005" s="131">
        <v>32133</v>
      </c>
      <c r="H3005" s="152" t="s">
        <v>174</v>
      </c>
    </row>
    <row r="3007" spans="4:8" ht="12.75">
      <c r="D3007" s="131">
        <v>45032.570504009724</v>
      </c>
      <c r="F3007" s="131">
        <v>33963</v>
      </c>
      <c r="G3007" s="131">
        <v>31788</v>
      </c>
      <c r="H3007" s="152" t="s">
        <v>175</v>
      </c>
    </row>
    <row r="3009" spans="4:8" ht="12.75">
      <c r="D3009" s="131">
        <v>45291.09108579159</v>
      </c>
      <c r="F3009" s="131">
        <v>33879</v>
      </c>
      <c r="G3009" s="131">
        <v>32271</v>
      </c>
      <c r="H3009" s="152" t="s">
        <v>176</v>
      </c>
    </row>
    <row r="3011" spans="1:8" ht="12.75">
      <c r="A3011" s="147" t="s">
        <v>419</v>
      </c>
      <c r="C3011" s="153" t="s">
        <v>420</v>
      </c>
      <c r="D3011" s="131">
        <v>44983.35940084855</v>
      </c>
      <c r="F3011" s="131">
        <v>34004.666666666664</v>
      </c>
      <c r="G3011" s="131">
        <v>32064</v>
      </c>
      <c r="H3011" s="131">
        <v>11884.569454708511</v>
      </c>
    </row>
    <row r="3012" spans="1:8" ht="12.75">
      <c r="A3012" s="130">
        <v>38407.93319444444</v>
      </c>
      <c r="C3012" s="153" t="s">
        <v>421</v>
      </c>
      <c r="D3012" s="131">
        <v>335.0587087155516</v>
      </c>
      <c r="F3012" s="131">
        <v>150.87853834569495</v>
      </c>
      <c r="G3012" s="131">
        <v>248.78303800701525</v>
      </c>
      <c r="H3012" s="131">
        <v>335.0587087155516</v>
      </c>
    </row>
    <row r="3014" spans="3:8" ht="12.75">
      <c r="C3014" s="153" t="s">
        <v>422</v>
      </c>
      <c r="D3014" s="131">
        <v>0.7448503472802679</v>
      </c>
      <c r="F3014" s="131">
        <v>0.4436995069667741</v>
      </c>
      <c r="G3014" s="131">
        <v>0.7758952033651921</v>
      </c>
      <c r="H3014" s="131">
        <v>2.8192751112477676</v>
      </c>
    </row>
    <row r="3015" spans="1:10" ht="12.75">
      <c r="A3015" s="147" t="s">
        <v>411</v>
      </c>
      <c r="C3015" s="148" t="s">
        <v>412</v>
      </c>
      <c r="D3015" s="148" t="s">
        <v>413</v>
      </c>
      <c r="F3015" s="148" t="s">
        <v>414</v>
      </c>
      <c r="G3015" s="148" t="s">
        <v>415</v>
      </c>
      <c r="H3015" s="148" t="s">
        <v>416</v>
      </c>
      <c r="I3015" s="149" t="s">
        <v>417</v>
      </c>
      <c r="J3015" s="148" t="s">
        <v>418</v>
      </c>
    </row>
    <row r="3016" spans="1:8" ht="12.75">
      <c r="A3016" s="150" t="s">
        <v>492</v>
      </c>
      <c r="C3016" s="151">
        <v>343.82299999985844</v>
      </c>
      <c r="D3016" s="131">
        <v>43329.11154580116</v>
      </c>
      <c r="F3016" s="131">
        <v>27790</v>
      </c>
      <c r="G3016" s="131">
        <v>27446</v>
      </c>
      <c r="H3016" s="152" t="s">
        <v>177</v>
      </c>
    </row>
    <row r="3018" spans="4:8" ht="12.75">
      <c r="D3018" s="131">
        <v>42687.06440722942</v>
      </c>
      <c r="F3018" s="131">
        <v>27781.999999970198</v>
      </c>
      <c r="G3018" s="131">
        <v>27754</v>
      </c>
      <c r="H3018" s="152" t="s">
        <v>178</v>
      </c>
    </row>
    <row r="3020" spans="4:8" ht="12.75">
      <c r="D3020" s="131">
        <v>42782.62333577871</v>
      </c>
      <c r="F3020" s="131">
        <v>27560</v>
      </c>
      <c r="G3020" s="131">
        <v>27654</v>
      </c>
      <c r="H3020" s="152" t="s">
        <v>179</v>
      </c>
    </row>
    <row r="3022" spans="1:8" ht="12.75">
      <c r="A3022" s="147" t="s">
        <v>419</v>
      </c>
      <c r="C3022" s="153" t="s">
        <v>420</v>
      </c>
      <c r="D3022" s="131">
        <v>42932.93309626977</v>
      </c>
      <c r="F3022" s="131">
        <v>27710.666666656733</v>
      </c>
      <c r="G3022" s="131">
        <v>27618</v>
      </c>
      <c r="H3022" s="131">
        <v>15268.26546760714</v>
      </c>
    </row>
    <row r="3023" spans="1:8" ht="12.75">
      <c r="A3023" s="130">
        <v>38407.93362268519</v>
      </c>
      <c r="C3023" s="153" t="s">
        <v>421</v>
      </c>
      <c r="D3023" s="131">
        <v>346.4114607097807</v>
      </c>
      <c r="F3023" s="131">
        <v>130.54245796328252</v>
      </c>
      <c r="G3023" s="131">
        <v>157.12415473121885</v>
      </c>
      <c r="H3023" s="131">
        <v>346.4114607097807</v>
      </c>
    </row>
    <row r="3025" spans="3:8" ht="12.75">
      <c r="C3025" s="153" t="s">
        <v>422</v>
      </c>
      <c r="D3025" s="131">
        <v>0.8068665141815776</v>
      </c>
      <c r="F3025" s="131">
        <v>0.4710910045349419</v>
      </c>
      <c r="G3025" s="131">
        <v>0.5689193813137043</v>
      </c>
      <c r="H3025" s="131">
        <v>2.2688330999007107</v>
      </c>
    </row>
    <row r="3026" spans="1:10" ht="12.75">
      <c r="A3026" s="147" t="s">
        <v>411</v>
      </c>
      <c r="C3026" s="148" t="s">
        <v>412</v>
      </c>
      <c r="D3026" s="148" t="s">
        <v>413</v>
      </c>
      <c r="F3026" s="148" t="s">
        <v>414</v>
      </c>
      <c r="G3026" s="148" t="s">
        <v>415</v>
      </c>
      <c r="H3026" s="148" t="s">
        <v>416</v>
      </c>
      <c r="I3026" s="149" t="s">
        <v>417</v>
      </c>
      <c r="J3026" s="148" t="s">
        <v>418</v>
      </c>
    </row>
    <row r="3027" spans="1:8" ht="12.75">
      <c r="A3027" s="150" t="s">
        <v>474</v>
      </c>
      <c r="C3027" s="151">
        <v>361.38400000007823</v>
      </c>
      <c r="D3027" s="131">
        <v>43714.334911227226</v>
      </c>
      <c r="F3027" s="131">
        <v>29392</v>
      </c>
      <c r="G3027" s="131">
        <v>28388</v>
      </c>
      <c r="H3027" s="152" t="s">
        <v>180</v>
      </c>
    </row>
    <row r="3029" spans="4:8" ht="12.75">
      <c r="D3029" s="131">
        <v>44416.73703444004</v>
      </c>
      <c r="F3029" s="131">
        <v>28675.999999970198</v>
      </c>
      <c r="G3029" s="131">
        <v>28438</v>
      </c>
      <c r="H3029" s="152" t="s">
        <v>181</v>
      </c>
    </row>
    <row r="3031" spans="4:8" ht="12.75">
      <c r="D3031" s="131">
        <v>43884.54924976826</v>
      </c>
      <c r="F3031" s="131">
        <v>28986</v>
      </c>
      <c r="G3031" s="131">
        <v>28748</v>
      </c>
      <c r="H3031" s="152" t="s">
        <v>182</v>
      </c>
    </row>
    <row r="3033" spans="1:8" ht="12.75">
      <c r="A3033" s="147" t="s">
        <v>419</v>
      </c>
      <c r="C3033" s="153" t="s">
        <v>420</v>
      </c>
      <c r="D3033" s="131">
        <v>44005.20706514518</v>
      </c>
      <c r="F3033" s="131">
        <v>29017.99999999007</v>
      </c>
      <c r="G3033" s="131">
        <v>28524.666666666664</v>
      </c>
      <c r="H3033" s="131">
        <v>15213.964931087616</v>
      </c>
    </row>
    <row r="3034" spans="1:8" ht="12.75">
      <c r="A3034" s="130">
        <v>38407.9340625</v>
      </c>
      <c r="C3034" s="153" t="s">
        <v>421</v>
      </c>
      <c r="D3034" s="131">
        <v>366.41631647896764</v>
      </c>
      <c r="F3034" s="131">
        <v>359.071023629271</v>
      </c>
      <c r="G3034" s="131">
        <v>195.021366350801</v>
      </c>
      <c r="H3034" s="131">
        <v>366.41631647896764</v>
      </c>
    </row>
    <row r="3036" spans="3:8" ht="12.75">
      <c r="C3036" s="153" t="s">
        <v>422</v>
      </c>
      <c r="D3036" s="131">
        <v>0.8326658159715646</v>
      </c>
      <c r="F3036" s="131">
        <v>1.237407897268571</v>
      </c>
      <c r="G3036" s="131">
        <v>0.6836937610166675</v>
      </c>
      <c r="H3036" s="131">
        <v>2.408420935230678</v>
      </c>
    </row>
    <row r="3037" spans="1:10" ht="12.75">
      <c r="A3037" s="147" t="s">
        <v>411</v>
      </c>
      <c r="C3037" s="148" t="s">
        <v>412</v>
      </c>
      <c r="D3037" s="148" t="s">
        <v>413</v>
      </c>
      <c r="F3037" s="148" t="s">
        <v>414</v>
      </c>
      <c r="G3037" s="148" t="s">
        <v>415</v>
      </c>
      <c r="H3037" s="148" t="s">
        <v>416</v>
      </c>
      <c r="I3037" s="149" t="s">
        <v>417</v>
      </c>
      <c r="J3037" s="148" t="s">
        <v>418</v>
      </c>
    </row>
    <row r="3038" spans="1:8" ht="12.75">
      <c r="A3038" s="150" t="s">
        <v>493</v>
      </c>
      <c r="C3038" s="151">
        <v>371.029</v>
      </c>
      <c r="D3038" s="131">
        <v>44106.93663686514</v>
      </c>
      <c r="F3038" s="131">
        <v>35734</v>
      </c>
      <c r="G3038" s="131">
        <v>35044</v>
      </c>
      <c r="H3038" s="152" t="s">
        <v>183</v>
      </c>
    </row>
    <row r="3040" spans="4:8" ht="12.75">
      <c r="D3040" s="131">
        <v>44438.57789039612</v>
      </c>
      <c r="F3040" s="131">
        <v>35312</v>
      </c>
      <c r="G3040" s="131">
        <v>34652</v>
      </c>
      <c r="H3040" s="152" t="s">
        <v>184</v>
      </c>
    </row>
    <row r="3042" spans="4:8" ht="12.75">
      <c r="D3042" s="131">
        <v>44880.03317081928</v>
      </c>
      <c r="F3042" s="131">
        <v>35214</v>
      </c>
      <c r="G3042" s="131">
        <v>35488</v>
      </c>
      <c r="H3042" s="152" t="s">
        <v>185</v>
      </c>
    </row>
    <row r="3044" spans="1:8" ht="12.75">
      <c r="A3044" s="147" t="s">
        <v>419</v>
      </c>
      <c r="C3044" s="153" t="s">
        <v>420</v>
      </c>
      <c r="D3044" s="131">
        <v>44475.18256602685</v>
      </c>
      <c r="F3044" s="131">
        <v>35420</v>
      </c>
      <c r="G3044" s="131">
        <v>35061.333333333336</v>
      </c>
      <c r="H3044" s="131">
        <v>9191.673052284774</v>
      </c>
    </row>
    <row r="3045" spans="1:8" ht="12.75">
      <c r="A3045" s="130">
        <v>38407.93450231481</v>
      </c>
      <c r="C3045" s="153" t="s">
        <v>421</v>
      </c>
      <c r="D3045" s="131">
        <v>387.84596093245716</v>
      </c>
      <c r="F3045" s="131">
        <v>276.3114185117944</v>
      </c>
      <c r="G3045" s="131">
        <v>418.2694506335997</v>
      </c>
      <c r="H3045" s="131">
        <v>387.84596093245716</v>
      </c>
    </row>
    <row r="3047" spans="3:8" ht="12.75">
      <c r="C3047" s="153" t="s">
        <v>422</v>
      </c>
      <c r="D3047" s="131">
        <v>0.8720502953679162</v>
      </c>
      <c r="F3047" s="131">
        <v>0.7800999957984032</v>
      </c>
      <c r="G3047" s="131">
        <v>1.1929650440188613</v>
      </c>
      <c r="H3047" s="131">
        <v>4.219536081475942</v>
      </c>
    </row>
    <row r="3048" spans="1:10" ht="12.75">
      <c r="A3048" s="147" t="s">
        <v>411</v>
      </c>
      <c r="C3048" s="148" t="s">
        <v>412</v>
      </c>
      <c r="D3048" s="148" t="s">
        <v>413</v>
      </c>
      <c r="F3048" s="148" t="s">
        <v>414</v>
      </c>
      <c r="G3048" s="148" t="s">
        <v>415</v>
      </c>
      <c r="H3048" s="148" t="s">
        <v>416</v>
      </c>
      <c r="I3048" s="149" t="s">
        <v>417</v>
      </c>
      <c r="J3048" s="148" t="s">
        <v>418</v>
      </c>
    </row>
    <row r="3049" spans="1:8" ht="12.75">
      <c r="A3049" s="150" t="s">
        <v>468</v>
      </c>
      <c r="C3049" s="151">
        <v>407.77100000018254</v>
      </c>
      <c r="D3049" s="131">
        <v>3589647.524120331</v>
      </c>
      <c r="F3049" s="131">
        <v>139100</v>
      </c>
      <c r="G3049" s="131">
        <v>132400</v>
      </c>
      <c r="H3049" s="152" t="s">
        <v>186</v>
      </c>
    </row>
    <row r="3051" spans="4:8" ht="12.75">
      <c r="D3051" s="131">
        <v>3549536.334629059</v>
      </c>
      <c r="F3051" s="131">
        <v>139400</v>
      </c>
      <c r="G3051" s="131">
        <v>132500</v>
      </c>
      <c r="H3051" s="152" t="s">
        <v>187</v>
      </c>
    </row>
    <row r="3053" spans="4:8" ht="12.75">
      <c r="D3053" s="131">
        <v>3452490.721885681</v>
      </c>
      <c r="F3053" s="131">
        <v>141000</v>
      </c>
      <c r="G3053" s="131">
        <v>133700</v>
      </c>
      <c r="H3053" s="152" t="s">
        <v>188</v>
      </c>
    </row>
    <row r="3055" spans="1:8" ht="12.75">
      <c r="A3055" s="147" t="s">
        <v>419</v>
      </c>
      <c r="C3055" s="153" t="s">
        <v>420</v>
      </c>
      <c r="D3055" s="131">
        <v>3530558.193545024</v>
      </c>
      <c r="F3055" s="131">
        <v>139833.33333333334</v>
      </c>
      <c r="G3055" s="131">
        <v>132866.66666666666</v>
      </c>
      <c r="H3055" s="131">
        <v>3394265.1537127383</v>
      </c>
    </row>
    <row r="3056" spans="1:8" ht="12.75">
      <c r="A3056" s="130">
        <v>38407.934965277775</v>
      </c>
      <c r="C3056" s="153" t="s">
        <v>421</v>
      </c>
      <c r="D3056" s="131">
        <v>70520.38342963922</v>
      </c>
      <c r="F3056" s="131">
        <v>1021.4368964029708</v>
      </c>
      <c r="G3056" s="131">
        <v>723.4178138070234</v>
      </c>
      <c r="H3056" s="131">
        <v>70520.38342963922</v>
      </c>
    </row>
    <row r="3058" spans="3:8" ht="12.75">
      <c r="C3058" s="153" t="s">
        <v>422</v>
      </c>
      <c r="D3058" s="131">
        <v>1.9974287227037573</v>
      </c>
      <c r="F3058" s="131">
        <v>0.7304673871773331</v>
      </c>
      <c r="G3058" s="131">
        <v>0.5444690018617838</v>
      </c>
      <c r="H3058" s="131">
        <v>2.077633309009526</v>
      </c>
    </row>
    <row r="3059" spans="1:10" ht="12.75">
      <c r="A3059" s="147" t="s">
        <v>411</v>
      </c>
      <c r="C3059" s="148" t="s">
        <v>412</v>
      </c>
      <c r="D3059" s="148" t="s">
        <v>413</v>
      </c>
      <c r="F3059" s="148" t="s">
        <v>414</v>
      </c>
      <c r="G3059" s="148" t="s">
        <v>415</v>
      </c>
      <c r="H3059" s="148" t="s">
        <v>416</v>
      </c>
      <c r="I3059" s="149" t="s">
        <v>417</v>
      </c>
      <c r="J3059" s="148" t="s">
        <v>418</v>
      </c>
    </row>
    <row r="3060" spans="1:8" ht="12.75">
      <c r="A3060" s="150" t="s">
        <v>475</v>
      </c>
      <c r="C3060" s="151">
        <v>455.40299999993294</v>
      </c>
      <c r="D3060" s="131">
        <v>367810.5122580528</v>
      </c>
      <c r="F3060" s="131">
        <v>90912.5</v>
      </c>
      <c r="G3060" s="131">
        <v>93470</v>
      </c>
      <c r="H3060" s="152" t="s">
        <v>189</v>
      </c>
    </row>
    <row r="3062" spans="4:8" ht="12.75">
      <c r="D3062" s="131">
        <v>372477.6260871887</v>
      </c>
      <c r="F3062" s="131">
        <v>92467.5</v>
      </c>
      <c r="G3062" s="131">
        <v>94017.5</v>
      </c>
      <c r="H3062" s="152" t="s">
        <v>190</v>
      </c>
    </row>
    <row r="3064" spans="4:8" ht="12.75">
      <c r="D3064" s="131">
        <v>368319.6026825905</v>
      </c>
      <c r="F3064" s="131">
        <v>91785</v>
      </c>
      <c r="G3064" s="131">
        <v>93637.5</v>
      </c>
      <c r="H3064" s="152" t="s">
        <v>191</v>
      </c>
    </row>
    <row r="3066" spans="1:8" ht="12.75">
      <c r="A3066" s="147" t="s">
        <v>419</v>
      </c>
      <c r="C3066" s="153" t="s">
        <v>420</v>
      </c>
      <c r="D3066" s="131">
        <v>369535.913675944</v>
      </c>
      <c r="F3066" s="131">
        <v>91721.66666666666</v>
      </c>
      <c r="G3066" s="131">
        <v>93708.33333333334</v>
      </c>
      <c r="H3066" s="131">
        <v>276826.68886974244</v>
      </c>
    </row>
    <row r="3067" spans="1:8" ht="12.75">
      <c r="A3067" s="130">
        <v>38407.93561342593</v>
      </c>
      <c r="C3067" s="153" t="s">
        <v>421</v>
      </c>
      <c r="D3067" s="131">
        <v>2560.282640245547</v>
      </c>
      <c r="F3067" s="131">
        <v>779.4322185625466</v>
      </c>
      <c r="G3067" s="131">
        <v>280.53891589819284</v>
      </c>
      <c r="H3067" s="131">
        <v>2560.282640245547</v>
      </c>
    </row>
    <row r="3069" spans="3:8" ht="12.75">
      <c r="C3069" s="153" t="s">
        <v>422</v>
      </c>
      <c r="D3069" s="131">
        <v>0.6928372982147356</v>
      </c>
      <c r="F3069" s="131">
        <v>0.8497798250822746</v>
      </c>
      <c r="G3069" s="131">
        <v>0.2993745656539186</v>
      </c>
      <c r="H3069" s="131">
        <v>0.9248684260534784</v>
      </c>
    </row>
    <row r="3070" spans="1:16" ht="12.75">
      <c r="A3070" s="141" t="s">
        <v>402</v>
      </c>
      <c r="B3070" s="136" t="s">
        <v>349</v>
      </c>
      <c r="D3070" s="141" t="s">
        <v>403</v>
      </c>
      <c r="E3070" s="136" t="s">
        <v>404</v>
      </c>
      <c r="F3070" s="137" t="s">
        <v>424</v>
      </c>
      <c r="G3070" s="142" t="s">
        <v>406</v>
      </c>
      <c r="H3070" s="143">
        <v>2</v>
      </c>
      <c r="I3070" s="144" t="s">
        <v>407</v>
      </c>
      <c r="J3070" s="143">
        <v>14</v>
      </c>
      <c r="K3070" s="142" t="s">
        <v>408</v>
      </c>
      <c r="L3070" s="145">
        <v>1</v>
      </c>
      <c r="M3070" s="142" t="s">
        <v>409</v>
      </c>
      <c r="N3070" s="146">
        <v>1</v>
      </c>
      <c r="O3070" s="142" t="s">
        <v>410</v>
      </c>
      <c r="P3070" s="146">
        <v>1</v>
      </c>
    </row>
    <row r="3072" spans="1:10" ht="12.75">
      <c r="A3072" s="147" t="s">
        <v>411</v>
      </c>
      <c r="C3072" s="148" t="s">
        <v>412</v>
      </c>
      <c r="D3072" s="148" t="s">
        <v>413</v>
      </c>
      <c r="F3072" s="148" t="s">
        <v>414</v>
      </c>
      <c r="G3072" s="148" t="s">
        <v>415</v>
      </c>
      <c r="H3072" s="148" t="s">
        <v>416</v>
      </c>
      <c r="I3072" s="149" t="s">
        <v>417</v>
      </c>
      <c r="J3072" s="148" t="s">
        <v>418</v>
      </c>
    </row>
    <row r="3073" spans="1:8" ht="12.75">
      <c r="A3073" s="150" t="s">
        <v>471</v>
      </c>
      <c r="C3073" s="151">
        <v>228.61599999992177</v>
      </c>
      <c r="D3073" s="131">
        <v>27176</v>
      </c>
      <c r="F3073" s="131">
        <v>25747.000000029802</v>
      </c>
      <c r="G3073" s="131">
        <v>25201</v>
      </c>
      <c r="H3073" s="152" t="s">
        <v>192</v>
      </c>
    </row>
    <row r="3075" spans="4:8" ht="12.75">
      <c r="D3075" s="131">
        <v>27121.705633997917</v>
      </c>
      <c r="F3075" s="131">
        <v>26020.000000029802</v>
      </c>
      <c r="G3075" s="131">
        <v>25297</v>
      </c>
      <c r="H3075" s="152" t="s">
        <v>193</v>
      </c>
    </row>
    <row r="3077" spans="4:8" ht="12.75">
      <c r="D3077" s="131">
        <v>27463.5</v>
      </c>
      <c r="F3077" s="131">
        <v>25906.999999970198</v>
      </c>
      <c r="G3077" s="131">
        <v>25268</v>
      </c>
      <c r="H3077" s="152" t="s">
        <v>194</v>
      </c>
    </row>
    <row r="3079" spans="1:8" ht="12.75">
      <c r="A3079" s="147" t="s">
        <v>419</v>
      </c>
      <c r="C3079" s="153" t="s">
        <v>420</v>
      </c>
      <c r="D3079" s="131">
        <v>27253.73521133264</v>
      </c>
      <c r="F3079" s="131">
        <v>25891.333333343267</v>
      </c>
      <c r="G3079" s="131">
        <v>25255.333333333336</v>
      </c>
      <c r="H3079" s="131">
        <v>1702.430297177631</v>
      </c>
    </row>
    <row r="3080" spans="1:8" ht="12.75">
      <c r="A3080" s="130">
        <v>38407.93783564815</v>
      </c>
      <c r="C3080" s="153" t="s">
        <v>421</v>
      </c>
      <c r="D3080" s="131">
        <v>183.67884872403584</v>
      </c>
      <c r="F3080" s="131">
        <v>137.17264061144292</v>
      </c>
      <c r="G3080" s="131">
        <v>49.23751956926073</v>
      </c>
      <c r="H3080" s="131">
        <v>183.67884872403584</v>
      </c>
    </row>
    <row r="3082" spans="3:8" ht="12.75">
      <c r="C3082" s="153" t="s">
        <v>422</v>
      </c>
      <c r="D3082" s="131">
        <v>0.6739584401908278</v>
      </c>
      <c r="F3082" s="131">
        <v>0.5298013773388405</v>
      </c>
      <c r="G3082" s="131">
        <v>0.19495889806480768</v>
      </c>
      <c r="H3082" s="131">
        <v>10.789214044683495</v>
      </c>
    </row>
    <row r="3083" spans="1:10" ht="12.75">
      <c r="A3083" s="147" t="s">
        <v>411</v>
      </c>
      <c r="C3083" s="148" t="s">
        <v>412</v>
      </c>
      <c r="D3083" s="148" t="s">
        <v>413</v>
      </c>
      <c r="F3083" s="148" t="s">
        <v>414</v>
      </c>
      <c r="G3083" s="148" t="s">
        <v>415</v>
      </c>
      <c r="H3083" s="148" t="s">
        <v>416</v>
      </c>
      <c r="I3083" s="149" t="s">
        <v>417</v>
      </c>
      <c r="J3083" s="148" t="s">
        <v>418</v>
      </c>
    </row>
    <row r="3084" spans="1:8" ht="12.75">
      <c r="A3084" s="150" t="s">
        <v>472</v>
      </c>
      <c r="C3084" s="151">
        <v>231.6040000000503</v>
      </c>
      <c r="D3084" s="131">
        <v>21056.176650971174</v>
      </c>
      <c r="F3084" s="131">
        <v>18776</v>
      </c>
      <c r="G3084" s="131">
        <v>20413</v>
      </c>
      <c r="H3084" s="152" t="s">
        <v>195</v>
      </c>
    </row>
    <row r="3086" spans="4:8" ht="12.75">
      <c r="D3086" s="131">
        <v>21077.333475232124</v>
      </c>
      <c r="F3086" s="131">
        <v>18753</v>
      </c>
      <c r="G3086" s="131">
        <v>20417</v>
      </c>
      <c r="H3086" s="152" t="s">
        <v>196</v>
      </c>
    </row>
    <row r="3088" spans="4:8" ht="12.75">
      <c r="D3088" s="131">
        <v>21010.850087940693</v>
      </c>
      <c r="F3088" s="131">
        <v>18980</v>
      </c>
      <c r="G3088" s="131">
        <v>20608</v>
      </c>
      <c r="H3088" s="152" t="s">
        <v>197</v>
      </c>
    </row>
    <row r="3090" spans="1:8" ht="12.75">
      <c r="A3090" s="147" t="s">
        <v>419</v>
      </c>
      <c r="C3090" s="153" t="s">
        <v>420</v>
      </c>
      <c r="D3090" s="131">
        <v>21048.12007138133</v>
      </c>
      <c r="F3090" s="131">
        <v>18836.333333333332</v>
      </c>
      <c r="G3090" s="131">
        <v>20479.333333333332</v>
      </c>
      <c r="H3090" s="131">
        <v>1197.079377186238</v>
      </c>
    </row>
    <row r="3091" spans="1:8" ht="12.75">
      <c r="A3091" s="130">
        <v>38407.938310185185</v>
      </c>
      <c r="C3091" s="153" t="s">
        <v>421</v>
      </c>
      <c r="D3091" s="131">
        <v>33.96603527686444</v>
      </c>
      <c r="F3091" s="131">
        <v>124.94932306072462</v>
      </c>
      <c r="G3091" s="131">
        <v>111.44654922128964</v>
      </c>
      <c r="H3091" s="131">
        <v>33.96603527686444</v>
      </c>
    </row>
    <row r="3093" spans="3:8" ht="12.75">
      <c r="C3093" s="153" t="s">
        <v>422</v>
      </c>
      <c r="D3093" s="131">
        <v>0.16137324930527788</v>
      </c>
      <c r="F3093" s="131">
        <v>0.6633420679576244</v>
      </c>
      <c r="G3093" s="131">
        <v>0.5441903181481641</v>
      </c>
      <c r="H3093" s="131">
        <v>2.837408773735821</v>
      </c>
    </row>
    <row r="3094" spans="1:10" ht="12.75">
      <c r="A3094" s="147" t="s">
        <v>411</v>
      </c>
      <c r="C3094" s="148" t="s">
        <v>412</v>
      </c>
      <c r="D3094" s="148" t="s">
        <v>413</v>
      </c>
      <c r="F3094" s="148" t="s">
        <v>414</v>
      </c>
      <c r="G3094" s="148" t="s">
        <v>415</v>
      </c>
      <c r="H3094" s="148" t="s">
        <v>416</v>
      </c>
      <c r="I3094" s="149" t="s">
        <v>417</v>
      </c>
      <c r="J3094" s="148" t="s">
        <v>418</v>
      </c>
    </row>
    <row r="3095" spans="1:8" ht="12.75">
      <c r="A3095" s="150" t="s">
        <v>470</v>
      </c>
      <c r="C3095" s="151">
        <v>267.7160000000149</v>
      </c>
      <c r="D3095" s="131">
        <v>7300.872100554407</v>
      </c>
      <c r="F3095" s="131">
        <v>5817</v>
      </c>
      <c r="G3095" s="131">
        <v>5849.75</v>
      </c>
      <c r="H3095" s="152" t="s">
        <v>198</v>
      </c>
    </row>
    <row r="3097" spans="4:8" ht="12.75">
      <c r="D3097" s="131">
        <v>7274.637308225036</v>
      </c>
      <c r="F3097" s="131">
        <v>5846.5</v>
      </c>
      <c r="G3097" s="131">
        <v>5876</v>
      </c>
      <c r="H3097" s="152" t="s">
        <v>199</v>
      </c>
    </row>
    <row r="3099" spans="4:8" ht="12.75">
      <c r="D3099" s="131">
        <v>7301.1594915241</v>
      </c>
      <c r="F3099" s="131">
        <v>5854.5</v>
      </c>
      <c r="G3099" s="131">
        <v>5910</v>
      </c>
      <c r="H3099" s="152" t="s">
        <v>200</v>
      </c>
    </row>
    <row r="3101" spans="1:8" ht="12.75">
      <c r="A3101" s="147" t="s">
        <v>419</v>
      </c>
      <c r="C3101" s="153" t="s">
        <v>420</v>
      </c>
      <c r="D3101" s="131">
        <v>7292.2229667678475</v>
      </c>
      <c r="F3101" s="131">
        <v>5839.333333333334</v>
      </c>
      <c r="G3101" s="131">
        <v>5878.583333333334</v>
      </c>
      <c r="H3101" s="131">
        <v>1429.972533304475</v>
      </c>
    </row>
    <row r="3102" spans="1:8" ht="12.75">
      <c r="A3102" s="130">
        <v>38407.93895833333</v>
      </c>
      <c r="C3102" s="153" t="s">
        <v>421</v>
      </c>
      <c r="D3102" s="131">
        <v>15.230304927148698</v>
      </c>
      <c r="F3102" s="131">
        <v>19.75052741911804</v>
      </c>
      <c r="G3102" s="131">
        <v>30.207959767805132</v>
      </c>
      <c r="H3102" s="131">
        <v>15.230304927148698</v>
      </c>
    </row>
    <row r="3104" spans="3:8" ht="12.75">
      <c r="C3104" s="153" t="s">
        <v>422</v>
      </c>
      <c r="D3104" s="131">
        <v>0.20885681905992606</v>
      </c>
      <c r="F3104" s="131">
        <v>0.3382325736805235</v>
      </c>
      <c r="G3104" s="131">
        <v>0.5138646176284841</v>
      </c>
      <c r="H3104" s="131">
        <v>1.0650767460514436</v>
      </c>
    </row>
    <row r="3105" spans="1:10" ht="12.75">
      <c r="A3105" s="147" t="s">
        <v>411</v>
      </c>
      <c r="C3105" s="148" t="s">
        <v>412</v>
      </c>
      <c r="D3105" s="148" t="s">
        <v>413</v>
      </c>
      <c r="F3105" s="148" t="s">
        <v>414</v>
      </c>
      <c r="G3105" s="148" t="s">
        <v>415</v>
      </c>
      <c r="H3105" s="148" t="s">
        <v>416</v>
      </c>
      <c r="I3105" s="149" t="s">
        <v>417</v>
      </c>
      <c r="J3105" s="148" t="s">
        <v>418</v>
      </c>
    </row>
    <row r="3106" spans="1:8" ht="12.75">
      <c r="A3106" s="150" t="s">
        <v>469</v>
      </c>
      <c r="C3106" s="151">
        <v>292.40199999976903</v>
      </c>
      <c r="D3106" s="131">
        <v>34373.64445477724</v>
      </c>
      <c r="F3106" s="131">
        <v>23655</v>
      </c>
      <c r="G3106" s="131">
        <v>23555.25</v>
      </c>
      <c r="H3106" s="152" t="s">
        <v>201</v>
      </c>
    </row>
    <row r="3108" spans="4:8" ht="12.75">
      <c r="D3108" s="131">
        <v>34128.45971786976</v>
      </c>
      <c r="F3108" s="131">
        <v>23885.75</v>
      </c>
      <c r="G3108" s="131">
        <v>23473.75</v>
      </c>
      <c r="H3108" s="152" t="s">
        <v>202</v>
      </c>
    </row>
    <row r="3110" spans="4:8" ht="12.75">
      <c r="D3110" s="131">
        <v>34462.0308470726</v>
      </c>
      <c r="F3110" s="131">
        <v>23762.75</v>
      </c>
      <c r="G3110" s="131">
        <v>23735.5</v>
      </c>
      <c r="H3110" s="152" t="s">
        <v>203</v>
      </c>
    </row>
    <row r="3112" spans="1:8" ht="12.75">
      <c r="A3112" s="147" t="s">
        <v>419</v>
      </c>
      <c r="C3112" s="153" t="s">
        <v>420</v>
      </c>
      <c r="D3112" s="131">
        <v>34321.378339906536</v>
      </c>
      <c r="F3112" s="131">
        <v>23767.833333333336</v>
      </c>
      <c r="G3112" s="131">
        <v>23588.166666666664</v>
      </c>
      <c r="H3112" s="131">
        <v>10658.65259543007</v>
      </c>
    </row>
    <row r="3113" spans="1:8" ht="12.75">
      <c r="A3113" s="130">
        <v>38407.93962962963</v>
      </c>
      <c r="C3113" s="153" t="s">
        <v>421</v>
      </c>
      <c r="D3113" s="131">
        <v>172.8185019960579</v>
      </c>
      <c r="F3113" s="131">
        <v>115.45895735426218</v>
      </c>
      <c r="G3113" s="131">
        <v>133.9436293122347</v>
      </c>
      <c r="H3113" s="131">
        <v>172.8185019960579</v>
      </c>
    </row>
    <row r="3115" spans="3:8" ht="12.75">
      <c r="C3115" s="153" t="s">
        <v>422</v>
      </c>
      <c r="D3115" s="131">
        <v>0.5035301912543426</v>
      </c>
      <c r="F3115" s="131">
        <v>0.48577821854857967</v>
      </c>
      <c r="G3115" s="131">
        <v>0.5678424745977207</v>
      </c>
      <c r="H3115" s="131">
        <v>1.6213916388470562</v>
      </c>
    </row>
    <row r="3116" spans="1:10" ht="12.75">
      <c r="A3116" s="147" t="s">
        <v>411</v>
      </c>
      <c r="C3116" s="148" t="s">
        <v>412</v>
      </c>
      <c r="D3116" s="148" t="s">
        <v>413</v>
      </c>
      <c r="F3116" s="148" t="s">
        <v>414</v>
      </c>
      <c r="G3116" s="148" t="s">
        <v>415</v>
      </c>
      <c r="H3116" s="148" t="s">
        <v>416</v>
      </c>
      <c r="I3116" s="149" t="s">
        <v>417</v>
      </c>
      <c r="J3116" s="148" t="s">
        <v>418</v>
      </c>
    </row>
    <row r="3117" spans="1:8" ht="12.75">
      <c r="A3117" s="150" t="s">
        <v>473</v>
      </c>
      <c r="C3117" s="151">
        <v>324.75400000019</v>
      </c>
      <c r="D3117" s="131">
        <v>38315.8564196229</v>
      </c>
      <c r="F3117" s="131">
        <v>33942</v>
      </c>
      <c r="G3117" s="131">
        <v>32390</v>
      </c>
      <c r="H3117" s="152" t="s">
        <v>204</v>
      </c>
    </row>
    <row r="3119" spans="4:8" ht="12.75">
      <c r="D3119" s="131">
        <v>37444</v>
      </c>
      <c r="F3119" s="131">
        <v>33694</v>
      </c>
      <c r="G3119" s="131">
        <v>32913</v>
      </c>
      <c r="H3119" s="152" t="s">
        <v>205</v>
      </c>
    </row>
    <row r="3121" spans="4:8" ht="12.75">
      <c r="D3121" s="131">
        <v>38532.468555510044</v>
      </c>
      <c r="F3121" s="131">
        <v>33598</v>
      </c>
      <c r="G3121" s="131">
        <v>32367</v>
      </c>
      <c r="H3121" s="152" t="s">
        <v>206</v>
      </c>
    </row>
    <row r="3123" spans="1:8" ht="12.75">
      <c r="A3123" s="147" t="s">
        <v>419</v>
      </c>
      <c r="C3123" s="153" t="s">
        <v>420</v>
      </c>
      <c r="D3123" s="131">
        <v>38097.44165837765</v>
      </c>
      <c r="F3123" s="131">
        <v>33744.666666666664</v>
      </c>
      <c r="G3123" s="131">
        <v>32556.666666666664</v>
      </c>
      <c r="H3123" s="131">
        <v>4907.317182016187</v>
      </c>
    </row>
    <row r="3124" spans="1:8" ht="12.75">
      <c r="A3124" s="130">
        <v>38407.94013888889</v>
      </c>
      <c r="C3124" s="153" t="s">
        <v>421</v>
      </c>
      <c r="D3124" s="131">
        <v>576.1681221925807</v>
      </c>
      <c r="F3124" s="131">
        <v>177.50868523352128</v>
      </c>
      <c r="G3124" s="131">
        <v>308.80792304170785</v>
      </c>
      <c r="H3124" s="131">
        <v>576.1681221925807</v>
      </c>
    </row>
    <row r="3126" spans="3:8" ht="12.75">
      <c r="C3126" s="153" t="s">
        <v>422</v>
      </c>
      <c r="D3126" s="131">
        <v>1.51235384086711</v>
      </c>
      <c r="F3126" s="131">
        <v>0.5260347864359443</v>
      </c>
      <c r="G3126" s="131">
        <v>0.9485243873503877</v>
      </c>
      <c r="H3126" s="131">
        <v>11.74100024151812</v>
      </c>
    </row>
    <row r="3127" spans="1:10" ht="12.75">
      <c r="A3127" s="147" t="s">
        <v>411</v>
      </c>
      <c r="C3127" s="148" t="s">
        <v>412</v>
      </c>
      <c r="D3127" s="148" t="s">
        <v>413</v>
      </c>
      <c r="F3127" s="148" t="s">
        <v>414</v>
      </c>
      <c r="G3127" s="148" t="s">
        <v>415</v>
      </c>
      <c r="H3127" s="148" t="s">
        <v>416</v>
      </c>
      <c r="I3127" s="149" t="s">
        <v>417</v>
      </c>
      <c r="J3127" s="148" t="s">
        <v>418</v>
      </c>
    </row>
    <row r="3128" spans="1:8" ht="12.75">
      <c r="A3128" s="150" t="s">
        <v>492</v>
      </c>
      <c r="C3128" s="151">
        <v>343.82299999985844</v>
      </c>
      <c r="D3128" s="131">
        <v>38232.18307977915</v>
      </c>
      <c r="F3128" s="131">
        <v>27884</v>
      </c>
      <c r="G3128" s="131">
        <v>27875.999999970198</v>
      </c>
      <c r="H3128" s="152" t="s">
        <v>207</v>
      </c>
    </row>
    <row r="3130" spans="4:8" ht="12.75">
      <c r="D3130" s="131">
        <v>38805.734541237354</v>
      </c>
      <c r="F3130" s="131">
        <v>28288</v>
      </c>
      <c r="G3130" s="131">
        <v>28127.999999970198</v>
      </c>
      <c r="H3130" s="152" t="s">
        <v>208</v>
      </c>
    </row>
    <row r="3132" spans="4:8" ht="12.75">
      <c r="D3132" s="131">
        <v>38890.44414925575</v>
      </c>
      <c r="F3132" s="131">
        <v>28174.000000029802</v>
      </c>
      <c r="G3132" s="131">
        <v>27762</v>
      </c>
      <c r="H3132" s="152" t="s">
        <v>209</v>
      </c>
    </row>
    <row r="3134" spans="1:8" ht="12.75">
      <c r="A3134" s="147" t="s">
        <v>419</v>
      </c>
      <c r="C3134" s="153" t="s">
        <v>420</v>
      </c>
      <c r="D3134" s="131">
        <v>38642.787256757416</v>
      </c>
      <c r="F3134" s="131">
        <v>28115.333333343267</v>
      </c>
      <c r="G3134" s="131">
        <v>27921.99999998013</v>
      </c>
      <c r="H3134" s="131">
        <v>10623.42313939816</v>
      </c>
    </row>
    <row r="3135" spans="1:8" ht="12.75">
      <c r="A3135" s="130">
        <v>38407.940567129626</v>
      </c>
      <c r="C3135" s="153" t="s">
        <v>421</v>
      </c>
      <c r="D3135" s="131">
        <v>358.1072074629979</v>
      </c>
      <c r="F3135" s="131">
        <v>208.29146246296543</v>
      </c>
      <c r="G3135" s="131">
        <v>187.2858777247158</v>
      </c>
      <c r="H3135" s="131">
        <v>358.1072074629979</v>
      </c>
    </row>
    <row r="3137" spans="3:8" ht="12.75">
      <c r="C3137" s="153" t="s">
        <v>422</v>
      </c>
      <c r="D3137" s="131">
        <v>0.9267116398296974</v>
      </c>
      <c r="F3137" s="131">
        <v>0.7408464982200407</v>
      </c>
      <c r="G3137" s="131">
        <v>0.6707466432377663</v>
      </c>
      <c r="H3137" s="131">
        <v>3.3709210558969174</v>
      </c>
    </row>
    <row r="3138" spans="1:10" ht="12.75">
      <c r="A3138" s="147" t="s">
        <v>411</v>
      </c>
      <c r="C3138" s="148" t="s">
        <v>412</v>
      </c>
      <c r="D3138" s="148" t="s">
        <v>413</v>
      </c>
      <c r="F3138" s="148" t="s">
        <v>414</v>
      </c>
      <c r="G3138" s="148" t="s">
        <v>415</v>
      </c>
      <c r="H3138" s="148" t="s">
        <v>416</v>
      </c>
      <c r="I3138" s="149" t="s">
        <v>417</v>
      </c>
      <c r="J3138" s="148" t="s">
        <v>418</v>
      </c>
    </row>
    <row r="3139" spans="1:8" ht="12.75">
      <c r="A3139" s="150" t="s">
        <v>474</v>
      </c>
      <c r="C3139" s="151">
        <v>361.38400000007823</v>
      </c>
      <c r="D3139" s="131">
        <v>38864.06315922737</v>
      </c>
      <c r="F3139" s="131">
        <v>29122.000000029802</v>
      </c>
      <c r="G3139" s="131">
        <v>28874.000000029802</v>
      </c>
      <c r="H3139" s="152" t="s">
        <v>210</v>
      </c>
    </row>
    <row r="3141" spans="4:8" ht="12.75">
      <c r="D3141" s="131">
        <v>38965.234395086765</v>
      </c>
      <c r="F3141" s="131">
        <v>28825.999999970198</v>
      </c>
      <c r="G3141" s="131">
        <v>28429.999999970198</v>
      </c>
      <c r="H3141" s="152" t="s">
        <v>211</v>
      </c>
    </row>
    <row r="3143" spans="4:8" ht="12.75">
      <c r="D3143" s="131">
        <v>38496.542531609535</v>
      </c>
      <c r="F3143" s="131">
        <v>29192</v>
      </c>
      <c r="G3143" s="131">
        <v>29216.000000029802</v>
      </c>
      <c r="H3143" s="152" t="s">
        <v>212</v>
      </c>
    </row>
    <row r="3145" spans="1:8" ht="12.75">
      <c r="A3145" s="147" t="s">
        <v>419</v>
      </c>
      <c r="C3145" s="153" t="s">
        <v>420</v>
      </c>
      <c r="D3145" s="131">
        <v>38775.280028641224</v>
      </c>
      <c r="F3145" s="131">
        <v>29046.666666666664</v>
      </c>
      <c r="G3145" s="131">
        <v>28840.00000000993</v>
      </c>
      <c r="H3145" s="131">
        <v>9823.606522024711</v>
      </c>
    </row>
    <row r="3146" spans="1:8" ht="12.75">
      <c r="A3146" s="130">
        <v>38407.94100694444</v>
      </c>
      <c r="C3146" s="153" t="s">
        <v>421</v>
      </c>
      <c r="D3146" s="131">
        <v>246.6370793904622</v>
      </c>
      <c r="F3146" s="131">
        <v>194.281582612159</v>
      </c>
      <c r="G3146" s="131">
        <v>394.1015097974347</v>
      </c>
      <c r="H3146" s="131">
        <v>246.6370793904622</v>
      </c>
    </row>
    <row r="3148" spans="3:8" ht="12.75">
      <c r="C3148" s="153" t="s">
        <v>422</v>
      </c>
      <c r="D3148" s="131">
        <v>0.6360678226134913</v>
      </c>
      <c r="F3148" s="131">
        <v>0.6688601650636642</v>
      </c>
      <c r="G3148" s="131">
        <v>1.3665100894497195</v>
      </c>
      <c r="H3148" s="131">
        <v>2.5106571485482156</v>
      </c>
    </row>
    <row r="3149" spans="1:10" ht="12.75">
      <c r="A3149" s="147" t="s">
        <v>411</v>
      </c>
      <c r="C3149" s="148" t="s">
        <v>412</v>
      </c>
      <c r="D3149" s="148" t="s">
        <v>413</v>
      </c>
      <c r="F3149" s="148" t="s">
        <v>414</v>
      </c>
      <c r="G3149" s="148" t="s">
        <v>415</v>
      </c>
      <c r="H3149" s="148" t="s">
        <v>416</v>
      </c>
      <c r="I3149" s="149" t="s">
        <v>417</v>
      </c>
      <c r="J3149" s="148" t="s">
        <v>418</v>
      </c>
    </row>
    <row r="3150" spans="1:8" ht="12.75">
      <c r="A3150" s="150" t="s">
        <v>493</v>
      </c>
      <c r="C3150" s="151">
        <v>371.029</v>
      </c>
      <c r="D3150" s="131">
        <v>43005.15614235401</v>
      </c>
      <c r="F3150" s="131">
        <v>35560</v>
      </c>
      <c r="G3150" s="131">
        <v>36372</v>
      </c>
      <c r="H3150" s="152" t="s">
        <v>213</v>
      </c>
    </row>
    <row r="3152" spans="4:8" ht="12.75">
      <c r="D3152" s="131">
        <v>42968.3415184021</v>
      </c>
      <c r="F3152" s="131">
        <v>35520</v>
      </c>
      <c r="G3152" s="131">
        <v>36072</v>
      </c>
      <c r="H3152" s="152" t="s">
        <v>214</v>
      </c>
    </row>
    <row r="3154" spans="4:8" ht="12.75">
      <c r="D3154" s="131">
        <v>42237.09980118275</v>
      </c>
      <c r="F3154" s="131">
        <v>35644</v>
      </c>
      <c r="G3154" s="131">
        <v>35782</v>
      </c>
      <c r="H3154" s="152" t="s">
        <v>215</v>
      </c>
    </row>
    <row r="3156" spans="1:8" ht="12.75">
      <c r="A3156" s="147" t="s">
        <v>419</v>
      </c>
      <c r="C3156" s="153" t="s">
        <v>420</v>
      </c>
      <c r="D3156" s="131">
        <v>42736.865820646286</v>
      </c>
      <c r="F3156" s="131">
        <v>35574.666666666664</v>
      </c>
      <c r="G3156" s="131">
        <v>36075.333333333336</v>
      </c>
      <c r="H3156" s="131">
        <v>6971.670612753403</v>
      </c>
    </row>
    <row r="3157" spans="1:8" ht="12.75">
      <c r="A3157" s="130">
        <v>38407.94144675926</v>
      </c>
      <c r="C3157" s="153" t="s">
        <v>421</v>
      </c>
      <c r="D3157" s="131">
        <v>433.20132131847606</v>
      </c>
      <c r="F3157" s="131">
        <v>63.287702860297685</v>
      </c>
      <c r="G3157" s="131">
        <v>295.01412395567326</v>
      </c>
      <c r="H3157" s="131">
        <v>433.20132131847606</v>
      </c>
    </row>
    <row r="3159" spans="3:8" ht="12.75">
      <c r="C3159" s="153" t="s">
        <v>422</v>
      </c>
      <c r="D3159" s="131">
        <v>1.0136478494620804</v>
      </c>
      <c r="F3159" s="131">
        <v>0.17790104248425198</v>
      </c>
      <c r="G3159" s="131">
        <v>0.8177724131604418</v>
      </c>
      <c r="H3159" s="131">
        <v>6.2137376445469625</v>
      </c>
    </row>
    <row r="3160" spans="1:10" ht="12.75">
      <c r="A3160" s="147" t="s">
        <v>411</v>
      </c>
      <c r="C3160" s="148" t="s">
        <v>412</v>
      </c>
      <c r="D3160" s="148" t="s">
        <v>413</v>
      </c>
      <c r="F3160" s="148" t="s">
        <v>414</v>
      </c>
      <c r="G3160" s="148" t="s">
        <v>415</v>
      </c>
      <c r="H3160" s="148" t="s">
        <v>416</v>
      </c>
      <c r="I3160" s="149" t="s">
        <v>417</v>
      </c>
      <c r="J3160" s="148" t="s">
        <v>418</v>
      </c>
    </row>
    <row r="3161" spans="1:8" ht="12.75">
      <c r="A3161" s="150" t="s">
        <v>468</v>
      </c>
      <c r="C3161" s="151">
        <v>407.77100000018254</v>
      </c>
      <c r="D3161" s="131">
        <v>2542036.6081619263</v>
      </c>
      <c r="F3161" s="131">
        <v>139200</v>
      </c>
      <c r="G3161" s="131">
        <v>134400</v>
      </c>
      <c r="H3161" s="152" t="s">
        <v>216</v>
      </c>
    </row>
    <row r="3163" spans="4:8" ht="12.75">
      <c r="D3163" s="131">
        <v>2579705.368122101</v>
      </c>
      <c r="F3163" s="131">
        <v>137800</v>
      </c>
      <c r="G3163" s="131">
        <v>134100</v>
      </c>
      <c r="H3163" s="152" t="s">
        <v>217</v>
      </c>
    </row>
    <row r="3165" spans="4:8" ht="12.75">
      <c r="D3165" s="131">
        <v>2666007.707988739</v>
      </c>
      <c r="F3165" s="131">
        <v>136300</v>
      </c>
      <c r="G3165" s="131">
        <v>132900</v>
      </c>
      <c r="H3165" s="152" t="s">
        <v>218</v>
      </c>
    </row>
    <row r="3167" spans="1:8" ht="12.75">
      <c r="A3167" s="147" t="s">
        <v>419</v>
      </c>
      <c r="C3167" s="153" t="s">
        <v>420</v>
      </c>
      <c r="D3167" s="131">
        <v>2595916.5614242554</v>
      </c>
      <c r="F3167" s="131">
        <v>137766.66666666666</v>
      </c>
      <c r="G3167" s="131">
        <v>133800</v>
      </c>
      <c r="H3167" s="131">
        <v>2460165.65995675</v>
      </c>
    </row>
    <row r="3168" spans="1:8" ht="12.75">
      <c r="A3168" s="130">
        <v>38407.94190972222</v>
      </c>
      <c r="C3168" s="153" t="s">
        <v>421</v>
      </c>
      <c r="D3168" s="131">
        <v>63555.57008851912</v>
      </c>
      <c r="F3168" s="131">
        <v>1450.2873278538061</v>
      </c>
      <c r="G3168" s="131">
        <v>793.7253933193772</v>
      </c>
      <c r="H3168" s="131">
        <v>63555.57008851912</v>
      </c>
    </row>
    <row r="3170" spans="3:8" ht="12.75">
      <c r="C3170" s="153" t="s">
        <v>422</v>
      </c>
      <c r="D3170" s="131">
        <v>2.4482901736120986</v>
      </c>
      <c r="F3170" s="131">
        <v>1.0527127954419115</v>
      </c>
      <c r="G3170" s="131">
        <v>0.5932177827499082</v>
      </c>
      <c r="H3170" s="131">
        <v>2.5833857907616045</v>
      </c>
    </row>
    <row r="3171" spans="1:10" ht="12.75">
      <c r="A3171" s="147" t="s">
        <v>411</v>
      </c>
      <c r="C3171" s="148" t="s">
        <v>412</v>
      </c>
      <c r="D3171" s="148" t="s">
        <v>413</v>
      </c>
      <c r="F3171" s="148" t="s">
        <v>414</v>
      </c>
      <c r="G3171" s="148" t="s">
        <v>415</v>
      </c>
      <c r="H3171" s="148" t="s">
        <v>416</v>
      </c>
      <c r="I3171" s="149" t="s">
        <v>417</v>
      </c>
      <c r="J3171" s="148" t="s">
        <v>418</v>
      </c>
    </row>
    <row r="3172" spans="1:8" ht="12.75">
      <c r="A3172" s="150" t="s">
        <v>475</v>
      </c>
      <c r="C3172" s="151">
        <v>455.40299999993294</v>
      </c>
      <c r="D3172" s="131">
        <v>783985.6857223511</v>
      </c>
      <c r="F3172" s="131">
        <v>94045</v>
      </c>
      <c r="G3172" s="131">
        <v>96147.5</v>
      </c>
      <c r="H3172" s="152" t="s">
        <v>219</v>
      </c>
    </row>
    <row r="3174" spans="4:8" ht="12.75">
      <c r="D3174" s="131">
        <v>783167.6260519028</v>
      </c>
      <c r="F3174" s="131">
        <v>93622.5</v>
      </c>
      <c r="G3174" s="131">
        <v>95782.5</v>
      </c>
      <c r="H3174" s="152" t="s">
        <v>220</v>
      </c>
    </row>
    <row r="3176" spans="4:8" ht="12.75">
      <c r="D3176" s="131">
        <v>811469.5749759674</v>
      </c>
      <c r="F3176" s="131">
        <v>93957.5</v>
      </c>
      <c r="G3176" s="131">
        <v>96150</v>
      </c>
      <c r="H3176" s="152" t="s">
        <v>221</v>
      </c>
    </row>
    <row r="3178" spans="1:8" ht="12.75">
      <c r="A3178" s="147" t="s">
        <v>419</v>
      </c>
      <c r="C3178" s="153" t="s">
        <v>420</v>
      </c>
      <c r="D3178" s="131">
        <v>792874.2955834072</v>
      </c>
      <c r="F3178" s="131">
        <v>93875</v>
      </c>
      <c r="G3178" s="131">
        <v>96026.66666666666</v>
      </c>
      <c r="H3178" s="131">
        <v>697929.7170950349</v>
      </c>
    </row>
    <row r="3179" spans="1:8" ht="12.75">
      <c r="A3179" s="130">
        <v>38407.942557870374</v>
      </c>
      <c r="C3179" s="153" t="s">
        <v>421</v>
      </c>
      <c r="D3179" s="131">
        <v>16109.178041466506</v>
      </c>
      <c r="F3179" s="131">
        <v>223.00504478598685</v>
      </c>
      <c r="G3179" s="131">
        <v>211.45823070605059</v>
      </c>
      <c r="H3179" s="131">
        <v>16109.178041466506</v>
      </c>
    </row>
    <row r="3181" spans="3:8" ht="12.75">
      <c r="C3181" s="153" t="s">
        <v>422</v>
      </c>
      <c r="D3181" s="131">
        <v>2.0317442665502443</v>
      </c>
      <c r="F3181" s="131">
        <v>0.23755530736190342</v>
      </c>
      <c r="G3181" s="131">
        <v>0.22020782147950296</v>
      </c>
      <c r="H3181" s="131">
        <v>2.3081375741553325</v>
      </c>
    </row>
    <row r="3182" spans="1:16" ht="12.75">
      <c r="A3182" s="141" t="s">
        <v>402</v>
      </c>
      <c r="B3182" s="136" t="s">
        <v>353</v>
      </c>
      <c r="D3182" s="141" t="s">
        <v>403</v>
      </c>
      <c r="E3182" s="136" t="s">
        <v>404</v>
      </c>
      <c r="F3182" s="137" t="s">
        <v>425</v>
      </c>
      <c r="G3182" s="142" t="s">
        <v>406</v>
      </c>
      <c r="H3182" s="143">
        <v>3</v>
      </c>
      <c r="I3182" s="144" t="s">
        <v>407</v>
      </c>
      <c r="J3182" s="143">
        <v>1</v>
      </c>
      <c r="K3182" s="142" t="s">
        <v>408</v>
      </c>
      <c r="L3182" s="145">
        <v>1</v>
      </c>
      <c r="M3182" s="142" t="s">
        <v>409</v>
      </c>
      <c r="N3182" s="146">
        <v>1</v>
      </c>
      <c r="O3182" s="142" t="s">
        <v>410</v>
      </c>
      <c r="P3182" s="146">
        <v>1</v>
      </c>
    </row>
    <row r="3184" spans="1:10" ht="12.75">
      <c r="A3184" s="147" t="s">
        <v>411</v>
      </c>
      <c r="C3184" s="148" t="s">
        <v>412</v>
      </c>
      <c r="D3184" s="148" t="s">
        <v>413</v>
      </c>
      <c r="F3184" s="148" t="s">
        <v>414</v>
      </c>
      <c r="G3184" s="148" t="s">
        <v>415</v>
      </c>
      <c r="H3184" s="148" t="s">
        <v>416</v>
      </c>
      <c r="I3184" s="149" t="s">
        <v>417</v>
      </c>
      <c r="J3184" s="148" t="s">
        <v>418</v>
      </c>
    </row>
    <row r="3185" spans="1:8" ht="12.75">
      <c r="A3185" s="150" t="s">
        <v>471</v>
      </c>
      <c r="C3185" s="151">
        <v>228.61599999992177</v>
      </c>
      <c r="D3185" s="131">
        <v>25363.765836149454</v>
      </c>
      <c r="F3185" s="131">
        <v>25800.999999970198</v>
      </c>
      <c r="G3185" s="131">
        <v>25398</v>
      </c>
      <c r="H3185" s="152" t="s">
        <v>222</v>
      </c>
    </row>
    <row r="3187" spans="4:8" ht="12.75">
      <c r="D3187" s="131">
        <v>25577.424822449684</v>
      </c>
      <c r="F3187" s="131">
        <v>26218.000000029802</v>
      </c>
      <c r="G3187" s="131">
        <v>25373</v>
      </c>
      <c r="H3187" s="152" t="s">
        <v>223</v>
      </c>
    </row>
    <row r="3189" spans="4:8" ht="12.75">
      <c r="D3189" s="131">
        <v>25199.5</v>
      </c>
      <c r="F3189" s="131">
        <v>25868.000000029802</v>
      </c>
      <c r="G3189" s="131">
        <v>25480</v>
      </c>
      <c r="H3189" s="152" t="s">
        <v>224</v>
      </c>
    </row>
    <row r="3191" spans="1:8" ht="12.75">
      <c r="A3191" s="147" t="s">
        <v>419</v>
      </c>
      <c r="C3191" s="153" t="s">
        <v>420</v>
      </c>
      <c r="D3191" s="131">
        <v>25380.23021953305</v>
      </c>
      <c r="F3191" s="131">
        <v>25962.333333343267</v>
      </c>
      <c r="G3191" s="131">
        <v>25417</v>
      </c>
      <c r="H3191" s="131">
        <v>-290.5483476711033</v>
      </c>
    </row>
    <row r="3192" spans="1:8" ht="12.75">
      <c r="A3192" s="130">
        <v>38407.94479166667</v>
      </c>
      <c r="C3192" s="153" t="s">
        <v>421</v>
      </c>
      <c r="D3192" s="131">
        <v>189.49960368333907</v>
      </c>
      <c r="F3192" s="131">
        <v>223.93376999214632</v>
      </c>
      <c r="G3192" s="131">
        <v>55.97320787662612</v>
      </c>
      <c r="H3192" s="131">
        <v>189.49960368333907</v>
      </c>
    </row>
    <row r="3194" spans="3:7" ht="12.75">
      <c r="C3194" s="153" t="s">
        <v>422</v>
      </c>
      <c r="D3194" s="131">
        <v>0.7466425719712229</v>
      </c>
      <c r="F3194" s="131">
        <v>0.8625332982091776</v>
      </c>
      <c r="G3194" s="131">
        <v>0.22021956909401624</v>
      </c>
    </row>
    <row r="3195" spans="1:10" ht="12.75">
      <c r="A3195" s="147" t="s">
        <v>411</v>
      </c>
      <c r="C3195" s="148" t="s">
        <v>412</v>
      </c>
      <c r="D3195" s="148" t="s">
        <v>413</v>
      </c>
      <c r="F3195" s="148" t="s">
        <v>414</v>
      </c>
      <c r="G3195" s="148" t="s">
        <v>415</v>
      </c>
      <c r="H3195" s="148" t="s">
        <v>416</v>
      </c>
      <c r="I3195" s="149" t="s">
        <v>417</v>
      </c>
      <c r="J3195" s="148" t="s">
        <v>418</v>
      </c>
    </row>
    <row r="3196" spans="1:8" ht="12.75">
      <c r="A3196" s="150" t="s">
        <v>472</v>
      </c>
      <c r="C3196" s="151">
        <v>231.6040000000503</v>
      </c>
      <c r="D3196" s="131">
        <v>19487.5</v>
      </c>
      <c r="F3196" s="131">
        <v>18777</v>
      </c>
      <c r="G3196" s="131">
        <v>20806</v>
      </c>
      <c r="H3196" s="152" t="s">
        <v>225</v>
      </c>
    </row>
    <row r="3198" spans="4:8" ht="12.75">
      <c r="D3198" s="131">
        <v>20551.18930107355</v>
      </c>
      <c r="F3198" s="131">
        <v>19103</v>
      </c>
      <c r="G3198" s="131">
        <v>20727</v>
      </c>
      <c r="H3198" s="152" t="s">
        <v>226</v>
      </c>
    </row>
    <row r="3200" spans="4:8" ht="12.75">
      <c r="D3200" s="131">
        <v>20548.628510564566</v>
      </c>
      <c r="F3200" s="131">
        <v>18788</v>
      </c>
      <c r="G3200" s="131">
        <v>20573</v>
      </c>
      <c r="H3200" s="152" t="s">
        <v>227</v>
      </c>
    </row>
    <row r="3202" spans="1:8" ht="12.75">
      <c r="A3202" s="147" t="s">
        <v>419</v>
      </c>
      <c r="C3202" s="153" t="s">
        <v>420</v>
      </c>
      <c r="D3202" s="131">
        <v>20195.772603879373</v>
      </c>
      <c r="F3202" s="131">
        <v>18889.333333333332</v>
      </c>
      <c r="G3202" s="131">
        <v>20702</v>
      </c>
      <c r="H3202" s="131">
        <v>186.94675109660747</v>
      </c>
    </row>
    <row r="3203" spans="1:8" ht="12.75">
      <c r="A3203" s="130">
        <v>38407.94525462963</v>
      </c>
      <c r="C3203" s="153" t="s">
        <v>421</v>
      </c>
      <c r="D3203" s="131">
        <v>613.3834041336737</v>
      </c>
      <c r="F3203" s="131">
        <v>185.12248197702334</v>
      </c>
      <c r="G3203" s="131">
        <v>118.49472562101657</v>
      </c>
      <c r="H3203" s="131">
        <v>613.3834041336737</v>
      </c>
    </row>
    <row r="3205" spans="3:8" ht="12.75">
      <c r="C3205" s="153" t="s">
        <v>422</v>
      </c>
      <c r="D3205" s="131">
        <v>3.0371871191293267</v>
      </c>
      <c r="F3205" s="131">
        <v>0.9800371390045002</v>
      </c>
      <c r="G3205" s="131">
        <v>0.5723829853203389</v>
      </c>
      <c r="H3205" s="131">
        <v>328.1059448937409</v>
      </c>
    </row>
    <row r="3206" spans="1:10" ht="12.75">
      <c r="A3206" s="147" t="s">
        <v>411</v>
      </c>
      <c r="C3206" s="148" t="s">
        <v>412</v>
      </c>
      <c r="D3206" s="148" t="s">
        <v>413</v>
      </c>
      <c r="F3206" s="148" t="s">
        <v>414</v>
      </c>
      <c r="G3206" s="148" t="s">
        <v>415</v>
      </c>
      <c r="H3206" s="148" t="s">
        <v>416</v>
      </c>
      <c r="I3206" s="149" t="s">
        <v>417</v>
      </c>
      <c r="J3206" s="148" t="s">
        <v>418</v>
      </c>
    </row>
    <row r="3207" spans="1:8" ht="12.75">
      <c r="A3207" s="150" t="s">
        <v>470</v>
      </c>
      <c r="C3207" s="151">
        <v>267.7160000000149</v>
      </c>
      <c r="D3207" s="131">
        <v>6201.058288618922</v>
      </c>
      <c r="F3207" s="131">
        <v>5858.75</v>
      </c>
      <c r="G3207" s="131">
        <v>5907</v>
      </c>
      <c r="H3207" s="152" t="s">
        <v>228</v>
      </c>
    </row>
    <row r="3209" spans="4:8" ht="12.75">
      <c r="D3209" s="131">
        <v>6170.5</v>
      </c>
      <c r="F3209" s="131">
        <v>5873.75</v>
      </c>
      <c r="G3209" s="131">
        <v>5963</v>
      </c>
      <c r="H3209" s="152" t="s">
        <v>229</v>
      </c>
    </row>
    <row r="3211" spans="4:8" ht="12.75">
      <c r="D3211" s="131">
        <v>6220.413160204887</v>
      </c>
      <c r="F3211" s="131">
        <v>5864.25</v>
      </c>
      <c r="G3211" s="131">
        <v>5942.75</v>
      </c>
      <c r="H3211" s="152" t="s">
        <v>230</v>
      </c>
    </row>
    <row r="3213" spans="1:8" ht="12.75">
      <c r="A3213" s="147" t="s">
        <v>419</v>
      </c>
      <c r="C3213" s="153" t="s">
        <v>420</v>
      </c>
      <c r="D3213" s="131">
        <v>6197.323816274604</v>
      </c>
      <c r="F3213" s="131">
        <v>5865.583333333334</v>
      </c>
      <c r="G3213" s="131">
        <v>5937.583333333334</v>
      </c>
      <c r="H3213" s="131">
        <v>289.7014712377588</v>
      </c>
    </row>
    <row r="3214" spans="1:8" ht="12.75">
      <c r="A3214" s="130">
        <v>38407.94590277778</v>
      </c>
      <c r="C3214" s="153" t="s">
        <v>421</v>
      </c>
      <c r="D3214" s="131">
        <v>25.16526580785372</v>
      </c>
      <c r="F3214" s="131">
        <v>7.58836829188814</v>
      </c>
      <c r="G3214" s="131">
        <v>28.355261122644123</v>
      </c>
      <c r="H3214" s="131">
        <v>25.16526580785372</v>
      </c>
    </row>
    <row r="3216" spans="3:8" ht="12.75">
      <c r="C3216" s="153" t="s">
        <v>422</v>
      </c>
      <c r="D3216" s="131">
        <v>0.40606665964053673</v>
      </c>
      <c r="F3216" s="131">
        <v>0.1293710763388945</v>
      </c>
      <c r="G3216" s="131">
        <v>0.47755559005730386</v>
      </c>
      <c r="H3216" s="131">
        <v>8.686619954097685</v>
      </c>
    </row>
    <row r="3217" spans="1:10" ht="12.75">
      <c r="A3217" s="147" t="s">
        <v>411</v>
      </c>
      <c r="C3217" s="148" t="s">
        <v>412</v>
      </c>
      <c r="D3217" s="148" t="s">
        <v>413</v>
      </c>
      <c r="F3217" s="148" t="s">
        <v>414</v>
      </c>
      <c r="G3217" s="148" t="s">
        <v>415</v>
      </c>
      <c r="H3217" s="148" t="s">
        <v>416</v>
      </c>
      <c r="I3217" s="149" t="s">
        <v>417</v>
      </c>
      <c r="J3217" s="148" t="s">
        <v>418</v>
      </c>
    </row>
    <row r="3218" spans="1:8" ht="12.75">
      <c r="A3218" s="150" t="s">
        <v>469</v>
      </c>
      <c r="C3218" s="151">
        <v>292.40199999976903</v>
      </c>
      <c r="D3218" s="131">
        <v>23862.055987417698</v>
      </c>
      <c r="F3218" s="131">
        <v>23595.5</v>
      </c>
      <c r="G3218" s="131">
        <v>23673.5</v>
      </c>
      <c r="H3218" s="152" t="s">
        <v>231</v>
      </c>
    </row>
    <row r="3220" spans="4:8" ht="12.75">
      <c r="D3220" s="131">
        <v>23933.146742999554</v>
      </c>
      <c r="F3220" s="131">
        <v>23661.5</v>
      </c>
      <c r="G3220" s="131">
        <v>23615.25</v>
      </c>
      <c r="H3220" s="152" t="s">
        <v>232</v>
      </c>
    </row>
    <row r="3222" spans="4:8" ht="12.75">
      <c r="D3222" s="131">
        <v>23568.5</v>
      </c>
      <c r="F3222" s="131">
        <v>23448.5</v>
      </c>
      <c r="G3222" s="131">
        <v>23579</v>
      </c>
      <c r="H3222" s="152" t="s">
        <v>233</v>
      </c>
    </row>
    <row r="3224" spans="1:8" ht="12.75">
      <c r="A3224" s="147" t="s">
        <v>419</v>
      </c>
      <c r="C3224" s="153" t="s">
        <v>420</v>
      </c>
      <c r="D3224" s="131">
        <v>23787.900910139084</v>
      </c>
      <c r="F3224" s="131">
        <v>23568.5</v>
      </c>
      <c r="G3224" s="131">
        <v>23622.583333333336</v>
      </c>
      <c r="H3224" s="131">
        <v>187.76138084033266</v>
      </c>
    </row>
    <row r="3225" spans="1:8" ht="12.75">
      <c r="A3225" s="130">
        <v>38407.94658564815</v>
      </c>
      <c r="C3225" s="153" t="s">
        <v>421</v>
      </c>
      <c r="D3225" s="131">
        <v>193.30298344782662</v>
      </c>
      <c r="F3225" s="131">
        <v>109.03669107231748</v>
      </c>
      <c r="G3225" s="131">
        <v>47.674897308052316</v>
      </c>
      <c r="H3225" s="131">
        <v>193.30298344782662</v>
      </c>
    </row>
    <row r="3227" spans="3:8" ht="12.75">
      <c r="C3227" s="153" t="s">
        <v>422</v>
      </c>
      <c r="D3227" s="131">
        <v>0.8126105122854089</v>
      </c>
      <c r="F3227" s="131">
        <v>0.46263738070864713</v>
      </c>
      <c r="G3227" s="131">
        <v>0.20181915176389392</v>
      </c>
      <c r="H3227" s="131">
        <v>102.9514070373217</v>
      </c>
    </row>
    <row r="3228" spans="1:10" ht="12.75">
      <c r="A3228" s="147" t="s">
        <v>411</v>
      </c>
      <c r="C3228" s="148" t="s">
        <v>412</v>
      </c>
      <c r="D3228" s="148" t="s">
        <v>413</v>
      </c>
      <c r="F3228" s="148" t="s">
        <v>414</v>
      </c>
      <c r="G3228" s="148" t="s">
        <v>415</v>
      </c>
      <c r="H3228" s="148" t="s">
        <v>416</v>
      </c>
      <c r="I3228" s="149" t="s">
        <v>417</v>
      </c>
      <c r="J3228" s="148" t="s">
        <v>418</v>
      </c>
    </row>
    <row r="3229" spans="1:8" ht="12.75">
      <c r="A3229" s="150" t="s">
        <v>473</v>
      </c>
      <c r="C3229" s="151">
        <v>324.75400000019</v>
      </c>
      <c r="D3229" s="131">
        <v>35415.32610076666</v>
      </c>
      <c r="F3229" s="131">
        <v>33588</v>
      </c>
      <c r="G3229" s="131">
        <v>31710</v>
      </c>
      <c r="H3229" s="152" t="s">
        <v>234</v>
      </c>
    </row>
    <row r="3231" spans="4:8" ht="12.75">
      <c r="D3231" s="131">
        <v>35489.77434664965</v>
      </c>
      <c r="F3231" s="131">
        <v>33289</v>
      </c>
      <c r="G3231" s="131">
        <v>32475.999999970198</v>
      </c>
      <c r="H3231" s="152" t="s">
        <v>235</v>
      </c>
    </row>
    <row r="3233" spans="4:8" ht="12.75">
      <c r="D3233" s="131">
        <v>35062.34405165911</v>
      </c>
      <c r="F3233" s="131">
        <v>33387</v>
      </c>
      <c r="G3233" s="131">
        <v>32194</v>
      </c>
      <c r="H3233" s="152" t="s">
        <v>236</v>
      </c>
    </row>
    <row r="3235" spans="1:8" ht="12.75">
      <c r="A3235" s="147" t="s">
        <v>419</v>
      </c>
      <c r="C3235" s="153" t="s">
        <v>420</v>
      </c>
      <c r="D3235" s="131">
        <v>35322.48149969181</v>
      </c>
      <c r="F3235" s="131">
        <v>33421.333333333336</v>
      </c>
      <c r="G3235" s="131">
        <v>32126.666666656733</v>
      </c>
      <c r="H3235" s="131">
        <v>2505.480901252396</v>
      </c>
    </row>
    <row r="3236" spans="1:8" ht="12.75">
      <c r="A3236" s="130">
        <v>38407.94709490741</v>
      </c>
      <c r="C3236" s="153" t="s">
        <v>421</v>
      </c>
      <c r="D3236" s="131">
        <v>228.34021597289896</v>
      </c>
      <c r="F3236" s="131">
        <v>152.42812513881202</v>
      </c>
      <c r="G3236" s="131">
        <v>387.4136462786996</v>
      </c>
      <c r="H3236" s="131">
        <v>228.34021597289896</v>
      </c>
    </row>
    <row r="3238" spans="3:8" ht="12.75">
      <c r="C3238" s="153" t="s">
        <v>422</v>
      </c>
      <c r="D3238" s="131">
        <v>0.6464444350403052</v>
      </c>
      <c r="F3238" s="131">
        <v>0.4560803233627583</v>
      </c>
      <c r="G3238" s="131">
        <v>1.2058943129658208</v>
      </c>
      <c r="H3238" s="131">
        <v>9.113628280253915</v>
      </c>
    </row>
    <row r="3239" spans="1:10" ht="12.75">
      <c r="A3239" s="147" t="s">
        <v>411</v>
      </c>
      <c r="C3239" s="148" t="s">
        <v>412</v>
      </c>
      <c r="D3239" s="148" t="s">
        <v>413</v>
      </c>
      <c r="F3239" s="148" t="s">
        <v>414</v>
      </c>
      <c r="G3239" s="148" t="s">
        <v>415</v>
      </c>
      <c r="H3239" s="148" t="s">
        <v>416</v>
      </c>
      <c r="I3239" s="149" t="s">
        <v>417</v>
      </c>
      <c r="J3239" s="148" t="s">
        <v>418</v>
      </c>
    </row>
    <row r="3240" spans="1:8" ht="12.75">
      <c r="A3240" s="150" t="s">
        <v>492</v>
      </c>
      <c r="C3240" s="151">
        <v>343.82299999985844</v>
      </c>
      <c r="D3240" s="131">
        <v>29132.493429005146</v>
      </c>
      <c r="F3240" s="131">
        <v>28064</v>
      </c>
      <c r="G3240" s="131">
        <v>28008</v>
      </c>
      <c r="H3240" s="152" t="s">
        <v>237</v>
      </c>
    </row>
    <row r="3242" spans="4:8" ht="12.75">
      <c r="D3242" s="131">
        <v>28970.823405265808</v>
      </c>
      <c r="F3242" s="131">
        <v>28174.000000029802</v>
      </c>
      <c r="G3242" s="131">
        <v>27958</v>
      </c>
      <c r="H3242" s="152" t="s">
        <v>238</v>
      </c>
    </row>
    <row r="3244" spans="4:8" ht="12.75">
      <c r="D3244" s="131">
        <v>28791.118934839964</v>
      </c>
      <c r="F3244" s="131">
        <v>28260</v>
      </c>
      <c r="G3244" s="131">
        <v>27922.000000029802</v>
      </c>
      <c r="H3244" s="152" t="s">
        <v>556</v>
      </c>
    </row>
    <row r="3246" spans="1:8" ht="12.75">
      <c r="A3246" s="147" t="s">
        <v>419</v>
      </c>
      <c r="C3246" s="153" t="s">
        <v>420</v>
      </c>
      <c r="D3246" s="131">
        <v>28964.81192303697</v>
      </c>
      <c r="F3246" s="131">
        <v>28166.00000000993</v>
      </c>
      <c r="G3246" s="131">
        <v>27962.666666676603</v>
      </c>
      <c r="H3246" s="131">
        <v>899.7450639601796</v>
      </c>
    </row>
    <row r="3247" spans="1:8" ht="12.75">
      <c r="A3247" s="130">
        <v>38407.947534722225</v>
      </c>
      <c r="C3247" s="153" t="s">
        <v>421</v>
      </c>
      <c r="D3247" s="131">
        <v>170.7666236583013</v>
      </c>
      <c r="F3247" s="131">
        <v>98.24459272859194</v>
      </c>
      <c r="G3247" s="131">
        <v>43.189504883856095</v>
      </c>
      <c r="H3247" s="131">
        <v>170.7666236583013</v>
      </c>
    </row>
    <row r="3249" spans="3:8" ht="12.75">
      <c r="C3249" s="153" t="s">
        <v>422</v>
      </c>
      <c r="D3249" s="131">
        <v>0.5895657949102141</v>
      </c>
      <c r="F3249" s="131">
        <v>0.348805626388402</v>
      </c>
      <c r="G3249" s="131">
        <v>0.15445417062216557</v>
      </c>
      <c r="H3249" s="131">
        <v>18.979445456103004</v>
      </c>
    </row>
    <row r="3250" spans="1:10" ht="12.75">
      <c r="A3250" s="147" t="s">
        <v>411</v>
      </c>
      <c r="C3250" s="148" t="s">
        <v>412</v>
      </c>
      <c r="D3250" s="148" t="s">
        <v>413</v>
      </c>
      <c r="F3250" s="148" t="s">
        <v>414</v>
      </c>
      <c r="G3250" s="148" t="s">
        <v>415</v>
      </c>
      <c r="H3250" s="148" t="s">
        <v>416</v>
      </c>
      <c r="I3250" s="149" t="s">
        <v>417</v>
      </c>
      <c r="J3250" s="148" t="s">
        <v>418</v>
      </c>
    </row>
    <row r="3251" spans="1:8" ht="12.75">
      <c r="A3251" s="150" t="s">
        <v>474</v>
      </c>
      <c r="C3251" s="151">
        <v>361.38400000007823</v>
      </c>
      <c r="D3251" s="131">
        <v>29145</v>
      </c>
      <c r="F3251" s="131">
        <v>29086</v>
      </c>
      <c r="G3251" s="131">
        <v>28800</v>
      </c>
      <c r="H3251" s="152" t="s">
        <v>239</v>
      </c>
    </row>
    <row r="3253" spans="4:8" ht="12.75">
      <c r="D3253" s="131">
        <v>29289.853220403194</v>
      </c>
      <c r="F3253" s="131">
        <v>28581.999999970198</v>
      </c>
      <c r="G3253" s="131">
        <v>28896</v>
      </c>
      <c r="H3253" s="152" t="s">
        <v>240</v>
      </c>
    </row>
    <row r="3255" spans="4:8" ht="12.75">
      <c r="D3255" s="131">
        <v>28933.5</v>
      </c>
      <c r="F3255" s="131">
        <v>28718.000000029802</v>
      </c>
      <c r="G3255" s="131">
        <v>29194</v>
      </c>
      <c r="H3255" s="152" t="s">
        <v>241</v>
      </c>
    </row>
    <row r="3257" spans="1:8" ht="12.75">
      <c r="A3257" s="147" t="s">
        <v>419</v>
      </c>
      <c r="C3257" s="153" t="s">
        <v>420</v>
      </c>
      <c r="D3257" s="131">
        <v>29122.784406801067</v>
      </c>
      <c r="F3257" s="131">
        <v>28795.333333333336</v>
      </c>
      <c r="G3257" s="131">
        <v>28963.333333333336</v>
      </c>
      <c r="H3257" s="131">
        <v>250.23082722970136</v>
      </c>
    </row>
    <row r="3258" spans="1:8" ht="12.75">
      <c r="A3258" s="130">
        <v>38407.947962962964</v>
      </c>
      <c r="C3258" s="153" t="s">
        <v>421</v>
      </c>
      <c r="D3258" s="131">
        <v>179.2123150306434</v>
      </c>
      <c r="F3258" s="131">
        <v>260.7476430140881</v>
      </c>
      <c r="G3258" s="131">
        <v>205.44910156370443</v>
      </c>
      <c r="H3258" s="131">
        <v>179.2123150306434</v>
      </c>
    </row>
    <row r="3260" spans="3:8" ht="12.75">
      <c r="C3260" s="153" t="s">
        <v>422</v>
      </c>
      <c r="D3260" s="131">
        <v>0.615368065523267</v>
      </c>
      <c r="F3260" s="131">
        <v>0.9055204883224878</v>
      </c>
      <c r="G3260" s="131">
        <v>0.7093420470607817</v>
      </c>
      <c r="H3260" s="131">
        <v>71.61879973570723</v>
      </c>
    </row>
    <row r="3261" spans="1:10" ht="12.75">
      <c r="A3261" s="147" t="s">
        <v>411</v>
      </c>
      <c r="C3261" s="148" t="s">
        <v>412</v>
      </c>
      <c r="D3261" s="148" t="s">
        <v>413</v>
      </c>
      <c r="F3261" s="148" t="s">
        <v>414</v>
      </c>
      <c r="G3261" s="148" t="s">
        <v>415</v>
      </c>
      <c r="H3261" s="148" t="s">
        <v>416</v>
      </c>
      <c r="I3261" s="149" t="s">
        <v>417</v>
      </c>
      <c r="J3261" s="148" t="s">
        <v>418</v>
      </c>
    </row>
    <row r="3262" spans="1:8" ht="12.75">
      <c r="A3262" s="150" t="s">
        <v>493</v>
      </c>
      <c r="C3262" s="151">
        <v>371.029</v>
      </c>
      <c r="D3262" s="131">
        <v>35425.5</v>
      </c>
      <c r="F3262" s="131">
        <v>35792</v>
      </c>
      <c r="G3262" s="131">
        <v>35690</v>
      </c>
      <c r="H3262" s="152" t="s">
        <v>242</v>
      </c>
    </row>
    <row r="3264" spans="4:8" ht="12.75">
      <c r="D3264" s="131">
        <v>35391</v>
      </c>
      <c r="F3264" s="131">
        <v>34676</v>
      </c>
      <c r="G3264" s="131">
        <v>36070</v>
      </c>
      <c r="H3264" s="152" t="s">
        <v>243</v>
      </c>
    </row>
    <row r="3266" spans="4:8" ht="12.75">
      <c r="D3266" s="131">
        <v>35919.89481604099</v>
      </c>
      <c r="F3266" s="131">
        <v>35284</v>
      </c>
      <c r="G3266" s="131">
        <v>36272</v>
      </c>
      <c r="H3266" s="152" t="s">
        <v>244</v>
      </c>
    </row>
    <row r="3268" spans="1:8" ht="12.75">
      <c r="A3268" s="147" t="s">
        <v>419</v>
      </c>
      <c r="C3268" s="153" t="s">
        <v>420</v>
      </c>
      <c r="D3268" s="131">
        <v>35578.798272013664</v>
      </c>
      <c r="F3268" s="131">
        <v>35250.666666666664</v>
      </c>
      <c r="G3268" s="131">
        <v>36010.666666666664</v>
      </c>
      <c r="H3268" s="131">
        <v>38.91384636179675</v>
      </c>
    </row>
    <row r="3269" spans="1:8" ht="12.75">
      <c r="A3269" s="130">
        <v>38407.94840277778</v>
      </c>
      <c r="C3269" s="153" t="s">
        <v>421</v>
      </c>
      <c r="D3269" s="131">
        <v>295.9015068570181</v>
      </c>
      <c r="F3269" s="131">
        <v>558.7462154979963</v>
      </c>
      <c r="G3269" s="131">
        <v>295.50183304564007</v>
      </c>
      <c r="H3269" s="131">
        <v>295.9015068570181</v>
      </c>
    </row>
    <row r="3271" spans="3:8" ht="12.75">
      <c r="C3271" s="153" t="s">
        <v>422</v>
      </c>
      <c r="D3271" s="131">
        <v>0.8316793181004504</v>
      </c>
      <c r="F3271" s="131">
        <v>1.5850656692015181</v>
      </c>
      <c r="G3271" s="131">
        <v>0.8205952857828425</v>
      </c>
      <c r="H3271" s="131">
        <v>760.4015910067328</v>
      </c>
    </row>
    <row r="3272" spans="1:10" ht="12.75">
      <c r="A3272" s="147" t="s">
        <v>411</v>
      </c>
      <c r="C3272" s="148" t="s">
        <v>412</v>
      </c>
      <c r="D3272" s="148" t="s">
        <v>413</v>
      </c>
      <c r="F3272" s="148" t="s">
        <v>414</v>
      </c>
      <c r="G3272" s="148" t="s">
        <v>415</v>
      </c>
      <c r="H3272" s="148" t="s">
        <v>416</v>
      </c>
      <c r="I3272" s="149" t="s">
        <v>417</v>
      </c>
      <c r="J3272" s="148" t="s">
        <v>418</v>
      </c>
    </row>
    <row r="3273" spans="1:8" ht="12.75">
      <c r="A3273" s="150" t="s">
        <v>468</v>
      </c>
      <c r="C3273" s="151">
        <v>407.77100000018254</v>
      </c>
      <c r="D3273" s="131">
        <v>133435.2816824913</v>
      </c>
      <c r="F3273" s="131">
        <v>128100</v>
      </c>
      <c r="G3273" s="131">
        <v>127700</v>
      </c>
      <c r="H3273" s="152" t="s">
        <v>245</v>
      </c>
    </row>
    <row r="3275" spans="4:8" ht="12.75">
      <c r="D3275" s="131">
        <v>132519.92232847214</v>
      </c>
      <c r="F3275" s="131">
        <v>128600</v>
      </c>
      <c r="G3275" s="131">
        <v>126500</v>
      </c>
      <c r="H3275" s="152" t="s">
        <v>246</v>
      </c>
    </row>
    <row r="3277" spans="4:8" ht="12.75">
      <c r="D3277" s="131">
        <v>132336.25687551498</v>
      </c>
      <c r="F3277" s="131">
        <v>128900</v>
      </c>
      <c r="G3277" s="131">
        <v>127100</v>
      </c>
      <c r="H3277" s="152" t="s">
        <v>247</v>
      </c>
    </row>
    <row r="3279" spans="1:8" ht="12.75">
      <c r="A3279" s="147" t="s">
        <v>419</v>
      </c>
      <c r="C3279" s="153" t="s">
        <v>420</v>
      </c>
      <c r="D3279" s="131">
        <v>132763.8202954928</v>
      </c>
      <c r="F3279" s="131">
        <v>128533.33333333334</v>
      </c>
      <c r="G3279" s="131">
        <v>127100</v>
      </c>
      <c r="H3279" s="131">
        <v>4958.872706394275</v>
      </c>
    </row>
    <row r="3280" spans="1:8" ht="12.75">
      <c r="A3280" s="130">
        <v>38407.94886574074</v>
      </c>
      <c r="C3280" s="153" t="s">
        <v>421</v>
      </c>
      <c r="D3280" s="131">
        <v>588.709219668136</v>
      </c>
      <c r="F3280" s="131">
        <v>404.14518843273805</v>
      </c>
      <c r="G3280" s="131">
        <v>600</v>
      </c>
      <c r="H3280" s="131">
        <v>588.709219668136</v>
      </c>
    </row>
    <row r="3282" spans="3:8" ht="12.75">
      <c r="C3282" s="153" t="s">
        <v>422</v>
      </c>
      <c r="D3282" s="131">
        <v>0.44342594116216644</v>
      </c>
      <c r="F3282" s="131">
        <v>0.3144283105026489</v>
      </c>
      <c r="G3282" s="131">
        <v>0.47206923682140045</v>
      </c>
      <c r="H3282" s="131">
        <v>11.871835687756581</v>
      </c>
    </row>
    <row r="3283" spans="1:10" ht="12.75">
      <c r="A3283" s="147" t="s">
        <v>411</v>
      </c>
      <c r="C3283" s="148" t="s">
        <v>412</v>
      </c>
      <c r="D3283" s="148" t="s">
        <v>413</v>
      </c>
      <c r="F3283" s="148" t="s">
        <v>414</v>
      </c>
      <c r="G3283" s="148" t="s">
        <v>415</v>
      </c>
      <c r="H3283" s="148" t="s">
        <v>416</v>
      </c>
      <c r="I3283" s="149" t="s">
        <v>417</v>
      </c>
      <c r="J3283" s="148" t="s">
        <v>418</v>
      </c>
    </row>
    <row r="3284" spans="1:8" ht="12.75">
      <c r="A3284" s="150" t="s">
        <v>475</v>
      </c>
      <c r="C3284" s="151">
        <v>455.40299999993294</v>
      </c>
      <c r="D3284" s="131">
        <v>94088.26193916798</v>
      </c>
      <c r="F3284" s="131">
        <v>90087.5</v>
      </c>
      <c r="G3284" s="131">
        <v>92162.5</v>
      </c>
      <c r="H3284" s="152" t="s">
        <v>248</v>
      </c>
    </row>
    <row r="3286" spans="4:8" ht="12.75">
      <c r="D3286" s="131">
        <v>93740.08369147778</v>
      </c>
      <c r="F3286" s="131">
        <v>90560</v>
      </c>
      <c r="G3286" s="131">
        <v>92247.5</v>
      </c>
      <c r="H3286" s="152" t="s">
        <v>249</v>
      </c>
    </row>
    <row r="3288" spans="4:8" ht="12.75">
      <c r="D3288" s="131">
        <v>93305</v>
      </c>
      <c r="F3288" s="131">
        <v>90390</v>
      </c>
      <c r="G3288" s="131">
        <v>92675</v>
      </c>
      <c r="H3288" s="152" t="s">
        <v>250</v>
      </c>
    </row>
    <row r="3290" spans="1:8" ht="12.75">
      <c r="A3290" s="147" t="s">
        <v>419</v>
      </c>
      <c r="C3290" s="153" t="s">
        <v>420</v>
      </c>
      <c r="D3290" s="131">
        <v>93711.11521021524</v>
      </c>
      <c r="F3290" s="131">
        <v>90345.83333333334</v>
      </c>
      <c r="G3290" s="131">
        <v>92361.66666666666</v>
      </c>
      <c r="H3290" s="131">
        <v>2363.2251908354056</v>
      </c>
    </row>
    <row r="3291" spans="1:8" ht="12.75">
      <c r="A3291" s="130">
        <v>38407.94951388889</v>
      </c>
      <c r="C3291" s="153" t="s">
        <v>421</v>
      </c>
      <c r="D3291" s="131">
        <v>392.43368359157523</v>
      </c>
      <c r="F3291" s="131">
        <v>239.32631141045346</v>
      </c>
      <c r="G3291" s="131">
        <v>274.66267189651626</v>
      </c>
      <c r="H3291" s="131">
        <v>392.43368359157523</v>
      </c>
    </row>
    <row r="3293" spans="3:8" ht="12.75">
      <c r="C3293" s="153" t="s">
        <v>422</v>
      </c>
      <c r="D3293" s="131">
        <v>0.4187696226976466</v>
      </c>
      <c r="F3293" s="131">
        <v>0.26490022016560816</v>
      </c>
      <c r="G3293" s="131">
        <v>0.2973773447460342</v>
      </c>
      <c r="H3293" s="131">
        <v>16.60585225282103</v>
      </c>
    </row>
    <row r="3294" spans="1:16" ht="12.75">
      <c r="A3294" s="141" t="s">
        <v>402</v>
      </c>
      <c r="B3294" s="136" t="s">
        <v>350</v>
      </c>
      <c r="D3294" s="141" t="s">
        <v>403</v>
      </c>
      <c r="E3294" s="136" t="s">
        <v>404</v>
      </c>
      <c r="F3294" s="137" t="s">
        <v>426</v>
      </c>
      <c r="G3294" s="142" t="s">
        <v>406</v>
      </c>
      <c r="H3294" s="143">
        <v>3</v>
      </c>
      <c r="I3294" s="144" t="s">
        <v>407</v>
      </c>
      <c r="J3294" s="143">
        <v>2</v>
      </c>
      <c r="K3294" s="142" t="s">
        <v>408</v>
      </c>
      <c r="L3294" s="145">
        <v>1</v>
      </c>
      <c r="M3294" s="142" t="s">
        <v>409</v>
      </c>
      <c r="N3294" s="146">
        <v>1</v>
      </c>
      <c r="O3294" s="142" t="s">
        <v>410</v>
      </c>
      <c r="P3294" s="146">
        <v>1</v>
      </c>
    </row>
    <row r="3296" spans="1:10" ht="12.75">
      <c r="A3296" s="147" t="s">
        <v>411</v>
      </c>
      <c r="C3296" s="148" t="s">
        <v>412</v>
      </c>
      <c r="D3296" s="148" t="s">
        <v>413</v>
      </c>
      <c r="F3296" s="148" t="s">
        <v>414</v>
      </c>
      <c r="G3296" s="148" t="s">
        <v>415</v>
      </c>
      <c r="H3296" s="148" t="s">
        <v>416</v>
      </c>
      <c r="I3296" s="149" t="s">
        <v>417</v>
      </c>
      <c r="J3296" s="148" t="s">
        <v>418</v>
      </c>
    </row>
    <row r="3297" spans="1:8" ht="12.75">
      <c r="A3297" s="150" t="s">
        <v>471</v>
      </c>
      <c r="C3297" s="151">
        <v>228.61599999992177</v>
      </c>
      <c r="D3297" s="131">
        <v>35169.19635146856</v>
      </c>
      <c r="F3297" s="131">
        <v>26360</v>
      </c>
      <c r="G3297" s="131">
        <v>25131</v>
      </c>
      <c r="H3297" s="152" t="s">
        <v>251</v>
      </c>
    </row>
    <row r="3299" spans="4:8" ht="12.75">
      <c r="D3299" s="131">
        <v>35761.478391230106</v>
      </c>
      <c r="F3299" s="131">
        <v>26390</v>
      </c>
      <c r="G3299" s="131">
        <v>25382</v>
      </c>
      <c r="H3299" s="152" t="s">
        <v>252</v>
      </c>
    </row>
    <row r="3301" spans="4:8" ht="12.75">
      <c r="D3301" s="131">
        <v>35292.81529980898</v>
      </c>
      <c r="F3301" s="131">
        <v>25858</v>
      </c>
      <c r="G3301" s="131">
        <v>25348</v>
      </c>
      <c r="H3301" s="152" t="s">
        <v>253</v>
      </c>
    </row>
    <row r="3303" spans="1:8" ht="12.75">
      <c r="A3303" s="147" t="s">
        <v>419</v>
      </c>
      <c r="C3303" s="153" t="s">
        <v>420</v>
      </c>
      <c r="D3303" s="131">
        <v>35407.830014169216</v>
      </c>
      <c r="F3303" s="131">
        <v>26202.666666666664</v>
      </c>
      <c r="G3303" s="131">
        <v>25287</v>
      </c>
      <c r="H3303" s="131">
        <v>9694.711600906932</v>
      </c>
    </row>
    <row r="3304" spans="1:8" ht="12.75">
      <c r="A3304" s="130">
        <v>38407.951736111114</v>
      </c>
      <c r="C3304" s="153" t="s">
        <v>421</v>
      </c>
      <c r="D3304" s="131">
        <v>312.4432621214364</v>
      </c>
      <c r="F3304" s="131">
        <v>298.86674845712315</v>
      </c>
      <c r="G3304" s="131">
        <v>136.1653406708183</v>
      </c>
      <c r="H3304" s="131">
        <v>312.4432621214364</v>
      </c>
    </row>
    <row r="3306" spans="3:8" ht="12.75">
      <c r="C3306" s="153" t="s">
        <v>422</v>
      </c>
      <c r="D3306" s="131">
        <v>0.8824129069655087</v>
      </c>
      <c r="F3306" s="131">
        <v>1.1405966891046326</v>
      </c>
      <c r="G3306" s="131">
        <v>0.5384796166837439</v>
      </c>
      <c r="H3306" s="131">
        <v>3.2228216267125225</v>
      </c>
    </row>
    <row r="3307" spans="1:10" ht="12.75">
      <c r="A3307" s="147" t="s">
        <v>411</v>
      </c>
      <c r="C3307" s="148" t="s">
        <v>412</v>
      </c>
      <c r="D3307" s="148" t="s">
        <v>413</v>
      </c>
      <c r="F3307" s="148" t="s">
        <v>414</v>
      </c>
      <c r="G3307" s="148" t="s">
        <v>415</v>
      </c>
      <c r="H3307" s="148" t="s">
        <v>416</v>
      </c>
      <c r="I3307" s="149" t="s">
        <v>417</v>
      </c>
      <c r="J3307" s="148" t="s">
        <v>418</v>
      </c>
    </row>
    <row r="3308" spans="1:8" ht="12.75">
      <c r="A3308" s="150" t="s">
        <v>472</v>
      </c>
      <c r="C3308" s="151">
        <v>231.6040000000503</v>
      </c>
      <c r="D3308" s="131">
        <v>95677.8259395361</v>
      </c>
      <c r="F3308" s="131">
        <v>19267</v>
      </c>
      <c r="G3308" s="131">
        <v>21296</v>
      </c>
      <c r="H3308" s="152" t="s">
        <v>254</v>
      </c>
    </row>
    <row r="3310" spans="4:8" ht="12.75">
      <c r="D3310" s="131">
        <v>98833.8945813179</v>
      </c>
      <c r="F3310" s="131">
        <v>19446</v>
      </c>
      <c r="G3310" s="131">
        <v>21537</v>
      </c>
      <c r="H3310" s="152" t="s">
        <v>255</v>
      </c>
    </row>
    <row r="3312" spans="4:8" ht="12.75">
      <c r="D3312" s="131">
        <v>98268.53426682949</v>
      </c>
      <c r="F3312" s="131">
        <v>19507</v>
      </c>
      <c r="G3312" s="131">
        <v>21511</v>
      </c>
      <c r="H3312" s="152" t="s">
        <v>256</v>
      </c>
    </row>
    <row r="3314" spans="1:8" ht="12.75">
      <c r="A3314" s="147" t="s">
        <v>419</v>
      </c>
      <c r="C3314" s="153" t="s">
        <v>420</v>
      </c>
      <c r="D3314" s="131">
        <v>97593.41826256117</v>
      </c>
      <c r="F3314" s="131">
        <v>19406.666666666668</v>
      </c>
      <c r="G3314" s="131">
        <v>21448</v>
      </c>
      <c r="H3314" s="131">
        <v>76926.0358568161</v>
      </c>
    </row>
    <row r="3315" spans="1:8" ht="12.75">
      <c r="A3315" s="130">
        <v>38407.952210648145</v>
      </c>
      <c r="C3315" s="153" t="s">
        <v>421</v>
      </c>
      <c r="D3315" s="131">
        <v>1682.8631947737815</v>
      </c>
      <c r="F3315" s="131">
        <v>124.74106514429533</v>
      </c>
      <c r="G3315" s="131">
        <v>132.27622613304328</v>
      </c>
      <c r="H3315" s="131">
        <v>1682.8631947737815</v>
      </c>
    </row>
    <row r="3317" spans="3:8" ht="12.75">
      <c r="C3317" s="153" t="s">
        <v>422</v>
      </c>
      <c r="D3317" s="131">
        <v>1.7243613603596488</v>
      </c>
      <c r="F3317" s="131">
        <v>0.6427742965181829</v>
      </c>
      <c r="G3317" s="131">
        <v>0.6167298868567852</v>
      </c>
      <c r="H3317" s="131">
        <v>2.1876380032192575</v>
      </c>
    </row>
    <row r="3318" spans="1:10" ht="12.75">
      <c r="A3318" s="147" t="s">
        <v>411</v>
      </c>
      <c r="C3318" s="148" t="s">
        <v>412</v>
      </c>
      <c r="D3318" s="148" t="s">
        <v>413</v>
      </c>
      <c r="F3318" s="148" t="s">
        <v>414</v>
      </c>
      <c r="G3318" s="148" t="s">
        <v>415</v>
      </c>
      <c r="H3318" s="148" t="s">
        <v>416</v>
      </c>
      <c r="I3318" s="149" t="s">
        <v>417</v>
      </c>
      <c r="J3318" s="148" t="s">
        <v>418</v>
      </c>
    </row>
    <row r="3319" spans="1:8" ht="12.75">
      <c r="A3319" s="150" t="s">
        <v>470</v>
      </c>
      <c r="C3319" s="151">
        <v>267.7160000000149</v>
      </c>
      <c r="D3319" s="131">
        <v>64818.49828696251</v>
      </c>
      <c r="F3319" s="131">
        <v>6006.25</v>
      </c>
      <c r="G3319" s="131">
        <v>6085</v>
      </c>
      <c r="H3319" s="152" t="s">
        <v>257</v>
      </c>
    </row>
    <row r="3321" spans="4:8" ht="12.75">
      <c r="D3321" s="131">
        <v>67527.6680136919</v>
      </c>
      <c r="F3321" s="131">
        <v>5972</v>
      </c>
      <c r="G3321" s="131">
        <v>6078</v>
      </c>
      <c r="H3321" s="152" t="s">
        <v>258</v>
      </c>
    </row>
    <row r="3323" spans="4:8" ht="12.75">
      <c r="D3323" s="131">
        <v>67097.37942326069</v>
      </c>
      <c r="F3323" s="131">
        <v>6015.25</v>
      </c>
      <c r="G3323" s="131">
        <v>6103</v>
      </c>
      <c r="H3323" s="152" t="s">
        <v>259</v>
      </c>
    </row>
    <row r="3325" spans="1:8" ht="12.75">
      <c r="A3325" s="147" t="s">
        <v>419</v>
      </c>
      <c r="C3325" s="153" t="s">
        <v>420</v>
      </c>
      <c r="D3325" s="131">
        <v>66481.1819079717</v>
      </c>
      <c r="F3325" s="131">
        <v>5997.833333333334</v>
      </c>
      <c r="G3325" s="131">
        <v>6088.666666666666</v>
      </c>
      <c r="H3325" s="131">
        <v>60430.313247373524</v>
      </c>
    </row>
    <row r="3326" spans="1:8" ht="12.75">
      <c r="A3326" s="130">
        <v>38407.9528587963</v>
      </c>
      <c r="C3326" s="153" t="s">
        <v>421</v>
      </c>
      <c r="D3326" s="131">
        <v>1455.9102600925335</v>
      </c>
      <c r="F3326" s="131">
        <v>22.820403881906504</v>
      </c>
      <c r="G3326" s="131">
        <v>12.897028081435403</v>
      </c>
      <c r="H3326" s="131">
        <v>1455.9102600925335</v>
      </c>
    </row>
    <row r="3328" spans="3:8" ht="12.75">
      <c r="C3328" s="153" t="s">
        <v>422</v>
      </c>
      <c r="D3328" s="131">
        <v>2.1899584488553696</v>
      </c>
      <c r="F3328" s="131">
        <v>0.38047745933653554</v>
      </c>
      <c r="G3328" s="131">
        <v>0.2118202356526126</v>
      </c>
      <c r="H3328" s="131">
        <v>2.409238314110198</v>
      </c>
    </row>
    <row r="3329" spans="1:10" ht="12.75">
      <c r="A3329" s="147" t="s">
        <v>411</v>
      </c>
      <c r="C3329" s="148" t="s">
        <v>412</v>
      </c>
      <c r="D3329" s="148" t="s">
        <v>413</v>
      </c>
      <c r="F3329" s="148" t="s">
        <v>414</v>
      </c>
      <c r="G3329" s="148" t="s">
        <v>415</v>
      </c>
      <c r="H3329" s="148" t="s">
        <v>416</v>
      </c>
      <c r="I3329" s="149" t="s">
        <v>417</v>
      </c>
      <c r="J3329" s="148" t="s">
        <v>418</v>
      </c>
    </row>
    <row r="3330" spans="1:8" ht="12.75">
      <c r="A3330" s="150" t="s">
        <v>469</v>
      </c>
      <c r="C3330" s="151">
        <v>292.40199999976903</v>
      </c>
      <c r="D3330" s="131">
        <v>24591</v>
      </c>
      <c r="F3330" s="131">
        <v>24342.5</v>
      </c>
      <c r="G3330" s="131">
        <v>23743.25</v>
      </c>
      <c r="H3330" s="152" t="s">
        <v>260</v>
      </c>
    </row>
    <row r="3332" spans="4:8" ht="12.75">
      <c r="D3332" s="131">
        <v>24553.580686479807</v>
      </c>
      <c r="F3332" s="131">
        <v>24320.75</v>
      </c>
      <c r="G3332" s="131">
        <v>23468.75</v>
      </c>
      <c r="H3332" s="152" t="s">
        <v>261</v>
      </c>
    </row>
    <row r="3334" spans="4:8" ht="12.75">
      <c r="D3334" s="131">
        <v>24363.5</v>
      </c>
      <c r="F3334" s="131">
        <v>24234.75</v>
      </c>
      <c r="G3334" s="131">
        <v>23793</v>
      </c>
      <c r="H3334" s="152" t="s">
        <v>262</v>
      </c>
    </row>
    <row r="3336" spans="1:8" ht="12.75">
      <c r="A3336" s="147" t="s">
        <v>419</v>
      </c>
      <c r="C3336" s="153" t="s">
        <v>420</v>
      </c>
      <c r="D3336" s="131">
        <v>24502.693562159933</v>
      </c>
      <c r="F3336" s="131">
        <v>24299.333333333336</v>
      </c>
      <c r="G3336" s="131">
        <v>23668.333333333336</v>
      </c>
      <c r="H3336" s="131">
        <v>572.5043210456225</v>
      </c>
    </row>
    <row r="3337" spans="1:8" ht="12.75">
      <c r="A3337" s="130">
        <v>38407.95353009259</v>
      </c>
      <c r="C3337" s="153" t="s">
        <v>421</v>
      </c>
      <c r="D3337" s="131">
        <v>121.98847103822347</v>
      </c>
      <c r="F3337" s="131">
        <v>56.978248773837656</v>
      </c>
      <c r="G3337" s="131">
        <v>174.62501491290797</v>
      </c>
      <c r="H3337" s="131">
        <v>121.98847103822347</v>
      </c>
    </row>
    <row r="3339" spans="3:8" ht="12.75">
      <c r="C3339" s="153" t="s">
        <v>422</v>
      </c>
      <c r="D3339" s="131">
        <v>0.49785739159148223</v>
      </c>
      <c r="F3339" s="131">
        <v>0.2344848230699237</v>
      </c>
      <c r="G3339" s="131">
        <v>0.7378002179265175</v>
      </c>
      <c r="H3339" s="131">
        <v>21.30786905073897</v>
      </c>
    </row>
    <row r="3340" spans="1:10" ht="12.75">
      <c r="A3340" s="147" t="s">
        <v>411</v>
      </c>
      <c r="C3340" s="148" t="s">
        <v>412</v>
      </c>
      <c r="D3340" s="148" t="s">
        <v>413</v>
      </c>
      <c r="F3340" s="148" t="s">
        <v>414</v>
      </c>
      <c r="G3340" s="148" t="s">
        <v>415</v>
      </c>
      <c r="H3340" s="148" t="s">
        <v>416</v>
      </c>
      <c r="I3340" s="149" t="s">
        <v>417</v>
      </c>
      <c r="J3340" s="148" t="s">
        <v>418</v>
      </c>
    </row>
    <row r="3341" spans="1:8" ht="12.75">
      <c r="A3341" s="150" t="s">
        <v>473</v>
      </c>
      <c r="C3341" s="151">
        <v>324.75400000019</v>
      </c>
      <c r="D3341" s="131">
        <v>35152.35713815689</v>
      </c>
      <c r="F3341" s="131">
        <v>33585</v>
      </c>
      <c r="G3341" s="131">
        <v>31906.999999970198</v>
      </c>
      <c r="H3341" s="152" t="s">
        <v>263</v>
      </c>
    </row>
    <row r="3343" spans="4:8" ht="12.75">
      <c r="D3343" s="131">
        <v>34985.05503064394</v>
      </c>
      <c r="F3343" s="131">
        <v>33732</v>
      </c>
      <c r="G3343" s="131">
        <v>32068.000000029802</v>
      </c>
      <c r="H3343" s="152" t="s">
        <v>264</v>
      </c>
    </row>
    <row r="3345" spans="4:8" ht="12.75">
      <c r="D3345" s="131">
        <v>35169.596653044224</v>
      </c>
      <c r="F3345" s="131">
        <v>33477</v>
      </c>
      <c r="G3345" s="131">
        <v>31671</v>
      </c>
      <c r="H3345" s="152" t="s">
        <v>265</v>
      </c>
    </row>
    <row r="3347" spans="1:8" ht="12.75">
      <c r="A3347" s="147" t="s">
        <v>419</v>
      </c>
      <c r="C3347" s="153" t="s">
        <v>420</v>
      </c>
      <c r="D3347" s="131">
        <v>35102.33627394835</v>
      </c>
      <c r="F3347" s="131">
        <v>33598</v>
      </c>
      <c r="G3347" s="131">
        <v>31882</v>
      </c>
      <c r="H3347" s="131">
        <v>2305.3416599447605</v>
      </c>
    </row>
    <row r="3348" spans="1:8" ht="12.75">
      <c r="A3348" s="130">
        <v>38407.95402777778</v>
      </c>
      <c r="C3348" s="153" t="s">
        <v>421</v>
      </c>
      <c r="D3348" s="131">
        <v>101.9336438184475</v>
      </c>
      <c r="F3348" s="131">
        <v>127.99609369039354</v>
      </c>
      <c r="G3348" s="131">
        <v>199.67723957546067</v>
      </c>
      <c r="H3348" s="131">
        <v>101.9336438184475</v>
      </c>
    </row>
    <row r="3350" spans="3:8" ht="12.75">
      <c r="C3350" s="153" t="s">
        <v>422</v>
      </c>
      <c r="D3350" s="131">
        <v>0.290389913146889</v>
      </c>
      <c r="F3350" s="131">
        <v>0.38096343142566086</v>
      </c>
      <c r="G3350" s="131">
        <v>0.6263008580875123</v>
      </c>
      <c r="H3350" s="131">
        <v>4.421628498263029</v>
      </c>
    </row>
    <row r="3351" spans="1:10" ht="12.75">
      <c r="A3351" s="147" t="s">
        <v>411</v>
      </c>
      <c r="C3351" s="148" t="s">
        <v>412</v>
      </c>
      <c r="D3351" s="148" t="s">
        <v>413</v>
      </c>
      <c r="F3351" s="148" t="s">
        <v>414</v>
      </c>
      <c r="G3351" s="148" t="s">
        <v>415</v>
      </c>
      <c r="H3351" s="148" t="s">
        <v>416</v>
      </c>
      <c r="I3351" s="149" t="s">
        <v>417</v>
      </c>
      <c r="J3351" s="148" t="s">
        <v>418</v>
      </c>
    </row>
    <row r="3352" spans="1:8" ht="12.75">
      <c r="A3352" s="150" t="s">
        <v>492</v>
      </c>
      <c r="C3352" s="151">
        <v>343.82299999985844</v>
      </c>
      <c r="D3352" s="131">
        <v>28384.5</v>
      </c>
      <c r="F3352" s="131">
        <v>28006</v>
      </c>
      <c r="G3352" s="131">
        <v>27968.000000029802</v>
      </c>
      <c r="H3352" s="152" t="s">
        <v>266</v>
      </c>
    </row>
    <row r="3354" spans="4:8" ht="12.75">
      <c r="D3354" s="131">
        <v>28597.144424557686</v>
      </c>
      <c r="F3354" s="131">
        <v>27584</v>
      </c>
      <c r="G3354" s="131">
        <v>27916.000000029802</v>
      </c>
      <c r="H3354" s="152" t="s">
        <v>267</v>
      </c>
    </row>
    <row r="3356" spans="4:8" ht="12.75">
      <c r="D3356" s="131">
        <v>28225.325782954693</v>
      </c>
      <c r="F3356" s="131">
        <v>27844</v>
      </c>
      <c r="G3356" s="131">
        <v>27312</v>
      </c>
      <c r="H3356" s="152" t="s">
        <v>268</v>
      </c>
    </row>
    <row r="3358" spans="1:8" ht="12.75">
      <c r="A3358" s="147" t="s">
        <v>419</v>
      </c>
      <c r="C3358" s="153" t="s">
        <v>420</v>
      </c>
      <c r="D3358" s="131">
        <v>28402.323402504124</v>
      </c>
      <c r="F3358" s="131">
        <v>27811.333333333336</v>
      </c>
      <c r="G3358" s="131">
        <v>27732.00000001987</v>
      </c>
      <c r="H3358" s="131">
        <v>630.370540541402</v>
      </c>
    </row>
    <row r="3359" spans="1:8" ht="12.75">
      <c r="A3359" s="130">
        <v>38407.95446759259</v>
      </c>
      <c r="C3359" s="153" t="s">
        <v>421</v>
      </c>
      <c r="D3359" s="131">
        <v>186.54900379976542</v>
      </c>
      <c r="F3359" s="131">
        <v>212.88807701074603</v>
      </c>
      <c r="G3359" s="131">
        <v>364.6587445988516</v>
      </c>
      <c r="H3359" s="131">
        <v>186.54900379976542</v>
      </c>
    </row>
    <row r="3361" spans="3:8" ht="12.75">
      <c r="C3361" s="153" t="s">
        <v>422</v>
      </c>
      <c r="D3361" s="131">
        <v>0.6568089559297046</v>
      </c>
      <c r="F3361" s="131">
        <v>0.7654723865956781</v>
      </c>
      <c r="G3361" s="131">
        <v>1.3149384992016098</v>
      </c>
      <c r="H3361" s="131">
        <v>29.593547255483323</v>
      </c>
    </row>
    <row r="3362" spans="1:10" ht="12.75">
      <c r="A3362" s="147" t="s">
        <v>411</v>
      </c>
      <c r="C3362" s="148" t="s">
        <v>412</v>
      </c>
      <c r="D3362" s="148" t="s">
        <v>413</v>
      </c>
      <c r="F3362" s="148" t="s">
        <v>414</v>
      </c>
      <c r="G3362" s="148" t="s">
        <v>415</v>
      </c>
      <c r="H3362" s="148" t="s">
        <v>416</v>
      </c>
      <c r="I3362" s="149" t="s">
        <v>417</v>
      </c>
      <c r="J3362" s="148" t="s">
        <v>418</v>
      </c>
    </row>
    <row r="3363" spans="1:8" ht="12.75">
      <c r="A3363" s="150" t="s">
        <v>474</v>
      </c>
      <c r="C3363" s="151">
        <v>361.38400000007823</v>
      </c>
      <c r="D3363" s="131">
        <v>30034.00162783265</v>
      </c>
      <c r="F3363" s="131">
        <v>28525.999999970198</v>
      </c>
      <c r="G3363" s="131">
        <v>28110</v>
      </c>
      <c r="H3363" s="152" t="s">
        <v>269</v>
      </c>
    </row>
    <row r="3365" spans="4:8" ht="12.75">
      <c r="D3365" s="131">
        <v>30031.790785998106</v>
      </c>
      <c r="F3365" s="131">
        <v>28440</v>
      </c>
      <c r="G3365" s="131">
        <v>28829.999999970198</v>
      </c>
      <c r="H3365" s="152" t="s">
        <v>270</v>
      </c>
    </row>
    <row r="3367" spans="4:8" ht="12.75">
      <c r="D3367" s="131">
        <v>30073.75564852357</v>
      </c>
      <c r="F3367" s="131">
        <v>28746</v>
      </c>
      <c r="G3367" s="131">
        <v>29081.999999970198</v>
      </c>
      <c r="H3367" s="152" t="s">
        <v>271</v>
      </c>
    </row>
    <row r="3369" spans="1:8" ht="12.75">
      <c r="A3369" s="147" t="s">
        <v>419</v>
      </c>
      <c r="C3369" s="153" t="s">
        <v>420</v>
      </c>
      <c r="D3369" s="131">
        <v>30046.516020784773</v>
      </c>
      <c r="F3369" s="131">
        <v>28570.666666656733</v>
      </c>
      <c r="G3369" s="131">
        <v>28673.99999998013</v>
      </c>
      <c r="H3369" s="131">
        <v>1428.352774105249</v>
      </c>
    </row>
    <row r="3370" spans="1:8" ht="12.75">
      <c r="A3370" s="130">
        <v>38407.95490740741</v>
      </c>
      <c r="C3370" s="153" t="s">
        <v>421</v>
      </c>
      <c r="D3370" s="131">
        <v>23.616095034138443</v>
      </c>
      <c r="F3370" s="131">
        <v>157.81423679363496</v>
      </c>
      <c r="G3370" s="131">
        <v>504.428389351274</v>
      </c>
      <c r="H3370" s="131">
        <v>23.616095034138443</v>
      </c>
    </row>
    <row r="3372" spans="3:8" ht="12.75">
      <c r="C3372" s="153" t="s">
        <v>422</v>
      </c>
      <c r="D3372" s="131">
        <v>0.07859844721365346</v>
      </c>
      <c r="F3372" s="131">
        <v>0.5523645584994744</v>
      </c>
      <c r="G3372" s="131">
        <v>1.759183892556405</v>
      </c>
      <c r="H3372" s="131">
        <v>1.6533797155910648</v>
      </c>
    </row>
    <row r="3373" spans="1:10" ht="12.75">
      <c r="A3373" s="147" t="s">
        <v>411</v>
      </c>
      <c r="C3373" s="148" t="s">
        <v>412</v>
      </c>
      <c r="D3373" s="148" t="s">
        <v>413</v>
      </c>
      <c r="F3373" s="148" t="s">
        <v>414</v>
      </c>
      <c r="G3373" s="148" t="s">
        <v>415</v>
      </c>
      <c r="H3373" s="148" t="s">
        <v>416</v>
      </c>
      <c r="I3373" s="149" t="s">
        <v>417</v>
      </c>
      <c r="J3373" s="148" t="s">
        <v>418</v>
      </c>
    </row>
    <row r="3374" spans="1:8" ht="12.75">
      <c r="A3374" s="150" t="s">
        <v>493</v>
      </c>
      <c r="C3374" s="151">
        <v>371.029</v>
      </c>
      <c r="D3374" s="131">
        <v>34747.5</v>
      </c>
      <c r="F3374" s="131">
        <v>35002</v>
      </c>
      <c r="G3374" s="131">
        <v>35286</v>
      </c>
      <c r="H3374" s="152" t="s">
        <v>272</v>
      </c>
    </row>
    <row r="3376" spans="4:8" ht="12.75">
      <c r="D3376" s="131">
        <v>35010.71431565285</v>
      </c>
      <c r="F3376" s="131">
        <v>34848</v>
      </c>
      <c r="G3376" s="131">
        <v>35094</v>
      </c>
      <c r="H3376" s="152" t="s">
        <v>273</v>
      </c>
    </row>
    <row r="3378" spans="4:8" ht="12.75">
      <c r="D3378" s="131">
        <v>35190.07825434208</v>
      </c>
      <c r="F3378" s="131">
        <v>34432</v>
      </c>
      <c r="G3378" s="131">
        <v>34570</v>
      </c>
      <c r="H3378" s="152" t="s">
        <v>274</v>
      </c>
    </row>
    <row r="3380" spans="1:8" ht="12.75">
      <c r="A3380" s="147" t="s">
        <v>419</v>
      </c>
      <c r="C3380" s="153" t="s">
        <v>420</v>
      </c>
      <c r="D3380" s="131">
        <v>34982.76418999831</v>
      </c>
      <c r="F3380" s="131">
        <v>34760.666666666664</v>
      </c>
      <c r="G3380" s="131">
        <v>34983.333333333336</v>
      </c>
      <c r="H3380" s="131">
        <v>137.36179394474996</v>
      </c>
    </row>
    <row r="3381" spans="1:8" ht="12.75">
      <c r="A3381" s="130">
        <v>38407.955347222225</v>
      </c>
      <c r="C3381" s="153" t="s">
        <v>421</v>
      </c>
      <c r="D3381" s="131">
        <v>222.6090405790155</v>
      </c>
      <c r="F3381" s="131">
        <v>294.8649408345002</v>
      </c>
      <c r="G3381" s="131">
        <v>370.6067097791584</v>
      </c>
      <c r="H3381" s="131">
        <v>222.6090405790155</v>
      </c>
    </row>
    <row r="3383" spans="3:8" ht="12.75">
      <c r="C3383" s="153" t="s">
        <v>422</v>
      </c>
      <c r="D3383" s="131">
        <v>0.6363391965539997</v>
      </c>
      <c r="F3383" s="131">
        <v>0.8482718230408902</v>
      </c>
      <c r="G3383" s="131">
        <v>1.0593807806931637</v>
      </c>
      <c r="H3383" s="131">
        <v>162.06037660556032</v>
      </c>
    </row>
    <row r="3384" spans="1:10" ht="12.75">
      <c r="A3384" s="147" t="s">
        <v>411</v>
      </c>
      <c r="C3384" s="148" t="s">
        <v>412</v>
      </c>
      <c r="D3384" s="148" t="s">
        <v>413</v>
      </c>
      <c r="F3384" s="148" t="s">
        <v>414</v>
      </c>
      <c r="G3384" s="148" t="s">
        <v>415</v>
      </c>
      <c r="H3384" s="148" t="s">
        <v>416</v>
      </c>
      <c r="I3384" s="149" t="s">
        <v>417</v>
      </c>
      <c r="J3384" s="148" t="s">
        <v>418</v>
      </c>
    </row>
    <row r="3385" spans="1:8" ht="12.75">
      <c r="A3385" s="150" t="s">
        <v>468</v>
      </c>
      <c r="C3385" s="151">
        <v>407.77100000018254</v>
      </c>
      <c r="D3385" s="131">
        <v>132150</v>
      </c>
      <c r="F3385" s="131">
        <v>127500</v>
      </c>
      <c r="G3385" s="131">
        <v>124800</v>
      </c>
      <c r="H3385" s="152" t="s">
        <v>275</v>
      </c>
    </row>
    <row r="3387" spans="4:8" ht="12.75">
      <c r="D3387" s="131">
        <v>133941.94158482552</v>
      </c>
      <c r="F3387" s="131">
        <v>128200</v>
      </c>
      <c r="G3387" s="131">
        <v>125000</v>
      </c>
      <c r="H3387" s="152" t="s">
        <v>276</v>
      </c>
    </row>
    <row r="3389" spans="4:8" ht="12.75">
      <c r="D3389" s="131">
        <v>134400.93182492256</v>
      </c>
      <c r="F3389" s="131">
        <v>128200</v>
      </c>
      <c r="G3389" s="131">
        <v>126200</v>
      </c>
      <c r="H3389" s="152" t="s">
        <v>277</v>
      </c>
    </row>
    <row r="3391" spans="1:8" ht="12.75">
      <c r="A3391" s="147" t="s">
        <v>419</v>
      </c>
      <c r="C3391" s="153" t="s">
        <v>420</v>
      </c>
      <c r="D3391" s="131">
        <v>133497.62446991602</v>
      </c>
      <c r="F3391" s="131">
        <v>127966.66666666666</v>
      </c>
      <c r="G3391" s="131">
        <v>125333.33333333334</v>
      </c>
      <c r="H3391" s="131">
        <v>6869.154868238877</v>
      </c>
    </row>
    <row r="3392" spans="1:8" ht="12.75">
      <c r="A3392" s="130">
        <v>38407.95581018519</v>
      </c>
      <c r="C3392" s="153" t="s">
        <v>421</v>
      </c>
      <c r="D3392" s="131">
        <v>1189.4270864842872</v>
      </c>
      <c r="F3392" s="131">
        <v>404.14518843273805</v>
      </c>
      <c r="G3392" s="131">
        <v>757.1877794400366</v>
      </c>
      <c r="H3392" s="131">
        <v>1189.4270864842872</v>
      </c>
    </row>
    <row r="3394" spans="3:8" ht="12.75">
      <c r="C3394" s="153" t="s">
        <v>422</v>
      </c>
      <c r="D3394" s="131">
        <v>0.890972473260996</v>
      </c>
      <c r="F3394" s="131">
        <v>0.3158206734301158</v>
      </c>
      <c r="G3394" s="131">
        <v>0.6041391857234333</v>
      </c>
      <c r="H3394" s="131">
        <v>17.315479259084377</v>
      </c>
    </row>
    <row r="3395" spans="1:10" ht="12.75">
      <c r="A3395" s="147" t="s">
        <v>411</v>
      </c>
      <c r="C3395" s="148" t="s">
        <v>412</v>
      </c>
      <c r="D3395" s="148" t="s">
        <v>413</v>
      </c>
      <c r="F3395" s="148" t="s">
        <v>414</v>
      </c>
      <c r="G3395" s="148" t="s">
        <v>415</v>
      </c>
      <c r="H3395" s="148" t="s">
        <v>416</v>
      </c>
      <c r="I3395" s="149" t="s">
        <v>417</v>
      </c>
      <c r="J3395" s="148" t="s">
        <v>418</v>
      </c>
    </row>
    <row r="3396" spans="1:8" ht="12.75">
      <c r="A3396" s="150" t="s">
        <v>475</v>
      </c>
      <c r="C3396" s="151">
        <v>455.40299999993294</v>
      </c>
      <c r="D3396" s="131">
        <v>92845</v>
      </c>
      <c r="F3396" s="131">
        <v>89340</v>
      </c>
      <c r="G3396" s="131">
        <v>90857.5</v>
      </c>
      <c r="H3396" s="152" t="s">
        <v>278</v>
      </c>
    </row>
    <row r="3398" spans="4:8" ht="12.75">
      <c r="D3398" s="131">
        <v>93659.29041981697</v>
      </c>
      <c r="F3398" s="131">
        <v>89862.5</v>
      </c>
      <c r="G3398" s="131">
        <v>90912.5</v>
      </c>
      <c r="H3398" s="152" t="s">
        <v>279</v>
      </c>
    </row>
    <row r="3400" spans="4:8" ht="12.75">
      <c r="D3400" s="131">
        <v>93540</v>
      </c>
      <c r="F3400" s="131">
        <v>89235</v>
      </c>
      <c r="G3400" s="131">
        <v>91007.5</v>
      </c>
      <c r="H3400" s="152" t="s">
        <v>280</v>
      </c>
    </row>
    <row r="3402" spans="1:8" ht="12.75">
      <c r="A3402" s="147" t="s">
        <v>419</v>
      </c>
      <c r="C3402" s="153" t="s">
        <v>420</v>
      </c>
      <c r="D3402" s="131">
        <v>93348.09680660567</v>
      </c>
      <c r="F3402" s="131">
        <v>89479.16666666666</v>
      </c>
      <c r="G3402" s="131">
        <v>90925.83333333334</v>
      </c>
      <c r="H3402" s="131">
        <v>3149.802232962246</v>
      </c>
    </row>
    <row r="3403" spans="1:8" ht="12.75">
      <c r="A3403" s="130">
        <v>38407.956458333334</v>
      </c>
      <c r="C3403" s="153" t="s">
        <v>421</v>
      </c>
      <c r="D3403" s="131">
        <v>439.7582843772081</v>
      </c>
      <c r="F3403" s="131">
        <v>336.10204303653575</v>
      </c>
      <c r="G3403" s="131">
        <v>75.8836829188814</v>
      </c>
      <c r="H3403" s="131">
        <v>439.7582843772081</v>
      </c>
    </row>
    <row r="3405" spans="3:8" ht="12.75">
      <c r="C3405" s="153" t="s">
        <v>422</v>
      </c>
      <c r="D3405" s="131">
        <v>0.4710950725522335</v>
      </c>
      <c r="F3405" s="131">
        <v>0.375620443905791</v>
      </c>
      <c r="G3405" s="131">
        <v>0.08345668127196865</v>
      </c>
      <c r="H3405" s="131">
        <v>13.961457001179255</v>
      </c>
    </row>
    <row r="3406" spans="1:16" ht="12.75">
      <c r="A3406" s="141" t="s">
        <v>402</v>
      </c>
      <c r="B3406" s="136" t="s">
        <v>552</v>
      </c>
      <c r="D3406" s="141" t="s">
        <v>403</v>
      </c>
      <c r="E3406" s="136" t="s">
        <v>404</v>
      </c>
      <c r="F3406" s="137" t="s">
        <v>427</v>
      </c>
      <c r="G3406" s="142" t="s">
        <v>406</v>
      </c>
      <c r="H3406" s="143">
        <v>3</v>
      </c>
      <c r="I3406" s="144" t="s">
        <v>407</v>
      </c>
      <c r="J3406" s="143">
        <v>3</v>
      </c>
      <c r="K3406" s="142" t="s">
        <v>408</v>
      </c>
      <c r="L3406" s="145">
        <v>1</v>
      </c>
      <c r="M3406" s="142" t="s">
        <v>409</v>
      </c>
      <c r="N3406" s="146">
        <v>1</v>
      </c>
      <c r="O3406" s="142" t="s">
        <v>410</v>
      </c>
      <c r="P3406" s="146">
        <v>1</v>
      </c>
    </row>
    <row r="3408" spans="1:10" ht="12.75">
      <c r="A3408" s="147" t="s">
        <v>411</v>
      </c>
      <c r="C3408" s="148" t="s">
        <v>412</v>
      </c>
      <c r="D3408" s="148" t="s">
        <v>413</v>
      </c>
      <c r="F3408" s="148" t="s">
        <v>414</v>
      </c>
      <c r="G3408" s="148" t="s">
        <v>415</v>
      </c>
      <c r="H3408" s="148" t="s">
        <v>416</v>
      </c>
      <c r="I3408" s="149" t="s">
        <v>417</v>
      </c>
      <c r="J3408" s="148" t="s">
        <v>418</v>
      </c>
    </row>
    <row r="3409" spans="1:8" ht="12.75">
      <c r="A3409" s="150" t="s">
        <v>471</v>
      </c>
      <c r="C3409" s="151">
        <v>228.61599999992177</v>
      </c>
      <c r="D3409" s="131">
        <v>28905.5</v>
      </c>
      <c r="F3409" s="131">
        <v>26216.000000029802</v>
      </c>
      <c r="G3409" s="131">
        <v>25612</v>
      </c>
      <c r="H3409" s="152" t="s">
        <v>281</v>
      </c>
    </row>
    <row r="3411" spans="4:8" ht="12.75">
      <c r="D3411" s="131">
        <v>29106.753648996353</v>
      </c>
      <c r="F3411" s="131">
        <v>26269</v>
      </c>
      <c r="G3411" s="131">
        <v>25238</v>
      </c>
      <c r="H3411" s="152" t="s">
        <v>282</v>
      </c>
    </row>
    <row r="3413" spans="4:8" ht="12.75">
      <c r="D3413" s="131">
        <v>29011.877114623785</v>
      </c>
      <c r="F3413" s="131">
        <v>25904.999999970198</v>
      </c>
      <c r="G3413" s="131">
        <v>25659</v>
      </c>
      <c r="H3413" s="152" t="s">
        <v>283</v>
      </c>
    </row>
    <row r="3415" spans="1:8" ht="12.75">
      <c r="A3415" s="147" t="s">
        <v>419</v>
      </c>
      <c r="C3415" s="153" t="s">
        <v>420</v>
      </c>
      <c r="D3415" s="131">
        <v>29008.043587873377</v>
      </c>
      <c r="F3415" s="131">
        <v>26130</v>
      </c>
      <c r="G3415" s="131">
        <v>25503</v>
      </c>
      <c r="H3415" s="131">
        <v>3213.2602841433613</v>
      </c>
    </row>
    <row r="3416" spans="1:8" ht="12.75">
      <c r="A3416" s="130">
        <v>38407.95868055556</v>
      </c>
      <c r="C3416" s="153" t="s">
        <v>421</v>
      </c>
      <c r="D3416" s="131">
        <v>100.68157604165606</v>
      </c>
      <c r="F3416" s="131">
        <v>196.64943429655546</v>
      </c>
      <c r="G3416" s="131">
        <v>230.69677067527408</v>
      </c>
      <c r="H3416" s="131">
        <v>100.68157604165606</v>
      </c>
    </row>
    <row r="3418" spans="3:8" ht="12.75">
      <c r="C3418" s="153" t="s">
        <v>422</v>
      </c>
      <c r="D3418" s="131">
        <v>0.347081580102649</v>
      </c>
      <c r="F3418" s="131">
        <v>0.7525810727001737</v>
      </c>
      <c r="G3418" s="131">
        <v>0.9045867963583661</v>
      </c>
      <c r="H3418" s="131">
        <v>3.1333152978143266</v>
      </c>
    </row>
    <row r="3419" spans="1:10" ht="12.75">
      <c r="A3419" s="147" t="s">
        <v>411</v>
      </c>
      <c r="C3419" s="148" t="s">
        <v>412</v>
      </c>
      <c r="D3419" s="148" t="s">
        <v>413</v>
      </c>
      <c r="F3419" s="148" t="s">
        <v>414</v>
      </c>
      <c r="G3419" s="148" t="s">
        <v>415</v>
      </c>
      <c r="H3419" s="148" t="s">
        <v>416</v>
      </c>
      <c r="I3419" s="149" t="s">
        <v>417</v>
      </c>
      <c r="J3419" s="148" t="s">
        <v>418</v>
      </c>
    </row>
    <row r="3420" spans="1:8" ht="12.75">
      <c r="A3420" s="150" t="s">
        <v>472</v>
      </c>
      <c r="C3420" s="151">
        <v>231.6040000000503</v>
      </c>
      <c r="D3420" s="131">
        <v>21116.506363213062</v>
      </c>
      <c r="F3420" s="131">
        <v>19031</v>
      </c>
      <c r="G3420" s="131">
        <v>20975</v>
      </c>
      <c r="H3420" s="152" t="s">
        <v>284</v>
      </c>
    </row>
    <row r="3422" spans="4:8" ht="12.75">
      <c r="D3422" s="131">
        <v>21270.077486515045</v>
      </c>
      <c r="F3422" s="131">
        <v>18890</v>
      </c>
      <c r="G3422" s="131">
        <v>20646</v>
      </c>
      <c r="H3422" s="152" t="s">
        <v>285</v>
      </c>
    </row>
    <row r="3424" spans="4:8" ht="12.75">
      <c r="D3424" s="131">
        <v>21322.24812042713</v>
      </c>
      <c r="F3424" s="131">
        <v>19069</v>
      </c>
      <c r="G3424" s="131">
        <v>20497</v>
      </c>
      <c r="H3424" s="152" t="s">
        <v>286</v>
      </c>
    </row>
    <row r="3426" spans="1:8" ht="12.75">
      <c r="A3426" s="147" t="s">
        <v>419</v>
      </c>
      <c r="C3426" s="153" t="s">
        <v>420</v>
      </c>
      <c r="D3426" s="131">
        <v>21236.277323385082</v>
      </c>
      <c r="F3426" s="131">
        <v>18996.666666666668</v>
      </c>
      <c r="G3426" s="131">
        <v>20706</v>
      </c>
      <c r="H3426" s="131">
        <v>1183.9362102791551</v>
      </c>
    </row>
    <row r="3427" spans="1:8" ht="12.75">
      <c r="A3427" s="130">
        <v>38407.95914351852</v>
      </c>
      <c r="C3427" s="153" t="s">
        <v>421</v>
      </c>
      <c r="D3427" s="131">
        <v>106.95445729877669</v>
      </c>
      <c r="F3427" s="131">
        <v>94.30977326519947</v>
      </c>
      <c r="G3427" s="131">
        <v>244.58331913685365</v>
      </c>
      <c r="H3427" s="131">
        <v>106.95445729877669</v>
      </c>
    </row>
    <row r="3429" spans="3:8" ht="12.75">
      <c r="C3429" s="153" t="s">
        <v>422</v>
      </c>
      <c r="D3429" s="131">
        <v>0.5036403305065149</v>
      </c>
      <c r="F3429" s="131">
        <v>0.49645432496156944</v>
      </c>
      <c r="G3429" s="131">
        <v>1.1812195457203403</v>
      </c>
      <c r="H3429" s="131">
        <v>9.03380235946651</v>
      </c>
    </row>
    <row r="3430" spans="1:10" ht="12.75">
      <c r="A3430" s="147" t="s">
        <v>411</v>
      </c>
      <c r="C3430" s="148" t="s">
        <v>412</v>
      </c>
      <c r="D3430" s="148" t="s">
        <v>413</v>
      </c>
      <c r="F3430" s="148" t="s">
        <v>414</v>
      </c>
      <c r="G3430" s="148" t="s">
        <v>415</v>
      </c>
      <c r="H3430" s="148" t="s">
        <v>416</v>
      </c>
      <c r="I3430" s="149" t="s">
        <v>417</v>
      </c>
      <c r="J3430" s="148" t="s">
        <v>418</v>
      </c>
    </row>
    <row r="3431" spans="1:8" ht="12.75">
      <c r="A3431" s="150" t="s">
        <v>470</v>
      </c>
      <c r="C3431" s="151">
        <v>267.7160000000149</v>
      </c>
      <c r="D3431" s="131">
        <v>7218.859396792948</v>
      </c>
      <c r="F3431" s="131">
        <v>5893.5</v>
      </c>
      <c r="G3431" s="131">
        <v>5935.5</v>
      </c>
      <c r="H3431" s="152" t="s">
        <v>287</v>
      </c>
    </row>
    <row r="3433" spans="4:8" ht="12.75">
      <c r="D3433" s="131">
        <v>7166.726962521672</v>
      </c>
      <c r="F3433" s="131">
        <v>5887</v>
      </c>
      <c r="G3433" s="131">
        <v>5911.25</v>
      </c>
      <c r="H3433" s="152" t="s">
        <v>288</v>
      </c>
    </row>
    <row r="3435" spans="4:8" ht="12.75">
      <c r="D3435" s="131">
        <v>7180.860132016242</v>
      </c>
      <c r="F3435" s="131">
        <v>5881.5</v>
      </c>
      <c r="G3435" s="131">
        <v>5931.75</v>
      </c>
      <c r="H3435" s="152" t="s">
        <v>289</v>
      </c>
    </row>
    <row r="3437" spans="1:8" ht="12.75">
      <c r="A3437" s="147" t="s">
        <v>419</v>
      </c>
      <c r="C3437" s="153" t="s">
        <v>420</v>
      </c>
      <c r="D3437" s="131">
        <v>7188.815497110287</v>
      </c>
      <c r="F3437" s="131">
        <v>5887.333333333334</v>
      </c>
      <c r="G3437" s="131">
        <v>5926.166666666666</v>
      </c>
      <c r="H3437" s="131">
        <v>1278.8083449646435</v>
      </c>
    </row>
    <row r="3438" spans="1:8" ht="12.75">
      <c r="A3438" s="130">
        <v>38407.95979166667</v>
      </c>
      <c r="C3438" s="153" t="s">
        <v>421</v>
      </c>
      <c r="D3438" s="131">
        <v>26.961334371682803</v>
      </c>
      <c r="F3438" s="131">
        <v>6.006940430313366</v>
      </c>
      <c r="G3438" s="131">
        <v>13.053575499966794</v>
      </c>
      <c r="H3438" s="131">
        <v>26.961334371682803</v>
      </c>
    </row>
    <row r="3440" spans="3:8" ht="12.75">
      <c r="C3440" s="153" t="s">
        <v>422</v>
      </c>
      <c r="D3440" s="131">
        <v>0.3750455743720304</v>
      </c>
      <c r="F3440" s="131">
        <v>0.10203160056018624</v>
      </c>
      <c r="G3440" s="131">
        <v>0.2202701380875799</v>
      </c>
      <c r="H3440" s="131">
        <v>2.1083170498412906</v>
      </c>
    </row>
    <row r="3441" spans="1:10" ht="12.75">
      <c r="A3441" s="147" t="s">
        <v>411</v>
      </c>
      <c r="C3441" s="148" t="s">
        <v>412</v>
      </c>
      <c r="D3441" s="148" t="s">
        <v>413</v>
      </c>
      <c r="F3441" s="148" t="s">
        <v>414</v>
      </c>
      <c r="G3441" s="148" t="s">
        <v>415</v>
      </c>
      <c r="H3441" s="148" t="s">
        <v>416</v>
      </c>
      <c r="I3441" s="149" t="s">
        <v>417</v>
      </c>
      <c r="J3441" s="148" t="s">
        <v>418</v>
      </c>
    </row>
    <row r="3442" spans="1:8" ht="12.75">
      <c r="A3442" s="150" t="s">
        <v>469</v>
      </c>
      <c r="C3442" s="151">
        <v>292.40199999976903</v>
      </c>
      <c r="D3442" s="131">
        <v>48411.93537783623</v>
      </c>
      <c r="F3442" s="131">
        <v>24181</v>
      </c>
      <c r="G3442" s="131">
        <v>23785.5</v>
      </c>
      <c r="H3442" s="152" t="s">
        <v>290</v>
      </c>
    </row>
    <row r="3444" spans="4:8" ht="12.75">
      <c r="D3444" s="131">
        <v>47798.60111838579</v>
      </c>
      <c r="F3444" s="131">
        <v>24351.5</v>
      </c>
      <c r="G3444" s="131">
        <v>23794.75</v>
      </c>
      <c r="H3444" s="152" t="s">
        <v>291</v>
      </c>
    </row>
    <row r="3446" spans="4:8" ht="12.75">
      <c r="D3446" s="131">
        <v>48201.39522922039</v>
      </c>
      <c r="F3446" s="131">
        <v>24238</v>
      </c>
      <c r="G3446" s="131">
        <v>23812.5</v>
      </c>
      <c r="H3446" s="152" t="s">
        <v>292</v>
      </c>
    </row>
    <row r="3448" spans="1:8" ht="12.75">
      <c r="A3448" s="147" t="s">
        <v>419</v>
      </c>
      <c r="C3448" s="153" t="s">
        <v>420</v>
      </c>
      <c r="D3448" s="131">
        <v>48137.310575147465</v>
      </c>
      <c r="F3448" s="131">
        <v>24256.833333333336</v>
      </c>
      <c r="G3448" s="131">
        <v>23797.583333333336</v>
      </c>
      <c r="H3448" s="131">
        <v>24149.145109249297</v>
      </c>
    </row>
    <row r="3449" spans="1:8" ht="12.75">
      <c r="A3449" s="130">
        <v>38407.96047453704</v>
      </c>
      <c r="C3449" s="153" t="s">
        <v>421</v>
      </c>
      <c r="D3449" s="131">
        <v>311.6486172266827</v>
      </c>
      <c r="F3449" s="131">
        <v>86.79621727548576</v>
      </c>
      <c r="G3449" s="131">
        <v>13.721181921880248</v>
      </c>
      <c r="H3449" s="131">
        <v>311.6486172266827</v>
      </c>
    </row>
    <row r="3451" spans="3:8" ht="12.75">
      <c r="C3451" s="153" t="s">
        <v>422</v>
      </c>
      <c r="D3451" s="131">
        <v>0.6474159306016195</v>
      </c>
      <c r="F3451" s="131">
        <v>0.35782171597894374</v>
      </c>
      <c r="G3451" s="131">
        <v>0.05765787949846552</v>
      </c>
      <c r="H3451" s="131">
        <v>1.2905161479497633</v>
      </c>
    </row>
    <row r="3452" spans="1:10" ht="12.75">
      <c r="A3452" s="147" t="s">
        <v>411</v>
      </c>
      <c r="C3452" s="148" t="s">
        <v>412</v>
      </c>
      <c r="D3452" s="148" t="s">
        <v>413</v>
      </c>
      <c r="F3452" s="148" t="s">
        <v>414</v>
      </c>
      <c r="G3452" s="148" t="s">
        <v>415</v>
      </c>
      <c r="H3452" s="148" t="s">
        <v>416</v>
      </c>
      <c r="I3452" s="149" t="s">
        <v>417</v>
      </c>
      <c r="J3452" s="148" t="s">
        <v>418</v>
      </c>
    </row>
    <row r="3453" spans="1:8" ht="12.75">
      <c r="A3453" s="150" t="s">
        <v>473</v>
      </c>
      <c r="C3453" s="151">
        <v>324.75400000019</v>
      </c>
      <c r="D3453" s="131">
        <v>51225.61989802122</v>
      </c>
      <c r="F3453" s="131">
        <v>34126</v>
      </c>
      <c r="G3453" s="131">
        <v>32513</v>
      </c>
      <c r="H3453" s="152" t="s">
        <v>293</v>
      </c>
    </row>
    <row r="3455" spans="4:8" ht="12.75">
      <c r="D3455" s="131">
        <v>51286.453547000885</v>
      </c>
      <c r="F3455" s="131">
        <v>34456</v>
      </c>
      <c r="G3455" s="131">
        <v>32549.000000029802</v>
      </c>
      <c r="H3455" s="152" t="s">
        <v>294</v>
      </c>
    </row>
    <row r="3457" spans="4:8" ht="12.75">
      <c r="D3457" s="131">
        <v>50451.49612867832</v>
      </c>
      <c r="F3457" s="131">
        <v>34333</v>
      </c>
      <c r="G3457" s="131">
        <v>32661</v>
      </c>
      <c r="H3457" s="152" t="s">
        <v>295</v>
      </c>
    </row>
    <row r="3459" spans="1:8" ht="12.75">
      <c r="A3459" s="147" t="s">
        <v>419</v>
      </c>
      <c r="C3459" s="153" t="s">
        <v>420</v>
      </c>
      <c r="D3459" s="131">
        <v>50987.856524566814</v>
      </c>
      <c r="F3459" s="131">
        <v>34305</v>
      </c>
      <c r="G3459" s="131">
        <v>32574.333333343267</v>
      </c>
      <c r="H3459" s="131">
        <v>17490.70811043889</v>
      </c>
    </row>
    <row r="3460" spans="1:8" ht="12.75">
      <c r="A3460" s="130">
        <v>38407.96097222222</v>
      </c>
      <c r="C3460" s="153" t="s">
        <v>421</v>
      </c>
      <c r="D3460" s="131">
        <v>465.4965509226663</v>
      </c>
      <c r="F3460" s="131">
        <v>166.77229985821984</v>
      </c>
      <c r="G3460" s="131">
        <v>77.18376339824381</v>
      </c>
      <c r="H3460" s="131">
        <v>465.4965509226663</v>
      </c>
    </row>
    <row r="3462" spans="3:8" ht="12.75">
      <c r="C3462" s="153" t="s">
        <v>422</v>
      </c>
      <c r="D3462" s="131">
        <v>0.9129557166192741</v>
      </c>
      <c r="F3462" s="131">
        <v>0.48614575093490714</v>
      </c>
      <c r="G3462" s="131">
        <v>0.23694656344428724</v>
      </c>
      <c r="H3462" s="131">
        <v>2.6613933980457096</v>
      </c>
    </row>
    <row r="3463" spans="1:10" ht="12.75">
      <c r="A3463" s="147" t="s">
        <v>411</v>
      </c>
      <c r="C3463" s="148" t="s">
        <v>412</v>
      </c>
      <c r="D3463" s="148" t="s">
        <v>413</v>
      </c>
      <c r="F3463" s="148" t="s">
        <v>414</v>
      </c>
      <c r="G3463" s="148" t="s">
        <v>415</v>
      </c>
      <c r="H3463" s="148" t="s">
        <v>416</v>
      </c>
      <c r="I3463" s="149" t="s">
        <v>417</v>
      </c>
      <c r="J3463" s="148" t="s">
        <v>418</v>
      </c>
    </row>
    <row r="3464" spans="1:8" ht="12.75">
      <c r="A3464" s="150" t="s">
        <v>492</v>
      </c>
      <c r="C3464" s="151">
        <v>343.82299999985844</v>
      </c>
      <c r="D3464" s="131">
        <v>36694.96112823486</v>
      </c>
      <c r="F3464" s="131">
        <v>28318.000000029802</v>
      </c>
      <c r="G3464" s="131">
        <v>27634</v>
      </c>
      <c r="H3464" s="152" t="s">
        <v>296</v>
      </c>
    </row>
    <row r="3466" spans="4:8" ht="12.75">
      <c r="D3466" s="131">
        <v>36697.891008257866</v>
      </c>
      <c r="F3466" s="131">
        <v>28529.999999970198</v>
      </c>
      <c r="G3466" s="131">
        <v>27854</v>
      </c>
      <c r="H3466" s="152" t="s">
        <v>297</v>
      </c>
    </row>
    <row r="3468" spans="4:8" ht="12.75">
      <c r="D3468" s="131">
        <v>36722.970814824104</v>
      </c>
      <c r="F3468" s="131">
        <v>27864</v>
      </c>
      <c r="G3468" s="131">
        <v>28540</v>
      </c>
      <c r="H3468" s="152" t="s">
        <v>298</v>
      </c>
    </row>
    <row r="3470" spans="1:8" ht="12.75">
      <c r="A3470" s="147" t="s">
        <v>419</v>
      </c>
      <c r="C3470" s="153" t="s">
        <v>420</v>
      </c>
      <c r="D3470" s="131">
        <v>36705.27431710561</v>
      </c>
      <c r="F3470" s="131">
        <v>28237.333333333336</v>
      </c>
      <c r="G3470" s="131">
        <v>28009.333333333336</v>
      </c>
      <c r="H3470" s="131">
        <v>8581.118472949769</v>
      </c>
    </row>
    <row r="3471" spans="1:8" ht="12.75">
      <c r="A3471" s="130">
        <v>38407.96141203704</v>
      </c>
      <c r="C3471" s="153" t="s">
        <v>421</v>
      </c>
      <c r="D3471" s="131">
        <v>15.395472481111668</v>
      </c>
      <c r="F3471" s="131">
        <v>340.2489284730025</v>
      </c>
      <c r="G3471" s="131">
        <v>472.55193718080693</v>
      </c>
      <c r="H3471" s="131">
        <v>15.395472481111668</v>
      </c>
    </row>
    <row r="3473" spans="3:8" ht="12.75">
      <c r="C3473" s="153" t="s">
        <v>422</v>
      </c>
      <c r="D3473" s="131">
        <v>0.04194348841560618</v>
      </c>
      <c r="F3473" s="131">
        <v>1.204961263361752</v>
      </c>
      <c r="G3473" s="131">
        <v>1.6871231155595996</v>
      </c>
      <c r="H3473" s="131">
        <v>0.17941102351217691</v>
      </c>
    </row>
    <row r="3474" spans="1:10" ht="12.75">
      <c r="A3474" s="147" t="s">
        <v>411</v>
      </c>
      <c r="C3474" s="148" t="s">
        <v>412</v>
      </c>
      <c r="D3474" s="148" t="s">
        <v>413</v>
      </c>
      <c r="F3474" s="148" t="s">
        <v>414</v>
      </c>
      <c r="G3474" s="148" t="s">
        <v>415</v>
      </c>
      <c r="H3474" s="148" t="s">
        <v>416</v>
      </c>
      <c r="I3474" s="149" t="s">
        <v>417</v>
      </c>
      <c r="J3474" s="148" t="s">
        <v>418</v>
      </c>
    </row>
    <row r="3475" spans="1:8" ht="12.75">
      <c r="A3475" s="150" t="s">
        <v>474</v>
      </c>
      <c r="C3475" s="151">
        <v>361.38400000007823</v>
      </c>
      <c r="D3475" s="131">
        <v>44765.41360729933</v>
      </c>
      <c r="F3475" s="131">
        <v>29100</v>
      </c>
      <c r="G3475" s="131">
        <v>29322.000000029802</v>
      </c>
      <c r="H3475" s="152" t="s">
        <v>299</v>
      </c>
    </row>
    <row r="3477" spans="4:8" ht="12.75">
      <c r="D3477" s="131">
        <v>45200.066964149475</v>
      </c>
      <c r="F3477" s="131">
        <v>29638</v>
      </c>
      <c r="G3477" s="131">
        <v>29222.000000029802</v>
      </c>
      <c r="H3477" s="152" t="s">
        <v>300</v>
      </c>
    </row>
    <row r="3479" spans="4:8" ht="12.75">
      <c r="D3479" s="131">
        <v>44938.18175572157</v>
      </c>
      <c r="F3479" s="131">
        <v>29202</v>
      </c>
      <c r="G3479" s="131">
        <v>29068.000000029802</v>
      </c>
      <c r="H3479" s="152" t="s">
        <v>301</v>
      </c>
    </row>
    <row r="3481" spans="1:8" ht="12.75">
      <c r="A3481" s="147" t="s">
        <v>419</v>
      </c>
      <c r="C3481" s="153" t="s">
        <v>420</v>
      </c>
      <c r="D3481" s="131">
        <v>44967.88744239013</v>
      </c>
      <c r="F3481" s="131">
        <v>29313.333333333336</v>
      </c>
      <c r="G3481" s="131">
        <v>29204.000000029802</v>
      </c>
      <c r="H3481" s="131">
        <v>15704.808555007523</v>
      </c>
    </row>
    <row r="3482" spans="1:8" ht="12.75">
      <c r="A3482" s="130">
        <v>38407.96184027778</v>
      </c>
      <c r="C3482" s="153" t="s">
        <v>421</v>
      </c>
      <c r="D3482" s="131">
        <v>218.84402212743836</v>
      </c>
      <c r="F3482" s="131">
        <v>285.7574729264894</v>
      </c>
      <c r="G3482" s="131">
        <v>127.9531164137865</v>
      </c>
      <c r="H3482" s="131">
        <v>218.84402212743836</v>
      </c>
    </row>
    <row r="3484" spans="3:8" ht="12.75">
      <c r="C3484" s="153" t="s">
        <v>422</v>
      </c>
      <c r="D3484" s="131">
        <v>0.48666734101709097</v>
      </c>
      <c r="F3484" s="131">
        <v>0.9748378653394001</v>
      </c>
      <c r="G3484" s="131">
        <v>0.4381355855829884</v>
      </c>
      <c r="H3484" s="131">
        <v>1.3934841762694352</v>
      </c>
    </row>
    <row r="3485" spans="1:10" ht="12.75">
      <c r="A3485" s="147" t="s">
        <v>411</v>
      </c>
      <c r="C3485" s="148" t="s">
        <v>412</v>
      </c>
      <c r="D3485" s="148" t="s">
        <v>413</v>
      </c>
      <c r="F3485" s="148" t="s">
        <v>414</v>
      </c>
      <c r="G3485" s="148" t="s">
        <v>415</v>
      </c>
      <c r="H3485" s="148" t="s">
        <v>416</v>
      </c>
      <c r="I3485" s="149" t="s">
        <v>417</v>
      </c>
      <c r="J3485" s="148" t="s">
        <v>418</v>
      </c>
    </row>
    <row r="3486" spans="1:8" ht="12.75">
      <c r="A3486" s="150" t="s">
        <v>493</v>
      </c>
      <c r="C3486" s="151">
        <v>371.029</v>
      </c>
      <c r="D3486" s="131">
        <v>45177.94194853306</v>
      </c>
      <c r="F3486" s="131">
        <v>35712</v>
      </c>
      <c r="G3486" s="131">
        <v>35848</v>
      </c>
      <c r="H3486" s="152" t="s">
        <v>302</v>
      </c>
    </row>
    <row r="3488" spans="4:8" ht="12.75">
      <c r="D3488" s="131">
        <v>44804.61518830061</v>
      </c>
      <c r="F3488" s="131">
        <v>35498</v>
      </c>
      <c r="G3488" s="131">
        <v>35432</v>
      </c>
      <c r="H3488" s="152" t="s">
        <v>303</v>
      </c>
    </row>
    <row r="3490" spans="4:8" ht="12.75">
      <c r="D3490" s="131">
        <v>45004.51516056061</v>
      </c>
      <c r="F3490" s="131">
        <v>36388</v>
      </c>
      <c r="G3490" s="131">
        <v>35808</v>
      </c>
      <c r="H3490" s="152" t="s">
        <v>304</v>
      </c>
    </row>
    <row r="3492" spans="1:8" ht="12.75">
      <c r="A3492" s="147" t="s">
        <v>419</v>
      </c>
      <c r="C3492" s="153" t="s">
        <v>420</v>
      </c>
      <c r="D3492" s="131">
        <v>44995.69076579809</v>
      </c>
      <c r="F3492" s="131">
        <v>35866</v>
      </c>
      <c r="G3492" s="131">
        <v>35696</v>
      </c>
      <c r="H3492" s="131">
        <v>9194.384211886887</v>
      </c>
    </row>
    <row r="3493" spans="1:8" ht="12.75">
      <c r="A3493" s="130">
        <v>38407.96228009259</v>
      </c>
      <c r="C3493" s="153" t="s">
        <v>421</v>
      </c>
      <c r="D3493" s="131">
        <v>186.81975252437368</v>
      </c>
      <c r="F3493" s="131">
        <v>464.55570171939553</v>
      </c>
      <c r="G3493" s="131">
        <v>229.50381260449686</v>
      </c>
      <c r="H3493" s="131">
        <v>186.81975252437368</v>
      </c>
    </row>
    <row r="3495" spans="3:8" ht="12.75">
      <c r="C3495" s="153" t="s">
        <v>422</v>
      </c>
      <c r="D3495" s="131">
        <v>0.4151947649759791</v>
      </c>
      <c r="F3495" s="131">
        <v>1.2952537269820876</v>
      </c>
      <c r="G3495" s="131">
        <v>0.6429398605011678</v>
      </c>
      <c r="H3495" s="131">
        <v>2.031889773355841</v>
      </c>
    </row>
    <row r="3496" spans="1:10" ht="12.75">
      <c r="A3496" s="147" t="s">
        <v>411</v>
      </c>
      <c r="C3496" s="148" t="s">
        <v>412</v>
      </c>
      <c r="D3496" s="148" t="s">
        <v>413</v>
      </c>
      <c r="F3496" s="148" t="s">
        <v>414</v>
      </c>
      <c r="G3496" s="148" t="s">
        <v>415</v>
      </c>
      <c r="H3496" s="148" t="s">
        <v>416</v>
      </c>
      <c r="I3496" s="149" t="s">
        <v>417</v>
      </c>
      <c r="J3496" s="148" t="s">
        <v>418</v>
      </c>
    </row>
    <row r="3497" spans="1:8" ht="12.75">
      <c r="A3497" s="150" t="s">
        <v>468</v>
      </c>
      <c r="C3497" s="151">
        <v>407.77100000018254</v>
      </c>
      <c r="D3497" s="131">
        <v>3720627.160140991</v>
      </c>
      <c r="F3497" s="131">
        <v>140600</v>
      </c>
      <c r="G3497" s="131">
        <v>136500</v>
      </c>
      <c r="H3497" s="152" t="s">
        <v>305</v>
      </c>
    </row>
    <row r="3499" spans="4:8" ht="12.75">
      <c r="D3499" s="131">
        <v>3668838.990699768</v>
      </c>
      <c r="F3499" s="131">
        <v>141500</v>
      </c>
      <c r="G3499" s="131">
        <v>135900</v>
      </c>
      <c r="H3499" s="152" t="s">
        <v>306</v>
      </c>
    </row>
    <row r="3501" spans="4:8" ht="12.75">
      <c r="D3501" s="131">
        <v>3546468.6111984253</v>
      </c>
      <c r="F3501" s="131">
        <v>139700</v>
      </c>
      <c r="G3501" s="131">
        <v>136200</v>
      </c>
      <c r="H3501" s="152" t="s">
        <v>307</v>
      </c>
    </row>
    <row r="3503" spans="1:8" ht="12.75">
      <c r="A3503" s="147" t="s">
        <v>419</v>
      </c>
      <c r="C3503" s="153" t="s">
        <v>420</v>
      </c>
      <c r="D3503" s="131">
        <v>3645311.5873463945</v>
      </c>
      <c r="F3503" s="131">
        <v>140600</v>
      </c>
      <c r="G3503" s="131">
        <v>136200</v>
      </c>
      <c r="H3503" s="131">
        <v>3506947.5621891622</v>
      </c>
    </row>
    <row r="3504" spans="1:8" ht="12.75">
      <c r="A3504" s="130">
        <v>38407.96275462963</v>
      </c>
      <c r="C3504" s="153" t="s">
        <v>421</v>
      </c>
      <c r="D3504" s="131">
        <v>89431.2812938329</v>
      </c>
      <c r="F3504" s="131">
        <v>900</v>
      </c>
      <c r="G3504" s="131">
        <v>300</v>
      </c>
      <c r="H3504" s="131">
        <v>89431.2812938329</v>
      </c>
    </row>
    <row r="3506" spans="3:8" ht="12.75">
      <c r="C3506" s="153" t="s">
        <v>422</v>
      </c>
      <c r="D3506" s="131">
        <v>2.45332337581969</v>
      </c>
      <c r="F3506" s="131">
        <v>0.6401137980085349</v>
      </c>
      <c r="G3506" s="131">
        <v>0.22026431718061673</v>
      </c>
      <c r="H3506" s="131">
        <v>2.550117437114078</v>
      </c>
    </row>
    <row r="3507" spans="1:10" ht="12.75">
      <c r="A3507" s="147" t="s">
        <v>411</v>
      </c>
      <c r="C3507" s="148" t="s">
        <v>412</v>
      </c>
      <c r="D3507" s="148" t="s">
        <v>413</v>
      </c>
      <c r="F3507" s="148" t="s">
        <v>414</v>
      </c>
      <c r="G3507" s="148" t="s">
        <v>415</v>
      </c>
      <c r="H3507" s="148" t="s">
        <v>416</v>
      </c>
      <c r="I3507" s="149" t="s">
        <v>417</v>
      </c>
      <c r="J3507" s="148" t="s">
        <v>418</v>
      </c>
    </row>
    <row r="3508" spans="1:8" ht="12.75">
      <c r="A3508" s="150" t="s">
        <v>475</v>
      </c>
      <c r="C3508" s="151">
        <v>455.40299999993294</v>
      </c>
      <c r="D3508" s="131">
        <v>611065.0035238266</v>
      </c>
      <c r="F3508" s="131">
        <v>93120</v>
      </c>
      <c r="G3508" s="131">
        <v>94592.5</v>
      </c>
      <c r="H3508" s="152" t="s">
        <v>308</v>
      </c>
    </row>
    <row r="3510" spans="4:8" ht="12.75">
      <c r="D3510" s="131">
        <v>623820.4449663162</v>
      </c>
      <c r="F3510" s="131">
        <v>93287.5</v>
      </c>
      <c r="G3510" s="131">
        <v>94490</v>
      </c>
      <c r="H3510" s="152" t="s">
        <v>309</v>
      </c>
    </row>
    <row r="3512" spans="4:8" ht="12.75">
      <c r="D3512" s="131">
        <v>621849.3943576813</v>
      </c>
      <c r="F3512" s="131">
        <v>93477.5</v>
      </c>
      <c r="G3512" s="131">
        <v>94782.5</v>
      </c>
      <c r="H3512" s="152" t="s">
        <v>310</v>
      </c>
    </row>
    <row r="3514" spans="1:8" ht="12.75">
      <c r="A3514" s="147" t="s">
        <v>419</v>
      </c>
      <c r="C3514" s="153" t="s">
        <v>420</v>
      </c>
      <c r="D3514" s="131">
        <v>618911.614282608</v>
      </c>
      <c r="F3514" s="131">
        <v>93295</v>
      </c>
      <c r="G3514" s="131">
        <v>94621.66666666666</v>
      </c>
      <c r="H3514" s="131">
        <v>524957.137538422</v>
      </c>
    </row>
    <row r="3515" spans="1:8" ht="12.75">
      <c r="A3515" s="130">
        <v>38407.96340277778</v>
      </c>
      <c r="C3515" s="153" t="s">
        <v>421</v>
      </c>
      <c r="D3515" s="131">
        <v>6866.457268884492</v>
      </c>
      <c r="F3515" s="131">
        <v>178.86796806583342</v>
      </c>
      <c r="G3515" s="131">
        <v>148.4152395589258</v>
      </c>
      <c r="H3515" s="131">
        <v>6866.457268884492</v>
      </c>
    </row>
    <row r="3517" spans="3:8" ht="12.75">
      <c r="C3517" s="153" t="s">
        <v>422</v>
      </c>
      <c r="D3517" s="131">
        <v>1.1094406875598113</v>
      </c>
      <c r="F3517" s="131">
        <v>0.1917229948720011</v>
      </c>
      <c r="G3517" s="131">
        <v>0.15685122106521676</v>
      </c>
      <c r="H3517" s="131">
        <v>1.3080034116846222</v>
      </c>
    </row>
    <row r="3518" spans="1:16" ht="12.75">
      <c r="A3518" s="141" t="s">
        <v>402</v>
      </c>
      <c r="B3518" s="136" t="s">
        <v>354</v>
      </c>
      <c r="D3518" s="141" t="s">
        <v>403</v>
      </c>
      <c r="E3518" s="136" t="s">
        <v>404</v>
      </c>
      <c r="F3518" s="137" t="s">
        <v>428</v>
      </c>
      <c r="G3518" s="142" t="s">
        <v>406</v>
      </c>
      <c r="H3518" s="143">
        <v>3</v>
      </c>
      <c r="I3518" s="144" t="s">
        <v>407</v>
      </c>
      <c r="J3518" s="143">
        <v>4</v>
      </c>
      <c r="K3518" s="142" t="s">
        <v>408</v>
      </c>
      <c r="L3518" s="145">
        <v>1</v>
      </c>
      <c r="M3518" s="142" t="s">
        <v>409</v>
      </c>
      <c r="N3518" s="146">
        <v>1</v>
      </c>
      <c r="O3518" s="142" t="s">
        <v>410</v>
      </c>
      <c r="P3518" s="146">
        <v>1</v>
      </c>
    </row>
    <row r="3520" spans="1:10" ht="12.75">
      <c r="A3520" s="147" t="s">
        <v>411</v>
      </c>
      <c r="C3520" s="148" t="s">
        <v>412</v>
      </c>
      <c r="D3520" s="148" t="s">
        <v>413</v>
      </c>
      <c r="F3520" s="148" t="s">
        <v>414</v>
      </c>
      <c r="G3520" s="148" t="s">
        <v>415</v>
      </c>
      <c r="H3520" s="148" t="s">
        <v>416</v>
      </c>
      <c r="I3520" s="149" t="s">
        <v>417</v>
      </c>
      <c r="J3520" s="148" t="s">
        <v>418</v>
      </c>
    </row>
    <row r="3521" spans="1:8" ht="12.75">
      <c r="A3521" s="150" t="s">
        <v>471</v>
      </c>
      <c r="C3521" s="151">
        <v>228.61599999992177</v>
      </c>
      <c r="D3521" s="131">
        <v>46913.78783416748</v>
      </c>
      <c r="F3521" s="131">
        <v>26394</v>
      </c>
      <c r="G3521" s="131">
        <v>26000</v>
      </c>
      <c r="H3521" s="152" t="s">
        <v>311</v>
      </c>
    </row>
    <row r="3523" spans="4:8" ht="12.75">
      <c r="D3523" s="131">
        <v>46310.727332651615</v>
      </c>
      <c r="F3523" s="131">
        <v>26246</v>
      </c>
      <c r="G3523" s="131">
        <v>26152</v>
      </c>
      <c r="H3523" s="152" t="s">
        <v>312</v>
      </c>
    </row>
    <row r="3525" spans="4:8" ht="12.75">
      <c r="D3525" s="131">
        <v>46495.826313495636</v>
      </c>
      <c r="F3525" s="131">
        <v>26612</v>
      </c>
      <c r="G3525" s="131">
        <v>25854</v>
      </c>
      <c r="H3525" s="152" t="s">
        <v>313</v>
      </c>
    </row>
    <row r="3527" spans="1:8" ht="12.75">
      <c r="A3527" s="147" t="s">
        <v>419</v>
      </c>
      <c r="C3527" s="153" t="s">
        <v>420</v>
      </c>
      <c r="D3527" s="131">
        <v>46573.447160104915</v>
      </c>
      <c r="F3527" s="131">
        <v>26417.333333333336</v>
      </c>
      <c r="G3527" s="131">
        <v>26002</v>
      </c>
      <c r="H3527" s="131">
        <v>20378.165928606984</v>
      </c>
    </row>
    <row r="3528" spans="1:8" ht="12.75">
      <c r="A3528" s="130">
        <v>38407.965636574074</v>
      </c>
      <c r="C3528" s="153" t="s">
        <v>421</v>
      </c>
      <c r="D3528" s="131">
        <v>308.9324181650848</v>
      </c>
      <c r="F3528" s="131">
        <v>184.11228458018041</v>
      </c>
      <c r="G3528" s="131">
        <v>149.01006677402702</v>
      </c>
      <c r="H3528" s="131">
        <v>308.9324181650848</v>
      </c>
    </row>
    <row r="3530" spans="3:8" ht="12.75">
      <c r="C3530" s="153" t="s">
        <v>422</v>
      </c>
      <c r="D3530" s="131">
        <v>0.6633230671182058</v>
      </c>
      <c r="F3530" s="131">
        <v>0.6969374321664327</v>
      </c>
      <c r="G3530" s="131">
        <v>0.5730715590109493</v>
      </c>
      <c r="H3530" s="131">
        <v>1.5159971670041401</v>
      </c>
    </row>
    <row r="3531" spans="1:10" ht="12.75">
      <c r="A3531" s="147" t="s">
        <v>411</v>
      </c>
      <c r="C3531" s="148" t="s">
        <v>412</v>
      </c>
      <c r="D3531" s="148" t="s">
        <v>413</v>
      </c>
      <c r="F3531" s="148" t="s">
        <v>414</v>
      </c>
      <c r="G3531" s="148" t="s">
        <v>415</v>
      </c>
      <c r="H3531" s="148" t="s">
        <v>416</v>
      </c>
      <c r="I3531" s="149" t="s">
        <v>417</v>
      </c>
      <c r="J3531" s="148" t="s">
        <v>418</v>
      </c>
    </row>
    <row r="3532" spans="1:8" ht="12.75">
      <c r="A3532" s="150" t="s">
        <v>472</v>
      </c>
      <c r="C3532" s="151">
        <v>231.6040000000503</v>
      </c>
      <c r="D3532" s="131">
        <v>44113.56692355871</v>
      </c>
      <c r="F3532" s="131">
        <v>19336</v>
      </c>
      <c r="G3532" s="131">
        <v>21138</v>
      </c>
      <c r="H3532" s="152" t="s">
        <v>314</v>
      </c>
    </row>
    <row r="3534" spans="4:8" ht="12.75">
      <c r="D3534" s="131">
        <v>44232.87265950441</v>
      </c>
      <c r="F3534" s="131">
        <v>19223</v>
      </c>
      <c r="G3534" s="131">
        <v>21188</v>
      </c>
      <c r="H3534" s="152" t="s">
        <v>315</v>
      </c>
    </row>
    <row r="3536" spans="4:8" ht="12.75">
      <c r="D3536" s="131">
        <v>45059.4504712224</v>
      </c>
      <c r="F3536" s="131">
        <v>19801</v>
      </c>
      <c r="G3536" s="131">
        <v>21051</v>
      </c>
      <c r="H3536" s="152" t="s">
        <v>316</v>
      </c>
    </row>
    <row r="3538" spans="1:8" ht="12.75">
      <c r="A3538" s="147" t="s">
        <v>419</v>
      </c>
      <c r="C3538" s="153" t="s">
        <v>420</v>
      </c>
      <c r="D3538" s="131">
        <v>44468.63001809518</v>
      </c>
      <c r="F3538" s="131">
        <v>19453.333333333332</v>
      </c>
      <c r="G3538" s="131">
        <v>21125.666666666664</v>
      </c>
      <c r="H3538" s="131">
        <v>23982.473225755257</v>
      </c>
    </row>
    <row r="3539" spans="1:8" ht="12.75">
      <c r="A3539" s="130">
        <v>38407.966099537036</v>
      </c>
      <c r="C3539" s="153" t="s">
        <v>421</v>
      </c>
      <c r="D3539" s="131">
        <v>515.1311197474159</v>
      </c>
      <c r="F3539" s="131">
        <v>306.34348913161733</v>
      </c>
      <c r="G3539" s="131">
        <v>69.32772413207672</v>
      </c>
      <c r="H3539" s="131">
        <v>515.1311197474159</v>
      </c>
    </row>
    <row r="3541" spans="3:8" ht="12.75">
      <c r="C3541" s="153" t="s">
        <v>422</v>
      </c>
      <c r="D3541" s="131">
        <v>1.1584146386740466</v>
      </c>
      <c r="F3541" s="131">
        <v>1.5747609105463538</v>
      </c>
      <c r="G3541" s="131">
        <v>0.3281682193796334</v>
      </c>
      <c r="H3541" s="131">
        <v>2.1479482741346554</v>
      </c>
    </row>
    <row r="3542" spans="1:10" ht="12.75">
      <c r="A3542" s="147" t="s">
        <v>411</v>
      </c>
      <c r="C3542" s="148" t="s">
        <v>412</v>
      </c>
      <c r="D3542" s="148" t="s">
        <v>413</v>
      </c>
      <c r="F3542" s="148" t="s">
        <v>414</v>
      </c>
      <c r="G3542" s="148" t="s">
        <v>415</v>
      </c>
      <c r="H3542" s="148" t="s">
        <v>416</v>
      </c>
      <c r="I3542" s="149" t="s">
        <v>417</v>
      </c>
      <c r="J3542" s="148" t="s">
        <v>418</v>
      </c>
    </row>
    <row r="3543" spans="1:8" ht="12.75">
      <c r="A3543" s="150" t="s">
        <v>470</v>
      </c>
      <c r="C3543" s="151">
        <v>267.7160000000149</v>
      </c>
      <c r="D3543" s="131">
        <v>38458.58493423462</v>
      </c>
      <c r="F3543" s="131">
        <v>6014.75</v>
      </c>
      <c r="G3543" s="131">
        <v>6033</v>
      </c>
      <c r="H3543" s="152" t="s">
        <v>317</v>
      </c>
    </row>
    <row r="3545" spans="4:8" ht="12.75">
      <c r="D3545" s="131">
        <v>38753.82617902756</v>
      </c>
      <c r="F3545" s="131">
        <v>5988.75</v>
      </c>
      <c r="G3545" s="131">
        <v>6059.25</v>
      </c>
      <c r="H3545" s="152" t="s">
        <v>318</v>
      </c>
    </row>
    <row r="3547" spans="4:8" ht="12.75">
      <c r="D3547" s="131">
        <v>38837.15895986557</v>
      </c>
      <c r="F3547" s="131">
        <v>6005.75</v>
      </c>
      <c r="G3547" s="131">
        <v>6028</v>
      </c>
      <c r="H3547" s="152" t="s">
        <v>319</v>
      </c>
    </row>
    <row r="3549" spans="1:8" ht="12.75">
      <c r="A3549" s="147" t="s">
        <v>419</v>
      </c>
      <c r="C3549" s="153" t="s">
        <v>420</v>
      </c>
      <c r="D3549" s="131">
        <v>38683.190024375916</v>
      </c>
      <c r="F3549" s="131">
        <v>6003.083333333334</v>
      </c>
      <c r="G3549" s="131">
        <v>6040.083333333334</v>
      </c>
      <c r="H3549" s="131">
        <v>32658.503310028278</v>
      </c>
    </row>
    <row r="3550" spans="1:8" ht="12.75">
      <c r="A3550" s="130">
        <v>38407.96675925926</v>
      </c>
      <c r="C3550" s="153" t="s">
        <v>421</v>
      </c>
      <c r="D3550" s="131">
        <v>198.92630036904526</v>
      </c>
      <c r="F3550" s="131">
        <v>13.203534880225572</v>
      </c>
      <c r="G3550" s="131">
        <v>16.786030898736406</v>
      </c>
      <c r="H3550" s="131">
        <v>198.92630036904526</v>
      </c>
    </row>
    <row r="3552" spans="3:8" ht="12.75">
      <c r="C3552" s="153" t="s">
        <v>422</v>
      </c>
      <c r="D3552" s="131">
        <v>0.5142448185987076</v>
      </c>
      <c r="F3552" s="131">
        <v>0.21994588692297964</v>
      </c>
      <c r="G3552" s="131">
        <v>0.2779105845460698</v>
      </c>
      <c r="H3552" s="131">
        <v>0.6091102782042127</v>
      </c>
    </row>
    <row r="3553" spans="1:10" ht="12.75">
      <c r="A3553" s="147" t="s">
        <v>411</v>
      </c>
      <c r="C3553" s="148" t="s">
        <v>412</v>
      </c>
      <c r="D3553" s="148" t="s">
        <v>413</v>
      </c>
      <c r="F3553" s="148" t="s">
        <v>414</v>
      </c>
      <c r="G3553" s="148" t="s">
        <v>415</v>
      </c>
      <c r="H3553" s="148" t="s">
        <v>416</v>
      </c>
      <c r="I3553" s="149" t="s">
        <v>417</v>
      </c>
      <c r="J3553" s="148" t="s">
        <v>418</v>
      </c>
    </row>
    <row r="3554" spans="1:8" ht="12.75">
      <c r="A3554" s="150" t="s">
        <v>469</v>
      </c>
      <c r="C3554" s="151">
        <v>292.40199999976903</v>
      </c>
      <c r="D3554" s="131">
        <v>44399.4173759222</v>
      </c>
      <c r="F3554" s="131">
        <v>24779.25</v>
      </c>
      <c r="G3554" s="131">
        <v>23892.25</v>
      </c>
      <c r="H3554" s="152" t="s">
        <v>320</v>
      </c>
    </row>
    <row r="3556" spans="4:8" ht="12.75">
      <c r="D3556" s="131">
        <v>44924.57895410061</v>
      </c>
      <c r="F3556" s="131">
        <v>24765.25</v>
      </c>
      <c r="G3556" s="131">
        <v>23823.75</v>
      </c>
      <c r="H3556" s="152" t="s">
        <v>321</v>
      </c>
    </row>
    <row r="3558" spans="4:8" ht="12.75">
      <c r="D3558" s="131">
        <v>45230.86526083946</v>
      </c>
      <c r="F3558" s="131">
        <v>24807.75</v>
      </c>
      <c r="G3558" s="131">
        <v>24044.25</v>
      </c>
      <c r="H3558" s="152" t="s">
        <v>322</v>
      </c>
    </row>
    <row r="3560" spans="1:8" ht="12.75">
      <c r="A3560" s="147" t="s">
        <v>419</v>
      </c>
      <c r="C3560" s="153" t="s">
        <v>420</v>
      </c>
      <c r="D3560" s="131">
        <v>44851.62053028743</v>
      </c>
      <c r="F3560" s="131">
        <v>24784.083333333336</v>
      </c>
      <c r="G3560" s="131">
        <v>23920.083333333336</v>
      </c>
      <c r="H3560" s="131">
        <v>20572.989646521815</v>
      </c>
    </row>
    <row r="3561" spans="1:8" ht="12.75">
      <c r="A3561" s="130">
        <v>38407.96743055555</v>
      </c>
      <c r="C3561" s="153" t="s">
        <v>421</v>
      </c>
      <c r="D3561" s="131">
        <v>420.4980321450289</v>
      </c>
      <c r="F3561" s="131">
        <v>21.658331730152568</v>
      </c>
      <c r="G3561" s="131">
        <v>112.85425704568407</v>
      </c>
      <c r="H3561" s="131">
        <v>420.4980321450289</v>
      </c>
    </row>
    <row r="3563" spans="3:8" ht="12.75">
      <c r="C3563" s="153" t="s">
        <v>422</v>
      </c>
      <c r="D3563" s="131">
        <v>0.9375314139676955</v>
      </c>
      <c r="F3563" s="131">
        <v>0.08738806853922741</v>
      </c>
      <c r="G3563" s="131">
        <v>0.4717970898053618</v>
      </c>
      <c r="H3563" s="131">
        <v>2.0439325512231554</v>
      </c>
    </row>
    <row r="3564" spans="1:10" ht="12.75">
      <c r="A3564" s="147" t="s">
        <v>411</v>
      </c>
      <c r="C3564" s="148" t="s">
        <v>412</v>
      </c>
      <c r="D3564" s="148" t="s">
        <v>413</v>
      </c>
      <c r="F3564" s="148" t="s">
        <v>414</v>
      </c>
      <c r="G3564" s="148" t="s">
        <v>415</v>
      </c>
      <c r="H3564" s="148" t="s">
        <v>416</v>
      </c>
      <c r="I3564" s="149" t="s">
        <v>417</v>
      </c>
      <c r="J3564" s="148" t="s">
        <v>418</v>
      </c>
    </row>
    <row r="3565" spans="1:8" ht="12.75">
      <c r="A3565" s="150" t="s">
        <v>473</v>
      </c>
      <c r="C3565" s="151">
        <v>324.75400000019</v>
      </c>
      <c r="D3565" s="131">
        <v>45938.64188206196</v>
      </c>
      <c r="F3565" s="131">
        <v>34848</v>
      </c>
      <c r="G3565" s="131">
        <v>33249</v>
      </c>
      <c r="H3565" s="152" t="s">
        <v>323</v>
      </c>
    </row>
    <row r="3567" spans="4:8" ht="12.75">
      <c r="D3567" s="131">
        <v>45602.088329315186</v>
      </c>
      <c r="F3567" s="131">
        <v>34952</v>
      </c>
      <c r="G3567" s="131">
        <v>32738</v>
      </c>
      <c r="H3567" s="152" t="s">
        <v>324</v>
      </c>
    </row>
    <row r="3569" spans="4:8" ht="12.75">
      <c r="D3569" s="131">
        <v>45633.64820188284</v>
      </c>
      <c r="F3569" s="131">
        <v>35051</v>
      </c>
      <c r="G3569" s="131">
        <v>33006</v>
      </c>
      <c r="H3569" s="152" t="s">
        <v>325</v>
      </c>
    </row>
    <row r="3571" spans="1:8" ht="12.75">
      <c r="A3571" s="147" t="s">
        <v>419</v>
      </c>
      <c r="C3571" s="153" t="s">
        <v>420</v>
      </c>
      <c r="D3571" s="131">
        <v>45724.792804419994</v>
      </c>
      <c r="F3571" s="131">
        <v>34950.333333333336</v>
      </c>
      <c r="G3571" s="131">
        <v>32997.666666666664</v>
      </c>
      <c r="H3571" s="131">
        <v>11685.937627879002</v>
      </c>
    </row>
    <row r="3572" spans="1:8" ht="12.75">
      <c r="A3572" s="130">
        <v>38407.967939814815</v>
      </c>
      <c r="C3572" s="153" t="s">
        <v>421</v>
      </c>
      <c r="D3572" s="131">
        <v>185.86978612733037</v>
      </c>
      <c r="F3572" s="131">
        <v>101.51026220699725</v>
      </c>
      <c r="G3572" s="131">
        <v>255.6019040096011</v>
      </c>
      <c r="H3572" s="131">
        <v>185.86978612733037</v>
      </c>
    </row>
    <row r="3574" spans="3:8" ht="12.75">
      <c r="C3574" s="153" t="s">
        <v>422</v>
      </c>
      <c r="D3574" s="131">
        <v>0.4064967268902819</v>
      </c>
      <c r="F3574" s="131">
        <v>0.2904414708691303</v>
      </c>
      <c r="G3574" s="131">
        <v>0.7746059943923342</v>
      </c>
      <c r="H3574" s="131">
        <v>1.5905423428232504</v>
      </c>
    </row>
    <row r="3575" spans="1:10" ht="12.75">
      <c r="A3575" s="147" t="s">
        <v>411</v>
      </c>
      <c r="C3575" s="148" t="s">
        <v>412</v>
      </c>
      <c r="D3575" s="148" t="s">
        <v>413</v>
      </c>
      <c r="F3575" s="148" t="s">
        <v>414</v>
      </c>
      <c r="G3575" s="148" t="s">
        <v>415</v>
      </c>
      <c r="H3575" s="148" t="s">
        <v>416</v>
      </c>
      <c r="I3575" s="149" t="s">
        <v>417</v>
      </c>
      <c r="J3575" s="148" t="s">
        <v>418</v>
      </c>
    </row>
    <row r="3576" spans="1:8" ht="12.75">
      <c r="A3576" s="150" t="s">
        <v>492</v>
      </c>
      <c r="C3576" s="151">
        <v>343.82299999985844</v>
      </c>
      <c r="D3576" s="131">
        <v>44394.476690769196</v>
      </c>
      <c r="F3576" s="131">
        <v>28306</v>
      </c>
      <c r="G3576" s="131">
        <v>28581.999999970198</v>
      </c>
      <c r="H3576" s="152" t="s">
        <v>326</v>
      </c>
    </row>
    <row r="3578" spans="4:8" ht="12.75">
      <c r="D3578" s="131">
        <v>44206.639958143234</v>
      </c>
      <c r="F3578" s="131">
        <v>28481.999999970198</v>
      </c>
      <c r="G3578" s="131">
        <v>28174.000000029802</v>
      </c>
      <c r="H3578" s="152" t="s">
        <v>327</v>
      </c>
    </row>
    <row r="3580" spans="4:8" ht="12.75">
      <c r="D3580" s="131">
        <v>44159.01268774271</v>
      </c>
      <c r="F3580" s="131">
        <v>28375.999999970198</v>
      </c>
      <c r="G3580" s="131">
        <v>28904</v>
      </c>
      <c r="H3580" s="152" t="s">
        <v>328</v>
      </c>
    </row>
    <row r="3582" spans="1:8" ht="12.75">
      <c r="A3582" s="147" t="s">
        <v>419</v>
      </c>
      <c r="C3582" s="153" t="s">
        <v>420</v>
      </c>
      <c r="D3582" s="131">
        <v>44253.37644555171</v>
      </c>
      <c r="F3582" s="131">
        <v>28387.99999998013</v>
      </c>
      <c r="G3582" s="131">
        <v>28553.333333333336</v>
      </c>
      <c r="H3582" s="131">
        <v>15783.306219491493</v>
      </c>
    </row>
    <row r="3583" spans="1:8" ht="12.75">
      <c r="A3583" s="130">
        <v>38407.96836805555</v>
      </c>
      <c r="C3583" s="153" t="s">
        <v>421</v>
      </c>
      <c r="D3583" s="131">
        <v>124.4951750929299</v>
      </c>
      <c r="F3583" s="131">
        <v>88.611511652579</v>
      </c>
      <c r="G3583" s="131">
        <v>365.84331799464337</v>
      </c>
      <c r="H3583" s="131">
        <v>124.4951750929299</v>
      </c>
    </row>
    <row r="3585" spans="3:8" ht="12.75">
      <c r="C3585" s="153" t="s">
        <v>422</v>
      </c>
      <c r="D3585" s="131">
        <v>0.28132356238649</v>
      </c>
      <c r="F3585" s="131">
        <v>0.3121442569136291</v>
      </c>
      <c r="G3585" s="131">
        <v>1.2812630795983304</v>
      </c>
      <c r="H3585" s="131">
        <v>0.7887775435743962</v>
      </c>
    </row>
    <row r="3586" spans="1:10" ht="12.75">
      <c r="A3586" s="147" t="s">
        <v>411</v>
      </c>
      <c r="C3586" s="148" t="s">
        <v>412</v>
      </c>
      <c r="D3586" s="148" t="s">
        <v>413</v>
      </c>
      <c r="F3586" s="148" t="s">
        <v>414</v>
      </c>
      <c r="G3586" s="148" t="s">
        <v>415</v>
      </c>
      <c r="H3586" s="148" t="s">
        <v>416</v>
      </c>
      <c r="I3586" s="149" t="s">
        <v>417</v>
      </c>
      <c r="J3586" s="148" t="s">
        <v>418</v>
      </c>
    </row>
    <row r="3587" spans="1:8" ht="12.75">
      <c r="A3587" s="150" t="s">
        <v>474</v>
      </c>
      <c r="C3587" s="151">
        <v>361.38400000007823</v>
      </c>
      <c r="D3587" s="131">
        <v>44440.282178759575</v>
      </c>
      <c r="F3587" s="131">
        <v>29431.999999970198</v>
      </c>
      <c r="G3587" s="131">
        <v>28874.000000029802</v>
      </c>
      <c r="H3587" s="152" t="s">
        <v>329</v>
      </c>
    </row>
    <row r="3589" spans="4:8" ht="12.75">
      <c r="D3589" s="131">
        <v>44325.67226690054</v>
      </c>
      <c r="F3589" s="131">
        <v>29279.999999970198</v>
      </c>
      <c r="G3589" s="131">
        <v>29314</v>
      </c>
      <c r="H3589" s="152" t="s">
        <v>330</v>
      </c>
    </row>
    <row r="3591" spans="4:8" ht="12.75">
      <c r="D3591" s="131">
        <v>44682.835381388664</v>
      </c>
      <c r="F3591" s="131">
        <v>29284</v>
      </c>
      <c r="G3591" s="131">
        <v>29588</v>
      </c>
      <c r="H3591" s="152" t="s">
        <v>331</v>
      </c>
    </row>
    <row r="3593" spans="1:8" ht="12.75">
      <c r="A3593" s="147" t="s">
        <v>419</v>
      </c>
      <c r="C3593" s="153" t="s">
        <v>420</v>
      </c>
      <c r="D3593" s="131">
        <v>44482.9299423496</v>
      </c>
      <c r="F3593" s="131">
        <v>29331.99999998013</v>
      </c>
      <c r="G3593" s="131">
        <v>29258.666666676603</v>
      </c>
      <c r="H3593" s="131">
        <v>15184.63719269776</v>
      </c>
    </row>
    <row r="3594" spans="1:8" ht="12.75">
      <c r="A3594" s="130">
        <v>38407.9687962963</v>
      </c>
      <c r="C3594" s="153" t="s">
        <v>421</v>
      </c>
      <c r="D3594" s="131">
        <v>182.36089600571847</v>
      </c>
      <c r="F3594" s="131">
        <v>86.62563130261069</v>
      </c>
      <c r="G3594" s="131">
        <v>360.20179527890133</v>
      </c>
      <c r="H3594" s="131">
        <v>182.36089600571847</v>
      </c>
    </row>
    <row r="3596" spans="3:8" ht="12.75">
      <c r="C3596" s="153" t="s">
        <v>422</v>
      </c>
      <c r="D3596" s="131">
        <v>0.4099570245081886</v>
      </c>
      <c r="F3596" s="131">
        <v>0.29532807617165346</v>
      </c>
      <c r="G3596" s="131">
        <v>1.2310943604588236</v>
      </c>
      <c r="H3596" s="131">
        <v>1.2009565568903762</v>
      </c>
    </row>
    <row r="3597" spans="1:10" ht="12.75">
      <c r="A3597" s="147" t="s">
        <v>411</v>
      </c>
      <c r="C3597" s="148" t="s">
        <v>412</v>
      </c>
      <c r="D3597" s="148" t="s">
        <v>413</v>
      </c>
      <c r="F3597" s="148" t="s">
        <v>414</v>
      </c>
      <c r="G3597" s="148" t="s">
        <v>415</v>
      </c>
      <c r="H3597" s="148" t="s">
        <v>416</v>
      </c>
      <c r="I3597" s="149" t="s">
        <v>417</v>
      </c>
      <c r="J3597" s="148" t="s">
        <v>418</v>
      </c>
    </row>
    <row r="3598" spans="1:8" ht="12.75">
      <c r="A3598" s="150" t="s">
        <v>493</v>
      </c>
      <c r="C3598" s="151">
        <v>371.029</v>
      </c>
      <c r="D3598" s="131">
        <v>44982.540675759315</v>
      </c>
      <c r="F3598" s="131">
        <v>35524</v>
      </c>
      <c r="G3598" s="131">
        <v>36334</v>
      </c>
      <c r="H3598" s="152" t="s">
        <v>332</v>
      </c>
    </row>
    <row r="3600" spans="4:8" ht="12.75">
      <c r="D3600" s="131">
        <v>45385.86107081175</v>
      </c>
      <c r="F3600" s="131">
        <v>36060</v>
      </c>
      <c r="G3600" s="131">
        <v>35784</v>
      </c>
      <c r="H3600" s="152" t="s">
        <v>333</v>
      </c>
    </row>
    <row r="3602" spans="4:8" ht="12.75">
      <c r="D3602" s="131">
        <v>44960.08742958307</v>
      </c>
      <c r="F3602" s="131">
        <v>35790</v>
      </c>
      <c r="G3602" s="131">
        <v>35614</v>
      </c>
      <c r="H3602" s="152" t="s">
        <v>334</v>
      </c>
    </row>
    <row r="3604" spans="1:8" ht="12.75">
      <c r="A3604" s="147" t="s">
        <v>419</v>
      </c>
      <c r="C3604" s="153" t="s">
        <v>420</v>
      </c>
      <c r="D3604" s="131">
        <v>45109.496392051384</v>
      </c>
      <c r="F3604" s="131">
        <v>35791.333333333336</v>
      </c>
      <c r="G3604" s="131">
        <v>35910.666666666664</v>
      </c>
      <c r="H3604" s="131">
        <v>9272.750796561597</v>
      </c>
    </row>
    <row r="3605" spans="1:8" ht="12.75">
      <c r="A3605" s="130">
        <v>38407.969247685185</v>
      </c>
      <c r="C3605" s="153" t="s">
        <v>421</v>
      </c>
      <c r="D3605" s="131">
        <v>239.60199042476893</v>
      </c>
      <c r="F3605" s="131">
        <v>268.00248755064445</v>
      </c>
      <c r="G3605" s="131">
        <v>376.34204300520736</v>
      </c>
      <c r="H3605" s="131">
        <v>239.60199042476893</v>
      </c>
    </row>
    <row r="3607" spans="3:8" ht="12.75">
      <c r="C3607" s="153" t="s">
        <v>422</v>
      </c>
      <c r="D3607" s="131">
        <v>0.5311564295516908</v>
      </c>
      <c r="F3607" s="131">
        <v>0.7487915721235432</v>
      </c>
      <c r="G3607" s="131">
        <v>1.0479951444469817</v>
      </c>
      <c r="H3607" s="131">
        <v>2.5839364788452537</v>
      </c>
    </row>
    <row r="3608" spans="1:10" ht="12.75">
      <c r="A3608" s="147" t="s">
        <v>411</v>
      </c>
      <c r="C3608" s="148" t="s">
        <v>412</v>
      </c>
      <c r="D3608" s="148" t="s">
        <v>413</v>
      </c>
      <c r="F3608" s="148" t="s">
        <v>414</v>
      </c>
      <c r="G3608" s="148" t="s">
        <v>415</v>
      </c>
      <c r="H3608" s="148" t="s">
        <v>416</v>
      </c>
      <c r="I3608" s="149" t="s">
        <v>417</v>
      </c>
      <c r="J3608" s="148" t="s">
        <v>418</v>
      </c>
    </row>
    <row r="3609" spans="1:8" ht="12.75">
      <c r="A3609" s="150" t="s">
        <v>468</v>
      </c>
      <c r="C3609" s="151">
        <v>407.77100000018254</v>
      </c>
      <c r="D3609" s="131">
        <v>3515744.763267517</v>
      </c>
      <c r="F3609" s="131">
        <v>143300</v>
      </c>
      <c r="G3609" s="131">
        <v>136700</v>
      </c>
      <c r="H3609" s="152" t="s">
        <v>335</v>
      </c>
    </row>
    <row r="3611" spans="4:8" ht="12.75">
      <c r="D3611" s="131">
        <v>3565047.6710243225</v>
      </c>
      <c r="F3611" s="131">
        <v>141600</v>
      </c>
      <c r="G3611" s="131">
        <v>136200</v>
      </c>
      <c r="H3611" s="152" t="s">
        <v>336</v>
      </c>
    </row>
    <row r="3613" spans="4:8" ht="12.75">
      <c r="D3613" s="131">
        <v>3633513.854652405</v>
      </c>
      <c r="F3613" s="131">
        <v>141800</v>
      </c>
      <c r="G3613" s="131">
        <v>138000</v>
      </c>
      <c r="H3613" s="152" t="s">
        <v>337</v>
      </c>
    </row>
    <row r="3615" spans="1:8" ht="12.75">
      <c r="A3615" s="147" t="s">
        <v>419</v>
      </c>
      <c r="C3615" s="153" t="s">
        <v>420</v>
      </c>
      <c r="D3615" s="131">
        <v>3571435.429648082</v>
      </c>
      <c r="F3615" s="131">
        <v>142233.33333333334</v>
      </c>
      <c r="G3615" s="131">
        <v>136966.66666666666</v>
      </c>
      <c r="H3615" s="131">
        <v>3431878.4904447277</v>
      </c>
    </row>
    <row r="3616" spans="1:8" ht="12.75">
      <c r="A3616" s="130">
        <v>38407.96971064815</v>
      </c>
      <c r="C3616" s="153" t="s">
        <v>421</v>
      </c>
      <c r="D3616" s="131">
        <v>59143.82737516514</v>
      </c>
      <c r="F3616" s="131">
        <v>929.1573243177569</v>
      </c>
      <c r="G3616" s="131">
        <v>929.1573243177569</v>
      </c>
      <c r="H3616" s="131">
        <v>59143.82737516514</v>
      </c>
    </row>
    <row r="3618" spans="3:8" ht="12.75">
      <c r="C3618" s="153" t="s">
        <v>422</v>
      </c>
      <c r="D3618" s="131">
        <v>1.6560239864393405</v>
      </c>
      <c r="F3618" s="131">
        <v>0.6532627075118985</v>
      </c>
      <c r="G3618" s="131">
        <v>0.6783820815169801</v>
      </c>
      <c r="H3618" s="131">
        <v>1.723366009019185</v>
      </c>
    </row>
    <row r="3619" spans="1:10" ht="12.75">
      <c r="A3619" s="147" t="s">
        <v>411</v>
      </c>
      <c r="C3619" s="148" t="s">
        <v>412</v>
      </c>
      <c r="D3619" s="148" t="s">
        <v>413</v>
      </c>
      <c r="F3619" s="148" t="s">
        <v>414</v>
      </c>
      <c r="G3619" s="148" t="s">
        <v>415</v>
      </c>
      <c r="H3619" s="148" t="s">
        <v>416</v>
      </c>
      <c r="I3619" s="149" t="s">
        <v>417</v>
      </c>
      <c r="J3619" s="148" t="s">
        <v>418</v>
      </c>
    </row>
    <row r="3620" spans="1:8" ht="12.75">
      <c r="A3620" s="150" t="s">
        <v>475</v>
      </c>
      <c r="C3620" s="151">
        <v>455.40299999993294</v>
      </c>
      <c r="D3620" s="131">
        <v>373987.588739872</v>
      </c>
      <c r="F3620" s="131">
        <v>92497.5</v>
      </c>
      <c r="G3620" s="131">
        <v>94047.5</v>
      </c>
      <c r="H3620" s="152" t="s">
        <v>338</v>
      </c>
    </row>
    <row r="3622" spans="4:8" ht="12.75">
      <c r="D3622" s="131">
        <v>376426.2246193886</v>
      </c>
      <c r="F3622" s="131">
        <v>92435</v>
      </c>
      <c r="G3622" s="131">
        <v>94047.5</v>
      </c>
      <c r="H3622" s="152" t="s">
        <v>339</v>
      </c>
    </row>
    <row r="3624" spans="4:8" ht="12.75">
      <c r="D3624" s="131">
        <v>372316.32280254364</v>
      </c>
      <c r="F3624" s="131">
        <v>92582.5</v>
      </c>
      <c r="G3624" s="131">
        <v>94497.5</v>
      </c>
      <c r="H3624" s="152" t="s">
        <v>340</v>
      </c>
    </row>
    <row r="3626" spans="1:8" ht="12.75">
      <c r="A3626" s="147" t="s">
        <v>419</v>
      </c>
      <c r="C3626" s="153" t="s">
        <v>420</v>
      </c>
      <c r="D3626" s="131">
        <v>374243.37872060144</v>
      </c>
      <c r="F3626" s="131">
        <v>92505</v>
      </c>
      <c r="G3626" s="131">
        <v>94197.5</v>
      </c>
      <c r="H3626" s="131">
        <v>280897.0487787409</v>
      </c>
    </row>
    <row r="3627" spans="1:8" ht="12.75">
      <c r="A3627" s="130">
        <v>38407.970358796294</v>
      </c>
      <c r="C3627" s="153" t="s">
        <v>421</v>
      </c>
      <c r="D3627" s="131">
        <v>2066.856216992065</v>
      </c>
      <c r="F3627" s="131">
        <v>74.03546447480423</v>
      </c>
      <c r="G3627" s="131">
        <v>259.8076211353316</v>
      </c>
      <c r="H3627" s="131">
        <v>2066.856216992065</v>
      </c>
    </row>
    <row r="3629" spans="3:8" ht="12.75">
      <c r="C3629" s="153" t="s">
        <v>422</v>
      </c>
      <c r="D3629" s="131">
        <v>0.5522759611827671</v>
      </c>
      <c r="F3629" s="131">
        <v>0.0800340138098527</v>
      </c>
      <c r="G3629" s="131">
        <v>0.2758115885616196</v>
      </c>
      <c r="H3629" s="131">
        <v>0.7358056006562396</v>
      </c>
    </row>
    <row r="3632" spans="1:11" ht="12.75">
      <c r="A3632" s="134" t="s">
        <v>385</v>
      </c>
      <c r="D3632" s="137" t="s">
        <v>388</v>
      </c>
      <c r="E3632" s="136" t="s">
        <v>531</v>
      </c>
      <c r="F3632" s="135" t="s">
        <v>386</v>
      </c>
      <c r="G3632" s="136" t="s">
        <v>387</v>
      </c>
      <c r="H3632" s="135" t="s">
        <v>389</v>
      </c>
      <c r="I3632" s="136" t="s">
        <v>390</v>
      </c>
      <c r="J3632" s="135" t="s">
        <v>391</v>
      </c>
      <c r="K3632" s="138">
        <v>0.1764705926179886</v>
      </c>
    </row>
    <row r="3633" spans="6:7" ht="12.75">
      <c r="F3633" s="135" t="s">
        <v>392</v>
      </c>
      <c r="G3633" s="136" t="s">
        <v>393</v>
      </c>
    </row>
    <row r="3634" spans="1:11" ht="12.75">
      <c r="A3634" s="139" t="s">
        <v>394</v>
      </c>
      <c r="B3634" s="140">
        <v>38407.97052083333</v>
      </c>
      <c r="D3634" s="135" t="s">
        <v>395</v>
      </c>
      <c r="E3634" s="136" t="s">
        <v>396</v>
      </c>
      <c r="F3634" s="135" t="s">
        <v>397</v>
      </c>
      <c r="G3634" s="136" t="s">
        <v>398</v>
      </c>
      <c r="H3634" s="135" t="s">
        <v>399</v>
      </c>
      <c r="I3634" s="136" t="s">
        <v>400</v>
      </c>
      <c r="J3634" s="135" t="s">
        <v>401</v>
      </c>
      <c r="K3634" s="138">
        <v>0.7058823704719543</v>
      </c>
    </row>
    <row r="3637" ht="15.75">
      <c r="A3637" s="154" t="s">
        <v>448</v>
      </c>
    </row>
    <row r="3640" spans="1:8" ht="15">
      <c r="A3640" s="155" t="s">
        <v>449</v>
      </c>
      <c r="C3640" s="156" t="s">
        <v>355</v>
      </c>
      <c r="E3640" s="155" t="s">
        <v>450</v>
      </c>
      <c r="H3640" s="155" t="s">
        <v>451</v>
      </c>
    </row>
    <row r="3643" spans="1:11" ht="12.75">
      <c r="A3643" s="157" t="s">
        <v>341</v>
      </c>
      <c r="K3643" s="158" t="s">
        <v>452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2">
      <selection activeCell="I376" sqref="I376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380</v>
      </c>
      <c r="D1" s="104" t="s">
        <v>381</v>
      </c>
      <c r="E1" s="77" t="s">
        <v>382</v>
      </c>
      <c r="F1" s="97" t="s">
        <v>456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537</v>
      </c>
      <c r="B3" s="15"/>
      <c r="C3" s="15" t="s">
        <v>532</v>
      </c>
      <c r="D3" s="106">
        <v>38407.73826388889</v>
      </c>
      <c r="E3" s="77">
        <v>319959.4511359311</v>
      </c>
      <c r="F3" s="97">
        <v>1.4105288171044514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533</v>
      </c>
      <c r="D4" s="106">
        <v>38407.74523148148</v>
      </c>
      <c r="E4" s="77">
        <v>2838.803101827008</v>
      </c>
      <c r="F4" s="97">
        <v>24.899239456294723</v>
      </c>
      <c r="J4" s="83"/>
      <c r="K4" s="81"/>
      <c r="L4" s="84"/>
      <c r="M4" s="84"/>
    </row>
    <row r="5" spans="1:13" ht="11.25">
      <c r="A5" s="80"/>
      <c r="B5" s="15"/>
      <c r="C5" s="15" t="s">
        <v>547</v>
      </c>
      <c r="D5" s="106">
        <v>38407.75219907407</v>
      </c>
      <c r="E5" s="77">
        <v>16621.61532187739</v>
      </c>
      <c r="F5" s="97">
        <v>5.078986085094249</v>
      </c>
      <c r="J5" s="83"/>
      <c r="K5" s="81"/>
      <c r="L5" s="84"/>
      <c r="M5" s="84"/>
    </row>
    <row r="6" spans="1:13" ht="11.25">
      <c r="A6" s="80"/>
      <c r="B6" s="15"/>
      <c r="C6" s="15" t="s">
        <v>534</v>
      </c>
      <c r="D6" s="106">
        <v>38407.75916666666</v>
      </c>
      <c r="E6" s="77">
        <v>312186.66241482436</v>
      </c>
      <c r="F6" s="97">
        <v>2.6609455230114367</v>
      </c>
      <c r="J6" s="83"/>
      <c r="K6" s="81"/>
      <c r="L6" s="84"/>
      <c r="M6" s="84"/>
    </row>
    <row r="7" spans="1:13" ht="11.25">
      <c r="A7" s="80"/>
      <c r="B7" s="15"/>
      <c r="C7" s="15" t="s">
        <v>548</v>
      </c>
      <c r="D7" s="106">
        <v>38407.76613425926</v>
      </c>
      <c r="E7" s="77">
        <v>24987.83042499261</v>
      </c>
      <c r="F7" s="97">
        <v>3.2143892615776704</v>
      </c>
      <c r="J7" s="83"/>
      <c r="K7" s="81"/>
      <c r="L7" s="84"/>
      <c r="M7" s="84"/>
    </row>
    <row r="8" spans="1:13" ht="11.25">
      <c r="A8" s="80"/>
      <c r="B8" s="15"/>
      <c r="C8" s="15" t="s">
        <v>555</v>
      </c>
      <c r="D8" s="106">
        <v>38407.77311342592</v>
      </c>
      <c r="E8" s="77">
        <v>7057.137990794441</v>
      </c>
      <c r="F8" s="97">
        <v>4.924423656683364</v>
      </c>
      <c r="J8" s="83"/>
      <c r="K8" s="81"/>
      <c r="L8" s="84"/>
      <c r="M8" s="84"/>
    </row>
    <row r="9" spans="1:13" ht="11.25">
      <c r="A9" s="80"/>
      <c r="B9" s="15"/>
      <c r="C9" s="15" t="s">
        <v>535</v>
      </c>
      <c r="D9" s="106">
        <v>38407.78008101852</v>
      </c>
      <c r="E9" s="77">
        <v>307303.91799210024</v>
      </c>
      <c r="F9" s="97">
        <v>2.9074016089945927</v>
      </c>
      <c r="J9" s="83"/>
      <c r="K9" s="81"/>
      <c r="L9" s="84"/>
      <c r="M9" s="84"/>
    </row>
    <row r="10" spans="1:13" ht="11.25">
      <c r="A10" s="80"/>
      <c r="B10" s="15"/>
      <c r="C10" s="15" t="s">
        <v>768</v>
      </c>
      <c r="D10" s="106">
        <v>38407.78704861111</v>
      </c>
      <c r="E10" s="77">
        <v>7587.983286499054</v>
      </c>
      <c r="F10" s="97">
        <v>6.046508671720869</v>
      </c>
      <c r="J10" s="83"/>
      <c r="K10" s="81"/>
      <c r="L10" s="84"/>
      <c r="M10" s="84"/>
    </row>
    <row r="11" spans="1:13" ht="11.25">
      <c r="A11" s="80"/>
      <c r="B11" s="15"/>
      <c r="C11" s="15" t="s">
        <v>799</v>
      </c>
      <c r="D11" s="106">
        <v>38407.794027777774</v>
      </c>
      <c r="E11" s="77">
        <v>11936.618873413217</v>
      </c>
      <c r="F11" s="97">
        <v>6.684761257851291</v>
      </c>
      <c r="J11" s="83"/>
      <c r="K11" s="81"/>
      <c r="L11" s="84"/>
      <c r="M11" s="84"/>
    </row>
    <row r="12" spans="1:13" ht="11.25">
      <c r="A12" s="80"/>
      <c r="B12" s="15"/>
      <c r="C12" s="15" t="s">
        <v>830</v>
      </c>
      <c r="D12" s="106">
        <v>38407.80100694444</v>
      </c>
      <c r="E12" s="77">
        <v>2332.4128794956578</v>
      </c>
      <c r="F12" s="97">
        <v>55.43612025362794</v>
      </c>
      <c r="J12" s="83"/>
      <c r="K12" s="81"/>
      <c r="L12" s="84"/>
      <c r="M12" s="84"/>
    </row>
    <row r="13" spans="1:13" ht="11.25">
      <c r="A13" s="80"/>
      <c r="B13" s="15"/>
      <c r="C13" s="15" t="s">
        <v>549</v>
      </c>
      <c r="D13" s="106">
        <v>38407.80798611111</v>
      </c>
      <c r="E13" s="77">
        <v>730051.6655367105</v>
      </c>
      <c r="F13" s="97">
        <v>2.032915812126226</v>
      </c>
      <c r="J13" s="83"/>
      <c r="K13" s="81"/>
      <c r="L13" s="84"/>
      <c r="M13" s="84"/>
    </row>
    <row r="14" spans="1:13" ht="11.25">
      <c r="A14" s="80"/>
      <c r="B14" s="15"/>
      <c r="C14" s="15" t="s">
        <v>536</v>
      </c>
      <c r="D14" s="106">
        <v>38407.81496527778</v>
      </c>
      <c r="E14" s="77">
        <v>294329.25601249887</v>
      </c>
      <c r="F14" s="97">
        <v>1.327189321740231</v>
      </c>
      <c r="J14" s="83"/>
      <c r="K14" s="81"/>
      <c r="L14" s="84"/>
      <c r="M14" s="84"/>
    </row>
    <row r="15" spans="1:13" ht="11.25">
      <c r="A15" s="80"/>
      <c r="B15" s="15"/>
      <c r="C15" s="15" t="s">
        <v>346</v>
      </c>
      <c r="D15" s="106">
        <v>38407.821921296294</v>
      </c>
      <c r="E15" s="77">
        <v>3418.606315357741</v>
      </c>
      <c r="F15" s="97">
        <v>6.928535679925321</v>
      </c>
      <c r="J15" s="83"/>
      <c r="K15" s="81"/>
      <c r="L15" s="84"/>
      <c r="M15" s="84"/>
    </row>
    <row r="16" spans="1:13" ht="11.25">
      <c r="A16" s="80"/>
      <c r="B16" s="15"/>
      <c r="C16" s="15" t="s">
        <v>951</v>
      </c>
      <c r="D16" s="106">
        <v>38407.82890046296</v>
      </c>
      <c r="E16" s="77">
        <v>4442.7664897007535</v>
      </c>
      <c r="F16" s="97">
        <v>16.122922814130767</v>
      </c>
      <c r="J16" s="83"/>
      <c r="K16" s="81"/>
      <c r="L16" s="84"/>
      <c r="M16" s="84"/>
    </row>
    <row r="17" spans="1:13" ht="11.25">
      <c r="A17" s="80"/>
      <c r="B17" s="15"/>
      <c r="C17" s="15" t="s">
        <v>982</v>
      </c>
      <c r="D17" s="106">
        <v>38407.83584490741</v>
      </c>
      <c r="E17" s="77">
        <v>6880.483772066213</v>
      </c>
      <c r="F17" s="97">
        <v>4.081553863031644</v>
      </c>
      <c r="J17" s="83"/>
      <c r="K17" s="81"/>
      <c r="L17" s="84"/>
      <c r="M17" s="84"/>
    </row>
    <row r="18" spans="1:13" ht="11.25">
      <c r="A18" s="80"/>
      <c r="B18" s="15"/>
      <c r="C18" s="15" t="s">
        <v>1013</v>
      </c>
      <c r="D18" s="106">
        <v>38407.84280092592</v>
      </c>
      <c r="E18" s="77">
        <v>8325.0420198764</v>
      </c>
      <c r="F18" s="97">
        <v>3.0291881076437774</v>
      </c>
      <c r="J18" s="83"/>
      <c r="K18" s="81"/>
      <c r="L18" s="84"/>
      <c r="M18" s="84"/>
    </row>
    <row r="19" spans="1:13" ht="11.25">
      <c r="A19" s="80"/>
      <c r="B19" s="15"/>
      <c r="C19" s="15" t="s">
        <v>554</v>
      </c>
      <c r="D19" s="106">
        <v>38407.84976851852</v>
      </c>
      <c r="E19" s="77">
        <v>296690.3841590475</v>
      </c>
      <c r="F19" s="97">
        <v>1.4704077096002461</v>
      </c>
      <c r="J19" s="83"/>
      <c r="K19" s="81"/>
      <c r="L19" s="84"/>
      <c r="M19" s="84"/>
    </row>
    <row r="20" spans="1:13" ht="11.25">
      <c r="A20" s="80"/>
      <c r="B20" s="15"/>
      <c r="C20" s="15" t="s">
        <v>347</v>
      </c>
      <c r="D20" s="106">
        <v>38407.85673611111</v>
      </c>
      <c r="E20" s="77">
        <v>15670.520150802855</v>
      </c>
      <c r="F20" s="97">
        <v>4.823048812923284</v>
      </c>
      <c r="J20" s="83"/>
      <c r="K20" s="81"/>
      <c r="L20" s="84"/>
      <c r="M20" s="84"/>
    </row>
    <row r="21" spans="1:13" ht="11.25">
      <c r="A21" s="80"/>
      <c r="B21" s="15"/>
      <c r="C21" s="15" t="s">
        <v>1104</v>
      </c>
      <c r="D21" s="106">
        <v>38407.86369212963</v>
      </c>
      <c r="E21" s="77">
        <v>3713.5199333863657</v>
      </c>
      <c r="F21" s="97">
        <v>17.26256571981307</v>
      </c>
      <c r="J21" s="83"/>
      <c r="K21" s="81"/>
      <c r="L21" s="84"/>
      <c r="M21" s="84"/>
    </row>
    <row r="22" spans="1:13" ht="11.25">
      <c r="A22" s="80"/>
      <c r="B22" s="15"/>
      <c r="C22" s="15" t="s">
        <v>1135</v>
      </c>
      <c r="D22" s="106">
        <v>38407.87064814815</v>
      </c>
      <c r="E22" s="77">
        <v>2820.9014877459795</v>
      </c>
      <c r="F22" s="97">
        <v>13.677514276101336</v>
      </c>
      <c r="J22" s="83"/>
      <c r="K22" s="81"/>
      <c r="L22" s="84"/>
      <c r="M22" s="84"/>
    </row>
    <row r="23" spans="1:13" ht="11.25">
      <c r="A23" s="80"/>
      <c r="B23" s="15"/>
      <c r="C23" s="15" t="s">
        <v>551</v>
      </c>
      <c r="D23" s="106">
        <v>38407.877604166664</v>
      </c>
      <c r="E23" s="77">
        <v>541163.5791773167</v>
      </c>
      <c r="F23" s="97">
        <v>0.40113177065129413</v>
      </c>
      <c r="J23" s="83"/>
      <c r="K23" s="81"/>
      <c r="L23" s="84"/>
      <c r="M23" s="84"/>
    </row>
    <row r="24" spans="1:13" ht="11.25">
      <c r="A24" s="80"/>
      <c r="B24" s="15"/>
      <c r="C24" s="15" t="s">
        <v>351</v>
      </c>
      <c r="D24" s="106">
        <v>38407.884560185186</v>
      </c>
      <c r="E24" s="77">
        <v>295484.73635847255</v>
      </c>
      <c r="F24" s="97">
        <v>0.3957425937250104</v>
      </c>
      <c r="J24" s="83"/>
      <c r="K24" s="81"/>
      <c r="L24" s="84"/>
      <c r="M24" s="84"/>
    </row>
    <row r="25" spans="1:13" ht="11.25">
      <c r="A25" s="80"/>
      <c r="B25" s="15"/>
      <c r="C25" s="15" t="s">
        <v>38</v>
      </c>
      <c r="D25" s="106">
        <v>38407.8915162037</v>
      </c>
      <c r="E25" s="84">
        <v>8496.105848796606</v>
      </c>
      <c r="F25" s="97">
        <v>2.665656433317724</v>
      </c>
      <c r="J25" s="83"/>
      <c r="K25" s="81"/>
      <c r="L25" s="84"/>
      <c r="M25" s="84"/>
    </row>
    <row r="26" spans="1:13" ht="11.25">
      <c r="A26" s="80"/>
      <c r="B26" s="15"/>
      <c r="C26" s="15" t="s">
        <v>348</v>
      </c>
      <c r="D26" s="106">
        <v>38407.8984837963</v>
      </c>
      <c r="E26" s="84">
        <v>23069.675508427994</v>
      </c>
      <c r="F26" s="97">
        <v>1.0622789830425756</v>
      </c>
      <c r="J26" s="83"/>
      <c r="K26" s="81"/>
      <c r="L26" s="84"/>
      <c r="M26" s="84"/>
    </row>
    <row r="27" spans="1:13" ht="11.25">
      <c r="A27" s="80"/>
      <c r="B27" s="15"/>
      <c r="C27" s="15" t="s">
        <v>99</v>
      </c>
      <c r="D27" s="106">
        <v>38407.90539351852</v>
      </c>
      <c r="E27" s="84">
        <v>8649.249391684238</v>
      </c>
      <c r="F27" s="97">
        <v>4.136802227002932</v>
      </c>
      <c r="J27" s="83"/>
      <c r="K27" s="81"/>
      <c r="L27" s="84"/>
      <c r="M27" s="84"/>
    </row>
    <row r="28" spans="1:13" ht="11.25">
      <c r="A28" s="80"/>
      <c r="B28" s="15"/>
      <c r="C28" s="15" t="s">
        <v>131</v>
      </c>
      <c r="D28" s="106">
        <v>38407.92866898148</v>
      </c>
      <c r="E28" s="84">
        <v>5515.373776685359</v>
      </c>
      <c r="F28" s="97">
        <v>7.536710960659791</v>
      </c>
      <c r="J28" s="83"/>
      <c r="K28" s="81"/>
      <c r="L28" s="84"/>
      <c r="M28" s="84"/>
    </row>
    <row r="29" spans="1:13" ht="11.25">
      <c r="A29" s="80"/>
      <c r="B29" s="15"/>
      <c r="C29" s="15" t="s">
        <v>352</v>
      </c>
      <c r="D29" s="106">
        <v>38407.93561342593</v>
      </c>
      <c r="E29" s="84">
        <v>276826.68886974244</v>
      </c>
      <c r="F29" s="97">
        <v>0.9248684260534784</v>
      </c>
      <c r="J29" s="83"/>
      <c r="K29" s="81"/>
      <c r="L29" s="84"/>
      <c r="M29" s="84"/>
    </row>
    <row r="30" spans="1:13" ht="11.25">
      <c r="A30" s="80"/>
      <c r="B30" s="15"/>
      <c r="C30" s="15" t="s">
        <v>349</v>
      </c>
      <c r="D30" s="106">
        <v>38407.942557870374</v>
      </c>
      <c r="E30" s="84">
        <v>697929.7170950349</v>
      </c>
      <c r="F30" s="97">
        <v>2.3081375741553325</v>
      </c>
      <c r="J30" s="83"/>
      <c r="K30" s="81"/>
      <c r="L30" s="84"/>
      <c r="M30" s="84"/>
    </row>
    <row r="31" spans="1:6" ht="11.25">
      <c r="A31" s="80"/>
      <c r="B31" s="15"/>
      <c r="C31" s="15" t="s">
        <v>353</v>
      </c>
      <c r="D31" s="106">
        <v>38407.94951388889</v>
      </c>
      <c r="E31" s="84">
        <v>2363.2251908354056</v>
      </c>
      <c r="F31" s="97">
        <v>16.60585225282103</v>
      </c>
    </row>
    <row r="32" spans="1:13" ht="11.25">
      <c r="A32" s="80"/>
      <c r="B32" s="15"/>
      <c r="C32" s="15" t="s">
        <v>350</v>
      </c>
      <c r="D32" s="106">
        <v>38407.956458333334</v>
      </c>
      <c r="E32" s="84">
        <v>3149.802232962246</v>
      </c>
      <c r="F32" s="97">
        <v>13.961457001179255</v>
      </c>
      <c r="L32" s="84"/>
      <c r="M32" s="84"/>
    </row>
    <row r="33" spans="1:12" ht="11.25">
      <c r="A33" s="80"/>
      <c r="B33" s="15"/>
      <c r="C33" s="15" t="s">
        <v>552</v>
      </c>
      <c r="D33" s="106">
        <v>38407.96340277778</v>
      </c>
      <c r="E33" s="84">
        <v>524957.137538422</v>
      </c>
      <c r="F33" s="97">
        <v>1.3080034116846222</v>
      </c>
      <c r="L33" s="84"/>
    </row>
    <row r="34" spans="1:13" ht="11.25">
      <c r="A34" s="80"/>
      <c r="B34" s="15"/>
      <c r="C34" s="15" t="s">
        <v>354</v>
      </c>
      <c r="D34" s="106">
        <v>38407.970358796294</v>
      </c>
      <c r="E34" s="84">
        <v>280897.0487787409</v>
      </c>
      <c r="F34" s="97">
        <v>0.7358056006562396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379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380</v>
      </c>
      <c r="D41" s="106" t="s">
        <v>381</v>
      </c>
      <c r="E41" s="84" t="s">
        <v>382</v>
      </c>
      <c r="F41" s="97" t="s">
        <v>456</v>
      </c>
      <c r="J41" s="83"/>
      <c r="K41" s="81"/>
      <c r="L41" s="84"/>
      <c r="M41" s="84"/>
    </row>
    <row r="42" spans="1:13" ht="12.75">
      <c r="A42" s="80" t="s">
        <v>538</v>
      </c>
      <c r="B42" s="15"/>
      <c r="C42" t="s">
        <v>532</v>
      </c>
      <c r="D42" s="130">
        <v>38407.73353009259</v>
      </c>
      <c r="E42" s="131">
        <v>19700.1575996237</v>
      </c>
      <c r="F42" s="131">
        <v>1.3180316856559184</v>
      </c>
      <c r="J42" s="83"/>
      <c r="K42" s="81"/>
      <c r="L42" s="84"/>
      <c r="M42" s="84"/>
    </row>
    <row r="43" spans="1:13" ht="12.75">
      <c r="A43" s="80"/>
      <c r="B43" s="15"/>
      <c r="C43" t="s">
        <v>533</v>
      </c>
      <c r="D43" s="130">
        <v>38407.74050925926</v>
      </c>
      <c r="E43" s="131">
        <v>-389.0450121348889</v>
      </c>
      <c r="F43" s="131"/>
      <c r="J43" s="83"/>
      <c r="K43" s="81"/>
      <c r="L43" s="84"/>
      <c r="M43" s="84"/>
    </row>
    <row r="44" spans="1:13" ht="12.75">
      <c r="A44" s="80"/>
      <c r="B44" s="15"/>
      <c r="C44" t="s">
        <v>547</v>
      </c>
      <c r="D44" s="130">
        <v>38407.74747685185</v>
      </c>
      <c r="E44" s="131">
        <v>3915.0705832400527</v>
      </c>
      <c r="F44" s="131">
        <v>5.075342007151561</v>
      </c>
      <c r="J44" s="83"/>
      <c r="K44" s="81"/>
      <c r="L44" s="84"/>
      <c r="M44" s="84"/>
    </row>
    <row r="45" spans="1:13" ht="12.75">
      <c r="A45" s="80"/>
      <c r="B45" s="15"/>
      <c r="C45" t="s">
        <v>534</v>
      </c>
      <c r="D45" s="130">
        <v>38407.75443287037</v>
      </c>
      <c r="E45" s="131">
        <v>19923.131757399256</v>
      </c>
      <c r="F45" s="131">
        <v>1.0774964196966481</v>
      </c>
      <c r="J45" s="83"/>
      <c r="K45" s="81"/>
      <c r="L45" s="84"/>
      <c r="M45" s="84"/>
    </row>
    <row r="46" spans="1:13" ht="12.75">
      <c r="A46" s="80"/>
      <c r="B46" s="15"/>
      <c r="C46" t="s">
        <v>548</v>
      </c>
      <c r="D46" s="130">
        <v>38407.761400462965</v>
      </c>
      <c r="E46" s="131">
        <v>8240.628121205975</v>
      </c>
      <c r="F46" s="131">
        <v>6.205666770789373</v>
      </c>
      <c r="J46" s="83"/>
      <c r="K46" s="81"/>
      <c r="L46" s="84"/>
      <c r="M46" s="84"/>
    </row>
    <row r="47" spans="1:13" ht="12.75">
      <c r="A47" s="80"/>
      <c r="B47" s="15"/>
      <c r="C47" t="s">
        <v>555</v>
      </c>
      <c r="D47" s="130">
        <v>38407.768379629626</v>
      </c>
      <c r="E47" s="131">
        <v>2337.7443735182924</v>
      </c>
      <c r="F47" s="131">
        <v>3.222836034012939</v>
      </c>
      <c r="J47" s="83"/>
      <c r="K47" s="81"/>
      <c r="L47" s="84"/>
      <c r="M47" s="84"/>
    </row>
    <row r="48" spans="1:13" ht="12.75">
      <c r="A48" s="80"/>
      <c r="B48" s="15"/>
      <c r="C48" t="s">
        <v>535</v>
      </c>
      <c r="D48" s="130">
        <v>38407.77533564815</v>
      </c>
      <c r="E48" s="131">
        <v>19588.0030345668</v>
      </c>
      <c r="F48" s="131">
        <v>0.4165717630237093</v>
      </c>
      <c r="J48" s="83"/>
      <c r="K48" s="81"/>
      <c r="L48" s="84"/>
      <c r="M48" s="84"/>
    </row>
    <row r="49" spans="1:13" ht="12.75">
      <c r="A49" s="80"/>
      <c r="B49" s="15"/>
      <c r="C49" t="s">
        <v>768</v>
      </c>
      <c r="D49" s="130">
        <v>38407.782326388886</v>
      </c>
      <c r="E49" s="131">
        <v>2180.942202833964</v>
      </c>
      <c r="F49" s="131">
        <v>7.801120941183908</v>
      </c>
      <c r="J49" s="83"/>
      <c r="K49" s="81"/>
      <c r="L49" s="84"/>
      <c r="M49" s="84"/>
    </row>
    <row r="50" spans="1:13" ht="12.75">
      <c r="A50" s="80"/>
      <c r="B50" s="15"/>
      <c r="C50" t="s">
        <v>799</v>
      </c>
      <c r="D50" s="130">
        <v>38407.789293981485</v>
      </c>
      <c r="E50" s="131">
        <v>8431.977344106115</v>
      </c>
      <c r="F50" s="131">
        <v>5.575613346275975</v>
      </c>
      <c r="J50" s="83"/>
      <c r="K50" s="81"/>
      <c r="L50" s="84"/>
      <c r="M50" s="84"/>
    </row>
    <row r="51" spans="1:13" ht="12.75">
      <c r="A51" s="80"/>
      <c r="B51" s="15"/>
      <c r="C51" t="s">
        <v>830</v>
      </c>
      <c r="D51" s="130">
        <v>38407.796273148146</v>
      </c>
      <c r="E51" s="131">
        <v>9789.27284431477</v>
      </c>
      <c r="F51" s="131">
        <v>0.5259220830072289</v>
      </c>
      <c r="J51" s="83"/>
      <c r="K51" s="81"/>
      <c r="L51" s="84"/>
      <c r="M51" s="84"/>
    </row>
    <row r="52" spans="1:13" ht="12.75">
      <c r="A52" s="80"/>
      <c r="B52" s="15"/>
      <c r="C52" t="s">
        <v>549</v>
      </c>
      <c r="D52" s="130">
        <v>38407.803252314814</v>
      </c>
      <c r="E52" s="131">
        <v>1556.2891197085132</v>
      </c>
      <c r="F52" s="131">
        <v>10.761335719580313</v>
      </c>
      <c r="J52" s="83"/>
      <c r="K52" s="81"/>
      <c r="L52" s="84"/>
      <c r="M52" s="84"/>
    </row>
    <row r="53" spans="1:13" ht="12.75">
      <c r="A53" s="80"/>
      <c r="B53" s="15"/>
      <c r="C53" t="s">
        <v>536</v>
      </c>
      <c r="D53" s="130">
        <v>38407.81023148148</v>
      </c>
      <c r="E53" s="131">
        <v>19928.998647400796</v>
      </c>
      <c r="F53" s="131">
        <v>1.7707409076876792</v>
      </c>
      <c r="J53" s="83"/>
      <c r="K53" s="81"/>
      <c r="L53" s="84"/>
      <c r="M53" s="84"/>
    </row>
    <row r="54" spans="1:13" ht="12.75">
      <c r="A54" s="80"/>
      <c r="B54" s="15"/>
      <c r="C54" t="s">
        <v>346</v>
      </c>
      <c r="D54" s="130">
        <v>38407.817199074074</v>
      </c>
      <c r="E54" s="131">
        <v>9589.235361104555</v>
      </c>
      <c r="F54" s="131">
        <v>0.7719593673862203</v>
      </c>
      <c r="J54" s="83"/>
      <c r="K54" s="81"/>
      <c r="L54" s="84"/>
      <c r="M54" s="84"/>
    </row>
    <row r="55" spans="1:13" ht="12.75">
      <c r="A55" s="80"/>
      <c r="B55" s="15"/>
      <c r="C55" t="s">
        <v>951</v>
      </c>
      <c r="D55" s="130">
        <v>38407.82417824074</v>
      </c>
      <c r="E55" s="131">
        <v>5869.470160968915</v>
      </c>
      <c r="F55" s="131">
        <v>2.3310398869009714</v>
      </c>
      <c r="J55" s="83"/>
      <c r="K55" s="81"/>
      <c r="L55" s="84"/>
      <c r="M55" s="84"/>
    </row>
    <row r="56" spans="1:13" ht="12.75">
      <c r="A56" s="80"/>
      <c r="B56" s="15"/>
      <c r="C56" t="s">
        <v>982</v>
      </c>
      <c r="D56" s="130">
        <v>38407.83112268519</v>
      </c>
      <c r="E56" s="131">
        <v>2950.296636579516</v>
      </c>
      <c r="F56" s="131">
        <v>9.072932544058597</v>
      </c>
      <c r="J56" s="83"/>
      <c r="K56" s="81"/>
      <c r="L56" s="84"/>
      <c r="M56" s="84"/>
    </row>
    <row r="57" spans="1:13" ht="12.75">
      <c r="A57" s="80"/>
      <c r="B57" s="15"/>
      <c r="C57" t="s">
        <v>1013</v>
      </c>
      <c r="D57" s="130">
        <v>38407.8380787037</v>
      </c>
      <c r="E57" s="131">
        <v>10679.293601225896</v>
      </c>
      <c r="F57" s="131">
        <v>0.40198440515123274</v>
      </c>
      <c r="J57" s="83"/>
      <c r="K57" s="81"/>
      <c r="L57" s="84"/>
      <c r="M57" s="84"/>
    </row>
    <row r="58" spans="1:13" ht="12.75">
      <c r="A58" s="80"/>
      <c r="B58" s="15"/>
      <c r="C58" t="s">
        <v>554</v>
      </c>
      <c r="D58" s="130">
        <v>38407.845034722224</v>
      </c>
      <c r="E58" s="131">
        <v>19255.563229194682</v>
      </c>
      <c r="F58" s="131">
        <v>2.5176731641726127</v>
      </c>
      <c r="J58" s="83"/>
      <c r="K58" s="81"/>
      <c r="L58" s="84"/>
      <c r="M58" s="84"/>
    </row>
    <row r="59" spans="1:13" ht="12.75">
      <c r="A59" s="80"/>
      <c r="B59" s="15"/>
      <c r="C59" t="s">
        <v>347</v>
      </c>
      <c r="D59" s="130">
        <v>38407.852002314816</v>
      </c>
      <c r="E59" s="131">
        <v>4063.0989214257947</v>
      </c>
      <c r="F59" s="131">
        <v>3.4168132327170593</v>
      </c>
      <c r="J59" s="83"/>
      <c r="K59" s="81"/>
      <c r="L59" s="84"/>
      <c r="M59" s="84"/>
    </row>
    <row r="60" spans="1:13" ht="12.75">
      <c r="A60" s="80"/>
      <c r="B60" s="15"/>
      <c r="C60" t="s">
        <v>1104</v>
      </c>
      <c r="D60" s="130">
        <v>38407.85896990741</v>
      </c>
      <c r="E60" s="131">
        <v>6566.441771515486</v>
      </c>
      <c r="F60" s="131">
        <v>5.006581895201019</v>
      </c>
      <c r="J60" s="83"/>
      <c r="K60" s="81"/>
      <c r="L60" s="84"/>
      <c r="M60" s="84"/>
    </row>
    <row r="61" spans="1:13" ht="12.75">
      <c r="A61" s="80"/>
      <c r="B61" s="15"/>
      <c r="C61" t="s">
        <v>1135</v>
      </c>
      <c r="D61" s="130">
        <v>38407.86592592593</v>
      </c>
      <c r="E61" s="131">
        <v>9692.126127128984</v>
      </c>
      <c r="F61" s="131">
        <v>0.2349546471779498</v>
      </c>
      <c r="J61" s="83"/>
      <c r="K61" s="81"/>
      <c r="L61" s="84"/>
      <c r="M61" s="84"/>
    </row>
    <row r="62" spans="1:13" ht="12.75">
      <c r="A62" s="80"/>
      <c r="B62" s="15"/>
      <c r="C62" t="s">
        <v>551</v>
      </c>
      <c r="D62" s="130">
        <v>38407.872881944444</v>
      </c>
      <c r="E62" s="131">
        <v>3166.089808274173</v>
      </c>
      <c r="F62" s="131">
        <v>1.4287241270979982</v>
      </c>
      <c r="J62" s="83"/>
      <c r="K62" s="81"/>
      <c r="L62" s="84"/>
      <c r="M62" s="84"/>
    </row>
    <row r="63" spans="1:6" ht="12.75">
      <c r="A63" s="80"/>
      <c r="B63" s="15"/>
      <c r="C63" t="s">
        <v>351</v>
      </c>
      <c r="D63" s="130">
        <v>38407.879837962966</v>
      </c>
      <c r="E63" s="131">
        <v>20379.159021262483</v>
      </c>
      <c r="F63" s="131">
        <v>0.4199604216628714</v>
      </c>
    </row>
    <row r="64" spans="1:13" ht="12.75">
      <c r="A64" s="80"/>
      <c r="B64" s="15"/>
      <c r="C64" t="s">
        <v>38</v>
      </c>
      <c r="D64" s="130">
        <v>38407.886782407404</v>
      </c>
      <c r="E64" s="131">
        <v>3012.493770409823</v>
      </c>
      <c r="F64" s="131">
        <v>1.7107523643348586</v>
      </c>
      <c r="L64" s="84"/>
      <c r="M64" s="84"/>
    </row>
    <row r="65" spans="1:12" ht="12.75">
      <c r="A65" s="80"/>
      <c r="B65" s="15"/>
      <c r="C65" t="s">
        <v>348</v>
      </c>
      <c r="D65" s="130">
        <v>38407.89375</v>
      </c>
      <c r="E65" s="131">
        <v>8353.877160218073</v>
      </c>
      <c r="F65" s="131">
        <v>1.9732182169521082</v>
      </c>
      <c r="L65" s="84"/>
    </row>
    <row r="66" spans="1:13" ht="12.75">
      <c r="A66" s="80"/>
      <c r="B66" s="15"/>
      <c r="C66" t="s">
        <v>99</v>
      </c>
      <c r="D66" s="130">
        <v>38407.90070601852</v>
      </c>
      <c r="E66" s="131">
        <v>3769.641996469598</v>
      </c>
      <c r="F66" s="131">
        <v>1.7078555833674465</v>
      </c>
      <c r="L66" s="84"/>
      <c r="M66" s="76"/>
    </row>
    <row r="67" spans="1:6" ht="12.75">
      <c r="A67" s="80"/>
      <c r="B67" s="15"/>
      <c r="C67" t="s">
        <v>131</v>
      </c>
      <c r="D67" s="130">
        <v>38407.923946759256</v>
      </c>
      <c r="E67" s="131">
        <v>2862.0554022888164</v>
      </c>
      <c r="F67" s="131">
        <v>6.542742286876587</v>
      </c>
    </row>
    <row r="68" spans="1:13" ht="12.75">
      <c r="A68" s="80"/>
      <c r="B68" s="15"/>
      <c r="C68" t="s">
        <v>352</v>
      </c>
      <c r="D68" s="130">
        <v>38407.9308912037</v>
      </c>
      <c r="E68" s="131">
        <v>20104.17913604305</v>
      </c>
      <c r="F68" s="131">
        <v>1.0751785553351478</v>
      </c>
      <c r="J68" s="78"/>
      <c r="K68" s="78"/>
      <c r="L68" s="79"/>
      <c r="M68" s="79"/>
    </row>
    <row r="69" spans="1:13" ht="12.75">
      <c r="A69" s="80"/>
      <c r="B69" s="15"/>
      <c r="C69" t="s">
        <v>349</v>
      </c>
      <c r="D69" s="130">
        <v>38407.93783564815</v>
      </c>
      <c r="E69" s="131">
        <v>1702.430297177631</v>
      </c>
      <c r="F69" s="131">
        <v>10.789214044683495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353</v>
      </c>
      <c r="D70" s="130">
        <v>38407.94479166667</v>
      </c>
      <c r="E70" s="131">
        <v>-290.5483476711033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350</v>
      </c>
      <c r="D71" s="130">
        <v>38407.951736111114</v>
      </c>
      <c r="E71" s="131">
        <v>9694.711600906932</v>
      </c>
      <c r="F71" s="131">
        <v>3.2228216267125225</v>
      </c>
      <c r="J71" s="83"/>
      <c r="K71" s="81"/>
      <c r="L71" s="84"/>
      <c r="M71" s="84"/>
    </row>
    <row r="72" spans="1:13" ht="12.75">
      <c r="A72" s="80"/>
      <c r="B72" s="15"/>
      <c r="C72" t="s">
        <v>552</v>
      </c>
      <c r="D72" s="130">
        <v>38407.95868055556</v>
      </c>
      <c r="E72" s="131">
        <v>3213.2602841433613</v>
      </c>
      <c r="F72" s="131">
        <v>3.1333152978143266</v>
      </c>
      <c r="J72" s="83"/>
      <c r="K72" s="81"/>
      <c r="L72" s="84"/>
      <c r="M72" s="84"/>
    </row>
    <row r="73" spans="1:13" ht="12.75">
      <c r="A73" s="80"/>
      <c r="B73" s="15"/>
      <c r="C73" t="s">
        <v>354</v>
      </c>
      <c r="D73" s="130">
        <v>38407.965636574074</v>
      </c>
      <c r="E73" s="131">
        <v>20378.165928606984</v>
      </c>
      <c r="F73" s="131">
        <v>1.5159971670041401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379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380</v>
      </c>
      <c r="D80" s="106" t="s">
        <v>381</v>
      </c>
      <c r="E80" s="84" t="s">
        <v>382</v>
      </c>
      <c r="F80" s="97" t="s">
        <v>456</v>
      </c>
      <c r="J80" s="83"/>
      <c r="K80" s="81"/>
      <c r="L80" s="84"/>
      <c r="M80" s="84"/>
    </row>
    <row r="81" spans="1:13" ht="11.25">
      <c r="A81" s="80" t="s">
        <v>539</v>
      </c>
      <c r="B81" s="15"/>
      <c r="C81" s="15" t="s">
        <v>532</v>
      </c>
      <c r="D81" s="106">
        <v>38407.73465277778</v>
      </c>
      <c r="E81" s="84">
        <v>32208.429976668074</v>
      </c>
      <c r="F81" s="97">
        <v>1.7143633759572112</v>
      </c>
      <c r="J81" s="83"/>
      <c r="K81" s="81"/>
      <c r="L81" s="84"/>
      <c r="M81" s="84"/>
    </row>
    <row r="82" spans="1:13" ht="11.25">
      <c r="A82" s="80"/>
      <c r="B82" s="15"/>
      <c r="C82" s="15" t="s">
        <v>533</v>
      </c>
      <c r="D82" s="106">
        <v>38407.741631944446</v>
      </c>
      <c r="E82" s="84">
        <v>293.86544451799926</v>
      </c>
      <c r="F82" s="97">
        <v>14.146234324108612</v>
      </c>
      <c r="J82" s="83"/>
      <c r="K82" s="81"/>
      <c r="L82" s="84"/>
      <c r="M82" s="84"/>
    </row>
    <row r="83" spans="1:13" ht="11.25">
      <c r="A83" s="80"/>
      <c r="B83" s="15"/>
      <c r="C83" s="15" t="s">
        <v>547</v>
      </c>
      <c r="D83" s="106">
        <v>38407.74858796296</v>
      </c>
      <c r="E83" s="84">
        <v>6598.662977281689</v>
      </c>
      <c r="F83" s="97">
        <v>2.7008314519863243</v>
      </c>
      <c r="J83" s="83"/>
      <c r="K83" s="81"/>
      <c r="L83" s="84"/>
      <c r="M83" s="84"/>
    </row>
    <row r="84" spans="1:13" ht="11.25">
      <c r="A84" s="80"/>
      <c r="B84" s="15"/>
      <c r="C84" s="15" t="s">
        <v>534</v>
      </c>
      <c r="D84" s="106">
        <v>38407.75554398148</v>
      </c>
      <c r="E84" s="84">
        <v>32401.048325046428</v>
      </c>
      <c r="F84" s="97">
        <v>0.47111269458989474</v>
      </c>
      <c r="J84" s="83"/>
      <c r="K84" s="81"/>
      <c r="L84" s="84"/>
      <c r="M84" s="84"/>
    </row>
    <row r="85" spans="1:13" ht="11.25">
      <c r="A85" s="80"/>
      <c r="B85" s="15"/>
      <c r="C85" s="15" t="s">
        <v>548</v>
      </c>
      <c r="D85" s="106">
        <v>38407.76252314815</v>
      </c>
      <c r="E85" s="84">
        <v>47050.539433415135</v>
      </c>
      <c r="F85" s="97">
        <v>0.6812432240314203</v>
      </c>
      <c r="J85" s="83"/>
      <c r="K85" s="81"/>
      <c r="L85" s="84"/>
      <c r="M85" s="84"/>
    </row>
    <row r="86" spans="1:13" ht="11.25">
      <c r="A86" s="80"/>
      <c r="B86" s="15"/>
      <c r="C86" s="15" t="s">
        <v>555</v>
      </c>
      <c r="D86" s="106">
        <v>38407.76950231481</v>
      </c>
      <c r="E86" s="84">
        <v>9060.935363054587</v>
      </c>
      <c r="F86" s="97">
        <v>2.672835003472294</v>
      </c>
      <c r="J86" s="83"/>
      <c r="K86" s="81"/>
      <c r="L86" s="84"/>
      <c r="M86" s="84"/>
    </row>
    <row r="87" spans="1:13" ht="11.25">
      <c r="A87" s="80"/>
      <c r="B87" s="15"/>
      <c r="C87" s="15" t="s">
        <v>535</v>
      </c>
      <c r="D87" s="106">
        <v>38407.776458333334</v>
      </c>
      <c r="E87" s="84">
        <v>33233.482801999635</v>
      </c>
      <c r="F87" s="97">
        <v>2.902067170610695</v>
      </c>
      <c r="J87" s="83"/>
      <c r="K87" s="81"/>
      <c r="L87" s="84"/>
      <c r="M87" s="84"/>
    </row>
    <row r="88" spans="1:13" ht="11.25">
      <c r="A88" s="80"/>
      <c r="B88" s="15"/>
      <c r="C88" s="15" t="s">
        <v>768</v>
      </c>
      <c r="D88" s="106">
        <v>38407.7834375</v>
      </c>
      <c r="E88" s="84">
        <v>3642.2545474099234</v>
      </c>
      <c r="F88" s="97">
        <v>1.080080640181763</v>
      </c>
      <c r="J88" s="83"/>
      <c r="K88" s="81"/>
      <c r="L88" s="84"/>
      <c r="M88" s="84"/>
    </row>
    <row r="89" spans="1:13" ht="11.25">
      <c r="A89" s="80"/>
      <c r="B89" s="15"/>
      <c r="C89" s="15" t="s">
        <v>799</v>
      </c>
      <c r="D89" s="106">
        <v>38407.79041666666</v>
      </c>
      <c r="E89" s="84">
        <v>582.6257015811865</v>
      </c>
      <c r="F89" s="97">
        <v>11.280045248690898</v>
      </c>
      <c r="J89" s="83"/>
      <c r="K89" s="81"/>
      <c r="L89" s="84"/>
      <c r="M89" s="84"/>
    </row>
    <row r="90" spans="1:13" ht="11.25">
      <c r="A90" s="80"/>
      <c r="B90" s="15"/>
      <c r="C90" s="15" t="s">
        <v>830</v>
      </c>
      <c r="D90" s="106">
        <v>38407.79739583333</v>
      </c>
      <c r="E90" s="84">
        <v>27253.619261330456</v>
      </c>
      <c r="F90" s="97">
        <v>0.49313682537375364</v>
      </c>
      <c r="J90" s="83"/>
      <c r="K90" s="81"/>
      <c r="L90" s="84"/>
      <c r="M90" s="84"/>
    </row>
    <row r="91" spans="1:13" ht="11.25">
      <c r="A91" s="80"/>
      <c r="B91" s="15"/>
      <c r="C91" s="15" t="s">
        <v>549</v>
      </c>
      <c r="D91" s="106">
        <v>38407.80436342592</v>
      </c>
      <c r="E91" s="84">
        <v>1412.212591725566</v>
      </c>
      <c r="F91" s="97">
        <v>1.921318082831891</v>
      </c>
      <c r="J91" s="83"/>
      <c r="K91" s="81"/>
      <c r="L91" s="84"/>
      <c r="M91" s="84"/>
    </row>
    <row r="92" spans="1:13" ht="11.25">
      <c r="A92" s="80"/>
      <c r="B92" s="15"/>
      <c r="C92" s="15" t="s">
        <v>536</v>
      </c>
      <c r="D92" s="106">
        <v>38407.81135416667</v>
      </c>
      <c r="E92" s="84">
        <v>33635.38454377095</v>
      </c>
      <c r="F92" s="97">
        <v>2.924733210579737</v>
      </c>
      <c r="J92" s="83"/>
      <c r="K92" s="81"/>
      <c r="L92" s="84"/>
      <c r="M92" s="84"/>
    </row>
    <row r="93" spans="1:13" ht="11.25">
      <c r="A93" s="80"/>
      <c r="B93" s="15"/>
      <c r="C93" s="15" t="s">
        <v>346</v>
      </c>
      <c r="D93" s="106">
        <v>38407.81832175926</v>
      </c>
      <c r="E93" s="84">
        <v>61377.55414414901</v>
      </c>
      <c r="F93" s="97">
        <v>1.972778724117196</v>
      </c>
      <c r="J93" s="83"/>
      <c r="K93" s="81"/>
      <c r="L93" s="84"/>
      <c r="M93" s="84"/>
    </row>
    <row r="94" spans="1:13" ht="11.25">
      <c r="A94" s="80"/>
      <c r="B94" s="15"/>
      <c r="C94" s="15" t="s">
        <v>951</v>
      </c>
      <c r="D94" s="106">
        <v>38407.82530092593</v>
      </c>
      <c r="E94" s="84">
        <v>18702.226652321333</v>
      </c>
      <c r="F94" s="97">
        <v>1.1137891090899767</v>
      </c>
      <c r="J94" s="83"/>
      <c r="K94" s="81"/>
      <c r="L94" s="84"/>
      <c r="M94" s="84"/>
    </row>
    <row r="95" spans="1:13" ht="11.25">
      <c r="A95" s="80"/>
      <c r="B95" s="15"/>
      <c r="C95" s="15" t="s">
        <v>982</v>
      </c>
      <c r="D95" s="106">
        <v>38407.83224537037</v>
      </c>
      <c r="E95" s="84">
        <v>4613.398015245362</v>
      </c>
      <c r="F95" s="97">
        <v>2.693498965251686</v>
      </c>
      <c r="J95" s="83"/>
      <c r="K95" s="81"/>
      <c r="L95" s="84"/>
      <c r="M95" s="84"/>
    </row>
    <row r="96" spans="1:13" ht="11.25">
      <c r="A96" s="80"/>
      <c r="B96" s="15"/>
      <c r="C96" s="15" t="s">
        <v>1013</v>
      </c>
      <c r="D96" s="106">
        <v>38407.83918981482</v>
      </c>
      <c r="E96" s="84">
        <v>711.8015887125564</v>
      </c>
      <c r="F96" s="97">
        <v>6.907487769918756</v>
      </c>
      <c r="J96" s="83"/>
      <c r="K96" s="81"/>
      <c r="L96" s="84"/>
      <c r="M96" s="84"/>
    </row>
    <row r="97" spans="1:6" ht="11.25">
      <c r="A97" s="80"/>
      <c r="B97" s="15"/>
      <c r="C97" s="15" t="s">
        <v>554</v>
      </c>
      <c r="D97" s="106">
        <v>38407.84615740741</v>
      </c>
      <c r="E97" s="84">
        <v>32975.45293386985</v>
      </c>
      <c r="F97" s="97">
        <v>1.6597174825225907</v>
      </c>
    </row>
    <row r="98" spans="1:13" ht="11.25">
      <c r="A98" s="80"/>
      <c r="B98" s="15"/>
      <c r="C98" s="15" t="s">
        <v>347</v>
      </c>
      <c r="D98" s="106">
        <v>38407.853125</v>
      </c>
      <c r="E98" s="84">
        <v>6659.3124565046155</v>
      </c>
      <c r="F98" s="97">
        <v>2.530761644079658</v>
      </c>
      <c r="L98" s="84"/>
      <c r="M98" s="84"/>
    </row>
    <row r="99" spans="1:12" ht="11.25">
      <c r="A99" s="80"/>
      <c r="B99" s="15"/>
      <c r="C99" s="15" t="s">
        <v>1104</v>
      </c>
      <c r="D99" s="106">
        <v>38407.86009259259</v>
      </c>
      <c r="E99" s="84">
        <v>23436.42857614948</v>
      </c>
      <c r="F99" s="97">
        <v>1.1165723271067658</v>
      </c>
      <c r="L99" s="84"/>
    </row>
    <row r="100" spans="1:13" ht="11.25">
      <c r="A100" s="80"/>
      <c r="B100" s="15"/>
      <c r="C100" s="15" t="s">
        <v>1135</v>
      </c>
      <c r="D100" s="106">
        <v>38407.86703703704</v>
      </c>
      <c r="E100" s="84">
        <v>34295.09213815823</v>
      </c>
      <c r="F100" s="97">
        <v>1.7302228923611265</v>
      </c>
      <c r="L100" s="84"/>
      <c r="M100" s="76"/>
    </row>
    <row r="101" spans="1:6" ht="11.25">
      <c r="A101" s="80"/>
      <c r="B101" s="15"/>
      <c r="C101" s="15" t="s">
        <v>551</v>
      </c>
      <c r="D101" s="106">
        <v>38407.87399305555</v>
      </c>
      <c r="E101" s="84">
        <v>1295.155615806547</v>
      </c>
      <c r="F101" s="97">
        <v>1.0747770328904256</v>
      </c>
    </row>
    <row r="102" spans="1:13" ht="11.25">
      <c r="A102" s="80"/>
      <c r="B102" s="15"/>
      <c r="C102" s="15" t="s">
        <v>351</v>
      </c>
      <c r="D102" s="106">
        <v>38407.880949074075</v>
      </c>
      <c r="E102" s="84">
        <v>33738.08221936505</v>
      </c>
      <c r="F102" s="97">
        <v>2.022258619880559</v>
      </c>
      <c r="J102" s="78"/>
      <c r="K102" s="78"/>
      <c r="L102" s="79"/>
      <c r="M102" s="79"/>
    </row>
    <row r="103" spans="1:13" ht="11.25">
      <c r="A103" s="80"/>
      <c r="B103" s="15"/>
      <c r="C103" s="15" t="s">
        <v>38</v>
      </c>
      <c r="D103" s="106">
        <v>38407.88790509259</v>
      </c>
      <c r="E103" s="15">
        <v>1498.592194743235</v>
      </c>
      <c r="F103" s="98">
        <v>3.440605617510769</v>
      </c>
      <c r="J103" s="83"/>
      <c r="K103" s="81"/>
      <c r="L103" s="84"/>
      <c r="M103" s="84"/>
    </row>
    <row r="104" spans="1:13" ht="11.25">
      <c r="A104" s="80"/>
      <c r="B104" s="15"/>
      <c r="C104" s="15" t="s">
        <v>348</v>
      </c>
      <c r="D104" s="106">
        <v>38407.89487268519</v>
      </c>
      <c r="E104" s="15">
        <v>46870.74056047331</v>
      </c>
      <c r="F104" s="98">
        <v>2.4481251665675274</v>
      </c>
      <c r="J104" s="83"/>
      <c r="K104" s="81"/>
      <c r="L104" s="84"/>
      <c r="M104" s="84"/>
    </row>
    <row r="105" spans="1:13" ht="11.25">
      <c r="A105" s="80"/>
      <c r="B105" s="15"/>
      <c r="C105" s="15" t="s">
        <v>99</v>
      </c>
      <c r="D105" s="106">
        <v>38407.90180555556</v>
      </c>
      <c r="E105" s="15">
        <v>985.4398626136182</v>
      </c>
      <c r="F105" s="98">
        <v>3.266592011299201</v>
      </c>
      <c r="J105" s="83"/>
      <c r="K105" s="81"/>
      <c r="L105" s="84"/>
      <c r="M105" s="84"/>
    </row>
    <row r="106" spans="1:13" ht="11.25">
      <c r="A106" s="80"/>
      <c r="B106" s="15"/>
      <c r="C106" s="15" t="s">
        <v>131</v>
      </c>
      <c r="D106" s="106">
        <v>38407.92505787037</v>
      </c>
      <c r="E106" s="15">
        <v>8822.875543306931</v>
      </c>
      <c r="F106" s="98">
        <v>2.6559441907405805</v>
      </c>
      <c r="J106" s="83"/>
      <c r="K106" s="81"/>
      <c r="L106" s="84"/>
      <c r="M106" s="84"/>
    </row>
    <row r="107" spans="1:13" ht="11.25">
      <c r="A107" s="80"/>
      <c r="B107" s="15"/>
      <c r="C107" s="15" t="s">
        <v>352</v>
      </c>
      <c r="D107" s="106">
        <v>38407.93200231482</v>
      </c>
      <c r="E107" s="15">
        <v>32419.768603001754</v>
      </c>
      <c r="F107" s="98">
        <v>2.766632470926741</v>
      </c>
      <c r="J107" s="83"/>
      <c r="K107" s="81"/>
      <c r="L107" s="84"/>
      <c r="M107" s="84"/>
    </row>
    <row r="108" spans="1:13" ht="11.25">
      <c r="A108" s="80"/>
      <c r="B108" s="15"/>
      <c r="C108" s="15" t="s">
        <v>349</v>
      </c>
      <c r="D108" s="106">
        <v>38407.93895833333</v>
      </c>
      <c r="E108" s="15">
        <v>1429.972533304475</v>
      </c>
      <c r="F108" s="98">
        <v>1.0650767460514436</v>
      </c>
      <c r="J108" s="83"/>
      <c r="K108" s="81"/>
      <c r="L108" s="84"/>
      <c r="M108" s="84"/>
    </row>
    <row r="109" spans="1:13" ht="11.25">
      <c r="A109" s="80"/>
      <c r="B109" s="15"/>
      <c r="C109" s="15" t="s">
        <v>353</v>
      </c>
      <c r="D109" s="106">
        <v>38407.94590277778</v>
      </c>
      <c r="E109" s="15">
        <v>289.7014712377588</v>
      </c>
      <c r="F109" s="98">
        <v>8.686619954097685</v>
      </c>
      <c r="J109" s="83"/>
      <c r="K109" s="81"/>
      <c r="L109" s="84"/>
      <c r="M109" s="84"/>
    </row>
    <row r="110" spans="1:13" ht="11.25">
      <c r="A110" s="80"/>
      <c r="B110" s="15"/>
      <c r="C110" s="15" t="s">
        <v>350</v>
      </c>
      <c r="D110" s="106">
        <v>38407.9528587963</v>
      </c>
      <c r="E110" s="15">
        <v>60430.313247373524</v>
      </c>
      <c r="F110" s="98">
        <v>2.409238314110198</v>
      </c>
      <c r="J110" s="83"/>
      <c r="K110" s="81"/>
      <c r="L110" s="84"/>
      <c r="M110" s="84"/>
    </row>
    <row r="111" spans="1:13" ht="11.25">
      <c r="A111" s="80"/>
      <c r="B111" s="15"/>
      <c r="C111" s="15" t="s">
        <v>552</v>
      </c>
      <c r="D111" s="106">
        <v>38407.95979166667</v>
      </c>
      <c r="E111" s="15">
        <v>1278.8083449646435</v>
      </c>
      <c r="F111" s="98">
        <v>2.1083170498412906</v>
      </c>
      <c r="J111" s="83"/>
      <c r="K111" s="81"/>
      <c r="L111" s="84"/>
      <c r="M111" s="84"/>
    </row>
    <row r="112" spans="1:13" ht="11.25">
      <c r="A112" s="80"/>
      <c r="B112" s="15"/>
      <c r="C112" s="15" t="s">
        <v>354</v>
      </c>
      <c r="D112" s="106">
        <v>38407.96675925926</v>
      </c>
      <c r="E112" s="15">
        <v>32658.503310028278</v>
      </c>
      <c r="F112" s="98">
        <v>0.6091102782042127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379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380</v>
      </c>
      <c r="D119" s="106" t="s">
        <v>381</v>
      </c>
      <c r="E119" s="15" t="s">
        <v>382</v>
      </c>
      <c r="F119" s="98" t="s">
        <v>456</v>
      </c>
      <c r="J119" s="83"/>
      <c r="K119" s="81"/>
      <c r="L119" s="84"/>
      <c r="M119" s="84"/>
    </row>
    <row r="120" spans="1:13" ht="11.25">
      <c r="A120" s="80" t="s">
        <v>540</v>
      </c>
      <c r="B120" s="15"/>
      <c r="C120" s="15" t="s">
        <v>532</v>
      </c>
      <c r="D120" s="106">
        <v>38407.73583333333</v>
      </c>
      <c r="E120" s="15">
        <v>12867.258778936239</v>
      </c>
      <c r="F120" s="98">
        <v>3.7947377724847966</v>
      </c>
      <c r="J120" s="83"/>
      <c r="K120" s="81"/>
      <c r="L120" s="84"/>
      <c r="M120" s="84"/>
    </row>
    <row r="121" spans="1:13" ht="11.25">
      <c r="A121" s="80"/>
      <c r="B121" s="15"/>
      <c r="C121" s="15" t="s">
        <v>533</v>
      </c>
      <c r="D121" s="106">
        <v>38407.742800925924</v>
      </c>
      <c r="E121" s="15">
        <v>2505.7079900275407</v>
      </c>
      <c r="F121" s="98">
        <v>5.700285463392363</v>
      </c>
      <c r="J121" s="83"/>
      <c r="K121" s="81"/>
      <c r="L121" s="84"/>
      <c r="M121" s="84"/>
    </row>
    <row r="122" spans="1:13" ht="11.25">
      <c r="A122" s="80"/>
      <c r="B122" s="15"/>
      <c r="C122" s="15" t="s">
        <v>547</v>
      </c>
      <c r="D122" s="106">
        <v>38407.74978009259</v>
      </c>
      <c r="E122" s="15">
        <v>12024.883799891302</v>
      </c>
      <c r="F122" s="98">
        <v>0.2989428168835723</v>
      </c>
      <c r="J122" s="83"/>
      <c r="K122" s="81"/>
      <c r="L122" s="84"/>
      <c r="M122" s="84"/>
    </row>
    <row r="123" spans="1:13" ht="11.25">
      <c r="A123" s="80"/>
      <c r="B123" s="15"/>
      <c r="C123" s="15" t="s">
        <v>534</v>
      </c>
      <c r="D123" s="106">
        <v>38407.75672453704</v>
      </c>
      <c r="E123" s="15">
        <v>12827.36295278969</v>
      </c>
      <c r="F123" s="98">
        <v>0.45625104226837243</v>
      </c>
      <c r="J123" s="83"/>
      <c r="K123" s="81"/>
      <c r="L123" s="84"/>
      <c r="M123" s="84"/>
    </row>
    <row r="124" spans="1:13" ht="11.25">
      <c r="A124" s="80"/>
      <c r="B124" s="15"/>
      <c r="C124" s="15" t="s">
        <v>548</v>
      </c>
      <c r="D124" s="106">
        <v>38407.763703703706</v>
      </c>
      <c r="E124" s="84">
        <v>2377.0975395203313</v>
      </c>
      <c r="F124" s="97">
        <v>0.5875580894331182</v>
      </c>
      <c r="J124" s="83"/>
      <c r="K124" s="81"/>
      <c r="L124" s="84"/>
      <c r="M124" s="84"/>
    </row>
    <row r="125" spans="1:13" ht="11.25">
      <c r="A125" s="80"/>
      <c r="B125" s="15"/>
      <c r="C125" s="15" t="s">
        <v>555</v>
      </c>
      <c r="D125" s="106">
        <v>38407.770682870374</v>
      </c>
      <c r="E125" s="84">
        <v>9173.367811033908</v>
      </c>
      <c r="F125" s="97">
        <v>2.619174640641923</v>
      </c>
      <c r="J125" s="83"/>
      <c r="K125" s="81"/>
      <c r="L125" s="84"/>
      <c r="M125" s="84"/>
    </row>
    <row r="126" spans="1:13" ht="11.25">
      <c r="A126" s="80"/>
      <c r="B126" s="15"/>
      <c r="C126" s="15" t="s">
        <v>535</v>
      </c>
      <c r="D126" s="106">
        <v>38407.77763888889</v>
      </c>
      <c r="E126" s="84">
        <v>12422.732222605402</v>
      </c>
      <c r="F126" s="97">
        <v>1.7937311082678873</v>
      </c>
      <c r="J126" s="83"/>
      <c r="K126" s="81"/>
      <c r="L126" s="84"/>
      <c r="M126" s="84"/>
    </row>
    <row r="127" spans="1:13" ht="11.25">
      <c r="A127" s="80"/>
      <c r="B127" s="15"/>
      <c r="C127" s="15" t="s">
        <v>768</v>
      </c>
      <c r="D127" s="106">
        <v>38407.78461805556</v>
      </c>
      <c r="E127" s="84">
        <v>5716.540790451333</v>
      </c>
      <c r="F127" s="97">
        <v>1.7164364776801415</v>
      </c>
      <c r="J127" s="83"/>
      <c r="K127" s="81"/>
      <c r="L127" s="84"/>
      <c r="M127" s="84"/>
    </row>
    <row r="128" spans="1:13" ht="11.25">
      <c r="A128" s="80"/>
      <c r="B128" s="15"/>
      <c r="C128" s="15" t="s">
        <v>799</v>
      </c>
      <c r="D128" s="106">
        <v>38407.791597222225</v>
      </c>
      <c r="E128" s="84">
        <v>5724.439425210515</v>
      </c>
      <c r="F128" s="97">
        <v>2.326266628942363</v>
      </c>
      <c r="L128" s="84"/>
      <c r="M128" s="76"/>
    </row>
    <row r="129" spans="1:6" ht="11.25">
      <c r="A129" s="80"/>
      <c r="B129" s="15"/>
      <c r="C129" s="15" t="s">
        <v>830</v>
      </c>
      <c r="D129" s="106">
        <v>38407.79857638889</v>
      </c>
      <c r="E129" s="84">
        <v>5796.732400844601</v>
      </c>
      <c r="F129" s="97">
        <v>5.296956684038525</v>
      </c>
    </row>
    <row r="130" spans="1:13" ht="11.25">
      <c r="A130" s="80"/>
      <c r="B130" s="15"/>
      <c r="C130" s="15" t="s">
        <v>549</v>
      </c>
      <c r="D130" s="106">
        <v>38407.805555555555</v>
      </c>
      <c r="E130" s="84">
        <v>5339.767311165695</v>
      </c>
      <c r="F130" s="97">
        <v>2.5068077026605122</v>
      </c>
      <c r="J130" s="78"/>
      <c r="K130" s="78"/>
      <c r="L130" s="79"/>
      <c r="M130" s="79"/>
    </row>
    <row r="131" spans="1:13" ht="11.25">
      <c r="A131" s="80"/>
      <c r="B131" s="15"/>
      <c r="C131" s="15" t="s">
        <v>536</v>
      </c>
      <c r="D131" s="106">
        <v>38407.81253472222</v>
      </c>
      <c r="E131" s="84">
        <v>12104.098496210443</v>
      </c>
      <c r="F131" s="97">
        <v>0.269031829561285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346</v>
      </c>
      <c r="D132" s="106">
        <v>38407.819502314815</v>
      </c>
      <c r="E132" s="84">
        <v>2364.8701968951223</v>
      </c>
      <c r="F132" s="97">
        <v>2.9795201881094</v>
      </c>
      <c r="J132" s="83"/>
      <c r="K132" s="81"/>
      <c r="L132" s="84"/>
      <c r="M132" s="84"/>
    </row>
    <row r="133" spans="1:13" ht="11.25">
      <c r="A133" s="80"/>
      <c r="B133" s="15"/>
      <c r="C133" s="15" t="s">
        <v>951</v>
      </c>
      <c r="D133" s="106">
        <v>38407.82648148148</v>
      </c>
      <c r="E133" s="84">
        <v>9592.968528599813</v>
      </c>
      <c r="F133" s="97">
        <v>2.276651522969216</v>
      </c>
      <c r="J133" s="83"/>
      <c r="K133" s="81"/>
      <c r="L133" s="84"/>
      <c r="M133" s="84"/>
    </row>
    <row r="134" spans="1:13" ht="11.25">
      <c r="A134" s="80"/>
      <c r="B134" s="15"/>
      <c r="C134" s="15" t="s">
        <v>982</v>
      </c>
      <c r="D134" s="106">
        <v>38407.83342592593</v>
      </c>
      <c r="E134" s="84">
        <v>7478.303029757749</v>
      </c>
      <c r="F134" s="97">
        <v>2.7640699746388226</v>
      </c>
      <c r="J134" s="83"/>
      <c r="K134" s="81"/>
      <c r="L134" s="84"/>
      <c r="M134" s="84"/>
    </row>
    <row r="135" spans="1:13" ht="11.25">
      <c r="A135" s="80"/>
      <c r="B135" s="15"/>
      <c r="C135" s="15" t="s">
        <v>1013</v>
      </c>
      <c r="D135" s="106">
        <v>38407.84037037037</v>
      </c>
      <c r="E135" s="84">
        <v>17718.762446902274</v>
      </c>
      <c r="F135" s="97">
        <v>1.4691924067778288</v>
      </c>
      <c r="J135" s="83"/>
      <c r="K135" s="81"/>
      <c r="L135" s="84"/>
      <c r="M135" s="84"/>
    </row>
    <row r="136" spans="1:13" ht="11.25">
      <c r="A136" s="80"/>
      <c r="B136" s="15"/>
      <c r="C136" s="15" t="s">
        <v>554</v>
      </c>
      <c r="D136" s="106">
        <v>38407.847337962965</v>
      </c>
      <c r="E136" s="84">
        <v>12011.851631961508</v>
      </c>
      <c r="F136" s="97">
        <v>2.151010081450589</v>
      </c>
      <c r="J136" s="83"/>
      <c r="K136" s="81"/>
      <c r="L136" s="84"/>
      <c r="M136" s="84"/>
    </row>
    <row r="137" spans="1:13" ht="11.25">
      <c r="A137" s="80"/>
      <c r="B137" s="15"/>
      <c r="C137" s="15" t="s">
        <v>347</v>
      </c>
      <c r="D137" s="106">
        <v>38407.85430555556</v>
      </c>
      <c r="E137" s="84">
        <v>11179.659621358507</v>
      </c>
      <c r="F137" s="97">
        <v>0.7117493714401667</v>
      </c>
      <c r="J137" s="83"/>
      <c r="K137" s="81"/>
      <c r="L137" s="84"/>
      <c r="M137" s="84"/>
    </row>
    <row r="138" spans="1:13" ht="11.25">
      <c r="A138" s="80"/>
      <c r="B138" s="15"/>
      <c r="C138" s="15" t="s">
        <v>1104</v>
      </c>
      <c r="D138" s="106">
        <v>38407.86127314815</v>
      </c>
      <c r="E138" s="84">
        <v>13728.667257771047</v>
      </c>
      <c r="F138" s="97">
        <v>0.6286167290184683</v>
      </c>
      <c r="J138" s="83"/>
      <c r="K138" s="81"/>
      <c r="L138" s="84"/>
      <c r="M138" s="84"/>
    </row>
    <row r="139" spans="1:13" ht="11.25">
      <c r="A139" s="80"/>
      <c r="B139" s="15"/>
      <c r="C139" s="15" t="s">
        <v>1135</v>
      </c>
      <c r="D139" s="106">
        <v>38407.86822916667</v>
      </c>
      <c r="E139" s="84">
        <v>7507.500001743819</v>
      </c>
      <c r="F139" s="97">
        <v>4.444418023188682</v>
      </c>
      <c r="J139" s="83"/>
      <c r="K139" s="81"/>
      <c r="L139" s="84"/>
      <c r="M139" s="84"/>
    </row>
    <row r="140" spans="1:13" ht="11.25">
      <c r="A140" s="80"/>
      <c r="B140" s="15"/>
      <c r="C140" s="15" t="s">
        <v>551</v>
      </c>
      <c r="D140" s="106">
        <v>38407.87517361111</v>
      </c>
      <c r="E140" s="84">
        <v>17572.901566008084</v>
      </c>
      <c r="F140" s="97">
        <v>0.9100537353130771</v>
      </c>
      <c r="J140" s="83"/>
      <c r="K140" s="81"/>
      <c r="L140" s="84"/>
      <c r="M140" s="84"/>
    </row>
    <row r="141" spans="1:13" ht="11.25">
      <c r="A141" s="80"/>
      <c r="B141" s="15"/>
      <c r="C141" s="15" t="s">
        <v>351</v>
      </c>
      <c r="D141" s="106">
        <v>38407.88212962963</v>
      </c>
      <c r="E141" s="84">
        <v>11943.473830537157</v>
      </c>
      <c r="F141" s="97">
        <v>1.1186060006645184</v>
      </c>
      <c r="J141" s="83"/>
      <c r="K141" s="81"/>
      <c r="L141" s="84"/>
      <c r="M141" s="84"/>
    </row>
    <row r="142" spans="1:13" ht="11.25">
      <c r="A142" s="80"/>
      <c r="B142" s="15"/>
      <c r="C142" s="15" t="s">
        <v>38</v>
      </c>
      <c r="D142" s="106">
        <v>38407.889085648145</v>
      </c>
      <c r="E142" s="84">
        <v>2516.969865811792</v>
      </c>
      <c r="F142" s="97">
        <v>4.413857102457964</v>
      </c>
      <c r="J142" s="83"/>
      <c r="K142" s="81"/>
      <c r="L142" s="84"/>
      <c r="M142" s="84"/>
    </row>
    <row r="143" spans="1:13" ht="11.25">
      <c r="A143" s="80"/>
      <c r="B143" s="15"/>
      <c r="C143" s="15" t="s">
        <v>348</v>
      </c>
      <c r="D143" s="106">
        <v>38407.896053240744</v>
      </c>
      <c r="E143" s="84">
        <v>2382.1537830760776</v>
      </c>
      <c r="F143" s="97">
        <v>2.871987440255935</v>
      </c>
      <c r="J143" s="83"/>
      <c r="K143" s="81"/>
      <c r="L143" s="84"/>
      <c r="M143" s="84"/>
    </row>
    <row r="144" spans="1:13" ht="11.25">
      <c r="A144" s="80"/>
      <c r="B144" s="15"/>
      <c r="C144" s="15" t="s">
        <v>99</v>
      </c>
      <c r="D144" s="106">
        <v>38407.90298611111</v>
      </c>
      <c r="E144" s="84">
        <v>3601.9119842797254</v>
      </c>
      <c r="F144" s="97">
        <v>6.125150288348821</v>
      </c>
      <c r="J144" s="83"/>
      <c r="K144" s="81"/>
      <c r="L144" s="84"/>
      <c r="M144" s="84"/>
    </row>
    <row r="145" spans="1:13" ht="11.25">
      <c r="A145" s="80"/>
      <c r="B145" s="15"/>
      <c r="C145" s="15" t="s">
        <v>131</v>
      </c>
      <c r="D145" s="106">
        <v>38407.92623842593</v>
      </c>
      <c r="E145" s="84">
        <v>9170.932955519926</v>
      </c>
      <c r="F145" s="97">
        <v>0.5989184007266897</v>
      </c>
      <c r="J145" s="83"/>
      <c r="K145" s="81"/>
      <c r="L145" s="84"/>
      <c r="M145" s="84"/>
    </row>
    <row r="146" spans="1:13" ht="11.25">
      <c r="A146" s="80"/>
      <c r="B146" s="15"/>
      <c r="C146" s="15" t="s">
        <v>352</v>
      </c>
      <c r="D146" s="106">
        <v>38407.93319444444</v>
      </c>
      <c r="E146" s="84">
        <v>11884.569454708511</v>
      </c>
      <c r="F146" s="97">
        <v>2.8192751112477676</v>
      </c>
      <c r="J146" s="83"/>
      <c r="K146" s="81"/>
      <c r="L146" s="84"/>
      <c r="M146" s="84"/>
    </row>
    <row r="147" spans="1:13" ht="11.25">
      <c r="A147" s="80"/>
      <c r="B147" s="15"/>
      <c r="C147" s="15" t="s">
        <v>349</v>
      </c>
      <c r="D147" s="106">
        <v>38407.94013888889</v>
      </c>
      <c r="E147" s="84">
        <v>4907.317182016187</v>
      </c>
      <c r="F147" s="97">
        <v>11.74100024151812</v>
      </c>
      <c r="J147" s="83"/>
      <c r="K147" s="81"/>
      <c r="L147" s="84"/>
      <c r="M147" s="84"/>
    </row>
    <row r="148" spans="1:13" ht="11.25">
      <c r="A148" s="80"/>
      <c r="B148" s="15"/>
      <c r="C148" s="15" t="s">
        <v>353</v>
      </c>
      <c r="D148" s="106">
        <v>38407.94709490741</v>
      </c>
      <c r="E148" s="84">
        <v>2505.480901252396</v>
      </c>
      <c r="F148" s="97">
        <v>9.113628280253915</v>
      </c>
      <c r="J148" s="83"/>
      <c r="K148" s="81"/>
      <c r="L148" s="84"/>
      <c r="M148" s="84"/>
    </row>
    <row r="149" spans="1:13" ht="11.25">
      <c r="A149" s="80"/>
      <c r="B149" s="15"/>
      <c r="C149" s="15" t="s">
        <v>350</v>
      </c>
      <c r="D149" s="106">
        <v>38407.95402777778</v>
      </c>
      <c r="E149" s="84">
        <v>2305.3416599447605</v>
      </c>
      <c r="F149" s="97">
        <v>4.421628498263029</v>
      </c>
      <c r="J149" s="83"/>
      <c r="K149" s="81"/>
      <c r="L149" s="84"/>
      <c r="M149" s="84"/>
    </row>
    <row r="150" spans="1:13" ht="11.25">
      <c r="A150" s="80"/>
      <c r="B150" s="15"/>
      <c r="C150" s="15" t="s">
        <v>552</v>
      </c>
      <c r="D150" s="106">
        <v>38407.96097222222</v>
      </c>
      <c r="E150" s="84">
        <v>17490.70811043889</v>
      </c>
      <c r="F150" s="97">
        <v>2.6613933980457096</v>
      </c>
      <c r="J150" s="83"/>
      <c r="K150" s="81"/>
      <c r="L150" s="84"/>
      <c r="M150" s="84"/>
    </row>
    <row r="151" spans="1:13" ht="11.25">
      <c r="A151" s="80"/>
      <c r="B151" s="15"/>
      <c r="C151" s="15" t="s">
        <v>354</v>
      </c>
      <c r="D151" s="106">
        <v>38407.967939814815</v>
      </c>
      <c r="E151" s="84">
        <v>11685.937627879002</v>
      </c>
      <c r="F151" s="97">
        <v>1.5905423428232504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379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380</v>
      </c>
      <c r="D158" s="107" t="s">
        <v>381</v>
      </c>
      <c r="E158" s="84" t="s">
        <v>382</v>
      </c>
      <c r="F158" s="97" t="s">
        <v>456</v>
      </c>
      <c r="J158" s="83"/>
      <c r="K158" s="81"/>
      <c r="L158" s="84"/>
      <c r="M158" s="84"/>
    </row>
    <row r="159" spans="1:6" ht="11.25">
      <c r="A159" s="80" t="s">
        <v>541</v>
      </c>
      <c r="B159" s="15"/>
      <c r="C159" s="15" t="s">
        <v>532</v>
      </c>
      <c r="D159" s="107">
        <v>38407.73400462963</v>
      </c>
      <c r="E159" s="84">
        <v>22804.03603351002</v>
      </c>
      <c r="F159" s="97">
        <v>0.9670444100367116</v>
      </c>
    </row>
    <row r="160" spans="1:13" ht="11.25">
      <c r="A160" s="80"/>
      <c r="B160" s="15"/>
      <c r="C160" s="15" t="s">
        <v>533</v>
      </c>
      <c r="D160" s="107">
        <v>38407.7409837963</v>
      </c>
      <c r="E160" s="84">
        <v>585.9906672519314</v>
      </c>
      <c r="F160" s="97">
        <v>3.403163338459048</v>
      </c>
      <c r="L160" s="84"/>
      <c r="M160" s="84"/>
    </row>
    <row r="161" spans="1:12" ht="11.25">
      <c r="A161" s="80"/>
      <c r="B161" s="15"/>
      <c r="C161" s="15" t="s">
        <v>547</v>
      </c>
      <c r="D161" s="107">
        <v>38407.74793981481</v>
      </c>
      <c r="E161" s="84">
        <v>5320.514223300602</v>
      </c>
      <c r="F161" s="97">
        <v>1.915352746912461</v>
      </c>
      <c r="L161" s="84"/>
    </row>
    <row r="162" spans="1:13" ht="11.25">
      <c r="A162" s="80"/>
      <c r="B162" s="15"/>
      <c r="C162" s="15" t="s">
        <v>534</v>
      </c>
      <c r="D162" s="107">
        <v>38407.754895833335</v>
      </c>
      <c r="E162" s="84">
        <v>22651.937468902892</v>
      </c>
      <c r="F162" s="97">
        <v>1.5202052488569735</v>
      </c>
      <c r="L162" s="84"/>
      <c r="M162" s="76"/>
    </row>
    <row r="163" spans="1:6" ht="11.25">
      <c r="A163" s="80"/>
      <c r="B163" s="15"/>
      <c r="C163" s="15" t="s">
        <v>548</v>
      </c>
      <c r="D163" s="107">
        <v>38407.761875</v>
      </c>
      <c r="E163" s="84">
        <v>80247.48592091311</v>
      </c>
      <c r="F163" s="97">
        <v>1.6274520154031082</v>
      </c>
    </row>
    <row r="164" spans="1:13" ht="11.25">
      <c r="A164" s="80"/>
      <c r="B164" s="15"/>
      <c r="C164" s="15" t="s">
        <v>555</v>
      </c>
      <c r="D164" s="107">
        <v>38407.768854166665</v>
      </c>
      <c r="E164" s="84">
        <v>4971.759783337621</v>
      </c>
      <c r="F164" s="97">
        <v>3.6375830857495517</v>
      </c>
      <c r="J164" s="78"/>
      <c r="K164" s="78"/>
      <c r="L164" s="79"/>
      <c r="M164" s="79"/>
    </row>
    <row r="165" spans="1:13" ht="11.25">
      <c r="A165" s="80"/>
      <c r="B165" s="15"/>
      <c r="C165" s="15" t="s">
        <v>535</v>
      </c>
      <c r="D165" s="107">
        <v>38407.77581018519</v>
      </c>
      <c r="E165" s="84">
        <v>23562.075112902177</v>
      </c>
      <c r="F165" s="97">
        <v>1.7267714648908068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768</v>
      </c>
      <c r="D166" s="107">
        <v>38407.782789351855</v>
      </c>
      <c r="E166" s="84">
        <v>3909.8399041668345</v>
      </c>
      <c r="F166" s="97">
        <v>3.6517464113822458</v>
      </c>
      <c r="J166" s="83"/>
      <c r="K166" s="81"/>
      <c r="L166" s="84"/>
      <c r="M166" s="84"/>
    </row>
    <row r="167" spans="1:13" ht="11.25">
      <c r="A167" s="80"/>
      <c r="B167" s="15"/>
      <c r="C167" s="15" t="s">
        <v>799</v>
      </c>
      <c r="D167" s="107">
        <v>38407.789768518516</v>
      </c>
      <c r="E167" s="84">
        <v>2142.4206046624536</v>
      </c>
      <c r="F167" s="97">
        <v>0.616759043442905</v>
      </c>
      <c r="J167" s="83"/>
      <c r="K167" s="81"/>
      <c r="L167" s="84"/>
      <c r="M167" s="84"/>
    </row>
    <row r="168" spans="1:13" ht="11.25">
      <c r="A168" s="80"/>
      <c r="B168" s="15"/>
      <c r="C168" s="15" t="s">
        <v>830</v>
      </c>
      <c r="D168" s="107">
        <v>38407.79673611111</v>
      </c>
      <c r="E168" s="84">
        <v>66143.24581469275</v>
      </c>
      <c r="F168" s="97">
        <v>1.8065063728317603</v>
      </c>
      <c r="J168" s="83"/>
      <c r="K168" s="81"/>
      <c r="L168" s="84"/>
      <c r="M168" s="84"/>
    </row>
    <row r="169" spans="1:13" ht="11.25">
      <c r="A169" s="80"/>
      <c r="B169" s="15"/>
      <c r="C169" s="15" t="s">
        <v>549</v>
      </c>
      <c r="D169" s="107">
        <v>38407.803715277776</v>
      </c>
      <c r="E169" s="84">
        <v>1171.772293939072</v>
      </c>
      <c r="F169" s="97">
        <v>20.338970810697468</v>
      </c>
      <c r="J169" s="83"/>
      <c r="K169" s="81"/>
      <c r="L169" s="84"/>
      <c r="M169" s="84"/>
    </row>
    <row r="170" spans="1:13" ht="11.25">
      <c r="A170" s="80"/>
      <c r="B170" s="15"/>
      <c r="C170" s="15" t="s">
        <v>536</v>
      </c>
      <c r="D170" s="107">
        <v>38407.81070601852</v>
      </c>
      <c r="E170" s="84">
        <v>23761.87520629039</v>
      </c>
      <c r="F170" s="97">
        <v>3.4826590626980845</v>
      </c>
      <c r="J170" s="83"/>
      <c r="K170" s="81"/>
      <c r="L170" s="84"/>
      <c r="M170" s="84"/>
    </row>
    <row r="171" spans="1:13" ht="11.25">
      <c r="A171" s="80"/>
      <c r="B171" s="15"/>
      <c r="C171" s="15" t="s">
        <v>346</v>
      </c>
      <c r="D171" s="107">
        <v>38407.81767361111</v>
      </c>
      <c r="E171" s="84">
        <v>77330.74156244553</v>
      </c>
      <c r="F171" s="97">
        <v>2.695997257940212</v>
      </c>
      <c r="J171" s="83"/>
      <c r="K171" s="81"/>
      <c r="L171" s="84"/>
      <c r="M171" s="84"/>
    </row>
    <row r="172" spans="1:13" ht="11.25">
      <c r="A172" s="80"/>
      <c r="B172" s="15"/>
      <c r="C172" s="15" t="s">
        <v>951</v>
      </c>
      <c r="D172" s="107">
        <v>38407.824641203704</v>
      </c>
      <c r="E172" s="84">
        <v>18970.746448355225</v>
      </c>
      <c r="F172" s="97">
        <v>1.5424396161341007</v>
      </c>
      <c r="J172" s="83"/>
      <c r="K172" s="81"/>
      <c r="L172" s="84"/>
      <c r="M172" s="84"/>
    </row>
    <row r="173" spans="1:13" ht="11.25">
      <c r="A173" s="80"/>
      <c r="B173" s="15"/>
      <c r="C173" s="15" t="s">
        <v>982</v>
      </c>
      <c r="D173" s="107">
        <v>38407.83159722222</v>
      </c>
      <c r="E173" s="84">
        <v>4817.99382310123</v>
      </c>
      <c r="F173" s="97">
        <v>2.8796752469884064</v>
      </c>
      <c r="J173" s="83"/>
      <c r="K173" s="81"/>
      <c r="L173" s="84"/>
      <c r="M173" s="84"/>
    </row>
    <row r="174" spans="1:13" ht="11.25">
      <c r="A174" s="80"/>
      <c r="B174" s="15"/>
      <c r="C174" s="15" t="s">
        <v>1013</v>
      </c>
      <c r="D174" s="107">
        <v>38407.838541666664</v>
      </c>
      <c r="E174" s="84">
        <v>4923.658052784892</v>
      </c>
      <c r="F174" s="97">
        <v>1.8280305020393672</v>
      </c>
      <c r="J174" s="83"/>
      <c r="K174" s="81"/>
      <c r="L174" s="84"/>
      <c r="M174" s="84"/>
    </row>
    <row r="175" spans="1:13" ht="11.25">
      <c r="A175" s="80"/>
      <c r="B175" s="15"/>
      <c r="C175" s="15" t="s">
        <v>554</v>
      </c>
      <c r="D175" s="107">
        <v>38407.845497685186</v>
      </c>
      <c r="E175" s="84">
        <v>23646.83037184096</v>
      </c>
      <c r="F175" s="97">
        <v>0.65332066108402</v>
      </c>
      <c r="J175" s="83"/>
      <c r="K175" s="81"/>
      <c r="L175" s="84"/>
      <c r="M175" s="84"/>
    </row>
    <row r="176" spans="1:13" ht="11.25">
      <c r="A176" s="80"/>
      <c r="B176" s="15"/>
      <c r="C176" s="15" t="s">
        <v>347</v>
      </c>
      <c r="D176" s="107">
        <v>38407.852476851855</v>
      </c>
      <c r="E176" s="84">
        <v>5621.5811039044565</v>
      </c>
      <c r="F176" s="97">
        <v>1.0696262971715524</v>
      </c>
      <c r="J176" s="83"/>
      <c r="K176" s="81"/>
      <c r="L176" s="84"/>
      <c r="M176" s="84"/>
    </row>
    <row r="177" spans="1:13" ht="11.25">
      <c r="A177" s="80"/>
      <c r="B177" s="15"/>
      <c r="C177" s="15" t="s">
        <v>1104</v>
      </c>
      <c r="D177" s="107">
        <v>38407.859444444446</v>
      </c>
      <c r="E177" s="84">
        <v>24512.92098563271</v>
      </c>
      <c r="F177" s="97">
        <v>0.5861454356997737</v>
      </c>
      <c r="J177" s="83"/>
      <c r="K177" s="81"/>
      <c r="L177" s="84"/>
      <c r="M177" s="84"/>
    </row>
    <row r="178" spans="1:13" ht="11.25">
      <c r="A178" s="80"/>
      <c r="B178" s="15"/>
      <c r="C178" s="15" t="s">
        <v>1135</v>
      </c>
      <c r="D178" s="107">
        <v>38407.86638888889</v>
      </c>
      <c r="E178" s="84">
        <v>62851.4118765268</v>
      </c>
      <c r="F178" s="97">
        <v>1.0248545207534152</v>
      </c>
      <c r="J178" s="83"/>
      <c r="K178" s="81"/>
      <c r="L178" s="84"/>
      <c r="M178" s="84"/>
    </row>
    <row r="179" spans="1:13" ht="11.25">
      <c r="A179" s="80"/>
      <c r="B179" s="15"/>
      <c r="C179" s="15" t="s">
        <v>551</v>
      </c>
      <c r="D179" s="107">
        <v>38407.873344907406</v>
      </c>
      <c r="E179" s="84">
        <v>1085.4147703827393</v>
      </c>
      <c r="F179" s="97">
        <v>4.775086598810867</v>
      </c>
      <c r="J179" s="83"/>
      <c r="K179" s="81"/>
      <c r="L179" s="84"/>
      <c r="M179" s="84"/>
    </row>
    <row r="180" spans="1:13" ht="11.25">
      <c r="A180" s="80"/>
      <c r="B180" s="15"/>
      <c r="C180" s="15" t="s">
        <v>351</v>
      </c>
      <c r="D180" s="107">
        <v>38407.88030092593</v>
      </c>
      <c r="E180" s="84">
        <v>23748.47880990426</v>
      </c>
      <c r="F180" s="97">
        <v>1.511220530896721</v>
      </c>
      <c r="J180" s="83"/>
      <c r="K180" s="81"/>
      <c r="L180" s="84"/>
      <c r="M180" s="84"/>
    </row>
    <row r="181" spans="1:13" ht="11.25">
      <c r="A181" s="80"/>
      <c r="B181" s="15"/>
      <c r="C181" s="15" t="s">
        <v>38</v>
      </c>
      <c r="D181" s="107">
        <v>38407.88725694444</v>
      </c>
      <c r="E181" s="84">
        <v>2231.658577245788</v>
      </c>
      <c r="F181" s="97">
        <v>5.693736497524053</v>
      </c>
      <c r="J181" s="83"/>
      <c r="K181" s="81"/>
      <c r="L181" s="84"/>
      <c r="M181" s="84"/>
    </row>
    <row r="182" spans="1:13" ht="11.25">
      <c r="A182" s="80"/>
      <c r="B182" s="15"/>
      <c r="C182" s="15" t="s">
        <v>348</v>
      </c>
      <c r="D182" s="107">
        <v>38407.894224537034</v>
      </c>
      <c r="E182" s="84">
        <v>82068.28439577349</v>
      </c>
      <c r="F182" s="97">
        <v>1.376147676772358</v>
      </c>
      <c r="J182" s="83"/>
      <c r="K182" s="81"/>
      <c r="L182" s="84"/>
      <c r="M182" s="84"/>
    </row>
    <row r="183" spans="1:13" ht="11.25">
      <c r="A183" s="80"/>
      <c r="B183" s="15"/>
      <c r="C183" s="15" t="s">
        <v>99</v>
      </c>
      <c r="D183" s="107">
        <v>38407.90116898148</v>
      </c>
      <c r="E183" s="84">
        <v>1822.1875515318181</v>
      </c>
      <c r="F183" s="97">
        <v>12.993027868017057</v>
      </c>
      <c r="J183" s="83"/>
      <c r="K183" s="81"/>
      <c r="L183" s="84"/>
      <c r="M183" s="84"/>
    </row>
    <row r="184" spans="1:13" ht="11.25">
      <c r="A184" s="80"/>
      <c r="B184" s="15"/>
      <c r="C184" s="15" t="s">
        <v>131</v>
      </c>
      <c r="D184" s="107">
        <v>38407.924409722225</v>
      </c>
      <c r="E184" s="84">
        <v>5197.405882537829</v>
      </c>
      <c r="F184" s="97">
        <v>2.936668649267931</v>
      </c>
      <c r="J184" s="83"/>
      <c r="K184" s="81"/>
      <c r="L184" s="84"/>
      <c r="M184" s="84"/>
    </row>
    <row r="185" spans="1:13" ht="11.25">
      <c r="A185" s="80"/>
      <c r="B185" s="15"/>
      <c r="C185" s="15" t="s">
        <v>352</v>
      </c>
      <c r="D185" s="107">
        <v>38407.93136574074</v>
      </c>
      <c r="E185" s="84">
        <v>23273.609205984234</v>
      </c>
      <c r="F185" s="97">
        <v>2.245744964083272</v>
      </c>
      <c r="J185" s="83"/>
      <c r="K185" s="81"/>
      <c r="L185" s="84"/>
      <c r="M185" s="84"/>
    </row>
    <row r="186" spans="1:13" ht="11.25">
      <c r="A186" s="80"/>
      <c r="B186" s="15"/>
      <c r="C186" s="74" t="s">
        <v>349</v>
      </c>
      <c r="D186" s="107">
        <v>38407.938310185185</v>
      </c>
      <c r="E186" s="84">
        <v>1197.079377186238</v>
      </c>
      <c r="F186" s="97">
        <v>2.837408773735821</v>
      </c>
      <c r="J186" s="83"/>
      <c r="K186" s="81"/>
      <c r="L186" s="84"/>
      <c r="M186" s="84"/>
    </row>
    <row r="187" spans="1:13" ht="11.25">
      <c r="A187" s="80"/>
      <c r="C187" s="74" t="s">
        <v>353</v>
      </c>
      <c r="D187" s="107">
        <v>38407.94525462963</v>
      </c>
      <c r="E187" s="74">
        <v>186.94675109660747</v>
      </c>
      <c r="F187" s="99">
        <v>328.1059448937409</v>
      </c>
      <c r="J187" s="83"/>
      <c r="K187" s="81"/>
      <c r="L187" s="84"/>
      <c r="M187" s="84"/>
    </row>
    <row r="188" spans="1:13" ht="11.25">
      <c r="A188" s="80"/>
      <c r="C188" s="74" t="s">
        <v>350</v>
      </c>
      <c r="D188" s="107">
        <v>38407.952210648145</v>
      </c>
      <c r="E188" s="74">
        <v>76926.0358568161</v>
      </c>
      <c r="F188" s="99">
        <v>2.1876380032192575</v>
      </c>
      <c r="J188" s="83"/>
      <c r="K188" s="81"/>
      <c r="L188" s="84"/>
      <c r="M188" s="84"/>
    </row>
    <row r="189" spans="1:13" ht="11.25">
      <c r="A189" s="80"/>
      <c r="C189" s="74" t="s">
        <v>552</v>
      </c>
      <c r="D189" s="107">
        <v>38407.95914351852</v>
      </c>
      <c r="E189" s="74">
        <v>1183.9362102791551</v>
      </c>
      <c r="F189" s="99">
        <v>9.03380235946651</v>
      </c>
      <c r="J189" s="83"/>
      <c r="K189" s="81"/>
      <c r="L189" s="84"/>
      <c r="M189" s="84"/>
    </row>
    <row r="190" spans="1:13" ht="11.25">
      <c r="A190" s="80"/>
      <c r="C190" s="74" t="s">
        <v>354</v>
      </c>
      <c r="D190" s="107">
        <v>38407.966099537036</v>
      </c>
      <c r="E190" s="74">
        <v>23982.473225755257</v>
      </c>
      <c r="F190" s="99">
        <v>2.1479482741346554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379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380</v>
      </c>
      <c r="D197" s="107" t="s">
        <v>381</v>
      </c>
      <c r="E197" s="74" t="s">
        <v>382</v>
      </c>
      <c r="F197" s="99" t="s">
        <v>456</v>
      </c>
    </row>
    <row r="198" spans="1:13" ht="11.25">
      <c r="A198" s="80" t="s">
        <v>378</v>
      </c>
      <c r="C198" s="74" t="s">
        <v>532</v>
      </c>
      <c r="D198" s="107">
        <v>38407.73670138889</v>
      </c>
      <c r="E198" s="74">
        <v>16189.180714633007</v>
      </c>
      <c r="F198" s="99">
        <v>3.5692060309875266</v>
      </c>
      <c r="J198" s="78"/>
      <c r="K198" s="78"/>
      <c r="L198" s="79"/>
      <c r="M198" s="79"/>
    </row>
    <row r="199" spans="1:13" ht="11.25">
      <c r="A199" s="80"/>
      <c r="C199" s="74" t="s">
        <v>533</v>
      </c>
      <c r="D199" s="107">
        <v>38407.743680555555</v>
      </c>
      <c r="E199" s="74">
        <v>254.68242734417873</v>
      </c>
      <c r="F199" s="99">
        <v>34.70558744446129</v>
      </c>
      <c r="H199" s="82"/>
      <c r="J199" s="83"/>
      <c r="K199" s="81"/>
      <c r="L199" s="84"/>
      <c r="M199" s="84"/>
    </row>
    <row r="200" spans="1:13" ht="11.25">
      <c r="A200" s="80"/>
      <c r="C200" s="74" t="s">
        <v>547</v>
      </c>
      <c r="D200" s="107">
        <v>38407.75063657408</v>
      </c>
      <c r="E200" s="74">
        <v>23049.73970320944</v>
      </c>
      <c r="F200" s="99">
        <v>1.6340685276339306</v>
      </c>
      <c r="J200" s="83"/>
      <c r="K200" s="81"/>
      <c r="L200" s="84"/>
      <c r="M200" s="84"/>
    </row>
    <row r="201" spans="1:13" ht="11.25">
      <c r="A201" s="80"/>
      <c r="C201" s="74" t="s">
        <v>534</v>
      </c>
      <c r="D201" s="107">
        <v>38407.75759259259</v>
      </c>
      <c r="E201" s="74">
        <v>16295.162973579158</v>
      </c>
      <c r="F201" s="99">
        <v>1.5677063586583642</v>
      </c>
      <c r="J201" s="83"/>
      <c r="K201" s="81"/>
      <c r="L201" s="84"/>
      <c r="M201" s="84"/>
    </row>
    <row r="202" spans="1:13" ht="11.25">
      <c r="A202" s="80"/>
      <c r="C202" s="74" t="s">
        <v>548</v>
      </c>
      <c r="D202" s="107">
        <v>38407.76457175926</v>
      </c>
      <c r="E202" s="74">
        <v>3614.3786341354044</v>
      </c>
      <c r="F202" s="99">
        <v>1.590338998601355</v>
      </c>
      <c r="J202" s="83"/>
      <c r="K202" s="81"/>
      <c r="L202" s="84"/>
      <c r="M202" s="84"/>
    </row>
    <row r="203" spans="1:13" ht="11.25">
      <c r="A203" s="80"/>
      <c r="C203" s="74" t="s">
        <v>555</v>
      </c>
      <c r="D203" s="107">
        <v>38407.77155092593</v>
      </c>
      <c r="E203" s="74">
        <v>21833.548162190244</v>
      </c>
      <c r="F203" s="99">
        <v>0.888052842746836</v>
      </c>
      <c r="J203" s="83"/>
      <c r="K203" s="81"/>
      <c r="L203" s="84"/>
      <c r="M203" s="84"/>
    </row>
    <row r="204" spans="1:13" ht="11.25">
      <c r="A204" s="80"/>
      <c r="C204" s="74" t="s">
        <v>535</v>
      </c>
      <c r="D204" s="107">
        <v>38407.77850694444</v>
      </c>
      <c r="E204" s="74">
        <v>16349.881036165367</v>
      </c>
      <c r="F204" s="99">
        <v>0.29589624889009813</v>
      </c>
      <c r="J204" s="83"/>
      <c r="K204" s="81"/>
      <c r="L204" s="84"/>
      <c r="M204" s="84"/>
    </row>
    <row r="205" spans="1:13" ht="11.25">
      <c r="A205" s="80"/>
      <c r="C205" s="74" t="s">
        <v>768</v>
      </c>
      <c r="D205" s="107">
        <v>38407.78548611111</v>
      </c>
      <c r="E205" s="74">
        <v>20419.501262278383</v>
      </c>
      <c r="F205" s="99">
        <v>5.907153538880283</v>
      </c>
      <c r="J205" s="83"/>
      <c r="K205" s="81"/>
      <c r="L205" s="84"/>
      <c r="M205" s="84"/>
    </row>
    <row r="206" spans="1:13" ht="11.25">
      <c r="A206" s="80"/>
      <c r="C206" s="74" t="s">
        <v>799</v>
      </c>
      <c r="D206" s="107">
        <v>38407.79246527778</v>
      </c>
      <c r="E206" s="74">
        <v>29378.71208831486</v>
      </c>
      <c r="F206" s="99">
        <v>1.1620676503884282</v>
      </c>
      <c r="J206" s="83"/>
      <c r="K206" s="81"/>
      <c r="L206" s="84"/>
      <c r="M206" s="84"/>
    </row>
    <row r="207" spans="1:13" ht="11.25">
      <c r="A207" s="80"/>
      <c r="C207" s="74" t="s">
        <v>830</v>
      </c>
      <c r="D207" s="107">
        <v>38407.79944444444</v>
      </c>
      <c r="E207" s="74">
        <v>4871.622416310247</v>
      </c>
      <c r="F207" s="99">
        <v>0.5721183857399033</v>
      </c>
      <c r="J207" s="83"/>
      <c r="K207" s="81"/>
      <c r="L207" s="84"/>
      <c r="M207" s="84"/>
    </row>
    <row r="208" spans="1:13" ht="11.25">
      <c r="A208" s="80"/>
      <c r="C208" s="74" t="s">
        <v>549</v>
      </c>
      <c r="D208" s="107">
        <v>38407.806435185186</v>
      </c>
      <c r="E208" s="74">
        <v>10255.148498360828</v>
      </c>
      <c r="F208" s="99">
        <v>1.4697137487201493</v>
      </c>
      <c r="J208" s="83"/>
      <c r="K208" s="81"/>
      <c r="L208" s="84"/>
      <c r="M208" s="84"/>
    </row>
    <row r="209" spans="1:13" ht="11.25">
      <c r="A209" s="80"/>
      <c r="C209" s="74" t="s">
        <v>536</v>
      </c>
      <c r="D209" s="107">
        <v>38407.81340277778</v>
      </c>
      <c r="E209" s="74">
        <v>16241.335644778108</v>
      </c>
      <c r="F209" s="99">
        <v>1.9262853731826703</v>
      </c>
      <c r="J209" s="83"/>
      <c r="K209" s="81"/>
      <c r="L209" s="84"/>
      <c r="M209" s="84"/>
    </row>
    <row r="210" spans="1:13" ht="11.25">
      <c r="A210" s="80"/>
      <c r="C210" s="74" t="s">
        <v>346</v>
      </c>
      <c r="D210" s="107">
        <v>38407.82037037037</v>
      </c>
      <c r="E210" s="74">
        <v>1578.006485766572</v>
      </c>
      <c r="F210" s="99">
        <v>2.841088556457539</v>
      </c>
      <c r="J210" s="83"/>
      <c r="K210" s="81"/>
      <c r="L210" s="84"/>
      <c r="M210" s="84"/>
    </row>
    <row r="211" spans="1:13" ht="11.25">
      <c r="A211" s="80"/>
      <c r="C211" s="74" t="s">
        <v>951</v>
      </c>
      <c r="D211" s="107">
        <v>38407.82734953704</v>
      </c>
      <c r="E211" s="74">
        <v>13723.841038262062</v>
      </c>
      <c r="F211" s="99">
        <v>2.8137599863521445</v>
      </c>
      <c r="J211" s="83"/>
      <c r="K211" s="81"/>
      <c r="L211" s="84"/>
      <c r="M211" s="84"/>
    </row>
    <row r="212" spans="1:13" ht="11.25">
      <c r="A212" s="80"/>
      <c r="C212" s="74" t="s">
        <v>982</v>
      </c>
      <c r="D212" s="107">
        <v>38407.83429398148</v>
      </c>
      <c r="E212" s="74">
        <v>17943.358145098704</v>
      </c>
      <c r="F212" s="99">
        <v>0.5136135641126697</v>
      </c>
      <c r="J212" s="83"/>
      <c r="K212" s="81"/>
      <c r="L212" s="84"/>
      <c r="M212" s="84"/>
    </row>
    <row r="213" spans="1:13" ht="11.25">
      <c r="A213" s="80"/>
      <c r="C213" s="74" t="s">
        <v>1013</v>
      </c>
      <c r="D213" s="107">
        <v>38407.84125</v>
      </c>
      <c r="E213" s="74">
        <v>29724.770553580536</v>
      </c>
      <c r="F213" s="99">
        <v>0.9686183500202055</v>
      </c>
      <c r="J213" s="83"/>
      <c r="K213" s="81"/>
      <c r="L213" s="84"/>
      <c r="M213" s="84"/>
    </row>
    <row r="214" spans="1:13" ht="11.25">
      <c r="A214" s="80"/>
      <c r="C214" s="74" t="s">
        <v>554</v>
      </c>
      <c r="D214" s="107">
        <v>38407.84820601852</v>
      </c>
      <c r="E214" s="74">
        <v>15513.055685448851</v>
      </c>
      <c r="F214" s="99">
        <v>0.46432565958614475</v>
      </c>
      <c r="J214" s="83"/>
      <c r="K214" s="81"/>
      <c r="L214" s="84"/>
      <c r="M214" s="84"/>
    </row>
    <row r="215" spans="1:13" ht="11.25">
      <c r="A215" s="80"/>
      <c r="C215" s="74" t="s">
        <v>347</v>
      </c>
      <c r="D215" s="107">
        <v>38407.85518518519</v>
      </c>
      <c r="E215" s="74">
        <v>21334.096246247376</v>
      </c>
      <c r="F215" s="99">
        <v>1.7294489406054814</v>
      </c>
      <c r="J215" s="83"/>
      <c r="K215" s="81"/>
      <c r="L215" s="84"/>
      <c r="M215" s="84"/>
    </row>
    <row r="216" spans="1:13" ht="11.25">
      <c r="A216" s="80"/>
      <c r="C216" s="74" t="s">
        <v>1104</v>
      </c>
      <c r="D216" s="107">
        <v>38407.8621412037</v>
      </c>
      <c r="E216" s="74">
        <v>10087.379443529448</v>
      </c>
      <c r="F216" s="99">
        <v>1.1264226819525434</v>
      </c>
      <c r="J216" s="83"/>
      <c r="K216" s="81"/>
      <c r="L216" s="84"/>
      <c r="M216" s="84"/>
    </row>
    <row r="217" spans="1:13" ht="11.25">
      <c r="A217" s="80"/>
      <c r="C217" s="74" t="s">
        <v>1135</v>
      </c>
      <c r="D217" s="107">
        <v>38407.869097222225</v>
      </c>
      <c r="E217" s="74">
        <v>6104.76850047853</v>
      </c>
      <c r="F217" s="99">
        <v>2.728555986820654</v>
      </c>
      <c r="J217" s="83"/>
      <c r="K217" s="81"/>
      <c r="L217" s="84"/>
      <c r="M217" s="84"/>
    </row>
    <row r="218" spans="1:13" ht="11.25">
      <c r="A218" s="80"/>
      <c r="C218" s="74" t="s">
        <v>551</v>
      </c>
      <c r="D218" s="107">
        <v>38407.87604166667</v>
      </c>
      <c r="E218" s="74">
        <v>16646.485700253434</v>
      </c>
      <c r="F218" s="99">
        <v>1.4190790504619282</v>
      </c>
      <c r="J218" s="83"/>
      <c r="K218" s="81"/>
      <c r="L218" s="84"/>
      <c r="M218" s="84"/>
    </row>
    <row r="219" spans="1:13" ht="11.25">
      <c r="A219" s="80"/>
      <c r="C219" s="74" t="s">
        <v>351</v>
      </c>
      <c r="D219" s="107">
        <v>38407.882997685185</v>
      </c>
      <c r="E219" s="74">
        <v>15586.278434371234</v>
      </c>
      <c r="F219" s="99">
        <v>1.6104420187054926</v>
      </c>
      <c r="J219" s="83"/>
      <c r="K219" s="81"/>
      <c r="L219" s="84"/>
      <c r="M219" s="84"/>
    </row>
    <row r="220" spans="1:13" ht="11.25">
      <c r="A220" s="80"/>
      <c r="C220" s="74" t="s">
        <v>38</v>
      </c>
      <c r="D220" s="107">
        <v>38407.88995370371</v>
      </c>
      <c r="E220" s="74">
        <v>21930.736876863622</v>
      </c>
      <c r="F220" s="99">
        <v>1.1443526307976883</v>
      </c>
      <c r="J220" s="83"/>
      <c r="K220" s="81"/>
      <c r="L220" s="84"/>
      <c r="M220" s="84"/>
    </row>
    <row r="221" spans="1:13" ht="11.25">
      <c r="A221" s="80"/>
      <c r="C221" s="74" t="s">
        <v>348</v>
      </c>
      <c r="D221" s="107">
        <v>38407.8969212963</v>
      </c>
      <c r="E221" s="74">
        <v>3547.7423010108487</v>
      </c>
      <c r="F221" s="99">
        <v>3.083779805207402</v>
      </c>
      <c r="J221" s="83"/>
      <c r="K221" s="81"/>
      <c r="L221" s="84"/>
      <c r="M221" s="84"/>
    </row>
    <row r="222" spans="1:13" ht="11.25">
      <c r="A222" s="80"/>
      <c r="C222" s="74" t="s">
        <v>99</v>
      </c>
      <c r="D222" s="107">
        <v>38407.90384259259</v>
      </c>
      <c r="E222" s="74">
        <v>22372.49009003497</v>
      </c>
      <c r="F222" s="99">
        <v>2.0025213614485033</v>
      </c>
      <c r="J222" s="83"/>
      <c r="K222" s="81"/>
      <c r="L222" s="84"/>
      <c r="M222" s="84"/>
    </row>
    <row r="223" spans="1:13" ht="11.25">
      <c r="A223" s="80"/>
      <c r="C223" s="74" t="s">
        <v>131</v>
      </c>
      <c r="D223" s="107">
        <v>38407.92710648148</v>
      </c>
      <c r="E223" s="74">
        <v>21815.714713999492</v>
      </c>
      <c r="F223" s="99">
        <v>1.5433621039409073</v>
      </c>
      <c r="J223" s="83"/>
      <c r="K223" s="81"/>
      <c r="L223" s="84"/>
      <c r="M223" s="84"/>
    </row>
    <row r="224" spans="1:13" ht="11.25">
      <c r="A224" s="80"/>
      <c r="C224" s="74" t="s">
        <v>352</v>
      </c>
      <c r="D224" s="107">
        <v>38407.9340625</v>
      </c>
      <c r="E224" s="74">
        <v>15213.964931087616</v>
      </c>
      <c r="F224" s="99">
        <v>2.408420935230678</v>
      </c>
      <c r="J224" s="83"/>
      <c r="K224" s="81"/>
      <c r="L224" s="84"/>
      <c r="M224" s="84"/>
    </row>
    <row r="225" spans="1:13" ht="11.25">
      <c r="A225" s="80"/>
      <c r="C225" s="74" t="s">
        <v>349</v>
      </c>
      <c r="D225" s="107">
        <v>38407.94100694444</v>
      </c>
      <c r="E225" s="74">
        <v>9823.606522024711</v>
      </c>
      <c r="F225" s="99">
        <v>2.5106571485482156</v>
      </c>
      <c r="J225" s="83"/>
      <c r="K225" s="81"/>
      <c r="L225" s="84"/>
      <c r="M225" s="84"/>
    </row>
    <row r="226" spans="1:13" ht="11.25">
      <c r="A226" s="80"/>
      <c r="C226" s="74" t="s">
        <v>353</v>
      </c>
      <c r="D226" s="107">
        <v>38407.947962962964</v>
      </c>
      <c r="E226" s="74">
        <v>250.23082722970136</v>
      </c>
      <c r="F226" s="99">
        <v>71.61879973570723</v>
      </c>
      <c r="J226" s="83"/>
      <c r="K226" s="81"/>
      <c r="L226" s="84"/>
      <c r="M226" s="84"/>
    </row>
    <row r="227" spans="1:6" ht="11.25">
      <c r="A227" s="80"/>
      <c r="C227" s="74" t="s">
        <v>350</v>
      </c>
      <c r="D227" s="107">
        <v>38407.95490740741</v>
      </c>
      <c r="E227" s="74">
        <v>1428.352774105249</v>
      </c>
      <c r="F227" s="99">
        <v>1.6533797155910648</v>
      </c>
    </row>
    <row r="228" spans="1:13" ht="11.25">
      <c r="A228" s="80"/>
      <c r="C228" s="74" t="s">
        <v>552</v>
      </c>
      <c r="D228" s="107">
        <v>38407.96184027778</v>
      </c>
      <c r="E228" s="74">
        <v>15704.808555007523</v>
      </c>
      <c r="F228" s="99">
        <v>1.3934841762694352</v>
      </c>
      <c r="H228" s="83"/>
      <c r="M228" s="77"/>
    </row>
    <row r="229" spans="1:6" ht="11.25">
      <c r="A229" s="80"/>
      <c r="C229" s="74" t="s">
        <v>354</v>
      </c>
      <c r="D229" s="107">
        <v>38407.9687962963</v>
      </c>
      <c r="E229" s="74">
        <v>15184.63719269776</v>
      </c>
      <c r="F229" s="99">
        <v>1.2009565568903762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379</v>
      </c>
    </row>
    <row r="234" ht="11.25">
      <c r="A234" s="80"/>
    </row>
    <row r="235" ht="11.25">
      <c r="A235" s="80"/>
    </row>
    <row r="236" spans="1:6" ht="11.25">
      <c r="A236" s="80"/>
      <c r="C236" s="74" t="s">
        <v>380</v>
      </c>
      <c r="D236" s="107" t="s">
        <v>381</v>
      </c>
      <c r="E236" s="74" t="s">
        <v>382</v>
      </c>
      <c r="F236" s="99" t="s">
        <v>456</v>
      </c>
    </row>
    <row r="237" spans="1:6" ht="11.25">
      <c r="A237" s="80" t="s">
        <v>542</v>
      </c>
      <c r="C237" s="74" t="s">
        <v>532</v>
      </c>
      <c r="D237" s="107">
        <v>38407.73761574074</v>
      </c>
      <c r="E237" s="74">
        <v>3936047.978750833</v>
      </c>
      <c r="F237" s="99">
        <v>2.686405155821278</v>
      </c>
    </row>
    <row r="238" spans="1:6" ht="11.25">
      <c r="A238" s="80"/>
      <c r="C238" s="74" t="s">
        <v>533</v>
      </c>
      <c r="D238" s="107">
        <v>38407.74458333333</v>
      </c>
      <c r="E238" s="74">
        <v>5514.934942742064</v>
      </c>
      <c r="F238" s="99">
        <v>7.241995609036012</v>
      </c>
    </row>
    <row r="239" spans="1:6" ht="11.25">
      <c r="A239" s="80"/>
      <c r="C239" s="74" t="s">
        <v>547</v>
      </c>
      <c r="D239" s="107">
        <v>38407.751550925925</v>
      </c>
      <c r="E239" s="74">
        <v>1038995.00391789</v>
      </c>
      <c r="F239" s="99">
        <v>0.9533021289828736</v>
      </c>
    </row>
    <row r="240" spans="1:6" ht="11.25">
      <c r="A240" s="80"/>
      <c r="C240" s="74" t="s">
        <v>534</v>
      </c>
      <c r="D240" s="107">
        <v>38407.75850694445</v>
      </c>
      <c r="E240" s="74">
        <v>3842057.1519499086</v>
      </c>
      <c r="F240" s="99">
        <v>1.2856682275115587</v>
      </c>
    </row>
    <row r="241" spans="1:6" ht="11.25">
      <c r="A241" s="80"/>
      <c r="C241" s="74" t="s">
        <v>548</v>
      </c>
      <c r="D241" s="107">
        <v>38407.76548611111</v>
      </c>
      <c r="E241" s="74">
        <v>11349.48567639482</v>
      </c>
      <c r="F241" s="99">
        <v>1.073693294378705</v>
      </c>
    </row>
    <row r="242" spans="1:6" ht="11.25">
      <c r="A242" s="80"/>
      <c r="C242" s="74" t="s">
        <v>555</v>
      </c>
      <c r="D242" s="107">
        <v>38407.772465277776</v>
      </c>
      <c r="E242" s="74">
        <v>811722.8966261245</v>
      </c>
      <c r="F242" s="99">
        <v>1.0627550561833532</v>
      </c>
    </row>
    <row r="243" spans="1:6" ht="11.25">
      <c r="A243" s="80"/>
      <c r="C243" s="74" t="s">
        <v>535</v>
      </c>
      <c r="D243" s="107">
        <v>38407.77943287037</v>
      </c>
      <c r="E243" s="74">
        <v>3688168.8617903916</v>
      </c>
      <c r="F243" s="99">
        <v>0.6087278089354295</v>
      </c>
    </row>
    <row r="244" spans="1:6" ht="11.25">
      <c r="A244" s="80"/>
      <c r="C244" s="74" t="s">
        <v>768</v>
      </c>
      <c r="D244" s="107">
        <v>38407.78640046297</v>
      </c>
      <c r="E244" s="74">
        <v>856349.0552510396</v>
      </c>
      <c r="F244" s="99">
        <v>1.3650320716714126</v>
      </c>
    </row>
    <row r="245" spans="1:6" ht="11.25">
      <c r="A245" s="80"/>
      <c r="C245" s="74" t="s">
        <v>799</v>
      </c>
      <c r="D245" s="107">
        <v>38407.79337962963</v>
      </c>
      <c r="E245" s="74">
        <v>770865.9703373618</v>
      </c>
      <c r="F245" s="99">
        <v>0.7373942863751676</v>
      </c>
    </row>
    <row r="246" spans="1:6" ht="11.25">
      <c r="A246" s="80"/>
      <c r="C246" s="74" t="s">
        <v>830</v>
      </c>
      <c r="D246" s="107">
        <v>38407.800358796296</v>
      </c>
      <c r="E246" s="74">
        <v>174955.02752405743</v>
      </c>
      <c r="F246" s="99">
        <v>0.5190618214887543</v>
      </c>
    </row>
    <row r="247" spans="1:6" ht="11.25">
      <c r="A247" s="80"/>
      <c r="C247" s="74" t="s">
        <v>549</v>
      </c>
      <c r="D247" s="107">
        <v>38407.807337962964</v>
      </c>
      <c r="E247" s="74">
        <v>2713485.3897733227</v>
      </c>
      <c r="F247" s="99">
        <v>1.2568323989271137</v>
      </c>
    </row>
    <row r="248" spans="1:6" ht="11.25">
      <c r="A248" s="80"/>
      <c r="C248" s="74" t="s">
        <v>536</v>
      </c>
      <c r="D248" s="107">
        <v>38407.81431712963</v>
      </c>
      <c r="E248" s="74">
        <v>3712466.3912662053</v>
      </c>
      <c r="F248" s="99">
        <v>1.3135256015461951</v>
      </c>
    </row>
    <row r="249" spans="1:6" ht="11.25">
      <c r="A249" s="80"/>
      <c r="C249" s="74" t="s">
        <v>346</v>
      </c>
      <c r="D249" s="107">
        <v>38407.821284722224</v>
      </c>
      <c r="E249" s="74">
        <v>7751.269879850452</v>
      </c>
      <c r="F249" s="99">
        <v>7.961801576116056</v>
      </c>
    </row>
    <row r="250" spans="1:6" ht="11.25">
      <c r="A250" s="80"/>
      <c r="C250" s="74" t="s">
        <v>951</v>
      </c>
      <c r="D250" s="107">
        <v>38407.828252314815</v>
      </c>
      <c r="E250" s="74">
        <v>531933.184475435</v>
      </c>
      <c r="F250" s="99">
        <v>1.0564508801148254</v>
      </c>
    </row>
    <row r="251" spans="1:6" ht="11.25">
      <c r="A251" s="80"/>
      <c r="C251" s="74" t="s">
        <v>982</v>
      </c>
      <c r="D251" s="107">
        <v>38407.83519675926</v>
      </c>
      <c r="E251" s="74">
        <v>804116.5513950763</v>
      </c>
      <c r="F251" s="99">
        <v>2.1107922316795786</v>
      </c>
    </row>
    <row r="252" spans="1:6" ht="11.25">
      <c r="A252" s="80"/>
      <c r="C252" s="74" t="s">
        <v>1013</v>
      </c>
      <c r="D252" s="107">
        <v>38407.842152777775</v>
      </c>
      <c r="E252" s="74">
        <v>551320.1322743897</v>
      </c>
      <c r="F252" s="99">
        <v>2.164878941226944</v>
      </c>
    </row>
    <row r="253" spans="1:6" ht="11.25">
      <c r="A253" s="80"/>
      <c r="C253" s="74" t="s">
        <v>554</v>
      </c>
      <c r="D253" s="107">
        <v>38407.84912037037</v>
      </c>
      <c r="E253" s="74">
        <v>3549889.215344739</v>
      </c>
      <c r="F253" s="99">
        <v>0.16305655810625821</v>
      </c>
    </row>
    <row r="254" spans="1:6" ht="11.25">
      <c r="A254" s="80"/>
      <c r="C254" s="74" t="s">
        <v>347</v>
      </c>
      <c r="D254" s="107">
        <v>38407.856087962966</v>
      </c>
      <c r="E254" s="74">
        <v>956289.6868331836</v>
      </c>
      <c r="F254" s="99">
        <v>0.42058763325084647</v>
      </c>
    </row>
    <row r="255" spans="1:6" ht="11.25">
      <c r="A255" s="80"/>
      <c r="C255" s="74" t="s">
        <v>1104</v>
      </c>
      <c r="D255" s="107">
        <v>38407.86305555556</v>
      </c>
      <c r="E255" s="74">
        <v>476770.2264527634</v>
      </c>
      <c r="F255" s="99">
        <v>0.4458529264667381</v>
      </c>
    </row>
    <row r="256" spans="1:6" ht="11.25">
      <c r="A256" s="80"/>
      <c r="C256" s="74" t="s">
        <v>1135</v>
      </c>
      <c r="D256" s="107">
        <v>38407.87</v>
      </c>
      <c r="E256" s="74">
        <v>139968.7135133888</v>
      </c>
      <c r="F256" s="99">
        <v>0.7712208089339312</v>
      </c>
    </row>
    <row r="257" spans="1:6" ht="11.25">
      <c r="A257" s="80"/>
      <c r="C257" s="74" t="s">
        <v>551</v>
      </c>
      <c r="D257" s="107">
        <v>38407.87695601852</v>
      </c>
      <c r="E257" s="74">
        <v>3593670.134428668</v>
      </c>
      <c r="F257" s="99">
        <v>1.077115648168505</v>
      </c>
    </row>
    <row r="258" spans="1:6" ht="11.25">
      <c r="A258" s="80"/>
      <c r="C258" s="74" t="s">
        <v>351</v>
      </c>
      <c r="D258" s="107">
        <v>38407.88391203704</v>
      </c>
      <c r="E258" s="74">
        <v>3516395.476153863</v>
      </c>
      <c r="F258" s="99">
        <v>1.469119955402289</v>
      </c>
    </row>
    <row r="259" spans="1:6" ht="11.25">
      <c r="A259" s="80"/>
      <c r="C259" s="74" t="s">
        <v>38</v>
      </c>
      <c r="D259" s="107">
        <v>38407.890868055554</v>
      </c>
      <c r="E259" s="74">
        <v>913420.473768724</v>
      </c>
      <c r="F259" s="99">
        <v>1.3703410276011994</v>
      </c>
    </row>
    <row r="260" spans="1:6" ht="11.25">
      <c r="A260" s="80"/>
      <c r="C260" s="74" t="s">
        <v>348</v>
      </c>
      <c r="D260" s="107">
        <v>38407.897835648146</v>
      </c>
      <c r="E260" s="74">
        <v>10221.739782293138</v>
      </c>
      <c r="F260" s="99">
        <v>2.115364184450337</v>
      </c>
    </row>
    <row r="261" spans="1:6" ht="11.25">
      <c r="A261" s="80"/>
      <c r="C261" s="74" t="s">
        <v>99</v>
      </c>
      <c r="D261" s="107">
        <v>38407.904756944445</v>
      </c>
      <c r="E261" s="74">
        <v>867847.5349864779</v>
      </c>
      <c r="F261" s="99">
        <v>0.668755843581861</v>
      </c>
    </row>
    <row r="262" spans="1:6" ht="11.25">
      <c r="A262" s="80"/>
      <c r="C262" s="74" t="s">
        <v>131</v>
      </c>
      <c r="D262" s="107">
        <v>38407.92802083334</v>
      </c>
      <c r="E262" s="74">
        <v>682974.5678871602</v>
      </c>
      <c r="F262" s="99">
        <v>4.300656396026025</v>
      </c>
    </row>
    <row r="263" spans="1:6" ht="11.25">
      <c r="A263" s="80"/>
      <c r="C263" s="74" t="s">
        <v>352</v>
      </c>
      <c r="D263" s="107">
        <v>38407.934965277775</v>
      </c>
      <c r="E263" s="74">
        <v>3394265.1537127383</v>
      </c>
      <c r="F263" s="99">
        <v>2.077633309009526</v>
      </c>
    </row>
    <row r="264" spans="1:6" ht="11.25">
      <c r="A264" s="80"/>
      <c r="C264" s="74" t="s">
        <v>349</v>
      </c>
      <c r="D264" s="107">
        <v>38407.94190972222</v>
      </c>
      <c r="E264" s="74">
        <v>2460165.65995675</v>
      </c>
      <c r="F264" s="99">
        <v>2.5833857907616045</v>
      </c>
    </row>
    <row r="265" spans="1:6" ht="11.25">
      <c r="A265" s="80"/>
      <c r="C265" s="74" t="s">
        <v>353</v>
      </c>
      <c r="D265" s="107">
        <v>38407.94886574074</v>
      </c>
      <c r="E265" s="74">
        <v>4958.872706394275</v>
      </c>
      <c r="F265" s="99">
        <v>11.871835687756581</v>
      </c>
    </row>
    <row r="266" spans="1:6" ht="11.25">
      <c r="A266" s="80"/>
      <c r="C266" s="74" t="s">
        <v>350</v>
      </c>
      <c r="D266" s="107">
        <v>38407.95581018519</v>
      </c>
      <c r="E266" s="74">
        <v>6869.154868238877</v>
      </c>
      <c r="F266" s="99">
        <v>17.315479259084377</v>
      </c>
    </row>
    <row r="267" spans="1:6" ht="11.25">
      <c r="A267" s="80"/>
      <c r="C267" s="74" t="s">
        <v>552</v>
      </c>
      <c r="D267" s="107">
        <v>38407.96275462963</v>
      </c>
      <c r="E267" s="74">
        <v>3506947.5621891622</v>
      </c>
      <c r="F267" s="99">
        <v>2.550117437114078</v>
      </c>
    </row>
    <row r="268" spans="1:6" ht="11.25">
      <c r="A268" s="80"/>
      <c r="C268" s="74" t="s">
        <v>354</v>
      </c>
      <c r="D268" s="107">
        <v>38407.96971064815</v>
      </c>
      <c r="E268" s="74">
        <v>3431878.4904447277</v>
      </c>
      <c r="F268" s="99">
        <v>1.723366009019185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379</v>
      </c>
    </row>
    <row r="273" ht="11.25">
      <c r="A273" s="80"/>
    </row>
    <row r="274" ht="11.25">
      <c r="A274" s="80"/>
    </row>
    <row r="275" spans="1:6" ht="11.25">
      <c r="A275" s="80"/>
      <c r="C275" s="74" t="s">
        <v>380</v>
      </c>
      <c r="D275" s="107" t="s">
        <v>381</v>
      </c>
      <c r="E275" s="74" t="s">
        <v>382</v>
      </c>
      <c r="F275" s="99" t="s">
        <v>456</v>
      </c>
    </row>
    <row r="276" spans="1:6" ht="11.25">
      <c r="A276" s="80" t="s">
        <v>543</v>
      </c>
      <c r="C276" s="74" t="s">
        <v>532</v>
      </c>
      <c r="D276" s="107">
        <v>38407.73532407408</v>
      </c>
      <c r="E276" s="74">
        <v>21168.433395520584</v>
      </c>
      <c r="F276" s="99">
        <v>0.35831480692749296</v>
      </c>
    </row>
    <row r="277" spans="1:5" ht="11.25">
      <c r="A277" s="80"/>
      <c r="C277" s="74" t="s">
        <v>533</v>
      </c>
      <c r="D277" s="107">
        <v>38407.74230324074</v>
      </c>
      <c r="E277" s="74">
        <v>-50.938759136354555</v>
      </c>
    </row>
    <row r="278" spans="1:6" ht="11.25">
      <c r="A278" s="80"/>
      <c r="C278" s="74" t="s">
        <v>547</v>
      </c>
      <c r="D278" s="107">
        <v>38407.74927083333</v>
      </c>
      <c r="E278" s="74">
        <v>20776.52628436218</v>
      </c>
      <c r="F278" s="99">
        <v>1.7709967062961578</v>
      </c>
    </row>
    <row r="279" spans="1:6" ht="11.25">
      <c r="A279" s="80"/>
      <c r="C279" s="74" t="s">
        <v>534</v>
      </c>
      <c r="D279" s="107">
        <v>38407.756215277775</v>
      </c>
      <c r="E279" s="74">
        <v>20630.0241980859</v>
      </c>
      <c r="F279" s="99">
        <v>2.3483811165402804</v>
      </c>
    </row>
    <row r="280" spans="1:6" ht="11.25">
      <c r="A280" s="80"/>
      <c r="C280" s="74" t="s">
        <v>548</v>
      </c>
      <c r="D280" s="107">
        <v>38407.76320601852</v>
      </c>
      <c r="E280" s="74">
        <v>1699.7266031245163</v>
      </c>
      <c r="F280" s="99">
        <v>9.07264693681741</v>
      </c>
    </row>
    <row r="281" spans="1:6" ht="11.25">
      <c r="A281" s="80"/>
      <c r="C281" s="74" t="s">
        <v>555</v>
      </c>
      <c r="D281" s="107">
        <v>38407.77017361111</v>
      </c>
      <c r="E281" s="74">
        <v>11762.319331132056</v>
      </c>
      <c r="F281" s="99">
        <v>2.4733794590228113</v>
      </c>
    </row>
    <row r="282" spans="1:6" ht="11.25">
      <c r="A282" s="80"/>
      <c r="C282" s="74" t="s">
        <v>535</v>
      </c>
      <c r="D282" s="107">
        <v>38407.77712962963</v>
      </c>
      <c r="E282" s="74">
        <v>21178.799982645785</v>
      </c>
      <c r="F282" s="99">
        <v>2.079569525175235</v>
      </c>
    </row>
    <row r="283" spans="1:6" ht="11.25">
      <c r="A283" s="80"/>
      <c r="C283" s="74" t="s">
        <v>768</v>
      </c>
      <c r="D283" s="107">
        <v>38407.78412037037</v>
      </c>
      <c r="E283" s="74">
        <v>12254.861696764268</v>
      </c>
      <c r="F283" s="99">
        <v>0.27128150694626835</v>
      </c>
    </row>
    <row r="284" spans="1:6" ht="11.25">
      <c r="A284" s="80"/>
      <c r="C284" s="74" t="s">
        <v>799</v>
      </c>
      <c r="D284" s="107">
        <v>38407.79108796296</v>
      </c>
      <c r="E284" s="74">
        <v>53156.088000617725</v>
      </c>
      <c r="F284" s="99">
        <v>3.766726194317645</v>
      </c>
    </row>
    <row r="285" spans="1:6" ht="11.25">
      <c r="A285" s="80"/>
      <c r="C285" s="74" t="s">
        <v>830</v>
      </c>
      <c r="D285" s="107">
        <v>38407.79806712963</v>
      </c>
      <c r="E285" s="74">
        <v>2079.218747678539</v>
      </c>
      <c r="F285" s="99">
        <v>8.468566088996853</v>
      </c>
    </row>
    <row r="286" spans="1:6" ht="11.25">
      <c r="A286" s="80"/>
      <c r="C286" s="74" t="s">
        <v>549</v>
      </c>
      <c r="D286" s="107">
        <v>38407.80504629629</v>
      </c>
      <c r="E286" s="74">
        <v>11005.000151803695</v>
      </c>
      <c r="F286" s="99">
        <v>1.916893559991692</v>
      </c>
    </row>
    <row r="287" spans="1:6" ht="11.25">
      <c r="A287" s="80"/>
      <c r="C287" s="74" t="s">
        <v>536</v>
      </c>
      <c r="D287" s="107">
        <v>38407.81203703704</v>
      </c>
      <c r="E287" s="74">
        <v>20735.716268540516</v>
      </c>
      <c r="F287" s="99">
        <v>1.7283717757179247</v>
      </c>
    </row>
    <row r="288" spans="1:6" ht="11.25">
      <c r="A288" s="80"/>
      <c r="C288" s="74" t="s">
        <v>346</v>
      </c>
      <c r="D288" s="107">
        <v>38407.81900462963</v>
      </c>
      <c r="E288" s="74">
        <v>720.9093557711581</v>
      </c>
      <c r="F288" s="99">
        <v>6.068625559999107</v>
      </c>
    </row>
    <row r="289" spans="1:6" ht="11.25">
      <c r="A289" s="80"/>
      <c r="C289" s="74" t="s">
        <v>951</v>
      </c>
      <c r="D289" s="107">
        <v>38407.82597222222</v>
      </c>
      <c r="E289" s="74">
        <v>6668.770348164294</v>
      </c>
      <c r="F289" s="99">
        <v>1.9743308016994598</v>
      </c>
    </row>
    <row r="290" spans="1:6" ht="11.25">
      <c r="A290" s="80"/>
      <c r="C290" s="74" t="s">
        <v>982</v>
      </c>
      <c r="D290" s="107">
        <v>38407.832916666666</v>
      </c>
      <c r="E290" s="74">
        <v>10532.89116829064</v>
      </c>
      <c r="F290" s="99">
        <v>1.3808714292629154</v>
      </c>
    </row>
    <row r="291" spans="1:6" ht="11.25">
      <c r="A291" s="80"/>
      <c r="C291" s="74" t="s">
        <v>1013</v>
      </c>
      <c r="D291" s="107">
        <v>38407.83986111111</v>
      </c>
      <c r="E291" s="74">
        <v>126828.89143158883</v>
      </c>
      <c r="F291" s="99">
        <v>0.12148825288022672</v>
      </c>
    </row>
    <row r="292" spans="1:6" ht="11.25">
      <c r="A292" s="80"/>
      <c r="C292" s="74" t="s">
        <v>554</v>
      </c>
      <c r="D292" s="107">
        <v>38407.8468287037</v>
      </c>
      <c r="E292" s="74">
        <v>20529.449976465887</v>
      </c>
      <c r="F292" s="99">
        <v>2.2079944712856427</v>
      </c>
    </row>
    <row r="293" spans="1:6" ht="11.25">
      <c r="A293" s="80"/>
      <c r="C293" s="74" t="s">
        <v>347</v>
      </c>
      <c r="D293" s="107">
        <v>38407.85380787037</v>
      </c>
      <c r="E293" s="74">
        <v>19958.798955535738</v>
      </c>
      <c r="F293" s="99">
        <v>1.8534060030385602</v>
      </c>
    </row>
    <row r="294" spans="1:6" ht="11.25">
      <c r="A294" s="80"/>
      <c r="C294" s="74" t="s">
        <v>1104</v>
      </c>
      <c r="D294" s="107">
        <v>38407.860763888886</v>
      </c>
      <c r="E294" s="74">
        <v>4737.742612903388</v>
      </c>
      <c r="F294" s="99">
        <v>1.4045063959094202</v>
      </c>
    </row>
    <row r="295" spans="1:6" ht="11.25">
      <c r="A295" s="80"/>
      <c r="C295" s="74" t="s">
        <v>1135</v>
      </c>
      <c r="D295" s="107">
        <v>38407.86771990741</v>
      </c>
      <c r="E295" s="74">
        <v>2832.5805096639456</v>
      </c>
      <c r="F295" s="99">
        <v>5.417649769538676</v>
      </c>
    </row>
    <row r="296" spans="1:6" ht="11.25">
      <c r="A296" s="80"/>
      <c r="C296" s="74" t="s">
        <v>551</v>
      </c>
      <c r="D296" s="107">
        <v>38407.87467592592</v>
      </c>
      <c r="E296" s="74">
        <v>24728.166294430164</v>
      </c>
      <c r="F296" s="99">
        <v>1.0580286555126905</v>
      </c>
    </row>
    <row r="297" spans="1:6" ht="11.25">
      <c r="A297" s="80"/>
      <c r="C297" s="74" t="s">
        <v>351</v>
      </c>
      <c r="D297" s="107">
        <v>38407.88162037037</v>
      </c>
      <c r="E297" s="74">
        <v>21174.983781897543</v>
      </c>
      <c r="F297" s="99">
        <v>1.0563494184016606</v>
      </c>
    </row>
    <row r="298" spans="1:6" ht="11.25">
      <c r="A298" s="80"/>
      <c r="C298" s="74" t="s">
        <v>38</v>
      </c>
      <c r="D298" s="107">
        <v>38407.88858796296</v>
      </c>
      <c r="E298" s="74">
        <v>13984.102720478772</v>
      </c>
      <c r="F298" s="99">
        <v>1.0336673919649353</v>
      </c>
    </row>
    <row r="299" spans="1:6" ht="11.25">
      <c r="A299" s="80"/>
      <c r="C299" s="74" t="s">
        <v>348</v>
      </c>
      <c r="D299" s="107">
        <v>38407.89554398148</v>
      </c>
      <c r="E299" s="74">
        <v>1672.3976873620043</v>
      </c>
      <c r="F299" s="99">
        <v>3.982013137345386</v>
      </c>
    </row>
    <row r="300" spans="1:6" ht="11.25">
      <c r="A300" s="80"/>
      <c r="C300" s="74" t="s">
        <v>99</v>
      </c>
      <c r="D300" s="107">
        <v>38407.90247685185</v>
      </c>
      <c r="E300" s="74">
        <v>17028.04592168091</v>
      </c>
      <c r="F300" s="99">
        <v>2.0422665811638985</v>
      </c>
    </row>
    <row r="301" spans="1:6" ht="11.25">
      <c r="A301" s="80"/>
      <c r="C301" s="74" t="s">
        <v>131</v>
      </c>
      <c r="D301" s="107">
        <v>38407.92574074074</v>
      </c>
      <c r="E301" s="74">
        <v>12374.532152836708</v>
      </c>
      <c r="F301" s="99">
        <v>2.4217466750935635</v>
      </c>
    </row>
    <row r="302" spans="1:6" ht="11.25">
      <c r="A302" s="80"/>
      <c r="C302" s="74" t="s">
        <v>352</v>
      </c>
      <c r="D302" s="107">
        <v>38407.93268518519</v>
      </c>
      <c r="E302" s="74">
        <v>20200.306398653447</v>
      </c>
      <c r="F302" s="99">
        <v>1.3440616852912557</v>
      </c>
    </row>
    <row r="303" spans="1:6" ht="11.25">
      <c r="A303" s="80"/>
      <c r="C303" s="74" t="s">
        <v>349</v>
      </c>
      <c r="D303" s="107">
        <v>38407.93962962963</v>
      </c>
      <c r="E303" s="74">
        <v>10658.65259543007</v>
      </c>
      <c r="F303" s="99">
        <v>1.6213916388470562</v>
      </c>
    </row>
    <row r="304" spans="1:6" ht="11.25">
      <c r="A304" s="80"/>
      <c r="C304" s="74" t="s">
        <v>353</v>
      </c>
      <c r="D304" s="107">
        <v>38407.94658564815</v>
      </c>
      <c r="E304" s="74">
        <v>187.76138084033266</v>
      </c>
      <c r="F304" s="99">
        <v>102.9514070373217</v>
      </c>
    </row>
    <row r="305" spans="1:6" ht="11.25">
      <c r="A305" s="80"/>
      <c r="C305" s="74" t="s">
        <v>350</v>
      </c>
      <c r="D305" s="107">
        <v>38407.95353009259</v>
      </c>
      <c r="E305" s="74">
        <v>572.5043210456225</v>
      </c>
      <c r="F305" s="99">
        <v>21.30786905073897</v>
      </c>
    </row>
    <row r="306" spans="1:6" ht="11.25">
      <c r="A306" s="80"/>
      <c r="C306" s="74" t="s">
        <v>552</v>
      </c>
      <c r="D306" s="107">
        <v>38407.96047453704</v>
      </c>
      <c r="E306" s="74">
        <v>24149.145109249297</v>
      </c>
      <c r="F306" s="99">
        <v>1.2905161479497633</v>
      </c>
    </row>
    <row r="307" spans="1:6" ht="11.25">
      <c r="A307" s="80"/>
      <c r="C307" s="74" t="s">
        <v>354</v>
      </c>
      <c r="D307" s="107">
        <v>38407.96743055555</v>
      </c>
      <c r="E307" s="74">
        <v>20572.989646521815</v>
      </c>
      <c r="F307" s="99">
        <v>2.0439325512231554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379</v>
      </c>
    </row>
    <row r="312" ht="11.25">
      <c r="A312" s="80"/>
    </row>
    <row r="313" ht="11.25">
      <c r="A313" s="80"/>
    </row>
    <row r="314" spans="1:6" ht="11.25">
      <c r="A314" s="80"/>
      <c r="C314" s="74" t="s">
        <v>380</v>
      </c>
      <c r="D314" s="107" t="s">
        <v>381</v>
      </c>
      <c r="E314" s="74" t="s">
        <v>382</v>
      </c>
      <c r="F314" s="99" t="s">
        <v>456</v>
      </c>
    </row>
    <row r="315" spans="1:6" ht="11.25">
      <c r="A315" s="80" t="s">
        <v>544</v>
      </c>
      <c r="C315" s="74" t="s">
        <v>532</v>
      </c>
      <c r="D315" s="107">
        <v>38407.73715277778</v>
      </c>
      <c r="E315" s="74">
        <v>9907.556562946684</v>
      </c>
      <c r="F315" s="99">
        <v>1.0603919953837164</v>
      </c>
    </row>
    <row r="316" spans="1:6" ht="11.25">
      <c r="A316" s="80"/>
      <c r="C316" s="74" t="s">
        <v>533</v>
      </c>
      <c r="D316" s="107">
        <v>38407.74412037037</v>
      </c>
      <c r="E316" s="74">
        <v>40.146483687047315</v>
      </c>
      <c r="F316" s="99">
        <v>215.9032486546507</v>
      </c>
    </row>
    <row r="317" spans="1:6" ht="11.25">
      <c r="A317" s="80"/>
      <c r="C317" s="74" t="s">
        <v>547</v>
      </c>
      <c r="D317" s="107">
        <v>38407.75108796296</v>
      </c>
      <c r="E317" s="74">
        <v>5530.965272575765</v>
      </c>
      <c r="F317" s="99">
        <v>5.077663379104698</v>
      </c>
    </row>
    <row r="318" spans="1:6" ht="11.25">
      <c r="A318" s="80"/>
      <c r="C318" s="74" t="s">
        <v>534</v>
      </c>
      <c r="D318" s="107">
        <v>38407.758043981485</v>
      </c>
      <c r="E318" s="74">
        <v>9996.61031722323</v>
      </c>
      <c r="F318" s="99">
        <v>2.819970583893335</v>
      </c>
    </row>
    <row r="319" spans="1:5" ht="11.25">
      <c r="A319" s="80"/>
      <c r="C319" s="74" t="s">
        <v>548</v>
      </c>
      <c r="D319" s="107">
        <v>38407.765023148146</v>
      </c>
      <c r="E319" s="74">
        <v>-28.649019158247757</v>
      </c>
    </row>
    <row r="320" spans="1:6" ht="11.25">
      <c r="A320" s="80"/>
      <c r="C320" s="74" t="s">
        <v>555</v>
      </c>
      <c r="D320" s="107">
        <v>38407.77199074074</v>
      </c>
      <c r="E320" s="74">
        <v>3196.7827845718384</v>
      </c>
      <c r="F320" s="99">
        <v>3.0443967894052566</v>
      </c>
    </row>
    <row r="321" spans="1:6" ht="11.25">
      <c r="A321" s="80"/>
      <c r="C321" s="74" t="s">
        <v>535</v>
      </c>
      <c r="D321" s="107">
        <v>38407.778958333336</v>
      </c>
      <c r="E321" s="74">
        <v>9690.33580950499</v>
      </c>
      <c r="F321" s="99">
        <v>3.753025758427437</v>
      </c>
    </row>
    <row r="322" spans="1:6" ht="11.25">
      <c r="A322" s="80"/>
      <c r="C322" s="74" t="s">
        <v>768</v>
      </c>
      <c r="D322" s="107">
        <v>38407.7859375</v>
      </c>
      <c r="E322" s="74">
        <v>4300.146965467967</v>
      </c>
      <c r="F322" s="99">
        <v>2.0962090158847424</v>
      </c>
    </row>
    <row r="323" spans="1:6" ht="11.25">
      <c r="A323" s="80"/>
      <c r="C323" s="74" t="s">
        <v>799</v>
      </c>
      <c r="D323" s="107">
        <v>38407.792916666665</v>
      </c>
      <c r="E323" s="74">
        <v>10196.351888571198</v>
      </c>
      <c r="F323" s="99">
        <v>2.7633833486994983</v>
      </c>
    </row>
    <row r="324" spans="1:6" ht="11.25">
      <c r="A324" s="80"/>
      <c r="C324" s="74" t="s">
        <v>830</v>
      </c>
      <c r="D324" s="107">
        <v>38407.799895833334</v>
      </c>
      <c r="E324" s="74">
        <v>451.85588441334454</v>
      </c>
      <c r="F324" s="99">
        <v>47.39576886706573</v>
      </c>
    </row>
    <row r="325" spans="1:6" ht="11.25">
      <c r="A325" s="80"/>
      <c r="C325" s="74" t="s">
        <v>549</v>
      </c>
      <c r="D325" s="107">
        <v>38407.806875</v>
      </c>
      <c r="E325" s="74">
        <v>7439.853805623566</v>
      </c>
      <c r="F325" s="99">
        <v>1.3874184774184875</v>
      </c>
    </row>
    <row r="326" spans="1:6" ht="11.25">
      <c r="A326" s="80"/>
      <c r="C326" s="74" t="s">
        <v>536</v>
      </c>
      <c r="D326" s="107">
        <v>38407.81385416666</v>
      </c>
      <c r="E326" s="74">
        <v>9892.094815459866</v>
      </c>
      <c r="F326" s="99">
        <v>0.912668247118605</v>
      </c>
    </row>
    <row r="327" spans="1:5" ht="11.25">
      <c r="A327" s="80"/>
      <c r="C327" s="74" t="s">
        <v>346</v>
      </c>
      <c r="D327" s="107">
        <v>38407.820810185185</v>
      </c>
      <c r="E327" s="74">
        <v>-18.206676263595824</v>
      </c>
    </row>
    <row r="328" spans="1:6" ht="11.25">
      <c r="A328" s="80"/>
      <c r="C328" s="74" t="s">
        <v>951</v>
      </c>
      <c r="D328" s="107">
        <v>38407.82778935185</v>
      </c>
      <c r="E328" s="74">
        <v>1392.1032396517983</v>
      </c>
      <c r="F328" s="99">
        <v>18.334344001444226</v>
      </c>
    </row>
    <row r="329" spans="1:6" ht="11.25">
      <c r="A329" s="80"/>
      <c r="C329" s="74" t="s">
        <v>982</v>
      </c>
      <c r="D329" s="107">
        <v>38407.8347337963</v>
      </c>
      <c r="E329" s="74">
        <v>3076.4939963935426</v>
      </c>
      <c r="F329" s="99">
        <v>6.535798439411567</v>
      </c>
    </row>
    <row r="330" spans="1:6" ht="11.25">
      <c r="A330" s="80"/>
      <c r="C330" s="74" t="s">
        <v>1013</v>
      </c>
      <c r="D330" s="107">
        <v>38407.84168981481</v>
      </c>
      <c r="E330" s="74">
        <v>7018.085325008299</v>
      </c>
      <c r="F330" s="99">
        <v>3.182753964994286</v>
      </c>
    </row>
    <row r="331" spans="1:6" ht="11.25">
      <c r="A331" s="80"/>
      <c r="C331" s="74" t="s">
        <v>554</v>
      </c>
      <c r="D331" s="107">
        <v>38407.848657407405</v>
      </c>
      <c r="E331" s="74">
        <v>9345.73453988138</v>
      </c>
      <c r="F331" s="99">
        <v>2.3306185349177984</v>
      </c>
    </row>
    <row r="332" spans="1:6" ht="11.25">
      <c r="A332" s="80"/>
      <c r="C332" s="74" t="s">
        <v>347</v>
      </c>
      <c r="D332" s="107">
        <v>38407.855625</v>
      </c>
      <c r="E332" s="74">
        <v>5519.717743894956</v>
      </c>
      <c r="F332" s="99">
        <v>2.4661070809821255</v>
      </c>
    </row>
    <row r="333" spans="1:6" ht="11.25">
      <c r="A333" s="80"/>
      <c r="C333" s="74" t="s">
        <v>1104</v>
      </c>
      <c r="D333" s="107">
        <v>38407.862592592595</v>
      </c>
      <c r="E333" s="74">
        <v>1220.6544194364944</v>
      </c>
      <c r="F333" s="99">
        <v>21.735776710351352</v>
      </c>
    </row>
    <row r="334" spans="1:6" ht="11.25">
      <c r="A334" s="80"/>
      <c r="C334" s="74" t="s">
        <v>1135</v>
      </c>
      <c r="D334" s="107">
        <v>38407.86953703704</v>
      </c>
      <c r="E334" s="74">
        <v>132.4510218539315</v>
      </c>
      <c r="F334" s="99">
        <v>182.00429892375604</v>
      </c>
    </row>
    <row r="335" spans="1:6" ht="11.25">
      <c r="A335" s="80"/>
      <c r="C335" s="74" t="s">
        <v>551</v>
      </c>
      <c r="D335" s="107">
        <v>38407.87648148148</v>
      </c>
      <c r="E335" s="74">
        <v>9716.21821101536</v>
      </c>
      <c r="F335" s="99">
        <v>3.8755101954847784</v>
      </c>
    </row>
    <row r="336" spans="1:6" ht="11.25">
      <c r="A336" s="80"/>
      <c r="C336" s="74" t="s">
        <v>351</v>
      </c>
      <c r="D336" s="107">
        <v>38407.88344907408</v>
      </c>
      <c r="E336" s="74">
        <v>9389.483367094257</v>
      </c>
      <c r="F336" s="99">
        <v>5.7734135976209195</v>
      </c>
    </row>
    <row r="337" spans="1:6" ht="11.25">
      <c r="A337" s="80"/>
      <c r="C337" s="74" t="s">
        <v>38</v>
      </c>
      <c r="D337" s="107">
        <v>38407.89040509259</v>
      </c>
      <c r="E337" s="74">
        <v>4595.3361611661785</v>
      </c>
      <c r="F337" s="99">
        <v>2.81071915904387</v>
      </c>
    </row>
    <row r="338" spans="1:6" ht="11.25">
      <c r="A338" s="80"/>
      <c r="C338" s="74" t="s">
        <v>348</v>
      </c>
      <c r="D338" s="107">
        <v>38407.897372685184</v>
      </c>
      <c r="E338" s="74">
        <v>185.37309144429963</v>
      </c>
      <c r="F338" s="99">
        <v>165.2641701270325</v>
      </c>
    </row>
    <row r="339" spans="1:6" ht="11.25">
      <c r="A339" s="80"/>
      <c r="C339" s="74" t="s">
        <v>99</v>
      </c>
      <c r="D339" s="107">
        <v>38407.90429398148</v>
      </c>
      <c r="E339" s="74">
        <v>5258.4592611875605</v>
      </c>
      <c r="F339" s="99">
        <v>5.9320879780088696</v>
      </c>
    </row>
    <row r="340" spans="1:6" ht="11.25">
      <c r="A340" s="80"/>
      <c r="C340" s="74" t="s">
        <v>131</v>
      </c>
      <c r="D340" s="107">
        <v>38407.92755787037</v>
      </c>
      <c r="E340" s="74">
        <v>3429.2929101252403</v>
      </c>
      <c r="F340" s="99">
        <v>2.721635470131149</v>
      </c>
    </row>
    <row r="341" spans="1:6" ht="11.25">
      <c r="A341" s="80"/>
      <c r="C341" s="74" t="s">
        <v>352</v>
      </c>
      <c r="D341" s="107">
        <v>38407.93450231481</v>
      </c>
      <c r="E341" s="74">
        <v>9191.673052284774</v>
      </c>
      <c r="F341" s="99">
        <v>4.219536081475942</v>
      </c>
    </row>
    <row r="342" spans="1:6" ht="11.25">
      <c r="A342" s="80"/>
      <c r="C342" s="74" t="s">
        <v>349</v>
      </c>
      <c r="D342" s="107">
        <v>38407.94144675926</v>
      </c>
      <c r="E342" s="74">
        <v>6971.670612753403</v>
      </c>
      <c r="F342" s="99">
        <v>6.2137376445469625</v>
      </c>
    </row>
    <row r="343" spans="1:6" ht="11.25">
      <c r="A343" s="80"/>
      <c r="C343" s="74" t="s">
        <v>353</v>
      </c>
      <c r="D343" s="107">
        <v>38407.94840277778</v>
      </c>
      <c r="E343" s="74">
        <v>38.91384636179675</v>
      </c>
      <c r="F343" s="99">
        <v>760.4015910067328</v>
      </c>
    </row>
    <row r="344" spans="1:6" ht="11.25">
      <c r="A344" s="80"/>
      <c r="C344" s="74" t="s">
        <v>350</v>
      </c>
      <c r="D344" s="107">
        <v>38407.955347222225</v>
      </c>
      <c r="E344" s="74">
        <v>137.36179394474996</v>
      </c>
      <c r="F344" s="99">
        <v>162.06037660556032</v>
      </c>
    </row>
    <row r="345" spans="1:6" ht="11.25">
      <c r="A345" s="80"/>
      <c r="C345" s="74" t="s">
        <v>552</v>
      </c>
      <c r="D345" s="107">
        <v>38407.96228009259</v>
      </c>
      <c r="E345" s="74">
        <v>9194.384211886887</v>
      </c>
      <c r="F345" s="99">
        <v>2.031889773355841</v>
      </c>
    </row>
    <row r="346" spans="1:6" ht="11.25">
      <c r="A346" s="80"/>
      <c r="C346" s="74" t="s">
        <v>354</v>
      </c>
      <c r="D346" s="107">
        <v>38407.969247685185</v>
      </c>
      <c r="E346" s="74">
        <v>9272.750796561597</v>
      </c>
      <c r="F346" s="99">
        <v>2.5839364788452537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379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380</v>
      </c>
      <c r="D353" s="107" t="s">
        <v>381</v>
      </c>
      <c r="E353" s="75" t="s">
        <v>382</v>
      </c>
      <c r="F353" s="99" t="s">
        <v>456</v>
      </c>
    </row>
    <row r="354" spans="1:6" ht="11.25">
      <c r="A354" s="80" t="s">
        <v>545</v>
      </c>
      <c r="C354" s="74" t="s">
        <v>532</v>
      </c>
      <c r="D354" s="107">
        <v>38407.73627314815</v>
      </c>
      <c r="E354" s="75">
        <v>16845.89075715766</v>
      </c>
      <c r="F354" s="99">
        <v>1.4982344777058905</v>
      </c>
    </row>
    <row r="355" spans="1:6" ht="11.25">
      <c r="A355" s="80"/>
      <c r="C355" s="74" t="s">
        <v>533</v>
      </c>
      <c r="D355" s="107">
        <v>38407.74324074074</v>
      </c>
      <c r="E355" s="75">
        <v>822.2250396443309</v>
      </c>
      <c r="F355" s="99">
        <v>6.816808023775744</v>
      </c>
    </row>
    <row r="356" spans="1:6" ht="11.25">
      <c r="A356" s="80"/>
      <c r="C356" s="74" t="s">
        <v>547</v>
      </c>
      <c r="D356" s="107">
        <v>38407.75020833333</v>
      </c>
      <c r="E356" s="75">
        <v>1845.1309247398074</v>
      </c>
      <c r="F356" s="99">
        <v>7.076228059372595</v>
      </c>
    </row>
    <row r="357" spans="3:6" ht="11.25">
      <c r="C357" s="74" t="s">
        <v>534</v>
      </c>
      <c r="D357" s="107">
        <v>38407.75716435185</v>
      </c>
      <c r="E357" s="75">
        <v>16422.849040030345</v>
      </c>
      <c r="F357" s="99">
        <v>2.42867516528375</v>
      </c>
    </row>
    <row r="358" spans="3:6" ht="11.25">
      <c r="C358" s="74" t="s">
        <v>548</v>
      </c>
      <c r="D358" s="107">
        <v>38407.76414351852</v>
      </c>
      <c r="E358" s="75">
        <v>1144.6402749745907</v>
      </c>
      <c r="F358" s="99">
        <v>13.987880176450219</v>
      </c>
    </row>
    <row r="359" spans="3:6" ht="11.25">
      <c r="C359" s="74" t="s">
        <v>555</v>
      </c>
      <c r="D359" s="107">
        <v>38407.77112268518</v>
      </c>
      <c r="E359" s="75">
        <v>1407.1253482484658</v>
      </c>
      <c r="F359" s="99">
        <v>18.26262959987931</v>
      </c>
    </row>
    <row r="360" spans="3:6" ht="11.25">
      <c r="C360" s="74" t="s">
        <v>535</v>
      </c>
      <c r="D360" s="107">
        <v>38407.778078703705</v>
      </c>
      <c r="E360" s="75">
        <v>16566.911144572132</v>
      </c>
      <c r="F360" s="99">
        <v>1.2763547967778723</v>
      </c>
    </row>
    <row r="361" spans="3:6" ht="11.25">
      <c r="C361" s="74" t="s">
        <v>768</v>
      </c>
      <c r="D361" s="107">
        <v>38407.78505787037</v>
      </c>
      <c r="E361" s="75">
        <v>1576.0240055961556</v>
      </c>
      <c r="F361" s="99">
        <v>2.718805459055383</v>
      </c>
    </row>
    <row r="362" spans="3:6" ht="11.25">
      <c r="C362" s="74" t="s">
        <v>799</v>
      </c>
      <c r="D362" s="107">
        <v>38407.792037037034</v>
      </c>
      <c r="E362" s="75">
        <v>5069.5650806137155</v>
      </c>
      <c r="F362" s="99">
        <v>1.9475362641898966</v>
      </c>
    </row>
    <row r="363" spans="3:6" ht="11.25">
      <c r="C363" s="74" t="s">
        <v>830</v>
      </c>
      <c r="D363" s="107">
        <v>38407.7990162037</v>
      </c>
      <c r="E363" s="75">
        <v>815.155048018023</v>
      </c>
      <c r="F363" s="99">
        <v>2.9243467531605223</v>
      </c>
    </row>
    <row r="364" spans="3:6" ht="11.25">
      <c r="C364" s="74" t="s">
        <v>549</v>
      </c>
      <c r="D364" s="107">
        <v>38407.80599537037</v>
      </c>
      <c r="E364" s="75">
        <v>11160.33883436002</v>
      </c>
      <c r="F364" s="99">
        <v>4.2999536360436625</v>
      </c>
    </row>
    <row r="365" spans="3:6" ht="11.25">
      <c r="C365" s="74" t="s">
        <v>536</v>
      </c>
      <c r="D365" s="107">
        <v>38407.81297453704</v>
      </c>
      <c r="E365" s="75">
        <v>16289.522938851385</v>
      </c>
      <c r="F365" s="99">
        <v>2.8463475998152514</v>
      </c>
    </row>
    <row r="366" spans="3:6" ht="11.25">
      <c r="C366" s="74" t="s">
        <v>346</v>
      </c>
      <c r="D366" s="107">
        <v>38407.81994212963</v>
      </c>
      <c r="E366" s="75">
        <v>703.1679173251537</v>
      </c>
      <c r="F366" s="99">
        <v>4.396866876565511</v>
      </c>
    </row>
    <row r="367" spans="3:6" ht="11.25">
      <c r="C367" s="74" t="s">
        <v>951</v>
      </c>
      <c r="D367" s="107">
        <v>38407.8269212963</v>
      </c>
      <c r="E367" s="75">
        <v>1079.639393483477</v>
      </c>
      <c r="F367" s="99">
        <v>11.203299231264612</v>
      </c>
    </row>
    <row r="368" spans="3:6" ht="11.25">
      <c r="C368" s="74" t="s">
        <v>982</v>
      </c>
      <c r="D368" s="107">
        <v>38407.833865740744</v>
      </c>
      <c r="E368" s="75">
        <v>1152.5337559045538</v>
      </c>
      <c r="F368" s="99">
        <v>16.531006354619166</v>
      </c>
    </row>
    <row r="369" spans="3:6" ht="11.25">
      <c r="C369" s="74" t="s">
        <v>1013</v>
      </c>
      <c r="D369" s="107">
        <v>38407.84081018518</v>
      </c>
      <c r="E369" s="75">
        <v>2923.39507221357</v>
      </c>
      <c r="F369" s="99">
        <v>2.072139509665258</v>
      </c>
    </row>
    <row r="370" spans="3:6" ht="11.25">
      <c r="C370" s="74" t="s">
        <v>554</v>
      </c>
      <c r="D370" s="107">
        <v>38407.84777777778</v>
      </c>
      <c r="E370" s="75">
        <v>16352.836524864093</v>
      </c>
      <c r="F370" s="99">
        <v>2.4520096925959147</v>
      </c>
    </row>
    <row r="371" spans="3:6" ht="11.25">
      <c r="C371" s="74" t="s">
        <v>347</v>
      </c>
      <c r="D371" s="107">
        <v>38407.85474537037</v>
      </c>
      <c r="E371" s="75">
        <v>2011.708429132232</v>
      </c>
      <c r="F371" s="99">
        <v>6.703868946903454</v>
      </c>
    </row>
    <row r="372" spans="3:6" ht="11.25">
      <c r="C372" s="74" t="s">
        <v>1104</v>
      </c>
      <c r="D372" s="107">
        <v>38407.861712962964</v>
      </c>
      <c r="E372" s="75">
        <v>931.568930278193</v>
      </c>
      <c r="F372" s="99">
        <v>21.530600169770068</v>
      </c>
    </row>
    <row r="373" spans="3:6" ht="11.25">
      <c r="C373" s="74" t="s">
        <v>1135</v>
      </c>
      <c r="D373" s="107">
        <v>38407.86865740741</v>
      </c>
      <c r="E373" s="75">
        <v>659.8287638337667</v>
      </c>
      <c r="F373" s="99">
        <v>41.9926238725799</v>
      </c>
    </row>
    <row r="374" spans="3:6" ht="11.25">
      <c r="C374" s="74" t="s">
        <v>551</v>
      </c>
      <c r="D374" s="107">
        <v>38407.875613425924</v>
      </c>
      <c r="E374" s="75">
        <v>8912.978829290616</v>
      </c>
      <c r="F374" s="99">
        <v>2.164173478408939</v>
      </c>
    </row>
    <row r="375" spans="3:6" ht="11.25">
      <c r="C375" s="74" t="s">
        <v>351</v>
      </c>
      <c r="D375" s="107">
        <v>38407.882569444446</v>
      </c>
      <c r="E375" s="75">
        <v>16032.740100170213</v>
      </c>
      <c r="F375" s="99">
        <v>1.3665611183437845</v>
      </c>
    </row>
    <row r="376" spans="3:6" ht="11.25">
      <c r="C376" s="74" t="s">
        <v>38</v>
      </c>
      <c r="D376" s="107">
        <v>38407.88952546296</v>
      </c>
      <c r="E376" s="75">
        <v>1729.6890096807203</v>
      </c>
      <c r="F376" s="99">
        <v>2.7018431682458353</v>
      </c>
    </row>
    <row r="377" spans="3:6" ht="11.25">
      <c r="C377" s="74" t="s">
        <v>348</v>
      </c>
      <c r="D377" s="107">
        <v>38407.89649305555</v>
      </c>
      <c r="E377" s="75">
        <v>1011.6685296239161</v>
      </c>
      <c r="F377" s="99">
        <v>11.776605819903166</v>
      </c>
    </row>
    <row r="378" spans="3:6" ht="11.25">
      <c r="C378" s="74" t="s">
        <v>99</v>
      </c>
      <c r="D378" s="107">
        <v>38407.90341435185</v>
      </c>
      <c r="E378" s="75">
        <v>1463.8224616153216</v>
      </c>
      <c r="F378" s="99">
        <v>11.039052605403123</v>
      </c>
    </row>
    <row r="379" spans="3:6" ht="11.25">
      <c r="C379" s="74" t="s">
        <v>131</v>
      </c>
      <c r="D379" s="107">
        <v>38407.92667824074</v>
      </c>
      <c r="E379" s="75">
        <v>1239.903391372303</v>
      </c>
      <c r="F379" s="99">
        <v>4.270177171936344</v>
      </c>
    </row>
    <row r="380" spans="3:6" ht="11.25">
      <c r="C380" s="74" t="s">
        <v>352</v>
      </c>
      <c r="D380" s="107">
        <v>38407.93362268519</v>
      </c>
      <c r="E380" s="75">
        <v>15268.26546760714</v>
      </c>
      <c r="F380" s="99">
        <v>2.2688330999007107</v>
      </c>
    </row>
    <row r="381" spans="3:6" ht="11.25">
      <c r="C381" s="74" t="s">
        <v>349</v>
      </c>
      <c r="D381" s="107">
        <v>38407.940567129626</v>
      </c>
      <c r="E381" s="75">
        <v>10623.42313939816</v>
      </c>
      <c r="F381" s="99">
        <v>3.3709210558969174</v>
      </c>
    </row>
    <row r="382" spans="3:6" ht="11.25">
      <c r="C382" s="74" t="s">
        <v>353</v>
      </c>
      <c r="D382" s="107">
        <v>38407.947534722225</v>
      </c>
      <c r="E382" s="75">
        <v>899.7450639601796</v>
      </c>
      <c r="F382" s="99">
        <v>18.979445456103004</v>
      </c>
    </row>
    <row r="383" spans="3:6" ht="11.25">
      <c r="C383" s="74" t="s">
        <v>350</v>
      </c>
      <c r="D383" s="107">
        <v>38407.95446759259</v>
      </c>
      <c r="E383" s="74">
        <v>630.370540541402</v>
      </c>
      <c r="F383" s="99">
        <v>29.593547255483323</v>
      </c>
    </row>
    <row r="384" spans="3:6" ht="11.25">
      <c r="C384" s="74" t="s">
        <v>552</v>
      </c>
      <c r="D384" s="107">
        <v>38407.96141203704</v>
      </c>
      <c r="E384" s="74">
        <v>8581.118472949769</v>
      </c>
      <c r="F384" s="99">
        <v>0.17941102351217691</v>
      </c>
    </row>
    <row r="385" spans="3:6" ht="11.25">
      <c r="C385" s="74" t="s">
        <v>354</v>
      </c>
      <c r="D385" s="107">
        <v>38407.96836805555</v>
      </c>
      <c r="E385" s="74">
        <v>15783.306219491493</v>
      </c>
      <c r="F385" s="99">
        <v>0.7887775435743962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379</v>
      </c>
    </row>
    <row r="393" spans="1:7" ht="11.25">
      <c r="A393" s="74" t="s">
        <v>356</v>
      </c>
      <c r="G393" s="74" t="s">
        <v>452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271">
      <selection activeCell="E291" sqref="E291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453</v>
      </c>
      <c r="D1" s="76" t="s">
        <v>454</v>
      </c>
      <c r="E1" s="15" t="s">
        <v>455</v>
      </c>
      <c r="F1" s="31" t="s">
        <v>456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38407.73826388889</v>
      </c>
      <c r="E3" s="15">
        <f>'raw data'!E3</f>
        <v>319959.4511359311</v>
      </c>
      <c r="F3" s="31">
        <f>'raw data'!F3</f>
        <v>1.4105288171044514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38407.74523148148</v>
      </c>
      <c r="E4" s="178">
        <v>3314.1949999999997</v>
      </c>
      <c r="F4" s="178">
        <v>5.5859002376884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38407.75219907407</v>
      </c>
      <c r="E5" s="88">
        <v>16975.92</v>
      </c>
      <c r="F5" s="88">
        <v>4.254990121994382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38407.75916666666</v>
      </c>
      <c r="E6" s="15">
        <f>'raw data'!E6</f>
        <v>312186.66241482436</v>
      </c>
      <c r="F6" s="31">
        <f>'raw data'!F6</f>
        <v>2.6609455230114367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38407.76613425926</v>
      </c>
      <c r="E7" s="15">
        <f>'raw data'!E7</f>
        <v>24987.83042499261</v>
      </c>
      <c r="F7" s="31">
        <f>'raw data'!F7</f>
        <v>3.2143892615776704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230r1  53-60</v>
      </c>
      <c r="D8" s="81">
        <f>'raw data'!D8</f>
        <v>38407.77311342592</v>
      </c>
      <c r="E8" s="15">
        <f>'raw data'!E8</f>
        <v>7057.137990794441</v>
      </c>
      <c r="F8" s="31">
        <f>'raw data'!F8</f>
        <v>4.924423656683364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38407.78008101852</v>
      </c>
      <c r="E9" s="15">
        <f>'raw data'!E9</f>
        <v>307303.91799210024</v>
      </c>
      <c r="F9" s="31">
        <f>'raw data'!F9</f>
        <v>2.9074016089945927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244r1  16-26</v>
      </c>
      <c r="D10" s="81">
        <f>'raw data'!D10</f>
        <v>38407.78704861111</v>
      </c>
      <c r="E10" s="15">
        <f>'raw data'!E10</f>
        <v>7587.983286499054</v>
      </c>
      <c r="F10" s="31">
        <f>'raw data'!F10</f>
        <v>6.046508671720869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246r1  60-69</v>
      </c>
      <c r="D11" s="81">
        <f>'raw data'!D11</f>
        <v>38407.794027777774</v>
      </c>
      <c r="E11" s="15">
        <f>'raw data'!E11</f>
        <v>11936.618873413217</v>
      </c>
      <c r="F11" s="31">
        <f>'raw data'!F11</f>
        <v>6.684761257851291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248r2  5-11</v>
      </c>
      <c r="D12" s="81">
        <f>'raw data'!D12</f>
        <v>38407.80100694444</v>
      </c>
      <c r="E12" s="178">
        <v>1660.17</v>
      </c>
      <c r="F12" s="178">
        <v>15.208905679905785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38407.80798611111</v>
      </c>
      <c r="E13" s="15">
        <f>'raw data'!E13</f>
        <v>730051.6655367105</v>
      </c>
      <c r="F13" s="31">
        <f>'raw data'!F13</f>
        <v>2.032915812126226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38407.81496527778</v>
      </c>
      <c r="E14" s="15">
        <f>'raw data'!E14</f>
        <v>294329.25601249887</v>
      </c>
      <c r="F14" s="31">
        <f>'raw data'!F14</f>
        <v>1.327189321740231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38407.821921296294</v>
      </c>
      <c r="E15" s="15">
        <f>'raw data'!E15</f>
        <v>3418.606315357741</v>
      </c>
      <c r="F15" s="31">
        <f>'raw data'!F15</f>
        <v>6.928535679925321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250r3  28-36</v>
      </c>
      <c r="D16" s="81">
        <f>'raw data'!D16</f>
        <v>38407.82890046296</v>
      </c>
      <c r="E16" s="15">
        <f>'raw data'!E16</f>
        <v>4442.7664897007535</v>
      </c>
      <c r="F16" s="31">
        <f>'raw data'!F16</f>
        <v>16.122922814130767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252r1  88-96</v>
      </c>
      <c r="D17" s="81">
        <f>'raw data'!D17</f>
        <v>38407.83584490741</v>
      </c>
      <c r="E17" s="15">
        <f>'raw data'!E17</f>
        <v>6880.483772066213</v>
      </c>
      <c r="F17" s="31">
        <f>'raw data'!F17</f>
        <v>4.081553863031644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254r1  36-45</v>
      </c>
      <c r="D18" s="81">
        <f>'raw data'!D18</f>
        <v>38407.84280092592</v>
      </c>
      <c r="E18" s="15">
        <f>'raw data'!E18</f>
        <v>8325.0420198764</v>
      </c>
      <c r="F18" s="31">
        <f>'raw data'!F18</f>
        <v>3.0291881076437774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38407.84976851852</v>
      </c>
      <c r="E19" s="15">
        <f>'raw data'!E19</f>
        <v>296690.3841590475</v>
      </c>
      <c r="F19" s="31">
        <f>'raw data'!F19</f>
        <v>1.4704077096002461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38407.85673611111</v>
      </c>
      <c r="E20" s="15">
        <f>'raw data'!E20</f>
        <v>15670.520150802855</v>
      </c>
      <c r="F20" s="31">
        <f>'raw data'!F20</f>
        <v>4.823048812923284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255r1  28-35</v>
      </c>
      <c r="D21" s="81">
        <f>'raw data'!D21</f>
        <v>38407.86369212963</v>
      </c>
      <c r="E21" s="15">
        <f>'raw data'!E21</f>
        <v>3713.5199333863657</v>
      </c>
      <c r="F21" s="31">
        <f>'raw data'!F21</f>
        <v>17.26256571981307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256r2  88-94</v>
      </c>
      <c r="D22" s="81">
        <f>'raw data'!D22</f>
        <v>38407.87064814815</v>
      </c>
      <c r="E22" s="15">
        <f>'raw data'!E22</f>
        <v>2820.9014877459795</v>
      </c>
      <c r="F22" s="31">
        <f>'raw data'!F22</f>
        <v>13.677514276101336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38407.877604166664</v>
      </c>
      <c r="E23" s="15">
        <f>'raw data'!E23</f>
        <v>541163.5791773167</v>
      </c>
      <c r="F23" s="31">
        <f>'raw data'!F23</f>
        <v>0.40113177065129413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38407.884560185186</v>
      </c>
      <c r="E24" s="15">
        <f>'raw data'!E24</f>
        <v>295484.73635847255</v>
      </c>
      <c r="F24" s="31">
        <f>'raw data'!F24</f>
        <v>0.3957425937250104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258r1  34-39</v>
      </c>
      <c r="D25" s="81">
        <f>'raw data'!D25</f>
        <v>38407.8915162037</v>
      </c>
      <c r="E25" s="15">
        <f>'raw data'!E25</f>
        <v>8496.105848796606</v>
      </c>
      <c r="F25" s="31">
        <f>'raw data'!F25</f>
        <v>2.665656433317724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38407.8984837963</v>
      </c>
      <c r="E26" s="15">
        <f>'raw data'!E26</f>
        <v>23069.675508427994</v>
      </c>
      <c r="F26" s="31">
        <f>'raw data'!F26</f>
        <v>1.0622789830425756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264r1  52-60</v>
      </c>
      <c r="D27" s="81">
        <f>'raw data'!D27</f>
        <v>38407.90539351852</v>
      </c>
      <c r="E27" s="15">
        <f>'raw data'!E27</f>
        <v>8649.249391684238</v>
      </c>
      <c r="F27" s="31">
        <f>'raw data'!F27</f>
        <v>4.136802227002932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267r2  111-120</v>
      </c>
      <c r="D28" s="81">
        <f>'raw data'!D28</f>
        <v>38407.92866898148</v>
      </c>
      <c r="E28" s="15">
        <f>'raw data'!E28</f>
        <v>5515.373776685359</v>
      </c>
      <c r="F28" s="31">
        <f>'raw data'!F28</f>
        <v>7.536710960659791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38407.93561342593</v>
      </c>
      <c r="E29" s="15">
        <f>'raw data'!E29</f>
        <v>276826.68886974244</v>
      </c>
      <c r="F29" s="31">
        <f>'raw data'!F29</f>
        <v>0.9248684260534784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38407.942557870374</v>
      </c>
      <c r="E30" s="15">
        <f>'raw data'!E30</f>
        <v>697929.7170950349</v>
      </c>
      <c r="F30" s="31">
        <f>'raw data'!F30</f>
        <v>2.3081375741553325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38407.94951388889</v>
      </c>
      <c r="E31" s="178">
        <v>2655.265</v>
      </c>
      <c r="F31" s="178">
        <v>16.72520121058397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38407.956458333334</v>
      </c>
      <c r="E32" s="15">
        <f>'raw data'!E32</f>
        <v>3149.802232962246</v>
      </c>
      <c r="F32" s="31">
        <f>'raw data'!F32</f>
        <v>13.961457001179255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38407.96340277778</v>
      </c>
      <c r="E33" s="15">
        <f>'raw data'!E33</f>
        <v>524957.137538422</v>
      </c>
      <c r="F33" s="31">
        <f>'raw data'!F33</f>
        <v>1.3080034116846222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38407.970358796294</v>
      </c>
      <c r="E34" s="15">
        <f>'raw data'!E34</f>
        <v>280897.0487787409</v>
      </c>
      <c r="F34" s="31">
        <f>'raw data'!F34</f>
        <v>0.7358056006562396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38407.73353009259</v>
      </c>
      <c r="E42" s="15">
        <f>'raw data'!E42</f>
        <v>19700.1575996237</v>
      </c>
      <c r="F42" s="31">
        <f>'raw data'!F42</f>
        <v>1.3180316856559184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38407.74050925926</v>
      </c>
      <c r="E43" s="15">
        <f>'raw data'!E43</f>
        <v>-389.0450121348889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38407.74747685185</v>
      </c>
      <c r="E44" s="178">
        <v>3835.57</v>
      </c>
      <c r="F44" s="178">
        <v>7.981837171073007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38407.75443287037</v>
      </c>
      <c r="E45" s="15">
        <f>'raw data'!E45</f>
        <v>19923.131757399256</v>
      </c>
      <c r="F45" s="31">
        <f>'raw data'!F45</f>
        <v>1.0774964196966481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38407.761400462965</v>
      </c>
      <c r="E46" s="178">
        <v>8437.705</v>
      </c>
      <c r="F46" s="178">
        <v>5.765074365383174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230r1  53-60</v>
      </c>
      <c r="D47" s="81">
        <f>'raw data'!D47</f>
        <v>38407.768379629626</v>
      </c>
      <c r="E47" s="15">
        <f>'raw data'!E47</f>
        <v>2337.7443735182924</v>
      </c>
      <c r="F47" s="31">
        <f>'raw data'!F47</f>
        <v>3.222836034012939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38407.77533564815</v>
      </c>
      <c r="E48" s="15">
        <f>'raw data'!E48</f>
        <v>19588.0030345668</v>
      </c>
      <c r="F48" s="31">
        <f>'raw data'!F48</f>
        <v>0.4165717630237093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244r1  16-26</v>
      </c>
      <c r="D49" s="81">
        <f>'raw data'!D49</f>
        <v>38407.782326388886</v>
      </c>
      <c r="E49" s="15">
        <f>'raw data'!E49</f>
        <v>2180.942202833964</v>
      </c>
      <c r="F49" s="31">
        <f>'raw data'!F49</f>
        <v>7.801120941183908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246r1  60-69</v>
      </c>
      <c r="D50" s="81">
        <f>'raw data'!D50</f>
        <v>38407.789293981485</v>
      </c>
      <c r="E50" s="15">
        <f>'raw data'!E50</f>
        <v>8431.977344106115</v>
      </c>
      <c r="F50" s="31">
        <f>'raw data'!F50</f>
        <v>5.575613346275975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248r2  5-11</v>
      </c>
      <c r="D51" s="81">
        <f>'raw data'!D51</f>
        <v>38407.796273148146</v>
      </c>
      <c r="E51" s="15">
        <f>'raw data'!E51</f>
        <v>9789.27284431477</v>
      </c>
      <c r="F51" s="31">
        <f>'raw data'!F51</f>
        <v>0.5259220830072289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38407.803252314814</v>
      </c>
      <c r="E52" s="15">
        <f>'raw data'!E52</f>
        <v>1556.2891197085132</v>
      </c>
      <c r="F52" s="31">
        <f>'raw data'!F52</f>
        <v>10.761335719580313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38407.81023148148</v>
      </c>
      <c r="E53" s="15">
        <f>'raw data'!E53</f>
        <v>19928.998647400796</v>
      </c>
      <c r="F53" s="31">
        <f>'raw data'!F53</f>
        <v>1.7707409076876792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38407.817199074074</v>
      </c>
      <c r="E54" s="15">
        <f>'raw data'!E54</f>
        <v>9589.235361104555</v>
      </c>
      <c r="F54" s="31">
        <f>'raw data'!F54</f>
        <v>0.7719593673862203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250r3  28-36</v>
      </c>
      <c r="D55" s="81">
        <f>'raw data'!D55</f>
        <v>38407.82417824074</v>
      </c>
      <c r="E55" s="15">
        <f>'raw data'!E55</f>
        <v>5869.470160968915</v>
      </c>
      <c r="F55" s="31">
        <f>'raw data'!F55</f>
        <v>2.3310398869009714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252r1  88-96</v>
      </c>
      <c r="D56" s="81">
        <f>'raw data'!D56</f>
        <v>38407.83112268519</v>
      </c>
      <c r="E56" s="15">
        <f>'raw data'!E56</f>
        <v>2950.296636579516</v>
      </c>
      <c r="F56" s="31">
        <f>'raw data'!F56</f>
        <v>9.072932544058597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254r1  36-45</v>
      </c>
      <c r="D57" s="81">
        <f>'raw data'!D57</f>
        <v>38407.8380787037</v>
      </c>
      <c r="E57" s="15">
        <f>'raw data'!E57</f>
        <v>10679.293601225896</v>
      </c>
      <c r="F57" s="31">
        <f>'raw data'!F57</f>
        <v>0.40198440515123274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38407.845034722224</v>
      </c>
      <c r="E58" s="178">
        <v>19545.92</v>
      </c>
      <c r="F58" s="178">
        <v>2.5289680222599262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38407.852002314816</v>
      </c>
      <c r="E59" s="15">
        <f>'raw data'!E59</f>
        <v>4063.0989214257947</v>
      </c>
      <c r="F59" s="31">
        <f>'raw data'!F59</f>
        <v>3.4168132327170593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255r1  28-35</v>
      </c>
      <c r="D60" s="81">
        <f>'raw data'!D60</f>
        <v>38407.85896990741</v>
      </c>
      <c r="E60" s="15">
        <f>'raw data'!E60</f>
        <v>6566.441771515486</v>
      </c>
      <c r="F60" s="31">
        <f>'raw data'!F60</f>
        <v>5.006581895201019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256r2  88-94</v>
      </c>
      <c r="D61" s="81">
        <f>'raw data'!D61</f>
        <v>38407.86592592593</v>
      </c>
      <c r="E61" s="15">
        <f>'raw data'!E61</f>
        <v>9692.126127128984</v>
      </c>
      <c r="F61" s="31">
        <f>'raw data'!F61</f>
        <v>0.2349546471779498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38407.872881944444</v>
      </c>
      <c r="E62" s="15">
        <f>'raw data'!E62</f>
        <v>3166.089808274173</v>
      </c>
      <c r="F62" s="31">
        <f>'raw data'!F62</f>
        <v>1.4287241270979982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38407.879837962966</v>
      </c>
      <c r="E63" s="15">
        <f>'raw data'!E63</f>
        <v>20379.159021262483</v>
      </c>
      <c r="F63" s="31">
        <f>'raw data'!F63</f>
        <v>0.4199604216628714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258r1  34-39</v>
      </c>
      <c r="D64" s="81">
        <f>'raw data'!D64</f>
        <v>38407.886782407404</v>
      </c>
      <c r="E64" s="15">
        <f>'raw data'!E64</f>
        <v>3012.493770409823</v>
      </c>
      <c r="F64" s="31">
        <f>'raw data'!F64</f>
        <v>1.7107523643348586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38407.89375</v>
      </c>
      <c r="E65" s="15">
        <f>'raw data'!E65</f>
        <v>8353.877160218073</v>
      </c>
      <c r="F65" s="31">
        <f>'raw data'!F65</f>
        <v>1.9732182169521082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264r1  52-60</v>
      </c>
      <c r="D66" s="81">
        <f>'raw data'!D66</f>
        <v>38407.90070601852</v>
      </c>
      <c r="E66" s="15">
        <f>'raw data'!E66</f>
        <v>3769.641996469598</v>
      </c>
      <c r="F66" s="31">
        <f>'raw data'!F66</f>
        <v>1.7078555833674465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267r2  111-120</v>
      </c>
      <c r="D67" s="81">
        <f>'raw data'!D67</f>
        <v>38407.923946759256</v>
      </c>
      <c r="E67" s="15">
        <f>'raw data'!E67</f>
        <v>2862.0554022888164</v>
      </c>
      <c r="F67" s="31">
        <f>'raw data'!F67</f>
        <v>6.542742286876587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38407.9308912037</v>
      </c>
      <c r="E68" s="15">
        <f>'raw data'!E68</f>
        <v>20104.17913604305</v>
      </c>
      <c r="F68" s="31">
        <f>'raw data'!F68</f>
        <v>1.0751785553351478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38407.93783564815</v>
      </c>
      <c r="E69" s="178">
        <v>1604.58</v>
      </c>
      <c r="F69" s="178">
        <v>10.252867648285818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38407.94479166667</v>
      </c>
      <c r="E70" s="15">
        <f>'raw data'!E70</f>
        <v>-290.5483476711033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38407.951736111114</v>
      </c>
      <c r="E71" s="15">
        <f>'raw data'!E71</f>
        <v>9694.711600906932</v>
      </c>
      <c r="F71" s="31">
        <f>'raw data'!F71</f>
        <v>3.2228216267125225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38407.95868055556</v>
      </c>
      <c r="E72" s="15">
        <f>'raw data'!E72</f>
        <v>3213.2602841433613</v>
      </c>
      <c r="F72" s="31">
        <f>'raw data'!F72</f>
        <v>3.1333152978143266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38407.965636574074</v>
      </c>
      <c r="E73" s="15">
        <f>'raw data'!E73</f>
        <v>20378.165928606984</v>
      </c>
      <c r="F73" s="31">
        <f>'raw data'!F73</f>
        <v>1.5159971670041401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38407.73465277778</v>
      </c>
      <c r="E81" s="15">
        <f>'raw data'!E81</f>
        <v>32208.429976668074</v>
      </c>
      <c r="F81" s="31">
        <f>'raw data'!F81</f>
        <v>1.7143633759572112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38407.741631944446</v>
      </c>
      <c r="E82" s="15">
        <f>'raw data'!E82</f>
        <v>293.86544451799926</v>
      </c>
      <c r="F82" s="31">
        <f>'raw data'!F82</f>
        <v>14.146234324108612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38407.74858796296</v>
      </c>
      <c r="E83" s="178">
        <v>6527.74</v>
      </c>
      <c r="F83" s="178">
        <v>2.440742124180199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38407.75554398148</v>
      </c>
      <c r="E84" s="15">
        <f>'raw data'!E84</f>
        <v>32401.048325046428</v>
      </c>
      <c r="F84" s="31">
        <f>'raw data'!F84</f>
        <v>0.47111269458989474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38407.76252314815</v>
      </c>
      <c r="E85" s="15">
        <f>'raw data'!E85</f>
        <v>47050.539433415135</v>
      </c>
      <c r="F85" s="31">
        <f>'raw data'!F85</f>
        <v>0.6812432240314203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230r1  53-60</v>
      </c>
      <c r="D86" s="81">
        <f>'raw data'!D86</f>
        <v>38407.76950231481</v>
      </c>
      <c r="E86" s="15">
        <f>'raw data'!E86</f>
        <v>9060.935363054587</v>
      </c>
      <c r="F86" s="31">
        <f>'raw data'!F86</f>
        <v>2.672835003472294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38407.776458333334</v>
      </c>
      <c r="E87" s="15">
        <f>'raw data'!E87</f>
        <v>33233.482801999635</v>
      </c>
      <c r="F87" s="31">
        <f>'raw data'!F87</f>
        <v>2.902067170610695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244r1  16-26</v>
      </c>
      <c r="D88" s="81">
        <f>'raw data'!D88</f>
        <v>38407.7834375</v>
      </c>
      <c r="E88" s="15">
        <f>'raw data'!E88</f>
        <v>3642.2545474099234</v>
      </c>
      <c r="F88" s="31">
        <f>'raw data'!F88</f>
        <v>1.080080640181763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246r1  60-69</v>
      </c>
      <c r="D89" s="81">
        <f>'raw data'!D89</f>
        <v>38407.79041666666</v>
      </c>
      <c r="E89" s="15">
        <f>'raw data'!E89</f>
        <v>582.6257015811865</v>
      </c>
      <c r="F89" s="31">
        <f>'raw data'!F89</f>
        <v>11.280045248690898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248r2  5-11</v>
      </c>
      <c r="D90" s="81">
        <f>'raw data'!D90</f>
        <v>38407.79739583333</v>
      </c>
      <c r="E90" s="15">
        <f>'raw data'!E90</f>
        <v>27253.619261330456</v>
      </c>
      <c r="F90" s="31">
        <f>'raw data'!F90</f>
        <v>0.49313682537375364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38407.80436342592</v>
      </c>
      <c r="E91" s="178">
        <v>1434.43</v>
      </c>
      <c r="F91" s="178">
        <v>0.8666116306311128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38407.81135416667</v>
      </c>
      <c r="E92" s="15">
        <f>'raw data'!E92</f>
        <v>33635.38454377095</v>
      </c>
      <c r="F92" s="31">
        <f>'raw data'!F92</f>
        <v>2.924733210579737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38407.81832175926</v>
      </c>
      <c r="E93" s="178">
        <v>61985.18</v>
      </c>
      <c r="F93" s="178">
        <v>1.4745788711062449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250r3  28-36</v>
      </c>
      <c r="D94" s="81">
        <f>'raw data'!D94</f>
        <v>38407.82530092593</v>
      </c>
      <c r="E94" s="15">
        <f>'raw data'!E94</f>
        <v>18702.226652321333</v>
      </c>
      <c r="F94" s="31">
        <f>'raw data'!F94</f>
        <v>1.1137891090899767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252r1  88-96</v>
      </c>
      <c r="D95" s="81">
        <f>'raw data'!D95</f>
        <v>38407.83224537037</v>
      </c>
      <c r="E95" s="15">
        <f>'raw data'!E95</f>
        <v>4613.398015245362</v>
      </c>
      <c r="F95" s="31">
        <f>'raw data'!F95</f>
        <v>2.693498965251686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254r1  36-45</v>
      </c>
      <c r="D96" s="81">
        <f>'raw data'!D96</f>
        <v>38407.83918981482</v>
      </c>
      <c r="E96" s="15">
        <f>'raw data'!E96</f>
        <v>711.8015887125564</v>
      </c>
      <c r="F96" s="31">
        <f>'raw data'!F96</f>
        <v>6.907487769918756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38407.84615740741</v>
      </c>
      <c r="E97" s="15">
        <f>'raw data'!E97</f>
        <v>32975.45293386985</v>
      </c>
      <c r="F97" s="31">
        <f>'raw data'!F97</f>
        <v>1.6597174825225907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38407.853125</v>
      </c>
      <c r="E98" s="15">
        <f>'raw data'!E98</f>
        <v>6659.3124565046155</v>
      </c>
      <c r="F98" s="31">
        <f>'raw data'!F98</f>
        <v>2.530761644079658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255r1  28-35</v>
      </c>
      <c r="D99" s="81">
        <f>'raw data'!D99</f>
        <v>38407.86009259259</v>
      </c>
      <c r="E99" s="15">
        <f>'raw data'!E99</f>
        <v>23436.42857614948</v>
      </c>
      <c r="F99" s="31">
        <f>'raw data'!F99</f>
        <v>1.1165723271067658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256r2  88-94</v>
      </c>
      <c r="D100" s="81">
        <f>'raw data'!D100</f>
        <v>38407.86703703704</v>
      </c>
      <c r="E100" s="15">
        <f>'raw data'!E100</f>
        <v>34295.09213815823</v>
      </c>
      <c r="F100" s="31">
        <f>'raw data'!F100</f>
        <v>1.7302228923611265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38407.87399305555</v>
      </c>
      <c r="E101" s="15">
        <f>'raw data'!E101</f>
        <v>1295.155615806547</v>
      </c>
      <c r="F101" s="31">
        <f>'raw data'!F101</f>
        <v>1.0747770328904256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38407.880949074075</v>
      </c>
      <c r="E102" s="15">
        <f>'raw data'!E102</f>
        <v>33738.08221936505</v>
      </c>
      <c r="F102" s="31">
        <f>'raw data'!F102</f>
        <v>2.022258619880559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258r1  34-39</v>
      </c>
      <c r="D103" s="81">
        <f>'raw data'!D103</f>
        <v>38407.88790509259</v>
      </c>
      <c r="E103" s="15">
        <f>'raw data'!E103</f>
        <v>1498.592194743235</v>
      </c>
      <c r="F103" s="31">
        <f>'raw data'!F103</f>
        <v>3.440605617510769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38407.89487268519</v>
      </c>
      <c r="E104" s="15">
        <f>'raw data'!E104</f>
        <v>46870.74056047331</v>
      </c>
      <c r="F104" s="31">
        <f>'raw data'!F104</f>
        <v>2.4481251665675274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264r1  52-60</v>
      </c>
      <c r="D105" s="81">
        <f>'raw data'!D105</f>
        <v>38407.90180555556</v>
      </c>
      <c r="E105" s="15">
        <f>'raw data'!E105</f>
        <v>985.4398626136182</v>
      </c>
      <c r="F105" s="31">
        <f>'raw data'!F105</f>
        <v>3.266592011299201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267r2  111-120</v>
      </c>
      <c r="D106" s="81">
        <f>'raw data'!D106</f>
        <v>38407.92505787037</v>
      </c>
      <c r="E106" s="15">
        <f>'raw data'!E106</f>
        <v>8822.875543306931</v>
      </c>
      <c r="F106" s="31">
        <f>'raw data'!F106</f>
        <v>2.6559441907405805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38407.93200231482</v>
      </c>
      <c r="E107" s="15">
        <f>'raw data'!E107</f>
        <v>32419.768603001754</v>
      </c>
      <c r="F107" s="31">
        <f>'raw data'!F107</f>
        <v>2.766632470926741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38407.93895833333</v>
      </c>
      <c r="E108" s="15">
        <f>'raw data'!E108</f>
        <v>1429.972533304475</v>
      </c>
      <c r="F108" s="31">
        <f>'raw data'!F108</f>
        <v>1.0650767460514436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38407.94590277778</v>
      </c>
      <c r="E109" s="15">
        <f>'raw data'!E109</f>
        <v>289.7014712377588</v>
      </c>
      <c r="F109" s="31">
        <f>'raw data'!F109</f>
        <v>8.686619954097685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38407.9528587963</v>
      </c>
      <c r="E110" s="178">
        <v>61262.335</v>
      </c>
      <c r="F110" s="178">
        <v>0.5363065456576869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38407.95979166667</v>
      </c>
      <c r="E111" s="15">
        <f>'raw data'!E111</f>
        <v>1278.8083449646435</v>
      </c>
      <c r="F111" s="31">
        <f>'raw data'!F111</f>
        <v>2.1083170498412906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38407.96675925926</v>
      </c>
      <c r="E112" s="15">
        <f>'raw data'!E112</f>
        <v>32658.503310028278</v>
      </c>
      <c r="F112" s="31">
        <f>'raw data'!F112</f>
        <v>0.6091102782042127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38407.73583333333</v>
      </c>
      <c r="E120" s="15">
        <f>'raw data'!E120</f>
        <v>12867.258778936239</v>
      </c>
      <c r="F120" s="31">
        <f>'raw data'!F120</f>
        <v>3.7947377724847966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38407.742800925924</v>
      </c>
      <c r="E121" s="15">
        <f>'raw data'!E121</f>
        <v>2505.7079900275407</v>
      </c>
      <c r="F121" s="31">
        <f>'raw data'!F121</f>
        <v>5.700285463392363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38407.74978009259</v>
      </c>
      <c r="E122" s="15">
        <f>'raw data'!E122</f>
        <v>12024.883799891302</v>
      </c>
      <c r="F122" s="31">
        <f>'raw data'!F122</f>
        <v>0.2989428168835723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38407.75672453704</v>
      </c>
      <c r="E123" s="15">
        <f>'raw data'!E123</f>
        <v>12827.36295278969</v>
      </c>
      <c r="F123" s="31">
        <f>'raw data'!F123</f>
        <v>0.45625104226837243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38407.763703703706</v>
      </c>
      <c r="E124" s="15">
        <f>'raw data'!E124</f>
        <v>2377.0975395203313</v>
      </c>
      <c r="F124" s="31">
        <f>'raw data'!F124</f>
        <v>0.5875580894331182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230r1  53-60</v>
      </c>
      <c r="D125" s="81">
        <f>'raw data'!D125</f>
        <v>38407.770682870374</v>
      </c>
      <c r="E125" s="15">
        <f>'raw data'!E125</f>
        <v>9173.367811033908</v>
      </c>
      <c r="F125" s="31">
        <f>'raw data'!F125</f>
        <v>2.619174640641923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38407.77763888889</v>
      </c>
      <c r="E126" s="15">
        <f>'raw data'!E126</f>
        <v>12422.732222605402</v>
      </c>
      <c r="F126" s="31">
        <f>'raw data'!F126</f>
        <v>1.7937311082678873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244r1  16-26</v>
      </c>
      <c r="D127" s="81">
        <f>'raw data'!D127</f>
        <v>38407.78461805556</v>
      </c>
      <c r="E127" s="15">
        <f>'raw data'!E127</f>
        <v>5716.540790451333</v>
      </c>
      <c r="F127" s="31">
        <f>'raw data'!F127</f>
        <v>1.7164364776801415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246r1  60-69</v>
      </c>
      <c r="D128" s="81">
        <f>'raw data'!D128</f>
        <v>38407.791597222225</v>
      </c>
      <c r="E128" s="15">
        <f>'raw data'!E128</f>
        <v>5724.439425210515</v>
      </c>
      <c r="F128" s="31">
        <f>'raw data'!F128</f>
        <v>2.326266628942363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248r2  5-11</v>
      </c>
      <c r="D129" s="81">
        <f>'raw data'!D129</f>
        <v>38407.79857638889</v>
      </c>
      <c r="E129" s="15">
        <f>'raw data'!E129</f>
        <v>5796.732400844601</v>
      </c>
      <c r="F129" s="31">
        <f>'raw data'!F129</f>
        <v>5.296956684038525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38407.805555555555</v>
      </c>
      <c r="E130" s="15">
        <f>'raw data'!E130</f>
        <v>5339.767311165695</v>
      </c>
      <c r="F130" s="31">
        <f>'raw data'!F130</f>
        <v>2.5068077026605122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38407.81253472222</v>
      </c>
      <c r="E131" s="15">
        <f>'raw data'!E131</f>
        <v>12104.098496210443</v>
      </c>
      <c r="F131" s="31">
        <f>'raw data'!F131</f>
        <v>0.269031829561285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38407.819502314815</v>
      </c>
      <c r="E132" s="15">
        <f>'raw data'!E132</f>
        <v>2364.8701968951223</v>
      </c>
      <c r="F132" s="31">
        <f>'raw data'!F132</f>
        <v>2.9795201881094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250r3  28-36</v>
      </c>
      <c r="D133" s="81">
        <f>'raw data'!D133</f>
        <v>38407.82648148148</v>
      </c>
      <c r="E133" s="15">
        <f>'raw data'!E133</f>
        <v>9592.968528599813</v>
      </c>
      <c r="F133" s="31">
        <f>'raw data'!F133</f>
        <v>2.276651522969216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252r1  88-96</v>
      </c>
      <c r="D134" s="81">
        <f>'raw data'!D134</f>
        <v>38407.83342592593</v>
      </c>
      <c r="E134" s="15">
        <f>'raw data'!E134</f>
        <v>7478.303029757749</v>
      </c>
      <c r="F134" s="31">
        <f>'raw data'!F134</f>
        <v>2.7640699746388226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254r1  36-45</v>
      </c>
      <c r="D135" s="81">
        <f>'raw data'!D135</f>
        <v>38407.84037037037</v>
      </c>
      <c r="E135" s="15">
        <f>'raw data'!E135</f>
        <v>17718.762446902274</v>
      </c>
      <c r="F135" s="31">
        <f>'raw data'!F135</f>
        <v>1.4691924067778288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38407.847337962965</v>
      </c>
      <c r="E136" s="15">
        <f>'raw data'!E136</f>
        <v>12011.851631961508</v>
      </c>
      <c r="F136" s="31">
        <f>'raw data'!F136</f>
        <v>2.151010081450589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38407.85430555556</v>
      </c>
      <c r="E137" s="15">
        <f>'raw data'!E137</f>
        <v>11179.659621358507</v>
      </c>
      <c r="F137" s="31">
        <f>'raw data'!F137</f>
        <v>0.7117493714401667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255r1  28-35</v>
      </c>
      <c r="D138" s="81">
        <f>'raw data'!D138</f>
        <v>38407.86127314815</v>
      </c>
      <c r="E138" s="15">
        <f>'raw data'!E138</f>
        <v>13728.667257771047</v>
      </c>
      <c r="F138" s="31">
        <f>'raw data'!F138</f>
        <v>0.6286167290184683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256r2  88-94</v>
      </c>
      <c r="D139" s="81">
        <f>'raw data'!D139</f>
        <v>38407.86822916667</v>
      </c>
      <c r="E139" s="15">
        <f>'raw data'!E139</f>
        <v>7507.500001743819</v>
      </c>
      <c r="F139" s="31">
        <f>'raw data'!F139</f>
        <v>4.444418023188682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38407.87517361111</v>
      </c>
      <c r="E140" s="15">
        <f>'raw data'!E140</f>
        <v>17572.901566008084</v>
      </c>
      <c r="F140" s="31">
        <f>'raw data'!F140</f>
        <v>0.9100537353130771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38407.88212962963</v>
      </c>
      <c r="E141" s="15">
        <f>'raw data'!E141</f>
        <v>11943.473830537157</v>
      </c>
      <c r="F141" s="31">
        <f>'raw data'!F141</f>
        <v>1.1186060006645184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258r1  34-39</v>
      </c>
      <c r="D142" s="81">
        <f>'raw data'!D142</f>
        <v>38407.889085648145</v>
      </c>
      <c r="E142" s="15">
        <f>'raw data'!E142</f>
        <v>2516.969865811792</v>
      </c>
      <c r="F142" s="31">
        <f>'raw data'!F142</f>
        <v>4.413857102457964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38407.896053240744</v>
      </c>
      <c r="E143" s="15">
        <f>'raw data'!E143</f>
        <v>2382.1537830760776</v>
      </c>
      <c r="F143" s="31">
        <f>'raw data'!F143</f>
        <v>2.871987440255935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264r1  52-60</v>
      </c>
      <c r="D144" s="81">
        <f>'raw data'!D144</f>
        <v>38407.90298611111</v>
      </c>
      <c r="E144" s="15">
        <f>'raw data'!E144</f>
        <v>3601.9119842797254</v>
      </c>
      <c r="F144" s="31">
        <f>'raw data'!F144</f>
        <v>6.125150288348821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267r2  111-120</v>
      </c>
      <c r="D145" s="81">
        <f>'raw data'!D145</f>
        <v>38407.92623842593</v>
      </c>
      <c r="E145" s="15">
        <f>'raw data'!E145</f>
        <v>9170.932955519926</v>
      </c>
      <c r="F145" s="31">
        <f>'raw data'!F145</f>
        <v>0.5989184007266897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38407.93319444444</v>
      </c>
      <c r="E146" s="15">
        <f>'raw data'!E146</f>
        <v>11884.569454708511</v>
      </c>
      <c r="F146" s="31">
        <f>'raw data'!F146</f>
        <v>2.8192751112477676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38407.94013888889</v>
      </c>
      <c r="E147" s="178">
        <v>5303.695</v>
      </c>
      <c r="F147" s="178">
        <v>5.272354957778978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38407.94709490741</v>
      </c>
      <c r="E148" s="15">
        <f>'raw data'!E148</f>
        <v>2505.480901252396</v>
      </c>
      <c r="F148" s="31">
        <f>'raw data'!F148</f>
        <v>9.113628280253915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38407.95402777778</v>
      </c>
      <c r="E149" s="15">
        <f>'raw data'!E149</f>
        <v>2305.3416599447605</v>
      </c>
      <c r="F149" s="31">
        <f>'raw data'!F149</f>
        <v>4.421628498263029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38407.96097222222</v>
      </c>
      <c r="E150" s="15">
        <f>'raw data'!E150</f>
        <v>17490.70811043889</v>
      </c>
      <c r="F150" s="31">
        <f>'raw data'!F150</f>
        <v>2.6613933980457096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38407.967939814815</v>
      </c>
      <c r="E151" s="15">
        <f>'raw data'!E151</f>
        <v>11685.937627879002</v>
      </c>
      <c r="F151" s="31">
        <f>'raw data'!F151</f>
        <v>1.5905423428232504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38407.73400462963</v>
      </c>
      <c r="E159" s="15">
        <f>'raw data'!E159</f>
        <v>22804.03603351002</v>
      </c>
      <c r="F159" s="31">
        <f>'raw data'!F159</f>
        <v>0.9670444100367116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38407.7409837963</v>
      </c>
      <c r="E160" s="15">
        <f>'raw data'!E160</f>
        <v>585.9906672519314</v>
      </c>
      <c r="F160" s="31">
        <f>'raw data'!F160</f>
        <v>3.403163338459048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38407.74793981481</v>
      </c>
      <c r="E161" s="178">
        <v>5366.805</v>
      </c>
      <c r="F161" s="178">
        <v>1.2570887654676217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38407.754895833335</v>
      </c>
      <c r="E162" s="15">
        <f>'raw data'!E162</f>
        <v>22651.937468902892</v>
      </c>
      <c r="F162" s="31">
        <f>'raw data'!F162</f>
        <v>1.5202052488569735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38407.761875</v>
      </c>
      <c r="E163" s="15">
        <f>'raw data'!E163</f>
        <v>80247.48592091311</v>
      </c>
      <c r="F163" s="31">
        <f>'raw data'!F163</f>
        <v>1.6274520154031082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230r1  53-60</v>
      </c>
      <c r="D164" s="81">
        <f>'raw data'!D164</f>
        <v>38407.768854166665</v>
      </c>
      <c r="E164" s="15">
        <f>'raw data'!E164</f>
        <v>4971.759783337621</v>
      </c>
      <c r="F164" s="31">
        <f>'raw data'!F164</f>
        <v>3.6375830857495517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38407.77581018519</v>
      </c>
      <c r="E165" s="15">
        <f>'raw data'!E165</f>
        <v>23562.075112902177</v>
      </c>
      <c r="F165" s="31">
        <f>'raw data'!F165</f>
        <v>1.7267714648908068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244r1  16-26</v>
      </c>
      <c r="D166" s="81">
        <f>'raw data'!D166</f>
        <v>38407.782789351855</v>
      </c>
      <c r="E166" s="15">
        <f>'raw data'!E166</f>
        <v>3909.8399041668345</v>
      </c>
      <c r="F166" s="31">
        <f>'raw data'!F166</f>
        <v>3.6517464113822458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246r1  60-69</v>
      </c>
      <c r="D167" s="81">
        <f>'raw data'!D167</f>
        <v>38407.789768518516</v>
      </c>
      <c r="E167" s="15">
        <f>'raw data'!E167</f>
        <v>2142.4206046624536</v>
      </c>
      <c r="F167" s="31">
        <f>'raw data'!F167</f>
        <v>0.616759043442905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248r2  5-11</v>
      </c>
      <c r="D168" s="81">
        <f>'raw data'!D168</f>
        <v>38407.79673611111</v>
      </c>
      <c r="E168" s="15">
        <f>'raw data'!E168</f>
        <v>66143.24581469275</v>
      </c>
      <c r="F168" s="31">
        <f>'raw data'!F168</f>
        <v>1.8065063728317603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38407.803715277776</v>
      </c>
      <c r="E169" s="178">
        <v>1299.005</v>
      </c>
      <c r="F169" s="178">
        <v>0.6348213524244819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38407.81070601852</v>
      </c>
      <c r="E170" s="15">
        <f>'raw data'!E170</f>
        <v>23761.87520629039</v>
      </c>
      <c r="F170" s="31">
        <f>'raw data'!F170</f>
        <v>3.4826590626980845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38407.81767361111</v>
      </c>
      <c r="E171" s="15">
        <f>'raw data'!E171</f>
        <v>77330.74156244553</v>
      </c>
      <c r="F171" s="31">
        <f>'raw data'!F171</f>
        <v>2.695997257940212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250r3  28-36</v>
      </c>
      <c r="D172" s="81">
        <f>'raw data'!D172</f>
        <v>38407.824641203704</v>
      </c>
      <c r="E172" s="15">
        <f>'raw data'!E172</f>
        <v>18970.746448355225</v>
      </c>
      <c r="F172" s="31">
        <f>'raw data'!F172</f>
        <v>1.5424396161341007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252r1  88-96</v>
      </c>
      <c r="D173" s="81">
        <f>'raw data'!D173</f>
        <v>38407.83159722222</v>
      </c>
      <c r="E173" s="15">
        <f>'raw data'!E173</f>
        <v>4817.99382310123</v>
      </c>
      <c r="F173" s="31">
        <f>'raw data'!F173</f>
        <v>2.8796752469884064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254r1  36-45</v>
      </c>
      <c r="D174" s="81">
        <f>'raw data'!D174</f>
        <v>38407.838541666664</v>
      </c>
      <c r="E174" s="15">
        <f>'raw data'!E174</f>
        <v>4923.658052784892</v>
      </c>
      <c r="F174" s="31">
        <f>'raw data'!F174</f>
        <v>1.8280305020393672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38407.845497685186</v>
      </c>
      <c r="E175" s="15">
        <f>'raw data'!E175</f>
        <v>23646.83037184096</v>
      </c>
      <c r="F175" s="31">
        <f>'raw data'!F175</f>
        <v>0.65332066108402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38407.852476851855</v>
      </c>
      <c r="E176" s="15">
        <f>'raw data'!E176</f>
        <v>5621.5811039044565</v>
      </c>
      <c r="F176" s="31">
        <f>'raw data'!F176</f>
        <v>1.0696262971715524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255r1  28-35</v>
      </c>
      <c r="D177" s="81">
        <f>'raw data'!D177</f>
        <v>38407.859444444446</v>
      </c>
      <c r="E177" s="15">
        <f>'raw data'!E177</f>
        <v>24512.92098563271</v>
      </c>
      <c r="F177" s="31">
        <f>'raw data'!F177</f>
        <v>0.5861454356997737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256r2  88-94</v>
      </c>
      <c r="D178" s="81">
        <f>'raw data'!D178</f>
        <v>38407.86638888889</v>
      </c>
      <c r="E178" s="15">
        <f>'raw data'!E178</f>
        <v>62851.4118765268</v>
      </c>
      <c r="F178" s="31">
        <f>'raw data'!F178</f>
        <v>1.0248545207534152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38407.873344907406</v>
      </c>
      <c r="E179" s="15">
        <f>'raw data'!E179</f>
        <v>1085.4147703827393</v>
      </c>
      <c r="F179" s="31">
        <f>'raw data'!F179</f>
        <v>4.775086598810867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38407.88030092593</v>
      </c>
      <c r="E180" s="15">
        <f>'raw data'!E180</f>
        <v>23748.47880990426</v>
      </c>
      <c r="F180" s="31">
        <f>'raw data'!F180</f>
        <v>1.511220530896721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258r1  34-39</v>
      </c>
      <c r="D181" s="81">
        <f>'raw data'!D181</f>
        <v>38407.88725694444</v>
      </c>
      <c r="E181" s="15">
        <f>'raw data'!E181</f>
        <v>2231.658577245788</v>
      </c>
      <c r="F181" s="31">
        <f>'raw data'!F181</f>
        <v>5.693736497524053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38407.894224537034</v>
      </c>
      <c r="E182" s="15">
        <f>'raw data'!E182</f>
        <v>82068.28439577349</v>
      </c>
      <c r="F182" s="31">
        <f>'raw data'!F182</f>
        <v>1.376147676772358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264r1  52-60</v>
      </c>
      <c r="D183" s="81">
        <f>'raw data'!D183</f>
        <v>38407.90116898148</v>
      </c>
      <c r="E183" s="15">
        <f>'raw data'!E183</f>
        <v>1822.1875515318181</v>
      </c>
      <c r="F183" s="31">
        <f>'raw data'!F183</f>
        <v>12.993027868017057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267r2  111-120</v>
      </c>
      <c r="D184" s="81">
        <f>'raw data'!D184</f>
        <v>38407.924409722225</v>
      </c>
      <c r="E184" s="15">
        <f>'raw data'!E184</f>
        <v>5197.405882537829</v>
      </c>
      <c r="F184" s="31">
        <f>'raw data'!F184</f>
        <v>2.936668649267931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38407.93136574074</v>
      </c>
      <c r="E185" s="15">
        <f>'raw data'!E185</f>
        <v>23273.609205984234</v>
      </c>
      <c r="F185" s="31">
        <f>'raw data'!F185</f>
        <v>2.245744964083272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38407.938310185185</v>
      </c>
      <c r="E186" s="15">
        <f>'raw data'!E186</f>
        <v>1197.079377186238</v>
      </c>
      <c r="F186" s="31">
        <f>'raw data'!F186</f>
        <v>2.837408773735821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38407.94525462963</v>
      </c>
      <c r="E187" s="178">
        <v>551.72</v>
      </c>
      <c r="F187" s="178">
        <v>22.881976298613626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38407.952210648145</v>
      </c>
      <c r="E188" s="15">
        <f>'raw data'!E188</f>
        <v>76926.0358568161</v>
      </c>
      <c r="F188" s="31">
        <f>'raw data'!F188</f>
        <v>2.1876380032192575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38407.95914351852</v>
      </c>
      <c r="E189" s="15">
        <f>'raw data'!E189</f>
        <v>1183.9362102791551</v>
      </c>
      <c r="F189" s="31">
        <f>'raw data'!F189</f>
        <v>9.03380235946651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38407.966099537036</v>
      </c>
      <c r="E190" s="15">
        <f>'raw data'!E190</f>
        <v>23982.473225755257</v>
      </c>
      <c r="F190" s="31">
        <f>'raw data'!F190</f>
        <v>2.1479482741346554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38407.73670138889</v>
      </c>
      <c r="E198" s="15">
        <f>'raw data'!E198</f>
        <v>16189.180714633007</v>
      </c>
      <c r="F198" s="31">
        <f>'raw data'!F198</f>
        <v>3.5692060309875266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38407.743680555555</v>
      </c>
      <c r="E199" s="15">
        <f>'raw data'!E199</f>
        <v>254.68242734417873</v>
      </c>
      <c r="F199" s="31">
        <f>'raw data'!F199</f>
        <v>34.70558744446129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38407.75063657408</v>
      </c>
      <c r="E200" s="15">
        <f>'raw data'!E200</f>
        <v>23049.73970320944</v>
      </c>
      <c r="F200" s="31">
        <f>'raw data'!F200</f>
        <v>1.6340685276339306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38407.75759259259</v>
      </c>
      <c r="E201" s="15">
        <f>'raw data'!E201</f>
        <v>16295.162973579158</v>
      </c>
      <c r="F201" s="31">
        <f>'raw data'!F201</f>
        <v>1.5677063586583642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38407.76457175926</v>
      </c>
      <c r="E202" s="15">
        <f>'raw data'!E202</f>
        <v>3614.3786341354044</v>
      </c>
      <c r="F202" s="31">
        <f>'raw data'!F202</f>
        <v>1.590338998601355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230r1  53-60</v>
      </c>
      <c r="D203" s="81">
        <f>'raw data'!D203</f>
        <v>38407.77155092593</v>
      </c>
      <c r="E203" s="15">
        <f>'raw data'!E203</f>
        <v>21833.548162190244</v>
      </c>
      <c r="F203" s="31">
        <f>'raw data'!F203</f>
        <v>0.888052842746836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38407.77850694444</v>
      </c>
      <c r="E204" s="15">
        <f>'raw data'!E204</f>
        <v>16349.881036165367</v>
      </c>
      <c r="F204" s="31">
        <f>'raw data'!F204</f>
        <v>0.29589624889009813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244r1  16-26</v>
      </c>
      <c r="D205" s="81">
        <f>'raw data'!D205</f>
        <v>38407.78548611111</v>
      </c>
      <c r="E205" s="15">
        <f>'raw data'!E205</f>
        <v>20419.501262278383</v>
      </c>
      <c r="F205" s="31">
        <f>'raw data'!F205</f>
        <v>5.907153538880283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246r1  60-69</v>
      </c>
      <c r="D206" s="81">
        <f>'raw data'!D206</f>
        <v>38407.79246527778</v>
      </c>
      <c r="E206" s="15">
        <f>'raw data'!E206</f>
        <v>29378.71208831486</v>
      </c>
      <c r="F206" s="31">
        <f>'raw data'!F206</f>
        <v>1.1620676503884282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248r2  5-11</v>
      </c>
      <c r="D207" s="81">
        <f>'raw data'!D207</f>
        <v>38407.79944444444</v>
      </c>
      <c r="E207" s="15">
        <f>'raw data'!E207</f>
        <v>4871.622416310247</v>
      </c>
      <c r="F207" s="31">
        <f>'raw data'!F207</f>
        <v>0.5721183857399033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38407.806435185186</v>
      </c>
      <c r="E208" s="15">
        <f>'raw data'!E208</f>
        <v>10255.148498360828</v>
      </c>
      <c r="F208" s="31">
        <f>'raw data'!F208</f>
        <v>1.4697137487201493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38407.81340277778</v>
      </c>
      <c r="E209" s="15">
        <f>'raw data'!E209</f>
        <v>16241.335644778108</v>
      </c>
      <c r="F209" s="31">
        <f>'raw data'!F209</f>
        <v>1.9262853731826703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38407.82037037037</v>
      </c>
      <c r="E210" s="15">
        <f>'raw data'!E210</f>
        <v>1578.006485766572</v>
      </c>
      <c r="F210" s="31">
        <f>'raw data'!F210</f>
        <v>2.841088556457539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250r3  28-36</v>
      </c>
      <c r="D211" s="81">
        <f>'raw data'!D211</f>
        <v>38407.82734953704</v>
      </c>
      <c r="E211" s="15">
        <f>'raw data'!E211</f>
        <v>13723.841038262062</v>
      </c>
      <c r="F211" s="31">
        <f>'raw data'!F211</f>
        <v>2.8137599863521445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252r1  88-96</v>
      </c>
      <c r="D212" s="81">
        <f>'raw data'!D212</f>
        <v>38407.83429398148</v>
      </c>
      <c r="E212" s="15">
        <f>'raw data'!E212</f>
        <v>17943.358145098704</v>
      </c>
      <c r="F212" s="31">
        <f>'raw data'!F212</f>
        <v>0.5136135641126697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254r1  36-45</v>
      </c>
      <c r="D213" s="81">
        <f>'raw data'!D213</f>
        <v>38407.84125</v>
      </c>
      <c r="E213" s="15">
        <f>'raw data'!E213</f>
        <v>29724.770553580536</v>
      </c>
      <c r="F213" s="31">
        <f>'raw data'!F213</f>
        <v>0.9686183500202055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38407.84820601852</v>
      </c>
      <c r="E214" s="15">
        <f>'raw data'!E214</f>
        <v>15513.055685448851</v>
      </c>
      <c r="F214" s="31">
        <f>'raw data'!F214</f>
        <v>0.46432565958614475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38407.85518518519</v>
      </c>
      <c r="E215" s="15">
        <f>'raw data'!E215</f>
        <v>21334.096246247376</v>
      </c>
      <c r="F215" s="31">
        <f>'raw data'!F215</f>
        <v>1.7294489406054814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255r1  28-35</v>
      </c>
      <c r="D216" s="81">
        <f>'raw data'!D216</f>
        <v>38407.8621412037</v>
      </c>
      <c r="E216" s="15">
        <f>'raw data'!E216</f>
        <v>10087.379443529448</v>
      </c>
      <c r="F216" s="31">
        <f>'raw data'!F216</f>
        <v>1.1264226819525434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256r2  88-94</v>
      </c>
      <c r="D217" s="81">
        <f>'raw data'!D217</f>
        <v>38407.869097222225</v>
      </c>
      <c r="E217" s="15">
        <f>'raw data'!E217</f>
        <v>6104.76850047853</v>
      </c>
      <c r="F217" s="31">
        <f>'raw data'!F217</f>
        <v>2.728555986820654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38407.87604166667</v>
      </c>
      <c r="E218" s="15">
        <f>'raw data'!E218</f>
        <v>16646.485700253434</v>
      </c>
      <c r="F218" s="31">
        <f>'raw data'!F218</f>
        <v>1.4190790504619282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38407.882997685185</v>
      </c>
      <c r="E219" s="15">
        <f>'raw data'!E219</f>
        <v>15586.278434371234</v>
      </c>
      <c r="F219" s="31">
        <f>'raw data'!F219</f>
        <v>1.6104420187054926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258r1  34-39</v>
      </c>
      <c r="D220" s="81">
        <f>'raw data'!D220</f>
        <v>38407.88995370371</v>
      </c>
      <c r="E220" s="15">
        <f>'raw data'!E220</f>
        <v>21930.736876863622</v>
      </c>
      <c r="F220" s="31">
        <f>'raw data'!F220</f>
        <v>1.1443526307976883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38407.8969212963</v>
      </c>
      <c r="E221" s="15">
        <f>'raw data'!E221</f>
        <v>3547.7423010108487</v>
      </c>
      <c r="F221" s="31">
        <f>'raw data'!F221</f>
        <v>3.083779805207402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264r1  52-60</v>
      </c>
      <c r="D222" s="81">
        <f>'raw data'!D222</f>
        <v>38407.90384259259</v>
      </c>
      <c r="E222" s="15">
        <f>'raw data'!E222</f>
        <v>22372.49009003497</v>
      </c>
      <c r="F222" s="31">
        <f>'raw data'!F222</f>
        <v>2.0025213614485033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267r2  111-120</v>
      </c>
      <c r="D223" s="81">
        <f>'raw data'!D223</f>
        <v>38407.92710648148</v>
      </c>
      <c r="E223" s="15">
        <f>'raw data'!E223</f>
        <v>21815.714713999492</v>
      </c>
      <c r="F223" s="31">
        <f>'raw data'!F223</f>
        <v>1.5433621039409073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38407.9340625</v>
      </c>
      <c r="E224" s="15">
        <f>'raw data'!E224</f>
        <v>15213.964931087616</v>
      </c>
      <c r="F224" s="31">
        <f>'raw data'!F224</f>
        <v>2.408420935230678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38407.94100694444</v>
      </c>
      <c r="E225" s="15">
        <f>'raw data'!E225</f>
        <v>9823.606522024711</v>
      </c>
      <c r="F225" s="31">
        <f>'raw data'!F225</f>
        <v>2.5106571485482156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38407.947962962964</v>
      </c>
      <c r="E226" s="15">
        <f>'raw data'!E226</f>
        <v>250.23082722970136</v>
      </c>
      <c r="F226" s="31">
        <f>'raw data'!F226</f>
        <v>71.61879973570723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38407.95490740741</v>
      </c>
      <c r="E227" s="15">
        <f>'raw data'!E227</f>
        <v>1428.352774105249</v>
      </c>
      <c r="F227" s="31">
        <f>'raw data'!F227</f>
        <v>1.6533797155910648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38407.96184027778</v>
      </c>
      <c r="E228" s="15">
        <f>'raw data'!E228</f>
        <v>15704.808555007523</v>
      </c>
      <c r="F228" s="31">
        <f>'raw data'!F228</f>
        <v>1.3934841762694352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38407.9687962963</v>
      </c>
      <c r="E229" s="15">
        <f>'raw data'!E229</f>
        <v>15184.63719269776</v>
      </c>
      <c r="F229" s="31">
        <f>'raw data'!F229</f>
        <v>1.2009565568903762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38407.73761574074</v>
      </c>
      <c r="E237" s="15">
        <f>'raw data'!E237</f>
        <v>3936047.978750833</v>
      </c>
      <c r="F237" s="31">
        <f>'raw data'!F237</f>
        <v>2.686405155821278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38407.74458333333</v>
      </c>
      <c r="E238" s="15">
        <f>'raw data'!E238</f>
        <v>5514.934942742064</v>
      </c>
      <c r="F238" s="31">
        <f>'raw data'!F238</f>
        <v>7.241995609036012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38407.751550925925</v>
      </c>
      <c r="E239" s="15">
        <f>'raw data'!E239</f>
        <v>1038995.00391789</v>
      </c>
      <c r="F239" s="31">
        <f>'raw data'!F239</f>
        <v>0.9533021289828736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38407.75850694445</v>
      </c>
      <c r="E240" s="15">
        <f>'raw data'!E240</f>
        <v>3842057.1519499086</v>
      </c>
      <c r="F240" s="31">
        <f>'raw data'!F240</f>
        <v>1.2856682275115587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38407.76548611111</v>
      </c>
      <c r="E241" s="15">
        <f>'raw data'!E241</f>
        <v>11349.48567639482</v>
      </c>
      <c r="F241" s="31">
        <f>'raw data'!F241</f>
        <v>1.073693294378705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230r1  53-60</v>
      </c>
      <c r="D242" s="81">
        <f>'raw data'!D242</f>
        <v>38407.772465277776</v>
      </c>
      <c r="E242" s="15">
        <f>'raw data'!E242</f>
        <v>811722.8966261245</v>
      </c>
      <c r="F242" s="31">
        <f>'raw data'!F242</f>
        <v>1.0627550561833532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38407.77943287037</v>
      </c>
      <c r="E243" s="15">
        <f>'raw data'!E243</f>
        <v>3688168.8617903916</v>
      </c>
      <c r="F243" s="31">
        <f>'raw data'!F243</f>
        <v>0.6087278089354295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244r1  16-26</v>
      </c>
      <c r="D244" s="81">
        <f>'raw data'!D244</f>
        <v>38407.78640046297</v>
      </c>
      <c r="E244" s="15">
        <f>'raw data'!E244</f>
        <v>856349.0552510396</v>
      </c>
      <c r="F244" s="31">
        <f>'raw data'!F244</f>
        <v>1.3650320716714126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246r1  60-69</v>
      </c>
      <c r="D245" s="81">
        <f>'raw data'!D245</f>
        <v>38407.79337962963</v>
      </c>
      <c r="E245" s="15">
        <f>'raw data'!E245</f>
        <v>770865.9703373618</v>
      </c>
      <c r="F245" s="31">
        <f>'raw data'!F245</f>
        <v>0.7373942863751676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248r2  5-11</v>
      </c>
      <c r="D246" s="81">
        <f>'raw data'!D246</f>
        <v>38407.800358796296</v>
      </c>
      <c r="E246" s="15">
        <f>'raw data'!E246</f>
        <v>174955.02752405743</v>
      </c>
      <c r="F246" s="31">
        <f>'raw data'!F246</f>
        <v>0.5190618214887543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38407.807337962964</v>
      </c>
      <c r="E247" s="15">
        <f>'raw data'!E247</f>
        <v>2713485.3897733227</v>
      </c>
      <c r="F247" s="31">
        <f>'raw data'!F247</f>
        <v>1.2568323989271137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38407.81431712963</v>
      </c>
      <c r="E248" s="15">
        <f>'raw data'!E248</f>
        <v>3712466.3912662053</v>
      </c>
      <c r="F248" s="31">
        <f>'raw data'!F248</f>
        <v>1.3135256015461951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38407.821284722224</v>
      </c>
      <c r="E249" s="15">
        <f>'raw data'!E249</f>
        <v>7751.269879850452</v>
      </c>
      <c r="F249" s="31">
        <f>'raw data'!F249</f>
        <v>7.961801576116056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250r3  28-36</v>
      </c>
      <c r="D250" s="81">
        <f>'raw data'!D250</f>
        <v>38407.828252314815</v>
      </c>
      <c r="E250" s="15">
        <f>'raw data'!E250</f>
        <v>531933.184475435</v>
      </c>
      <c r="F250" s="31">
        <f>'raw data'!F250</f>
        <v>1.0564508801148254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252r1  88-96</v>
      </c>
      <c r="D251" s="81">
        <f>'raw data'!D251</f>
        <v>38407.83519675926</v>
      </c>
      <c r="E251" s="15">
        <f>'raw data'!E251</f>
        <v>804116.5513950763</v>
      </c>
      <c r="F251" s="31">
        <f>'raw data'!F251</f>
        <v>2.1107922316795786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254r1  36-45</v>
      </c>
      <c r="D252" s="81">
        <f>'raw data'!D252</f>
        <v>38407.842152777775</v>
      </c>
      <c r="E252" s="15">
        <f>'raw data'!E252</f>
        <v>551320.1322743897</v>
      </c>
      <c r="F252" s="31">
        <f>'raw data'!F252</f>
        <v>2.164878941226944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38407.84912037037</v>
      </c>
      <c r="E253" s="15">
        <f>'raw data'!E253</f>
        <v>3549889.215344739</v>
      </c>
      <c r="F253" s="31">
        <f>'raw data'!F253</f>
        <v>0.16305655810625821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38407.856087962966</v>
      </c>
      <c r="E254" s="15">
        <f>'raw data'!E254</f>
        <v>956289.6868331836</v>
      </c>
      <c r="F254" s="31">
        <f>'raw data'!F254</f>
        <v>0.42058763325084647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255r1  28-35</v>
      </c>
      <c r="D255" s="81">
        <f>'raw data'!D255</f>
        <v>38407.86305555556</v>
      </c>
      <c r="E255" s="15">
        <f>'raw data'!E255</f>
        <v>476770.2264527634</v>
      </c>
      <c r="F255" s="31">
        <f>'raw data'!F255</f>
        <v>0.4458529264667381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256r2  88-94</v>
      </c>
      <c r="D256" s="81">
        <f>'raw data'!D256</f>
        <v>38407.87</v>
      </c>
      <c r="E256" s="15">
        <f>'raw data'!E256</f>
        <v>139968.7135133888</v>
      </c>
      <c r="F256" s="31">
        <f>'raw data'!F256</f>
        <v>0.7712208089339312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38407.87695601852</v>
      </c>
      <c r="E257" s="15">
        <f>'raw data'!E257</f>
        <v>3593670.134428668</v>
      </c>
      <c r="F257" s="31">
        <f>'raw data'!F257</f>
        <v>1.077115648168505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38407.88391203704</v>
      </c>
      <c r="E258" s="15">
        <f>'raw data'!E258</f>
        <v>3516395.476153863</v>
      </c>
      <c r="F258" s="31">
        <f>'raw data'!F258</f>
        <v>1.469119955402289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258r1  34-39</v>
      </c>
      <c r="D259" s="81">
        <f>'raw data'!D259</f>
        <v>38407.890868055554</v>
      </c>
      <c r="E259" s="15">
        <f>'raw data'!E259</f>
        <v>913420.473768724</v>
      </c>
      <c r="F259" s="31">
        <f>'raw data'!F259</f>
        <v>1.3703410276011994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38407.897835648146</v>
      </c>
      <c r="E260" s="15">
        <f>'raw data'!E260</f>
        <v>10221.739782293138</v>
      </c>
      <c r="F260" s="31">
        <f>'raw data'!F260</f>
        <v>2.115364184450337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264r1  52-60</v>
      </c>
      <c r="D261" s="81">
        <f>'raw data'!D261</f>
        <v>38407.904756944445</v>
      </c>
      <c r="E261" s="15">
        <f>'raw data'!E261</f>
        <v>867847.5349864779</v>
      </c>
      <c r="F261" s="31">
        <f>'raw data'!F261</f>
        <v>0.668755843581861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267r2  111-120</v>
      </c>
      <c r="D262" s="81">
        <f>'raw data'!D262</f>
        <v>38407.92802083334</v>
      </c>
      <c r="E262" s="15">
        <f>'raw data'!E262</f>
        <v>682974.5678871602</v>
      </c>
      <c r="F262" s="31">
        <f>'raw data'!F262</f>
        <v>4.300656396026025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38407.934965277775</v>
      </c>
      <c r="E263" s="15">
        <f>'raw data'!E263</f>
        <v>3394265.1537127383</v>
      </c>
      <c r="F263" s="31">
        <f>'raw data'!F263</f>
        <v>2.077633309009526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38407.94190972222</v>
      </c>
      <c r="E264" s="15">
        <f>'raw data'!E264</f>
        <v>2460165.65995675</v>
      </c>
      <c r="F264" s="31">
        <f>'raw data'!F264</f>
        <v>2.5833857907616045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38407.94886574074</v>
      </c>
      <c r="E265" s="15">
        <f>'raw data'!E265</f>
        <v>4958.872706394275</v>
      </c>
      <c r="F265" s="31">
        <f>'raw data'!F265</f>
        <v>11.871835687756581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38407.95581018519</v>
      </c>
      <c r="E266" s="15">
        <f>'raw data'!E266</f>
        <v>6869.154868238877</v>
      </c>
      <c r="F266" s="31">
        <f>'raw data'!F266</f>
        <v>17.315479259084377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38407.96275462963</v>
      </c>
      <c r="E267" s="15">
        <f>'raw data'!E267</f>
        <v>3506947.5621891622</v>
      </c>
      <c r="F267" s="31">
        <f>'raw data'!F267</f>
        <v>2.550117437114078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38407.96971064815</v>
      </c>
      <c r="E268" s="15">
        <f>'raw data'!E268</f>
        <v>3431878.4904447277</v>
      </c>
      <c r="F268" s="31">
        <f>'raw data'!F268</f>
        <v>1.723366009019185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38407.73532407408</v>
      </c>
      <c r="E276" s="15">
        <f>'raw data'!E276</f>
        <v>21168.433395520584</v>
      </c>
      <c r="F276" s="31">
        <f>'raw data'!F276</f>
        <v>0.35831480692749296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38407.74230324074</v>
      </c>
      <c r="E277" s="88">
        <v>-159.54</v>
      </c>
      <c r="F277" s="31"/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38407.74927083333</v>
      </c>
      <c r="E278" s="15">
        <f>'raw data'!E278</f>
        <v>20776.52628436218</v>
      </c>
      <c r="F278" s="31">
        <f>'raw data'!F278</f>
        <v>1.7709967062961578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38407.756215277775</v>
      </c>
      <c r="E279" s="15">
        <f>'raw data'!E279</f>
        <v>20630.0241980859</v>
      </c>
      <c r="F279" s="31">
        <f>'raw data'!F279</f>
        <v>2.3483811165402804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38407.76320601852</v>
      </c>
      <c r="E280" s="178">
        <v>1787.705</v>
      </c>
      <c r="F280" s="178">
        <v>5.2334376047240205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230r1  53-60</v>
      </c>
      <c r="D281" s="81">
        <f>'raw data'!D281</f>
        <v>38407.77017361111</v>
      </c>
      <c r="E281" s="15">
        <f>'raw data'!E281</f>
        <v>11762.319331132056</v>
      </c>
      <c r="F281" s="31">
        <f>'raw data'!F281</f>
        <v>2.4733794590228113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38407.77712962963</v>
      </c>
      <c r="E282" s="15">
        <f>'raw data'!E282</f>
        <v>21178.799982645785</v>
      </c>
      <c r="F282" s="31">
        <f>'raw data'!F282</f>
        <v>2.079569525175235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244r1  16-26</v>
      </c>
      <c r="D283" s="81">
        <f>'raw data'!D283</f>
        <v>38407.78412037037</v>
      </c>
      <c r="E283" s="15">
        <f>'raw data'!E283</f>
        <v>12254.861696764268</v>
      </c>
      <c r="F283" s="31">
        <f>'raw data'!F283</f>
        <v>0.27128150694626835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246r1  60-69</v>
      </c>
      <c r="D284" s="81">
        <f>'raw data'!D284</f>
        <v>38407.79108796296</v>
      </c>
      <c r="E284" s="15">
        <f>'raw data'!E284</f>
        <v>53156.088000617725</v>
      </c>
      <c r="F284" s="31">
        <f>'raw data'!F284</f>
        <v>3.766726194317645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248r2  5-11</v>
      </c>
      <c r="D285" s="81">
        <f>'raw data'!D285</f>
        <v>38407.79806712963</v>
      </c>
      <c r="E285" s="178">
        <v>2226.235</v>
      </c>
      <c r="F285" s="178">
        <v>6.127973140553978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38407.80504629629</v>
      </c>
      <c r="E286" s="15">
        <f>'raw data'!E286</f>
        <v>11005.000151803695</v>
      </c>
      <c r="F286" s="31">
        <f>'raw data'!F286</f>
        <v>1.916893559991692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38407.81203703704</v>
      </c>
      <c r="E287" s="15">
        <f>'raw data'!E287</f>
        <v>20735.716268540516</v>
      </c>
      <c r="F287" s="31">
        <f>'raw data'!F287</f>
        <v>1.7283717757179247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38407.81900462963</v>
      </c>
      <c r="E288" s="15">
        <f>'raw data'!E288</f>
        <v>720.9093557711581</v>
      </c>
      <c r="F288" s="31">
        <f>'raw data'!F288</f>
        <v>6.068625559999107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250r3  28-36</v>
      </c>
      <c r="D289" s="81">
        <f>'raw data'!D289</f>
        <v>38407.82597222222</v>
      </c>
      <c r="E289" s="15">
        <f>'raw data'!E289</f>
        <v>6668.770348164294</v>
      </c>
      <c r="F289" s="31">
        <f>'raw data'!F289</f>
        <v>1.9743308016994598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252r1  88-96</v>
      </c>
      <c r="D290" s="81">
        <f>'raw data'!D290</f>
        <v>38407.832916666666</v>
      </c>
      <c r="E290" s="15">
        <f>'raw data'!E290</f>
        <v>10532.89116829064</v>
      </c>
      <c r="F290" s="31">
        <f>'raw data'!F290</f>
        <v>1.3808714292629154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254r1  36-45</v>
      </c>
      <c r="D291" s="81">
        <f>'raw data'!D291</f>
        <v>38407.83986111111</v>
      </c>
      <c r="E291" s="15">
        <f>'raw data'!E291</f>
        <v>126828.89143158883</v>
      </c>
      <c r="F291" s="31">
        <f>'raw data'!F291</f>
        <v>0.12148825288022672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38407.8468287037</v>
      </c>
      <c r="E292" s="15">
        <f>'raw data'!E292</f>
        <v>20529.449976465887</v>
      </c>
      <c r="F292" s="31">
        <f>'raw data'!F292</f>
        <v>2.2079944712856427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38407.85380787037</v>
      </c>
      <c r="E293" s="15">
        <f>'raw data'!E293</f>
        <v>19958.798955535738</v>
      </c>
      <c r="F293" s="31">
        <f>'raw data'!F293</f>
        <v>1.8534060030385602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255r1  28-35</v>
      </c>
      <c r="D294" s="81">
        <f>'raw data'!D294</f>
        <v>38407.860763888886</v>
      </c>
      <c r="E294" s="15">
        <f>'raw data'!E294</f>
        <v>4737.742612903388</v>
      </c>
      <c r="F294" s="31">
        <f>'raw data'!F294</f>
        <v>1.4045063959094202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256r2  88-94</v>
      </c>
      <c r="D295" s="81">
        <f>'raw data'!D295</f>
        <v>38407.86771990741</v>
      </c>
      <c r="E295" s="15">
        <f>'raw data'!E295</f>
        <v>2832.5805096639456</v>
      </c>
      <c r="F295" s="31">
        <f>'raw data'!F295</f>
        <v>5.417649769538676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38407.87467592592</v>
      </c>
      <c r="E296" s="15">
        <f>'raw data'!E296</f>
        <v>24728.166294430164</v>
      </c>
      <c r="F296" s="31">
        <f>'raw data'!F296</f>
        <v>1.0580286555126905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38407.88162037037</v>
      </c>
      <c r="E297" s="15">
        <f>'raw data'!E297</f>
        <v>21174.983781897543</v>
      </c>
      <c r="F297" s="31">
        <f>'raw data'!F297</f>
        <v>1.0563494184016606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258r1  34-39</v>
      </c>
      <c r="D298" s="81">
        <f>'raw data'!D298</f>
        <v>38407.88858796296</v>
      </c>
      <c r="E298" s="15">
        <f>'raw data'!E298</f>
        <v>13984.102720478772</v>
      </c>
      <c r="F298" s="31">
        <f>'raw data'!F298</f>
        <v>1.0336673919649353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38407.89554398148</v>
      </c>
      <c r="E299" s="15">
        <f>'raw data'!E299</f>
        <v>1672.3976873620043</v>
      </c>
      <c r="F299" s="31">
        <f>'raw data'!F299</f>
        <v>3.982013137345386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264r1  52-60</v>
      </c>
      <c r="D300" s="81">
        <f>'raw data'!D300</f>
        <v>38407.90247685185</v>
      </c>
      <c r="E300" s="15">
        <f>'raw data'!E300</f>
        <v>17028.04592168091</v>
      </c>
      <c r="F300" s="31">
        <f>'raw data'!F300</f>
        <v>2.0422665811638985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267r2  111-120</v>
      </c>
      <c r="D301" s="81">
        <f>'raw data'!D301</f>
        <v>38407.92574074074</v>
      </c>
      <c r="E301" s="15">
        <f>'raw data'!E301</f>
        <v>12374.532152836708</v>
      </c>
      <c r="F301" s="31">
        <f>'raw data'!F301</f>
        <v>2.4217466750935635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38407.93268518519</v>
      </c>
      <c r="E302" s="15">
        <f>'raw data'!E302</f>
        <v>20200.306398653447</v>
      </c>
      <c r="F302" s="31">
        <f>'raw data'!F302</f>
        <v>1.3440616852912557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38407.93962962963</v>
      </c>
      <c r="E303" s="15">
        <f>'raw data'!E303</f>
        <v>10658.65259543007</v>
      </c>
      <c r="F303" s="31">
        <f>'raw data'!F303</f>
        <v>1.6213916388470562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38407.94658564815</v>
      </c>
      <c r="E304" s="178">
        <v>259.81</v>
      </c>
      <c r="F304" s="178">
        <v>18.412710224536156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38407.95353009259</v>
      </c>
      <c r="E305" s="178">
        <v>665.165</v>
      </c>
      <c r="F305" s="178">
        <v>12.78238183478515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38407.96047453704</v>
      </c>
      <c r="E306" s="15">
        <f>'raw data'!E306</f>
        <v>24149.145109249297</v>
      </c>
      <c r="F306" s="31">
        <f>'raw data'!F306</f>
        <v>1.2905161479497633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38407.96743055555</v>
      </c>
      <c r="E307" s="15">
        <f>'raw data'!E307</f>
        <v>20572.989646521815</v>
      </c>
      <c r="F307" s="31">
        <f>'raw data'!F307</f>
        <v>2.0439325512231554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38407.73715277778</v>
      </c>
      <c r="E315" s="15">
        <f>'raw data'!E315</f>
        <v>9907.556562946684</v>
      </c>
      <c r="F315" s="31">
        <f>'raw data'!F315</f>
        <v>1.0603919953837164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38407.74412037037</v>
      </c>
      <c r="E316" s="15">
        <f>'raw data'!E316</f>
        <v>40.146483687047315</v>
      </c>
      <c r="F316" s="31">
        <f>'raw data'!F316</f>
        <v>215.9032486546507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38407.75108796296</v>
      </c>
      <c r="E317" s="178">
        <v>5659.11</v>
      </c>
      <c r="F317" s="178">
        <v>0.7718839781174565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38407.758043981485</v>
      </c>
      <c r="E318" s="15">
        <f>'raw data'!E318</f>
        <v>9996.61031722323</v>
      </c>
      <c r="F318" s="31">
        <f>'raw data'!F318</f>
        <v>2.819970583893335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38407.765023148146</v>
      </c>
      <c r="E319" s="15">
        <f>'raw data'!E319</f>
        <v>-28.649019158247757</v>
      </c>
      <c r="F319" s="31">
        <f>'raw data'!F319</f>
        <v>0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230r1  53-60</v>
      </c>
      <c r="D320" s="81">
        <f>'raw data'!D320</f>
        <v>38407.77199074074</v>
      </c>
      <c r="E320" s="15">
        <f>'raw data'!E320</f>
        <v>3196.7827845718384</v>
      </c>
      <c r="F320" s="31">
        <f>'raw data'!F320</f>
        <v>3.0443967894052566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38407.778958333336</v>
      </c>
      <c r="E321" s="15">
        <f>'raw data'!E321</f>
        <v>9690.33580950499</v>
      </c>
      <c r="F321" s="31">
        <f>'raw data'!F321</f>
        <v>3.753025758427437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244r1  16-26</v>
      </c>
      <c r="D322" s="81">
        <f>'raw data'!D322</f>
        <v>38407.7859375</v>
      </c>
      <c r="E322" s="15">
        <f>'raw data'!E322</f>
        <v>4300.146965467967</v>
      </c>
      <c r="F322" s="31">
        <f>'raw data'!F322</f>
        <v>2.0962090158847424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246r1  60-69</v>
      </c>
      <c r="D323" s="81">
        <f>'raw data'!D323</f>
        <v>38407.792916666665</v>
      </c>
      <c r="E323" s="15">
        <f>'raw data'!E323</f>
        <v>10196.351888571198</v>
      </c>
      <c r="F323" s="31">
        <f>'raw data'!F323</f>
        <v>2.7633833486994983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248r2  5-11</v>
      </c>
      <c r="D324" s="81">
        <f>'raw data'!D324</f>
        <v>38407.799895833334</v>
      </c>
      <c r="E324" s="178">
        <v>652.61</v>
      </c>
      <c r="F324" s="178">
        <v>9.211892161630423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38407.806875</v>
      </c>
      <c r="E325" s="15">
        <f>'raw data'!E325</f>
        <v>7439.853805623566</v>
      </c>
      <c r="F325" s="31">
        <f>'raw data'!F325</f>
        <v>1.3874184774184875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38407.81385416666</v>
      </c>
      <c r="E326" s="180">
        <v>9500</v>
      </c>
      <c r="F326" s="179"/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38407.820810185185</v>
      </c>
      <c r="E327" s="15">
        <f>'raw data'!E327</f>
        <v>-18.206676263595824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250r3  28-36</v>
      </c>
      <c r="D328" s="81">
        <f>'raw data'!D328</f>
        <v>38407.82778935185</v>
      </c>
      <c r="E328" s="178">
        <v>1265.26</v>
      </c>
      <c r="F328" s="178">
        <v>6.512671290148045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252r1  88-96</v>
      </c>
      <c r="D329" s="81">
        <f>'raw data'!D329</f>
        <v>38407.8347337963</v>
      </c>
      <c r="E329" s="15">
        <f>'raw data'!E329</f>
        <v>3076.4939963935426</v>
      </c>
      <c r="F329" s="31">
        <f>'raw data'!F329</f>
        <v>6.535798439411567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254r1  36-45</v>
      </c>
      <c r="D330" s="81">
        <f>'raw data'!D330</f>
        <v>38407.84168981481</v>
      </c>
      <c r="E330" s="15">
        <f>'raw data'!E330</f>
        <v>7018.085325008299</v>
      </c>
      <c r="F330" s="31">
        <f>'raw data'!F330</f>
        <v>3.182753964994286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38407.848657407405</v>
      </c>
      <c r="E331" s="15">
        <f>'raw data'!E331</f>
        <v>9345.73453988138</v>
      </c>
      <c r="F331" s="31">
        <f>'raw data'!F331</f>
        <v>2.3306185349177984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38407.855625</v>
      </c>
      <c r="E332" s="15">
        <f>'raw data'!E332</f>
        <v>5519.717743894956</v>
      </c>
      <c r="F332" s="31">
        <f>'raw data'!F332</f>
        <v>2.4661070809821255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255r1  28-35</v>
      </c>
      <c r="D333" s="81">
        <f>'raw data'!D333</f>
        <v>38407.862592592595</v>
      </c>
      <c r="E333" s="178">
        <v>1371.36</v>
      </c>
      <c r="F333" s="178">
        <v>2.3291745375513107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256r2  88-94</v>
      </c>
      <c r="D334" s="81">
        <f>'raw data'!D334</f>
        <v>38407.86953703704</v>
      </c>
      <c r="E334" s="180">
        <v>677.57</v>
      </c>
      <c r="F334" s="179"/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38407.87648148148</v>
      </c>
      <c r="E335" s="178">
        <v>9328.25</v>
      </c>
      <c r="F335" s="178">
        <v>5.116920414192919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38407.88344907408</v>
      </c>
      <c r="E336" s="15">
        <f>'raw data'!E336</f>
        <v>9389.483367094257</v>
      </c>
      <c r="F336" s="31">
        <f>'raw data'!F336</f>
        <v>5.7734135976209195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258r1  34-39</v>
      </c>
      <c r="D337" s="81">
        <f>'raw data'!D337</f>
        <v>38407.89040509259</v>
      </c>
      <c r="E337" s="15">
        <f>'raw data'!E337</f>
        <v>4595.3361611661785</v>
      </c>
      <c r="F337" s="31">
        <f>'raw data'!F337</f>
        <v>2.81071915904387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38407.897372685184</v>
      </c>
      <c r="E338" s="15">
        <f>'raw data'!E338</f>
        <v>185.37309144429963</v>
      </c>
      <c r="F338" s="31">
        <f>'raw data'!F338</f>
        <v>165.2641701270325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264r1  52-60</v>
      </c>
      <c r="D339" s="81">
        <f>'raw data'!D339</f>
        <v>38407.90429398148</v>
      </c>
      <c r="E339" s="15">
        <f>'raw data'!E339</f>
        <v>5258.4592611875605</v>
      </c>
      <c r="F339" s="31">
        <f>'raw data'!F339</f>
        <v>5.9320879780088696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267r2  111-120</v>
      </c>
      <c r="D340" s="81">
        <f>'raw data'!D340</f>
        <v>38407.92755787037</v>
      </c>
      <c r="E340" s="15">
        <f>'raw data'!E340</f>
        <v>3429.2929101252403</v>
      </c>
      <c r="F340" s="31">
        <f>'raw data'!F340</f>
        <v>2.721635470131149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38407.93450231481</v>
      </c>
      <c r="E341" s="15">
        <f>'raw data'!E341</f>
        <v>9191.673052284774</v>
      </c>
      <c r="F341" s="31">
        <f>'raw data'!F341</f>
        <v>4.219536081475942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38407.94144675926</v>
      </c>
      <c r="E342" s="15">
        <f>'raw data'!E342</f>
        <v>6971.670612753403</v>
      </c>
      <c r="F342" s="31">
        <f>'raw data'!F342</f>
        <v>6.2137376445469625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38407.94840277778</v>
      </c>
      <c r="E343" s="15">
        <f>'raw data'!E343</f>
        <v>38.91384636179675</v>
      </c>
      <c r="F343" s="31">
        <f>'raw data'!F343</f>
        <v>760.4015910067328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38407.955347222225</v>
      </c>
      <c r="E344" s="15">
        <f>'raw data'!E344</f>
        <v>137.36179394474996</v>
      </c>
      <c r="F344" s="31">
        <f>'raw data'!F344</f>
        <v>162.06037660556032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38407.96228009259</v>
      </c>
      <c r="E345" s="15">
        <f>'raw data'!E345</f>
        <v>9194.384211886887</v>
      </c>
      <c r="F345" s="31">
        <f>'raw data'!F345</f>
        <v>2.031889773355841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38407.969247685185</v>
      </c>
      <c r="E346" s="15">
        <f>'raw data'!E346</f>
        <v>9272.750796561597</v>
      </c>
      <c r="F346" s="31">
        <f>'raw data'!F346</f>
        <v>2.5839364788452537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38407.73627314815</v>
      </c>
      <c r="E354" s="15">
        <f>'raw data'!E354</f>
        <v>16845.89075715766</v>
      </c>
      <c r="F354" s="31">
        <f>'raw data'!F354</f>
        <v>1.4982344777058905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38407.74324074074</v>
      </c>
      <c r="E355" s="15">
        <f>'raw data'!E355</f>
        <v>822.2250396443309</v>
      </c>
      <c r="F355" s="31">
        <f>'raw data'!F355</f>
        <v>6.816808023775744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38407.75020833333</v>
      </c>
      <c r="E356" s="15">
        <f>'raw data'!E356</f>
        <v>1845.1309247398074</v>
      </c>
      <c r="F356" s="31">
        <f>'raw data'!F356</f>
        <v>7.076228059372595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38407.75716435185</v>
      </c>
      <c r="E357" s="15">
        <f>'raw data'!E357</f>
        <v>16422.849040030345</v>
      </c>
      <c r="F357" s="31">
        <f>'raw data'!F357</f>
        <v>2.42867516528375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38407.76414351852</v>
      </c>
      <c r="E358" s="15">
        <f>'raw data'!E358</f>
        <v>1144.6402749745907</v>
      </c>
      <c r="F358" s="31">
        <f>'raw data'!F358</f>
        <v>13.987880176450219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230r1  53-60</v>
      </c>
      <c r="D359" s="81">
        <f>'raw data'!D359</f>
        <v>38407.77112268518</v>
      </c>
      <c r="E359" s="15">
        <f>'raw data'!E359</f>
        <v>1407.1253482484658</v>
      </c>
      <c r="F359" s="31">
        <f>'raw data'!F359</f>
        <v>18.26262959987931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38407.778078703705</v>
      </c>
      <c r="E360" s="15">
        <f>'raw data'!E360</f>
        <v>16566.911144572132</v>
      </c>
      <c r="F360" s="31">
        <f>'raw data'!F360</f>
        <v>1.2763547967778723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244r1  16-26</v>
      </c>
      <c r="D361" s="81">
        <f>'raw data'!D361</f>
        <v>38407.78505787037</v>
      </c>
      <c r="E361" s="15">
        <f>'raw data'!E361</f>
        <v>1576.0240055961556</v>
      </c>
      <c r="F361" s="31">
        <f>'raw data'!F361</f>
        <v>2.718805459055383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246r1  60-69</v>
      </c>
      <c r="D362" s="81">
        <f>'raw data'!D362</f>
        <v>38407.792037037034</v>
      </c>
      <c r="E362" s="15">
        <f>'raw data'!E362</f>
        <v>5069.5650806137155</v>
      </c>
      <c r="F362" s="31">
        <f>'raw data'!F362</f>
        <v>1.9475362641898966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248r2  5-11</v>
      </c>
      <c r="D363" s="81">
        <f>'raw data'!D363</f>
        <v>38407.7990162037</v>
      </c>
      <c r="E363" s="15">
        <f>'raw data'!E363</f>
        <v>815.155048018023</v>
      </c>
      <c r="F363" s="31">
        <f>'raw data'!F363</f>
        <v>2.9243467531605223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38407.80599537037</v>
      </c>
      <c r="E364" s="15">
        <f>'raw data'!E364</f>
        <v>11160.33883436002</v>
      </c>
      <c r="F364" s="31">
        <f>'raw data'!F364</f>
        <v>4.2999536360436625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38407.81297453704</v>
      </c>
      <c r="E365" s="15">
        <f>'raw data'!E365</f>
        <v>16289.522938851385</v>
      </c>
      <c r="F365" s="31">
        <f>'raw data'!F365</f>
        <v>2.8463475998152514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38407.81994212963</v>
      </c>
      <c r="E366" s="15">
        <f>'raw data'!E366</f>
        <v>703.1679173251537</v>
      </c>
      <c r="F366" s="31">
        <f>'raw data'!F366</f>
        <v>4.396866876565511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250r3  28-36</v>
      </c>
      <c r="D367" s="81">
        <f>'raw data'!D367</f>
        <v>38407.8269212963</v>
      </c>
      <c r="E367" s="15">
        <f>'raw data'!E367</f>
        <v>1079.639393483477</v>
      </c>
      <c r="F367" s="31">
        <f>'raw data'!F367</f>
        <v>11.203299231264612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252r1  88-96</v>
      </c>
      <c r="D368" s="81">
        <f>'raw data'!D368</f>
        <v>38407.833865740744</v>
      </c>
      <c r="E368" s="15">
        <f>'raw data'!E368</f>
        <v>1152.5337559045538</v>
      </c>
      <c r="F368" s="31">
        <f>'raw data'!F368</f>
        <v>16.531006354619166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254r1  36-45</v>
      </c>
      <c r="D369" s="81">
        <f>'raw data'!D369</f>
        <v>38407.84081018518</v>
      </c>
      <c r="E369" s="15">
        <f>'raw data'!E369</f>
        <v>2923.39507221357</v>
      </c>
      <c r="F369" s="31">
        <f>'raw data'!F369</f>
        <v>2.072139509665258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38407.84777777778</v>
      </c>
      <c r="E370" s="15">
        <f>'raw data'!E370</f>
        <v>16352.836524864093</v>
      </c>
      <c r="F370" s="31">
        <f>'raw data'!F370</f>
        <v>2.4520096925959147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38407.85474537037</v>
      </c>
      <c r="E371" s="15">
        <f>'raw data'!E371</f>
        <v>2011.708429132232</v>
      </c>
      <c r="F371" s="31">
        <f>'raw data'!F371</f>
        <v>6.703868946903454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255r1  28-35</v>
      </c>
      <c r="D372" s="81">
        <f>'raw data'!D372</f>
        <v>38407.861712962964</v>
      </c>
      <c r="E372" s="15">
        <f>'raw data'!E372</f>
        <v>931.568930278193</v>
      </c>
      <c r="F372" s="31">
        <f>'raw data'!F372</f>
        <v>21.530600169770068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256r2  88-94</v>
      </c>
      <c r="D373" s="81">
        <f>'raw data'!D373</f>
        <v>38407.86865740741</v>
      </c>
      <c r="E373" s="15">
        <f>'raw data'!E373</f>
        <v>659.8287638337667</v>
      </c>
      <c r="F373" s="31">
        <f>'raw data'!F373</f>
        <v>41.9926238725799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38407.875613425924</v>
      </c>
      <c r="E374" s="15">
        <f>'raw data'!E374</f>
        <v>8912.978829290616</v>
      </c>
      <c r="F374" s="31">
        <f>'raw data'!F374</f>
        <v>2.164173478408939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38407.882569444446</v>
      </c>
      <c r="E375" s="15">
        <f>'raw data'!E375</f>
        <v>16032.740100170213</v>
      </c>
      <c r="F375" s="31">
        <f>'raw data'!F375</f>
        <v>1.3665611183437845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258r1  34-39</v>
      </c>
      <c r="D376" s="81">
        <f>'raw data'!D376</f>
        <v>38407.88952546296</v>
      </c>
      <c r="E376" s="15">
        <f>'raw data'!E376</f>
        <v>1729.6890096807203</v>
      </c>
      <c r="F376" s="31">
        <f>'raw data'!F376</f>
        <v>2.7018431682458353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38407.89649305555</v>
      </c>
      <c r="E377" s="15">
        <f>'raw data'!E377</f>
        <v>1011.6685296239161</v>
      </c>
      <c r="F377" s="31">
        <f>'raw data'!F377</f>
        <v>11.776605819903166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264r1  52-60</v>
      </c>
      <c r="D378" s="81">
        <f>'raw data'!D378</f>
        <v>38407.90341435185</v>
      </c>
      <c r="E378" s="15">
        <f>'raw data'!E378</f>
        <v>1463.8224616153216</v>
      </c>
      <c r="F378" s="31">
        <f>'raw data'!F378</f>
        <v>11.039052605403123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267r2  111-120</v>
      </c>
      <c r="D379" s="81">
        <f>'raw data'!D379</f>
        <v>38407.92667824074</v>
      </c>
      <c r="E379" s="15">
        <f>'raw data'!E379</f>
        <v>1239.903391372303</v>
      </c>
      <c r="F379" s="31">
        <f>'raw data'!F379</f>
        <v>4.270177171936344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38407.93362268519</v>
      </c>
      <c r="E380" s="15">
        <f>'raw data'!E380</f>
        <v>15268.26546760714</v>
      </c>
      <c r="F380" s="31">
        <f>'raw data'!F380</f>
        <v>2.2688330999007107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38407.940567129626</v>
      </c>
      <c r="E381" s="15">
        <f>'raw data'!E381</f>
        <v>10623.42313939816</v>
      </c>
      <c r="F381" s="31">
        <f>'raw data'!F381</f>
        <v>3.3709210558969174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38407.947534722225</v>
      </c>
      <c r="E382" s="15">
        <f>'raw data'!E382</f>
        <v>899.7450639601796</v>
      </c>
      <c r="F382" s="31">
        <f>'raw data'!F382</f>
        <v>18.979445456103004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38407.95446759259</v>
      </c>
      <c r="E383" s="15">
        <f>'raw data'!E383</f>
        <v>630.370540541402</v>
      </c>
      <c r="F383" s="31">
        <f>'raw data'!F383</f>
        <v>29.593547255483323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38407.96141203704</v>
      </c>
      <c r="E384" s="15">
        <f>'raw data'!E384</f>
        <v>8581.118472949769</v>
      </c>
      <c r="F384" s="31">
        <f>'raw data'!F384</f>
        <v>0.17941102351217691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38407.96836805555</v>
      </c>
      <c r="E385" s="15">
        <f>'raw data'!E385</f>
        <v>15783.306219491493</v>
      </c>
      <c r="F385" s="31">
        <f>'raw data'!F385</f>
        <v>0.7887775435743962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2">
      <pane xSplit="2" topLeftCell="C1" activePane="topRight" state="frozen"/>
      <selection pane="topLeft" activeCell="A1" sqref="A1"/>
      <selection pane="topRight" activeCell="J21" sqref="J21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7.7109375" style="1" customWidth="1"/>
    <col min="9" max="9" width="10.5742187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455</v>
      </c>
      <c r="C1" s="174" t="s">
        <v>493</v>
      </c>
      <c r="D1" s="174" t="s">
        <v>475</v>
      </c>
      <c r="E1" s="174" t="s">
        <v>470</v>
      </c>
      <c r="F1" s="174" t="s">
        <v>472</v>
      </c>
      <c r="G1" s="174" t="s">
        <v>474</v>
      </c>
      <c r="H1" s="174" t="s">
        <v>471</v>
      </c>
      <c r="I1" s="174" t="s">
        <v>468</v>
      </c>
      <c r="J1" s="174" t="s">
        <v>473</v>
      </c>
      <c r="K1" s="174" t="s">
        <v>469</v>
      </c>
      <c r="L1" s="174" t="s">
        <v>492</v>
      </c>
      <c r="O1" s="18" t="s">
        <v>475</v>
      </c>
      <c r="P1" s="18" t="s">
        <v>468</v>
      </c>
      <c r="Q1" s="18" t="s">
        <v>469</v>
      </c>
      <c r="R1" s="18" t="s">
        <v>493</v>
      </c>
      <c r="S1" s="18" t="s">
        <v>492</v>
      </c>
      <c r="T1" s="18" t="s">
        <v>374</v>
      </c>
      <c r="U1" s="18" t="s">
        <v>471</v>
      </c>
      <c r="V1" s="18" t="s">
        <v>523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9907.556562946684</v>
      </c>
      <c r="D4" s="7">
        <f>'recalc raw'!E3</f>
        <v>319959.4511359311</v>
      </c>
      <c r="E4" s="7">
        <f>'recalc raw'!E81</f>
        <v>32208.429976668074</v>
      </c>
      <c r="F4" s="7">
        <f>'recalc raw'!E159</f>
        <v>22804.03603351002</v>
      </c>
      <c r="G4" s="7">
        <f>'recalc raw'!E198</f>
        <v>16189.180714633007</v>
      </c>
      <c r="H4" s="7">
        <f>'recalc raw'!E42</f>
        <v>19700.1575996237</v>
      </c>
      <c r="I4" s="7">
        <f>'recalc raw'!E237</f>
        <v>3936047.978750833</v>
      </c>
      <c r="J4" s="7">
        <f>'recalc raw'!E120</f>
        <v>12867.258778936239</v>
      </c>
      <c r="K4" s="7">
        <f>'recalc raw'!E276</f>
        <v>21168.433395520584</v>
      </c>
      <c r="L4" s="7">
        <f>'recalc raw'!E354</f>
        <v>16845.89075715766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21168.433395520584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40.146483687047315</v>
      </c>
      <c r="D5" s="7">
        <f>'recalc raw'!E4</f>
        <v>3314.1949999999997</v>
      </c>
      <c r="E5" s="7">
        <f>'recalc raw'!E82</f>
        <v>293.86544451799926</v>
      </c>
      <c r="F5" s="7">
        <f>'recalc raw'!E160</f>
        <v>585.9906672519314</v>
      </c>
      <c r="G5" s="7">
        <f>'recalc raw'!E199</f>
        <v>254.68242734417873</v>
      </c>
      <c r="H5" s="7">
        <f>'recalc raw'!E43</f>
        <v>-389.0450121348889</v>
      </c>
      <c r="I5" s="7">
        <f>'recalc raw'!E238</f>
        <v>5514.934942742064</v>
      </c>
      <c r="J5" s="7">
        <f>'recalc raw'!E121</f>
        <v>2505.7079900275407</v>
      </c>
      <c r="K5" s="7">
        <f>'recalc raw'!E277</f>
        <v>-159.54</v>
      </c>
      <c r="L5" s="7">
        <f>'recalc raw'!E355</f>
        <v>822.2250396443309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-159.54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5659.11</v>
      </c>
      <c r="D6" s="7">
        <f>'recalc raw'!E5</f>
        <v>16975.92</v>
      </c>
      <c r="E6" s="7">
        <f>'recalc raw'!E83</f>
        <v>6527.74</v>
      </c>
      <c r="F6" s="7">
        <f>'recalc raw'!E161</f>
        <v>5366.805</v>
      </c>
      <c r="G6" s="7">
        <f>'recalc raw'!E200</f>
        <v>23049.73970320944</v>
      </c>
      <c r="H6" s="7">
        <f>'recalc raw'!E44</f>
        <v>3835.57</v>
      </c>
      <c r="I6" s="7">
        <f>'recalc raw'!E239</f>
        <v>1038995.00391789</v>
      </c>
      <c r="J6" s="7">
        <f>'recalc raw'!E122</f>
        <v>12024.883799891302</v>
      </c>
      <c r="K6" s="7">
        <f>'recalc raw'!E278</f>
        <v>20776.52628436218</v>
      </c>
      <c r="L6" s="7">
        <f>'recalc raw'!E356</f>
        <v>1845.1309247398074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20776.52628436218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9996.61031722323</v>
      </c>
      <c r="D7" s="7">
        <f>'recalc raw'!E6</f>
        <v>312186.66241482436</v>
      </c>
      <c r="E7" s="7">
        <f>'recalc raw'!E84</f>
        <v>32401.048325046428</v>
      </c>
      <c r="F7" s="7">
        <f>'recalc raw'!E162</f>
        <v>22651.937468902892</v>
      </c>
      <c r="G7" s="7">
        <f>'recalc raw'!E201</f>
        <v>16295.162973579158</v>
      </c>
      <c r="H7" s="7">
        <f>'recalc raw'!E45</f>
        <v>19923.131757399256</v>
      </c>
      <c r="I7" s="7">
        <f>'recalc raw'!E240</f>
        <v>3842057.1519499086</v>
      </c>
      <c r="J7" s="7">
        <f>'recalc raw'!E123</f>
        <v>12827.36295278969</v>
      </c>
      <c r="K7" s="7">
        <f>'recalc raw'!E279</f>
        <v>20630.0241980859</v>
      </c>
      <c r="L7" s="7">
        <f>'recalc raw'!E357</f>
        <v>16422.849040030345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20630.0241980859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-28.649019158247757</v>
      </c>
      <c r="D8" s="7">
        <f>'recalc raw'!E7</f>
        <v>24987.83042499261</v>
      </c>
      <c r="E8" s="7">
        <f>'recalc raw'!E85</f>
        <v>47050.539433415135</v>
      </c>
      <c r="F8" s="7">
        <f>'recalc raw'!E163</f>
        <v>80247.48592091311</v>
      </c>
      <c r="G8" s="7">
        <f>'recalc raw'!E202</f>
        <v>3614.3786341354044</v>
      </c>
      <c r="H8" s="7">
        <f>'recalc raw'!E46</f>
        <v>8437.705</v>
      </c>
      <c r="I8" s="7">
        <f>'recalc raw'!E241</f>
        <v>11349.48567639482</v>
      </c>
      <c r="J8" s="7">
        <f>'recalc raw'!E124</f>
        <v>2377.0975395203313</v>
      </c>
      <c r="K8" s="7">
        <f>'recalc raw'!E280</f>
        <v>1787.705</v>
      </c>
      <c r="L8" s="7">
        <f>'recalc raw'!E358</f>
        <v>1144.6402749745907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1787.705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230r1  53-60</v>
      </c>
      <c r="C9" s="7">
        <f>'recalc raw'!E320</f>
        <v>3196.7827845718384</v>
      </c>
      <c r="D9" s="7">
        <f>'recalc raw'!E8</f>
        <v>7057.137990794441</v>
      </c>
      <c r="E9" s="7">
        <f>'recalc raw'!E86</f>
        <v>9060.935363054587</v>
      </c>
      <c r="F9" s="7">
        <f>'recalc raw'!E164</f>
        <v>4971.759783337621</v>
      </c>
      <c r="G9" s="7">
        <f>'recalc raw'!E203</f>
        <v>21833.548162190244</v>
      </c>
      <c r="H9" s="7">
        <f>'recalc raw'!E47</f>
        <v>2337.7443735182924</v>
      </c>
      <c r="I9" s="7">
        <f>'recalc raw'!E242</f>
        <v>811722.8966261245</v>
      </c>
      <c r="J9" s="7">
        <f>'recalc raw'!E125</f>
        <v>9173.367811033908</v>
      </c>
      <c r="K9" s="7">
        <f>'recalc raw'!E281</f>
        <v>11762.319331132056</v>
      </c>
      <c r="L9" s="7">
        <f>'recalc raw'!E359</f>
        <v>1407.1253482484658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11762.319331132056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9690.33580950499</v>
      </c>
      <c r="D10" s="7">
        <f>'recalc raw'!E9</f>
        <v>307303.91799210024</v>
      </c>
      <c r="E10" s="7">
        <f>'recalc raw'!E87</f>
        <v>33233.482801999635</v>
      </c>
      <c r="F10" s="7">
        <f>'recalc raw'!E165</f>
        <v>23562.075112902177</v>
      </c>
      <c r="G10" s="7">
        <f>'recalc raw'!E204</f>
        <v>16349.881036165367</v>
      </c>
      <c r="H10" s="7">
        <f>'recalc raw'!E48</f>
        <v>19588.0030345668</v>
      </c>
      <c r="I10" s="7">
        <f>'recalc raw'!E243</f>
        <v>3688168.8617903916</v>
      </c>
      <c r="J10" s="7">
        <f>'recalc raw'!E126</f>
        <v>12422.732222605402</v>
      </c>
      <c r="K10" s="7">
        <f>'recalc raw'!E282</f>
        <v>21178.799982645785</v>
      </c>
      <c r="L10" s="7">
        <f>'recalc raw'!E360</f>
        <v>16566.911144572132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21178.799982645785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244r1  16-26</v>
      </c>
      <c r="C11" s="7">
        <f>'recalc raw'!E322</f>
        <v>4300.146965467967</v>
      </c>
      <c r="D11" s="7">
        <f>'recalc raw'!E10</f>
        <v>7587.983286499054</v>
      </c>
      <c r="E11" s="7">
        <f>'recalc raw'!E88</f>
        <v>3642.2545474099234</v>
      </c>
      <c r="F11" s="7">
        <f>'recalc raw'!E166</f>
        <v>3909.8399041668345</v>
      </c>
      <c r="G11" s="7">
        <f>'recalc raw'!E205</f>
        <v>20419.501262278383</v>
      </c>
      <c r="H11" s="7">
        <f>'recalc raw'!E49</f>
        <v>2180.942202833964</v>
      </c>
      <c r="I11" s="7">
        <f>'recalc raw'!E242</f>
        <v>811722.8966261245</v>
      </c>
      <c r="J11" s="7">
        <f>'recalc raw'!E127</f>
        <v>5716.540790451333</v>
      </c>
      <c r="K11" s="7">
        <f>'recalc raw'!E283</f>
        <v>12254.861696764268</v>
      </c>
      <c r="L11" s="7">
        <f>'recalc raw'!E361</f>
        <v>1576.0240055961556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12254.861696764268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246r1  60-69</v>
      </c>
      <c r="C12" s="7">
        <f>'recalc raw'!E323</f>
        <v>10196.351888571198</v>
      </c>
      <c r="D12" s="7">
        <f>'recalc raw'!E11</f>
        <v>11936.618873413217</v>
      </c>
      <c r="E12" s="7">
        <f>'recalc raw'!E89</f>
        <v>582.6257015811865</v>
      </c>
      <c r="F12" s="7">
        <f>'recalc raw'!E167</f>
        <v>2142.4206046624536</v>
      </c>
      <c r="G12" s="7">
        <f>'recalc raw'!E206</f>
        <v>29378.71208831486</v>
      </c>
      <c r="H12" s="7">
        <f>'recalc raw'!E50</f>
        <v>8431.977344106115</v>
      </c>
      <c r="I12" s="7">
        <f>'recalc raw'!E245</f>
        <v>770865.9703373618</v>
      </c>
      <c r="J12" s="7">
        <f>'recalc raw'!E128</f>
        <v>5724.439425210515</v>
      </c>
      <c r="K12" s="7">
        <f>'recalc raw'!E284</f>
        <v>53156.088000617725</v>
      </c>
      <c r="L12" s="7">
        <f>'recalc raw'!E362</f>
        <v>5069.5650806137155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53156.088000617725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248r2  5-11</v>
      </c>
      <c r="C13" s="7">
        <f>'recalc raw'!E324</f>
        <v>652.61</v>
      </c>
      <c r="D13" s="7">
        <f>'recalc raw'!E12</f>
        <v>1660.17</v>
      </c>
      <c r="E13" s="7">
        <f>'recalc raw'!E90</f>
        <v>27253.619261330456</v>
      </c>
      <c r="F13" s="7">
        <f>'recalc raw'!E168</f>
        <v>66143.24581469275</v>
      </c>
      <c r="G13" s="7">
        <f>'recalc raw'!E207</f>
        <v>4871.622416310247</v>
      </c>
      <c r="H13" s="7">
        <f>'recalc raw'!E51</f>
        <v>9789.27284431477</v>
      </c>
      <c r="I13" s="7">
        <f>'recalc raw'!E246</f>
        <v>174955.02752405743</v>
      </c>
      <c r="J13" s="7">
        <f>'recalc raw'!E129</f>
        <v>5796.732400844601</v>
      </c>
      <c r="K13" s="7">
        <f>'recalc raw'!E285</f>
        <v>2226.235</v>
      </c>
      <c r="L13" s="7">
        <f>'recalc raw'!E363</f>
        <v>815.155048018023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2226.235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7439.853805623566</v>
      </c>
      <c r="D14" s="7">
        <f>'recalc raw'!E13</f>
        <v>730051.6655367105</v>
      </c>
      <c r="E14" s="7">
        <f>'recalc raw'!E91</f>
        <v>1434.43</v>
      </c>
      <c r="F14" s="7">
        <f>'recalc raw'!E169</f>
        <v>1299.005</v>
      </c>
      <c r="G14" s="7">
        <f>'recalc raw'!E208</f>
        <v>10255.148498360828</v>
      </c>
      <c r="H14" s="7">
        <f>'recalc raw'!E52</f>
        <v>1556.2891197085132</v>
      </c>
      <c r="I14" s="7">
        <f>'recalc raw'!E247</f>
        <v>2713485.3897733227</v>
      </c>
      <c r="J14" s="7">
        <f>'recalc raw'!E130</f>
        <v>5339.767311165695</v>
      </c>
      <c r="K14" s="7">
        <f>'recalc raw'!E286</f>
        <v>11005.000151803695</v>
      </c>
      <c r="L14" s="7">
        <f>'recalc raw'!E364</f>
        <v>11160.33883436002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11005.000151803695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9500</v>
      </c>
      <c r="D15" s="7">
        <f>'recalc raw'!E14</f>
        <v>294329.25601249887</v>
      </c>
      <c r="E15" s="7">
        <f>'recalc raw'!E92</f>
        <v>33635.38454377095</v>
      </c>
      <c r="F15" s="7">
        <f>'recalc raw'!E170</f>
        <v>23761.87520629039</v>
      </c>
      <c r="G15" s="7">
        <f>'recalc raw'!E209</f>
        <v>16241.335644778108</v>
      </c>
      <c r="H15" s="7">
        <f>'recalc raw'!E53</f>
        <v>19928.998647400796</v>
      </c>
      <c r="I15" s="7">
        <f>'recalc raw'!E248</f>
        <v>3712466.3912662053</v>
      </c>
      <c r="J15" s="7">
        <f>'recalc raw'!E131</f>
        <v>12104.098496210443</v>
      </c>
      <c r="K15" s="7">
        <f>'recalc raw'!E287</f>
        <v>20735.716268540516</v>
      </c>
      <c r="L15" s="7">
        <f>'recalc raw'!E365</f>
        <v>16289.522938851385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20735.716268540516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-18.206676263595824</v>
      </c>
      <c r="D16" s="7">
        <f>'recalc raw'!E15</f>
        <v>3418.606315357741</v>
      </c>
      <c r="E16" s="7">
        <f>'recalc raw'!E93</f>
        <v>61985.18</v>
      </c>
      <c r="F16" s="7">
        <f>'recalc raw'!E171</f>
        <v>77330.74156244553</v>
      </c>
      <c r="G16" s="7">
        <f>'recalc raw'!E210</f>
        <v>1578.006485766572</v>
      </c>
      <c r="H16" s="7">
        <f>'recalc raw'!E54</f>
        <v>9589.235361104555</v>
      </c>
      <c r="I16" s="7">
        <f>'recalc raw'!E249</f>
        <v>7751.269879850452</v>
      </c>
      <c r="J16" s="7">
        <f>'recalc raw'!E132</f>
        <v>2364.8701968951223</v>
      </c>
      <c r="K16" s="7">
        <f>'recalc raw'!E288</f>
        <v>720.9093557711581</v>
      </c>
      <c r="L16" s="7">
        <f>'recalc raw'!E366</f>
        <v>703.1679173251537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720.9093557711581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250r3  28-36</v>
      </c>
      <c r="C17" s="7">
        <f>'recalc raw'!E328</f>
        <v>1265.26</v>
      </c>
      <c r="D17" s="7">
        <f>'recalc raw'!E16</f>
        <v>4442.7664897007535</v>
      </c>
      <c r="E17" s="7">
        <f>'recalc raw'!E94</f>
        <v>18702.226652321333</v>
      </c>
      <c r="F17" s="7">
        <f>'recalc raw'!E172</f>
        <v>18970.746448355225</v>
      </c>
      <c r="G17" s="7">
        <f>'recalc raw'!E211</f>
        <v>13723.841038262062</v>
      </c>
      <c r="H17" s="7">
        <f>'recalc raw'!E55</f>
        <v>5869.470160968915</v>
      </c>
      <c r="I17" s="7">
        <f>'recalc raw'!E250</f>
        <v>531933.184475435</v>
      </c>
      <c r="J17" s="7">
        <f>'recalc raw'!E133</f>
        <v>9592.968528599813</v>
      </c>
      <c r="K17" s="7">
        <f>'recalc raw'!E289</f>
        <v>6668.770348164294</v>
      </c>
      <c r="L17" s="7">
        <f>'recalc raw'!E367</f>
        <v>1079.639393483477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6668.770348164294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252r1  88-96</v>
      </c>
      <c r="C18" s="7">
        <f>'recalc raw'!E329</f>
        <v>3076.4939963935426</v>
      </c>
      <c r="D18" s="7">
        <f>'recalc raw'!E17</f>
        <v>6880.483772066213</v>
      </c>
      <c r="E18" s="7">
        <f>'recalc raw'!E95</f>
        <v>4613.398015245362</v>
      </c>
      <c r="F18" s="7">
        <f>'recalc raw'!E173</f>
        <v>4817.99382310123</v>
      </c>
      <c r="G18" s="7">
        <f>'recalc raw'!E212</f>
        <v>17943.358145098704</v>
      </c>
      <c r="H18" s="7">
        <f>'recalc raw'!E56</f>
        <v>2950.296636579516</v>
      </c>
      <c r="I18" s="7">
        <f>'recalc raw'!E251</f>
        <v>804116.5513950763</v>
      </c>
      <c r="J18" s="7">
        <f>'recalc raw'!E134</f>
        <v>7478.303029757749</v>
      </c>
      <c r="K18" s="7">
        <f>'recalc raw'!E290</f>
        <v>10532.89116829064</v>
      </c>
      <c r="L18" s="7">
        <f>'recalc raw'!E368</f>
        <v>1152.5337559045538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10532.89116829064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254r1  36-45</v>
      </c>
      <c r="C19" s="7">
        <f>'recalc raw'!E330</f>
        <v>7018.085325008299</v>
      </c>
      <c r="D19" s="7">
        <f>'recalc raw'!E18</f>
        <v>8325.0420198764</v>
      </c>
      <c r="E19" s="7">
        <f>'recalc raw'!E96</f>
        <v>711.8015887125564</v>
      </c>
      <c r="F19" s="7">
        <f>'recalc raw'!E174</f>
        <v>4923.658052784892</v>
      </c>
      <c r="G19" s="7">
        <f>'recalc raw'!E213</f>
        <v>29724.770553580536</v>
      </c>
      <c r="H19" s="7">
        <f>'recalc raw'!E57</f>
        <v>10679.293601225896</v>
      </c>
      <c r="I19" s="7">
        <f>'recalc raw'!E252</f>
        <v>551320.1322743897</v>
      </c>
      <c r="J19" s="7">
        <f>'recalc raw'!E135</f>
        <v>17718.762446902274</v>
      </c>
      <c r="K19" s="7">
        <f>'recalc raw'!E291</f>
        <v>126828.89143158883</v>
      </c>
      <c r="L19" s="7">
        <f>'recalc raw'!E369</f>
        <v>2923.39507221357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126828.89143158883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9345.73453988138</v>
      </c>
      <c r="D20" s="7">
        <f>'recalc raw'!E19</f>
        <v>296690.3841590475</v>
      </c>
      <c r="E20" s="7">
        <f>'recalc raw'!E97</f>
        <v>32975.45293386985</v>
      </c>
      <c r="F20" s="7">
        <f>'recalc raw'!E175</f>
        <v>23646.83037184096</v>
      </c>
      <c r="G20" s="7">
        <f>'recalc raw'!E214</f>
        <v>15513.055685448851</v>
      </c>
      <c r="H20" s="7">
        <f>'recalc raw'!E58</f>
        <v>19545.92</v>
      </c>
      <c r="I20" s="7">
        <f>'recalc raw'!E253</f>
        <v>3549889.215344739</v>
      </c>
      <c r="J20" s="7">
        <f>'recalc raw'!E136</f>
        <v>12011.851631961508</v>
      </c>
      <c r="K20" s="7">
        <f>'recalc raw'!E292</f>
        <v>20529.449976465887</v>
      </c>
      <c r="L20" s="7">
        <f>'recalc raw'!E370</f>
        <v>16352.836524864093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20529.449976465887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5519.717743894956</v>
      </c>
      <c r="D21" s="7">
        <f>'recalc raw'!E20</f>
        <v>15670.520150802855</v>
      </c>
      <c r="E21" s="7">
        <f>'recalc raw'!E98</f>
        <v>6659.3124565046155</v>
      </c>
      <c r="F21" s="7">
        <f>'recalc raw'!E176</f>
        <v>5621.5811039044565</v>
      </c>
      <c r="G21" s="7">
        <f>'recalc raw'!E215</f>
        <v>21334.096246247376</v>
      </c>
      <c r="H21" s="7">
        <f>'recalc raw'!E59</f>
        <v>4063.0989214257947</v>
      </c>
      <c r="I21" s="7">
        <f>'recalc raw'!E254</f>
        <v>956289.6868331836</v>
      </c>
      <c r="J21" s="7">
        <f>'recalc raw'!E137</f>
        <v>11179.659621358507</v>
      </c>
      <c r="K21" s="7">
        <f>'recalc raw'!E293</f>
        <v>19958.798955535738</v>
      </c>
      <c r="L21" s="7">
        <f>'recalc raw'!E371</f>
        <v>2011.708429132232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19958.798955535738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255r1  28-35</v>
      </c>
      <c r="C22" s="7">
        <f>'recalc raw'!E333</f>
        <v>1371.36</v>
      </c>
      <c r="D22" s="7">
        <f>'recalc raw'!E21</f>
        <v>3713.5199333863657</v>
      </c>
      <c r="E22" s="7">
        <f>'recalc raw'!E99</f>
        <v>23436.42857614948</v>
      </c>
      <c r="F22" s="7">
        <f>'recalc raw'!E177</f>
        <v>24512.92098563271</v>
      </c>
      <c r="G22" s="7">
        <f>'recalc raw'!E216</f>
        <v>10087.379443529448</v>
      </c>
      <c r="H22" s="7">
        <f>'recalc raw'!E60</f>
        <v>6566.441771515486</v>
      </c>
      <c r="I22" s="7">
        <f>'recalc raw'!E255</f>
        <v>476770.2264527634</v>
      </c>
      <c r="J22" s="7">
        <f>'recalc raw'!E138</f>
        <v>13728.667257771047</v>
      </c>
      <c r="K22" s="7">
        <f>'recalc raw'!E294</f>
        <v>4737.742612903388</v>
      </c>
      <c r="L22" s="7">
        <f>'recalc raw'!E372</f>
        <v>931.568930278193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4737.742612903388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256r2  88-94</v>
      </c>
      <c r="C23" s="7">
        <f>'recalc raw'!E334</f>
        <v>677.57</v>
      </c>
      <c r="D23" s="7">
        <f>'recalc raw'!E22</f>
        <v>2820.9014877459795</v>
      </c>
      <c r="E23" s="7">
        <f>'recalc raw'!E100</f>
        <v>34295.09213815823</v>
      </c>
      <c r="F23" s="7">
        <f>'recalc raw'!E178</f>
        <v>62851.4118765268</v>
      </c>
      <c r="G23" s="7">
        <f>'recalc raw'!E217</f>
        <v>6104.76850047853</v>
      </c>
      <c r="H23" s="7">
        <f>'recalc raw'!E61</f>
        <v>9692.126127128984</v>
      </c>
      <c r="I23" s="7">
        <f>'recalc raw'!E256</f>
        <v>139968.7135133888</v>
      </c>
      <c r="J23" s="7">
        <f>'recalc raw'!E139</f>
        <v>7507.500001743819</v>
      </c>
      <c r="K23" s="7">
        <f>'recalc raw'!E295</f>
        <v>2832.5805096639456</v>
      </c>
      <c r="L23" s="7">
        <f>'recalc raw'!E373</f>
        <v>659.8287638337667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2832.5805096639456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9328.25</v>
      </c>
      <c r="D24" s="7">
        <f>'recalc raw'!E23</f>
        <v>541163.5791773167</v>
      </c>
      <c r="E24" s="7">
        <f>'recalc raw'!E101</f>
        <v>1295.155615806547</v>
      </c>
      <c r="F24" s="7">
        <f>'recalc raw'!E179</f>
        <v>1085.4147703827393</v>
      </c>
      <c r="G24" s="7">
        <f>'recalc raw'!E218</f>
        <v>16646.485700253434</v>
      </c>
      <c r="H24" s="7">
        <f>'recalc raw'!E62</f>
        <v>3166.089808274173</v>
      </c>
      <c r="I24" s="7">
        <f>'recalc raw'!E257</f>
        <v>3593670.134428668</v>
      </c>
      <c r="J24" s="7">
        <f>'recalc raw'!E140</f>
        <v>17572.901566008084</v>
      </c>
      <c r="K24" s="7">
        <f>'recalc raw'!E296</f>
        <v>24728.166294430164</v>
      </c>
      <c r="L24" s="7">
        <f>'recalc raw'!E374</f>
        <v>8912.978829290616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24728.166294430164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9389.483367094257</v>
      </c>
      <c r="D25" s="7">
        <f>'recalc raw'!E24</f>
        <v>295484.73635847255</v>
      </c>
      <c r="E25" s="7">
        <f>'recalc raw'!E102</f>
        <v>33738.08221936505</v>
      </c>
      <c r="F25" s="7">
        <f>'recalc raw'!E180</f>
        <v>23748.47880990426</v>
      </c>
      <c r="G25" s="7">
        <f>'recalc raw'!E219</f>
        <v>15586.278434371234</v>
      </c>
      <c r="H25" s="7">
        <f>'recalc raw'!E63</f>
        <v>20379.159021262483</v>
      </c>
      <c r="I25" s="7">
        <f>'recalc raw'!E258</f>
        <v>3516395.476153863</v>
      </c>
      <c r="J25" s="7">
        <f>'recalc raw'!E141</f>
        <v>11943.473830537157</v>
      </c>
      <c r="K25" s="7">
        <f>'recalc raw'!E297</f>
        <v>21174.983781897543</v>
      </c>
      <c r="L25" s="7">
        <f>'recalc raw'!E375</f>
        <v>16032.740100170213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21174.983781897543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258r1  34-39</v>
      </c>
      <c r="C26" s="7">
        <f>'recalc raw'!E337</f>
        <v>4595.3361611661785</v>
      </c>
      <c r="D26" s="7">
        <f>'recalc raw'!E25</f>
        <v>8496.105848796606</v>
      </c>
      <c r="E26" s="7">
        <f>'recalc raw'!E103</f>
        <v>1498.592194743235</v>
      </c>
      <c r="F26" s="7">
        <f>'recalc raw'!E181</f>
        <v>2231.658577245788</v>
      </c>
      <c r="G26" s="7">
        <f>'recalc raw'!E220</f>
        <v>21930.736876863622</v>
      </c>
      <c r="H26" s="7">
        <f>'recalc raw'!E64</f>
        <v>3012.493770409823</v>
      </c>
      <c r="I26" s="7">
        <f>'recalc raw'!E259</f>
        <v>913420.473768724</v>
      </c>
      <c r="J26" s="7">
        <f>'recalc raw'!E142</f>
        <v>2516.969865811792</v>
      </c>
      <c r="K26" s="7">
        <f>'recalc raw'!E298</f>
        <v>13984.102720478772</v>
      </c>
      <c r="L26" s="7">
        <f>'recalc raw'!E376</f>
        <v>1729.6890096807203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13984.102720478772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185.37309144429963</v>
      </c>
      <c r="D27" s="7">
        <f>'recalc raw'!E26</f>
        <v>23069.675508427994</v>
      </c>
      <c r="E27" s="7">
        <f>'recalc raw'!E104</f>
        <v>46870.74056047331</v>
      </c>
      <c r="F27" s="7">
        <f>'recalc raw'!E182</f>
        <v>82068.28439577349</v>
      </c>
      <c r="G27" s="7">
        <f>'recalc raw'!E221</f>
        <v>3547.7423010108487</v>
      </c>
      <c r="H27" s="7">
        <f>'recalc raw'!E65</f>
        <v>8353.877160218073</v>
      </c>
      <c r="I27" s="7">
        <f>'recalc raw'!E260</f>
        <v>10221.739782293138</v>
      </c>
      <c r="J27" s="7">
        <f>'recalc raw'!E143</f>
        <v>2382.1537830760776</v>
      </c>
      <c r="K27" s="7">
        <f>'recalc raw'!E299</f>
        <v>1672.3976873620043</v>
      </c>
      <c r="L27" s="7">
        <f>'recalc raw'!E377</f>
        <v>1011.6685296239161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1672.3976873620043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264r1  52-60</v>
      </c>
      <c r="C28" s="7">
        <f>'recalc raw'!E339</f>
        <v>5258.4592611875605</v>
      </c>
      <c r="D28" s="7">
        <f>'recalc raw'!E27</f>
        <v>8649.249391684238</v>
      </c>
      <c r="E28" s="7">
        <f>'recalc raw'!E105</f>
        <v>985.4398626136182</v>
      </c>
      <c r="F28" s="7">
        <f>'recalc raw'!E183</f>
        <v>1822.1875515318181</v>
      </c>
      <c r="G28" s="7">
        <f>'recalc raw'!E222</f>
        <v>22372.49009003497</v>
      </c>
      <c r="H28" s="7">
        <f>'recalc raw'!E66</f>
        <v>3769.641996469598</v>
      </c>
      <c r="I28" s="7">
        <f>'recalc raw'!E261</f>
        <v>867847.5349864779</v>
      </c>
      <c r="J28" s="7">
        <f>'recalc raw'!E144</f>
        <v>3601.9119842797254</v>
      </c>
      <c r="K28" s="7">
        <f>'recalc raw'!E300</f>
        <v>17028.04592168091</v>
      </c>
      <c r="L28" s="7">
        <f>'recalc raw'!E378</f>
        <v>1463.8224616153216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17028.04592168091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267r2  111-120</v>
      </c>
      <c r="C29" s="7">
        <f>'recalc raw'!E340</f>
        <v>3429.2929101252403</v>
      </c>
      <c r="D29" s="7">
        <f>'recalc raw'!E28</f>
        <v>5515.373776685359</v>
      </c>
      <c r="E29" s="7">
        <f>'recalc raw'!E106</f>
        <v>8822.875543306931</v>
      </c>
      <c r="F29" s="7">
        <f>'recalc raw'!E184</f>
        <v>5197.405882537829</v>
      </c>
      <c r="G29" s="7">
        <f>'recalc raw'!E223</f>
        <v>21815.714713999492</v>
      </c>
      <c r="H29" s="7">
        <f>'recalc raw'!E67</f>
        <v>2862.0554022888164</v>
      </c>
      <c r="I29" s="7">
        <f>'recalc raw'!E262</f>
        <v>682974.5678871602</v>
      </c>
      <c r="J29" s="7">
        <f>'recalc raw'!E145</f>
        <v>9170.932955519926</v>
      </c>
      <c r="K29" s="7">
        <f>'recalc raw'!E301</f>
        <v>12374.532152836708</v>
      </c>
      <c r="L29" s="7">
        <f>'recalc raw'!E379</f>
        <v>1239.903391372303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12374.532152836708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9191.673052284774</v>
      </c>
      <c r="D30" s="7">
        <f>'recalc raw'!E29</f>
        <v>276826.68886974244</v>
      </c>
      <c r="E30" s="7">
        <f>'recalc raw'!E107</f>
        <v>32419.768603001754</v>
      </c>
      <c r="F30" s="7">
        <f>'recalc raw'!E185</f>
        <v>23273.609205984234</v>
      </c>
      <c r="G30" s="7">
        <f>'recalc raw'!E224</f>
        <v>15213.964931087616</v>
      </c>
      <c r="H30" s="7">
        <f>'recalc raw'!E68</f>
        <v>20104.17913604305</v>
      </c>
      <c r="I30" s="7">
        <f>'recalc raw'!E263</f>
        <v>3394265.1537127383</v>
      </c>
      <c r="J30" s="7">
        <f>'recalc raw'!E146</f>
        <v>11884.569454708511</v>
      </c>
      <c r="K30" s="7">
        <f>'recalc raw'!E302</f>
        <v>20200.306398653447</v>
      </c>
      <c r="L30" s="7">
        <f>'recalc raw'!E380</f>
        <v>15268.26546760714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20200.306398653447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6971.670612753403</v>
      </c>
      <c r="D31" s="7">
        <f>'recalc raw'!E30</f>
        <v>697929.7170950349</v>
      </c>
      <c r="E31" s="7">
        <f>'recalc raw'!E108</f>
        <v>1429.972533304475</v>
      </c>
      <c r="F31" s="7">
        <f>'recalc raw'!E186</f>
        <v>1197.079377186238</v>
      </c>
      <c r="G31" s="7">
        <f>'recalc raw'!E225</f>
        <v>9823.606522024711</v>
      </c>
      <c r="H31" s="7">
        <f>'recalc raw'!E69</f>
        <v>1604.58</v>
      </c>
      <c r="I31" s="7">
        <f>'recalc raw'!E264</f>
        <v>2460165.65995675</v>
      </c>
      <c r="J31" s="7">
        <f>'recalc raw'!E147</f>
        <v>5303.695</v>
      </c>
      <c r="K31" s="7">
        <f>'recalc raw'!E303</f>
        <v>10658.65259543007</v>
      </c>
      <c r="L31" s="7">
        <f>'recalc raw'!E381</f>
        <v>10623.42313939816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10658.65259543007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38.91384636179675</v>
      </c>
      <c r="D32" s="7">
        <f>'recalc raw'!E31</f>
        <v>2655.265</v>
      </c>
      <c r="E32" s="7">
        <f>'recalc raw'!E109</f>
        <v>289.7014712377588</v>
      </c>
      <c r="F32" s="7">
        <f>'recalc raw'!E187</f>
        <v>551.72</v>
      </c>
      <c r="G32" s="7">
        <f>'recalc raw'!E226</f>
        <v>250.23082722970136</v>
      </c>
      <c r="H32" s="7">
        <f>'recalc raw'!E70</f>
        <v>-290.5483476711033</v>
      </c>
      <c r="I32" s="7">
        <f>'recalc raw'!E265</f>
        <v>4958.872706394275</v>
      </c>
      <c r="J32" s="7">
        <f>'recalc raw'!E148</f>
        <v>2505.480901252396</v>
      </c>
      <c r="K32" s="7">
        <f>'recalc raw'!E304</f>
        <v>259.81</v>
      </c>
      <c r="L32" s="7">
        <f>'recalc raw'!E382</f>
        <v>899.7450639601796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259.81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137.36179394474996</v>
      </c>
      <c r="D33" s="7">
        <f>'recalc raw'!E32</f>
        <v>3149.802232962246</v>
      </c>
      <c r="E33" s="7">
        <f>'recalc raw'!E110</f>
        <v>61262.335</v>
      </c>
      <c r="F33" s="7">
        <f>'recalc raw'!E188</f>
        <v>76926.0358568161</v>
      </c>
      <c r="G33" s="7">
        <f>'recalc raw'!E227</f>
        <v>1428.352774105249</v>
      </c>
      <c r="H33" s="7">
        <f>'recalc raw'!E71</f>
        <v>9694.711600906932</v>
      </c>
      <c r="I33" s="7">
        <f>'recalc raw'!E266</f>
        <v>6869.154868238877</v>
      </c>
      <c r="J33" s="7">
        <f>'recalc raw'!E149</f>
        <v>2305.3416599447605</v>
      </c>
      <c r="K33" s="7">
        <f>'recalc raw'!E305</f>
        <v>665.165</v>
      </c>
      <c r="L33" s="7">
        <f>'recalc raw'!E383</f>
        <v>630.370540541402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665.165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9194.384211886887</v>
      </c>
      <c r="D34" s="7">
        <f>'recalc raw'!E33</f>
        <v>524957.137538422</v>
      </c>
      <c r="E34" s="7">
        <f>'recalc raw'!E111</f>
        <v>1278.8083449646435</v>
      </c>
      <c r="F34" s="7">
        <f>'recalc raw'!E189</f>
        <v>1183.9362102791551</v>
      </c>
      <c r="G34" s="7">
        <f>'recalc raw'!E228</f>
        <v>15704.808555007523</v>
      </c>
      <c r="H34" s="7">
        <f>'recalc raw'!E72</f>
        <v>3213.2602841433613</v>
      </c>
      <c r="I34" s="7">
        <f>'recalc raw'!E267</f>
        <v>3506947.5621891622</v>
      </c>
      <c r="J34" s="7">
        <f>'recalc raw'!E150</f>
        <v>17490.70811043889</v>
      </c>
      <c r="K34" s="7">
        <f>'recalc raw'!E306</f>
        <v>24149.145109249297</v>
      </c>
      <c r="L34" s="7">
        <f>'recalc raw'!E384</f>
        <v>8581.118472949769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24149.145109249297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9272.750796561597</v>
      </c>
      <c r="D35" s="7">
        <f>'recalc raw'!E34</f>
        <v>280897.0487787409</v>
      </c>
      <c r="E35" s="7">
        <f>'recalc raw'!E112</f>
        <v>32658.503310028278</v>
      </c>
      <c r="F35" s="7">
        <f>'recalc raw'!E190</f>
        <v>23982.473225755257</v>
      </c>
      <c r="G35" s="7">
        <f>'recalc raw'!E229</f>
        <v>15184.63719269776</v>
      </c>
      <c r="H35" s="7">
        <f>'recalc raw'!E73</f>
        <v>20378.165928606984</v>
      </c>
      <c r="I35" s="7">
        <f>'recalc raw'!E268</f>
        <v>3431878.4904447277</v>
      </c>
      <c r="J35" s="7">
        <f>'recalc raw'!E151</f>
        <v>11685.937627879002</v>
      </c>
      <c r="K35" s="7">
        <f>'recalc raw'!E307</f>
        <v>20572.989646521815</v>
      </c>
      <c r="L35" s="7">
        <f>'recalc raw'!E385</f>
        <v>15783.306219491493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20572.989646521815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477</v>
      </c>
    </row>
    <row r="38" spans="1:22" s="20" customFormat="1" ht="11.25">
      <c r="A38" s="24"/>
      <c r="B38" s="20" t="s">
        <v>453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9868.026397922262</v>
      </c>
      <c r="D40" s="7">
        <f>D4-blanks!D$9</f>
        <v>316974.72113593115</v>
      </c>
      <c r="E40" s="7">
        <f>E4-blanks!E$9</f>
        <v>31916.646518790196</v>
      </c>
      <c r="F40" s="7">
        <f>F4-blanks!F$9</f>
        <v>22235.180699884055</v>
      </c>
      <c r="G40" s="7">
        <f>G4-blanks!G$9</f>
        <v>15936.724087346067</v>
      </c>
      <c r="H40" s="7">
        <f>H4-blanks!H$9</f>
        <v>20039.954279526697</v>
      </c>
      <c r="I40" s="7">
        <f>I4-blanks!I$9</f>
        <v>3930811.0749262646</v>
      </c>
      <c r="J40" s="7">
        <f>J4-blanks!J$9</f>
        <v>10361.66433329627</v>
      </c>
      <c r="K40" s="7">
        <f>K4-blanks!K$9</f>
        <v>21118.298395520585</v>
      </c>
      <c r="L40" s="7">
        <f>L4-blanks!L$9</f>
        <v>15984.905705355404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20915.620895520584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0.6163186626252823</v>
      </c>
      <c r="D41" s="7">
        <f>D5-blanks!D$9</f>
        <v>329.46500000000015</v>
      </c>
      <c r="E41" s="7">
        <f>E5-blanks!E$9</f>
        <v>2.081986640120192</v>
      </c>
      <c r="F41" s="7">
        <f>F5-blanks!F$9</f>
        <v>17.1353336259657</v>
      </c>
      <c r="G41" s="7">
        <f>G5-blanks!G$9</f>
        <v>2.2258000572387004</v>
      </c>
      <c r="H41" s="7">
        <f>H5-blanks!H$9</f>
        <v>-49.248332231892846</v>
      </c>
      <c r="I41" s="7">
        <f>I5-blanks!I$9</f>
        <v>278.03111817389436</v>
      </c>
      <c r="J41" s="7">
        <f>J5-blanks!J$9</f>
        <v>0.11354438757234675</v>
      </c>
      <c r="K41" s="7">
        <f>K5-blanks!K$9</f>
        <v>-209.675</v>
      </c>
      <c r="L41" s="7">
        <f>L5-blanks!L$9</f>
        <v>-38.76001215792428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-412.35249999999996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5619.579834975578</v>
      </c>
      <c r="D42" s="7">
        <f>D6-blanks!D$9</f>
        <v>13991.189999999999</v>
      </c>
      <c r="E42" s="7">
        <f>E6-blanks!E$9</f>
        <v>6235.9565421221205</v>
      </c>
      <c r="F42" s="7">
        <f>F6-blanks!F$9</f>
        <v>4797.949666374035</v>
      </c>
      <c r="G42" s="7">
        <f>G6-blanks!G$9</f>
        <v>22797.2830759225</v>
      </c>
      <c r="H42" s="7">
        <f>H6-blanks!H$9</f>
        <v>4175.366679902996</v>
      </c>
      <c r="I42" s="7">
        <f>I6-blanks!I$9</f>
        <v>1033758.1000933219</v>
      </c>
      <c r="J42" s="7">
        <f>J6-blanks!J$9</f>
        <v>9519.289354251334</v>
      </c>
      <c r="K42" s="7">
        <f>K6-blanks!K$9</f>
        <v>20726.39128436218</v>
      </c>
      <c r="L42" s="7">
        <f>L6-blanks!L$9</f>
        <v>984.1458729375522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20523.71378436218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9957.080152198809</v>
      </c>
      <c r="D43" s="7">
        <f>D7-blanks!D$9</f>
        <v>309201.9324148244</v>
      </c>
      <c r="E43" s="7">
        <f>E7-blanks!E$9</f>
        <v>32109.26486716855</v>
      </c>
      <c r="F43" s="7">
        <f>F7-blanks!F$9</f>
        <v>22083.082135276927</v>
      </c>
      <c r="G43" s="7">
        <f>G7-blanks!G$9</f>
        <v>16042.706346292218</v>
      </c>
      <c r="H43" s="7">
        <f>H7-blanks!H$9</f>
        <v>20262.928437302253</v>
      </c>
      <c r="I43" s="7">
        <f>I7-blanks!I$9</f>
        <v>3836820.2481253403</v>
      </c>
      <c r="J43" s="7">
        <f>J7-blanks!J$9</f>
        <v>10321.768507149722</v>
      </c>
      <c r="K43" s="7">
        <f>K7-blanks!K$9</f>
        <v>20579.8891980859</v>
      </c>
      <c r="L43" s="7">
        <f>L7-blanks!L$9</f>
        <v>15561.86398822809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20377.2116980859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-68.17918418266979</v>
      </c>
      <c r="D44" s="7">
        <f>D8-blanks!D$9</f>
        <v>22003.10042499261</v>
      </c>
      <c r="E44" s="7">
        <f>E8-blanks!E$9</f>
        <v>46758.75597553726</v>
      </c>
      <c r="F44" s="7">
        <f>F8-blanks!F$9</f>
        <v>79678.63058728715</v>
      </c>
      <c r="G44" s="7">
        <f>G8-blanks!G$9</f>
        <v>3361.922006848464</v>
      </c>
      <c r="H44" s="7">
        <f>H8-blanks!H$9</f>
        <v>8777.501679902996</v>
      </c>
      <c r="I44" s="7">
        <f>I8-blanks!I$9</f>
        <v>6112.58185182665</v>
      </c>
      <c r="J44" s="7">
        <f>J8-blanks!J$9</f>
        <v>-128.49690611963706</v>
      </c>
      <c r="K44" s="7">
        <f>K8-blanks!K$9</f>
        <v>1737.57</v>
      </c>
      <c r="L44" s="7">
        <f>L8-blanks!L$9</f>
        <v>283.6552231723356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1534.8925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230r1  53-60</v>
      </c>
      <c r="C45" s="7">
        <f>C9-blanks!C$9</f>
        <v>3157.2526195474165</v>
      </c>
      <c r="D45" s="7">
        <f>D9-blanks!D$9</f>
        <v>4072.4079907944415</v>
      </c>
      <c r="E45" s="7">
        <f>E9-blanks!E$9</f>
        <v>8769.151905176708</v>
      </c>
      <c r="F45" s="7">
        <f>F9-blanks!F$9</f>
        <v>4402.904449711656</v>
      </c>
      <c r="G45" s="7">
        <f>G9-blanks!G$9</f>
        <v>21581.091534903302</v>
      </c>
      <c r="H45" s="7">
        <f>H9-blanks!H$9</f>
        <v>2677.5410534212883</v>
      </c>
      <c r="I45" s="7">
        <f>I9-blanks!I$9</f>
        <v>806485.9928015564</v>
      </c>
      <c r="J45" s="7">
        <f>J9-blanks!J$9</f>
        <v>6667.7733653939395</v>
      </c>
      <c r="K45" s="7">
        <f>K9-blanks!K$9</f>
        <v>11712.184331132055</v>
      </c>
      <c r="L45" s="7">
        <f>L9-blanks!L$9</f>
        <v>546.1402964462106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11509.506831132056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9650.805644480568</v>
      </c>
      <c r="D46" s="7">
        <f>D10-blanks!D$9</f>
        <v>304319.18799210025</v>
      </c>
      <c r="E46" s="7">
        <f>E10-blanks!E$9</f>
        <v>32941.69934412176</v>
      </c>
      <c r="F46" s="7">
        <f>F10-blanks!F$9</f>
        <v>22993.219779276213</v>
      </c>
      <c r="G46" s="7">
        <f>G10-blanks!G$9</f>
        <v>16097.424408878427</v>
      </c>
      <c r="H46" s="7">
        <f>H10-blanks!H$9</f>
        <v>19927.799714469795</v>
      </c>
      <c r="I46" s="7">
        <f>I10-blanks!I$9</f>
        <v>3682931.9579658234</v>
      </c>
      <c r="J46" s="7">
        <f>J10-blanks!J$9</f>
        <v>9917.137776965434</v>
      </c>
      <c r="K46" s="7">
        <f>K10-blanks!K$9</f>
        <v>21128.664982645787</v>
      </c>
      <c r="L46" s="7">
        <f>L10-blanks!L$9</f>
        <v>15705.926092769876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20925.987482645785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244r1  16-26</v>
      </c>
      <c r="C47" s="7">
        <f>C11-blanks!C$9</f>
        <v>4260.616800443545</v>
      </c>
      <c r="D47" s="7">
        <f>D11-blanks!D$9</f>
        <v>4603.253286499054</v>
      </c>
      <c r="E47" s="7">
        <f>E11-blanks!E$9</f>
        <v>3350.471089532044</v>
      </c>
      <c r="F47" s="7">
        <f>F11-blanks!F$9</f>
        <v>3340.984570540869</v>
      </c>
      <c r="G47" s="7">
        <f>G11-blanks!G$9</f>
        <v>20167.044634991442</v>
      </c>
      <c r="H47" s="7">
        <f>H11-blanks!H$9</f>
        <v>2520.73888273696</v>
      </c>
      <c r="I47" s="7">
        <f>I11-blanks!I$9</f>
        <v>806485.9928015564</v>
      </c>
      <c r="J47" s="7">
        <f>J11-blanks!J$9</f>
        <v>3210.9463448113647</v>
      </c>
      <c r="K47" s="7">
        <f>K11-blanks!K$9</f>
        <v>12204.726696764268</v>
      </c>
      <c r="L47" s="7">
        <f>L11-blanks!L$9</f>
        <v>715.0389537939004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12002.049196764268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246r1  60-69</v>
      </c>
      <c r="C48" s="7">
        <f>C12-blanks!C$9</f>
        <v>10156.821723546776</v>
      </c>
      <c r="D48" s="7">
        <f>D12-blanks!D$9</f>
        <v>8951.888873413218</v>
      </c>
      <c r="E48" s="7">
        <f>E12-blanks!E$9</f>
        <v>290.8422437033074</v>
      </c>
      <c r="F48" s="7">
        <f>F12-blanks!F$9</f>
        <v>1573.565271036488</v>
      </c>
      <c r="G48" s="7">
        <f>G12-blanks!G$9</f>
        <v>29126.25546102792</v>
      </c>
      <c r="H48" s="7">
        <f>H12-blanks!H$9</f>
        <v>8771.774024009112</v>
      </c>
      <c r="I48" s="7">
        <f>I12-blanks!I$9</f>
        <v>765629.0665127937</v>
      </c>
      <c r="J48" s="7">
        <f>J12-blanks!J$9</f>
        <v>3218.8449795705465</v>
      </c>
      <c r="K48" s="7">
        <f>K12-blanks!K$9</f>
        <v>53105.95300061772</v>
      </c>
      <c r="L48" s="7">
        <f>L12-blanks!L$9</f>
        <v>4208.580028811461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52903.275500617725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248r2  5-11</v>
      </c>
      <c r="C49" s="7">
        <f>C13-blanks!C$9</f>
        <v>613.079834975578</v>
      </c>
      <c r="D49" s="7">
        <f>D13-blanks!D$9</f>
        <v>-1324.5599999999995</v>
      </c>
      <c r="E49" s="7">
        <f>E13-blanks!E$9</f>
        <v>26961.835803452577</v>
      </c>
      <c r="F49" s="7">
        <f>F13-blanks!F$9</f>
        <v>65574.39048106679</v>
      </c>
      <c r="G49" s="7">
        <f>G13-blanks!G$9</f>
        <v>4619.165789023307</v>
      </c>
      <c r="H49" s="7">
        <f>H13-blanks!H$9</f>
        <v>10129.069524217766</v>
      </c>
      <c r="I49" s="7">
        <f>I13-blanks!I$9</f>
        <v>169718.12369948925</v>
      </c>
      <c r="J49" s="7">
        <f>J13-blanks!J$9</f>
        <v>3291.137955204633</v>
      </c>
      <c r="K49" s="7">
        <f>K13-blanks!K$9</f>
        <v>2176.1</v>
      </c>
      <c r="L49" s="7">
        <f>L13-blanks!L$9</f>
        <v>-45.83000378423219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1973.4225000000001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7400.323640599144</v>
      </c>
      <c r="D50" s="7">
        <f>D14-blanks!D$9</f>
        <v>727066.9355367105</v>
      </c>
      <c r="E50" s="7">
        <f>E14-blanks!E$9</f>
        <v>1142.646542122121</v>
      </c>
      <c r="F50" s="7">
        <f>F14-blanks!F$9</f>
        <v>730.1496663740344</v>
      </c>
      <c r="G50" s="7">
        <f>G14-blanks!G$9</f>
        <v>10002.691871073888</v>
      </c>
      <c r="H50" s="7">
        <f>H14-blanks!H$9</f>
        <v>1896.0857996115092</v>
      </c>
      <c r="I50" s="7">
        <f>I14-blanks!I$9</f>
        <v>2708248.4859487545</v>
      </c>
      <c r="J50" s="7">
        <f>J14-blanks!J$9</f>
        <v>2834.1728655257266</v>
      </c>
      <c r="K50" s="7">
        <f>K14-blanks!K$9</f>
        <v>10954.865151803695</v>
      </c>
      <c r="L50" s="7">
        <f>L14-blanks!L$9</f>
        <v>10299.353782557764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10752.187651803695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9460.469834975578</v>
      </c>
      <c r="D51" s="7">
        <f>D15-blanks!D$9</f>
        <v>291344.5260124989</v>
      </c>
      <c r="E51" s="7">
        <f>E15-blanks!E$9</f>
        <v>33343.601085893075</v>
      </c>
      <c r="F51" s="7">
        <f>F15-blanks!F$9</f>
        <v>23193.019872664427</v>
      </c>
      <c r="G51" s="7">
        <f>G15-blanks!G$9</f>
        <v>15988.879017491168</v>
      </c>
      <c r="H51" s="7">
        <f>H15-blanks!H$9</f>
        <v>20268.795327303793</v>
      </c>
      <c r="I51" s="7">
        <f>I15-blanks!I$9</f>
        <v>3707229.487441637</v>
      </c>
      <c r="J51" s="7">
        <f>J15-blanks!J$9</f>
        <v>9598.504050570475</v>
      </c>
      <c r="K51" s="7">
        <f>K15-blanks!K$9</f>
        <v>20685.581268540518</v>
      </c>
      <c r="L51" s="7">
        <f>L15-blanks!L$9</f>
        <v>15428.53788704913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20482.903768540516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-57.73684128801786</v>
      </c>
      <c r="D52" s="7">
        <f>D16-blanks!D$9</f>
        <v>433.87631535774153</v>
      </c>
      <c r="E52" s="7">
        <f>E16-blanks!E$9</f>
        <v>61693.39654212212</v>
      </c>
      <c r="F52" s="7">
        <f>F16-blanks!F$9</f>
        <v>76761.88622881957</v>
      </c>
      <c r="G52" s="7">
        <f>G16-blanks!G$9</f>
        <v>1325.549858479632</v>
      </c>
      <c r="H52" s="7">
        <f>H16-blanks!H$9</f>
        <v>9929.032041007551</v>
      </c>
      <c r="I52" s="7">
        <f>I16-blanks!I$9</f>
        <v>2514.366055282282</v>
      </c>
      <c r="J52" s="7">
        <f>J16-blanks!J$9</f>
        <v>-140.72424874484614</v>
      </c>
      <c r="K52" s="7">
        <f>K16-blanks!K$9</f>
        <v>670.7743557711581</v>
      </c>
      <c r="L52" s="7">
        <f>L16-blanks!L$9</f>
        <v>-157.8171344771015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468.09685577115806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250r3  28-36</v>
      </c>
      <c r="C53" s="7">
        <f>C17-blanks!C$9</f>
        <v>1225.729834975578</v>
      </c>
      <c r="D53" s="7">
        <f>D17-blanks!D$9</f>
        <v>1458.036489700754</v>
      </c>
      <c r="E53" s="7">
        <f>E17-blanks!E$9</f>
        <v>18410.443194443455</v>
      </c>
      <c r="F53" s="7">
        <f>F17-blanks!F$9</f>
        <v>18401.89111472926</v>
      </c>
      <c r="G53" s="7">
        <f>G17-blanks!G$9</f>
        <v>13471.384410975123</v>
      </c>
      <c r="H53" s="7">
        <f>H17-blanks!H$9</f>
        <v>6209.266840871911</v>
      </c>
      <c r="I53" s="7">
        <f>I17-blanks!I$9</f>
        <v>526696.2806508668</v>
      </c>
      <c r="J53" s="7">
        <f>J17-blanks!J$9</f>
        <v>7087.374082959845</v>
      </c>
      <c r="K53" s="7">
        <f>K17-blanks!K$9</f>
        <v>6618.635348164294</v>
      </c>
      <c r="L53" s="7">
        <f>L17-blanks!L$9</f>
        <v>218.65434168122192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6415.957848164294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252r1  88-96</v>
      </c>
      <c r="C54" s="7">
        <f>C18-blanks!C$9</f>
        <v>3036.9638313691207</v>
      </c>
      <c r="D54" s="7">
        <f>D18-blanks!D$9</f>
        <v>3895.753772066213</v>
      </c>
      <c r="E54" s="7">
        <f>E18-blanks!E$9</f>
        <v>4321.614557367483</v>
      </c>
      <c r="F54" s="7">
        <f>F18-blanks!F$9</f>
        <v>4249.138489475265</v>
      </c>
      <c r="G54" s="7">
        <f>G18-blanks!G$9</f>
        <v>17690.901517811762</v>
      </c>
      <c r="H54" s="7">
        <f>H18-blanks!H$9</f>
        <v>3290.093316482512</v>
      </c>
      <c r="I54" s="7">
        <f>I18-blanks!I$9</f>
        <v>798879.6475705082</v>
      </c>
      <c r="J54" s="7">
        <f>J18-blanks!J$9</f>
        <v>4972.70858411778</v>
      </c>
      <c r="K54" s="7">
        <f>K18-blanks!K$9</f>
        <v>10482.75616829064</v>
      </c>
      <c r="L54" s="7">
        <f>L18-blanks!L$9</f>
        <v>291.54870410229864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10280.07866829064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254r1  36-45</v>
      </c>
      <c r="C55" s="7">
        <f>C19-blanks!C$9</f>
        <v>6978.555159983877</v>
      </c>
      <c r="D55" s="7">
        <f>D19-blanks!D$9</f>
        <v>5340.312019876401</v>
      </c>
      <c r="E55" s="7">
        <f>E19-blanks!E$9</f>
        <v>420.0181308346773</v>
      </c>
      <c r="F55" s="7">
        <f>F19-blanks!F$9</f>
        <v>4354.802719158926</v>
      </c>
      <c r="G55" s="7">
        <f>G19-blanks!G$9</f>
        <v>29472.313926293595</v>
      </c>
      <c r="H55" s="7">
        <f>H19-blanks!H$9</f>
        <v>11019.090281128892</v>
      </c>
      <c r="I55" s="7">
        <f>I19-blanks!I$9</f>
        <v>546083.2284498216</v>
      </c>
      <c r="J55" s="7">
        <f>J19-blanks!J$9</f>
        <v>15213.168001262306</v>
      </c>
      <c r="K55" s="7">
        <f>K19-blanks!K$9</f>
        <v>126778.75643158883</v>
      </c>
      <c r="L55" s="7">
        <f>L19-blanks!L$9</f>
        <v>2062.4100204113147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126576.07893158883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9306.204374856958</v>
      </c>
      <c r="D56" s="7">
        <f>D20-blanks!D$9</f>
        <v>293705.6541590475</v>
      </c>
      <c r="E56" s="7">
        <f>E20-blanks!E$9</f>
        <v>32683.66947599197</v>
      </c>
      <c r="F56" s="7">
        <f>F20-blanks!F$9</f>
        <v>23077.975038214994</v>
      </c>
      <c r="G56" s="7">
        <f>G20-blanks!G$9</f>
        <v>15260.599058161912</v>
      </c>
      <c r="H56" s="7">
        <f>H20-blanks!H$9</f>
        <v>19885.716679902995</v>
      </c>
      <c r="I56" s="7">
        <f>I20-blanks!I$9</f>
        <v>3544652.311520171</v>
      </c>
      <c r="J56" s="7">
        <f>J20-blanks!J$9</f>
        <v>9506.25718632154</v>
      </c>
      <c r="K56" s="7">
        <f>K20-blanks!K$9</f>
        <v>20479.31497646589</v>
      </c>
      <c r="L56" s="7">
        <f>L20-blanks!L$9</f>
        <v>15491.851473061837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20276.637476465887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5480.187578870534</v>
      </c>
      <c r="D57" s="7">
        <f>D21-blanks!D$9</f>
        <v>12685.790150802855</v>
      </c>
      <c r="E57" s="7">
        <f>E21-blanks!E$9</f>
        <v>6367.528998626736</v>
      </c>
      <c r="F57" s="7">
        <f>F21-blanks!F$9</f>
        <v>5052.725770278491</v>
      </c>
      <c r="G57" s="7">
        <f>G21-blanks!G$9</f>
        <v>21081.639618960435</v>
      </c>
      <c r="H57" s="7">
        <f>H21-blanks!H$9</f>
        <v>4402.895601328791</v>
      </c>
      <c r="I57" s="7">
        <f>I21-blanks!I$9</f>
        <v>951052.7830086155</v>
      </c>
      <c r="J57" s="7">
        <f>J21-blanks!J$9</f>
        <v>8674.065175718539</v>
      </c>
      <c r="K57" s="7">
        <f>K21-blanks!K$9</f>
        <v>19908.66395553574</v>
      </c>
      <c r="L57" s="7">
        <f>L21-blanks!L$9</f>
        <v>1150.7233773299768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19705.986455535738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255r1  28-35</v>
      </c>
      <c r="C58" s="7">
        <f>C22-blanks!C$9</f>
        <v>1331.8298349755778</v>
      </c>
      <c r="D58" s="7">
        <f>D22-blanks!D$9</f>
        <v>728.7899333863661</v>
      </c>
      <c r="E58" s="7">
        <f>E22-blanks!E$9</f>
        <v>23144.6451182716</v>
      </c>
      <c r="F58" s="7">
        <f>F22-blanks!F$9</f>
        <v>23944.065652006746</v>
      </c>
      <c r="G58" s="7">
        <f>G22-blanks!G$9</f>
        <v>9834.922816242508</v>
      </c>
      <c r="H58" s="7">
        <f>H22-blanks!H$9</f>
        <v>6906.238451418482</v>
      </c>
      <c r="I58" s="7">
        <f>I22-blanks!I$9</f>
        <v>471533.3226281953</v>
      </c>
      <c r="J58" s="7">
        <f>J22-blanks!J$9</f>
        <v>11223.072812131079</v>
      </c>
      <c r="K58" s="7">
        <f>K22-blanks!K$9</f>
        <v>4687.607612903388</v>
      </c>
      <c r="L58" s="7">
        <f>L22-blanks!L$9</f>
        <v>70.58387847593781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4484.930112903388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256r2  88-94</v>
      </c>
      <c r="C59" s="7">
        <f>C23-blanks!C$9</f>
        <v>638.0398349755781</v>
      </c>
      <c r="D59" s="7">
        <f>D23-blanks!D$9</f>
        <v>-163.8285122540201</v>
      </c>
      <c r="E59" s="7">
        <f>E23-blanks!E$9</f>
        <v>34003.30868028035</v>
      </c>
      <c r="F59" s="7">
        <f>F23-blanks!F$9</f>
        <v>62282.556542900835</v>
      </c>
      <c r="G59" s="7">
        <f>G23-blanks!G$9</f>
        <v>5852.31187319159</v>
      </c>
      <c r="H59" s="7">
        <f>H23-blanks!H$9</f>
        <v>10031.92280703198</v>
      </c>
      <c r="I59" s="7">
        <f>I23-blanks!I$9</f>
        <v>134731.80968882062</v>
      </c>
      <c r="J59" s="7">
        <f>J23-blanks!J$9</f>
        <v>5001.90555610385</v>
      </c>
      <c r="K59" s="7">
        <f>K23-blanks!K$9</f>
        <v>2782.4455096639454</v>
      </c>
      <c r="L59" s="7">
        <f>L23-blanks!L$9</f>
        <v>-201.1562879684884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2579.7680096639456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9288.719834975578</v>
      </c>
      <c r="D60" s="7">
        <f>D24-blanks!D$9</f>
        <v>538178.8491773168</v>
      </c>
      <c r="E60" s="7">
        <f>E24-blanks!E$9</f>
        <v>1003.372157928668</v>
      </c>
      <c r="F60" s="7">
        <f>F24-blanks!F$9</f>
        <v>516.5594367567736</v>
      </c>
      <c r="G60" s="7">
        <f>G24-blanks!G$9</f>
        <v>16394.029072966492</v>
      </c>
      <c r="H60" s="7">
        <f>H24-blanks!H$9</f>
        <v>3505.8864881771688</v>
      </c>
      <c r="I60" s="7">
        <f>I24-blanks!I$9</f>
        <v>3588433.2306040996</v>
      </c>
      <c r="J60" s="7">
        <f>J24-blanks!J$9</f>
        <v>15067.307120368116</v>
      </c>
      <c r="K60" s="7">
        <f>K24-blanks!K$9</f>
        <v>24678.031294430166</v>
      </c>
      <c r="L60" s="7">
        <f>L24-blanks!L$9</f>
        <v>8051.993777488361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24475.353794430164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9349.953202069835</v>
      </c>
      <c r="D61" s="7">
        <f>D25-blanks!D$9</f>
        <v>292500.0063584726</v>
      </c>
      <c r="E61" s="7">
        <f>E25-blanks!E$9</f>
        <v>33446.298761487174</v>
      </c>
      <c r="F61" s="7">
        <f>F25-blanks!F$9</f>
        <v>23179.623476278295</v>
      </c>
      <c r="G61" s="7">
        <f>G25-blanks!G$9</f>
        <v>15333.821807084294</v>
      </c>
      <c r="H61" s="7">
        <f>H25-blanks!H$9</f>
        <v>20718.95570116548</v>
      </c>
      <c r="I61" s="7">
        <f>I25-blanks!I$9</f>
        <v>3511158.572329295</v>
      </c>
      <c r="J61" s="7">
        <f>J25-blanks!J$9</f>
        <v>9437.879384897189</v>
      </c>
      <c r="K61" s="7">
        <f>K25-blanks!K$9</f>
        <v>21124.848781897545</v>
      </c>
      <c r="L61" s="7">
        <f>L25-blanks!L$9</f>
        <v>15171.755048367957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20922.171281897543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258r1  34-39</v>
      </c>
      <c r="C62" s="7">
        <f>C26-blanks!C$9</f>
        <v>4555.805996141757</v>
      </c>
      <c r="D62" s="7">
        <f>D26-blanks!D$9</f>
        <v>5511.375848796606</v>
      </c>
      <c r="E62" s="7">
        <f>E26-blanks!E$9</f>
        <v>1206.808736865356</v>
      </c>
      <c r="F62" s="7">
        <f>F26-blanks!F$9</f>
        <v>1662.8032436198223</v>
      </c>
      <c r="G62" s="7">
        <f>G26-blanks!G$9</f>
        <v>21678.28024957668</v>
      </c>
      <c r="H62" s="7">
        <f>H26-blanks!H$9</f>
        <v>3352.290450312819</v>
      </c>
      <c r="I62" s="7">
        <f>I26-blanks!I$9</f>
        <v>908183.5699441559</v>
      </c>
      <c r="J62" s="7">
        <f>J26-blanks!J$9</f>
        <v>11.375420171823407</v>
      </c>
      <c r="K62" s="7">
        <f>K26-blanks!K$9</f>
        <v>13933.967720478771</v>
      </c>
      <c r="L62" s="7">
        <f>L26-blanks!L$9</f>
        <v>868.7039578784652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13731.290220478772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145.84292641987759</v>
      </c>
      <c r="D63" s="7">
        <f>D27-blanks!D$9</f>
        <v>20084.945508427994</v>
      </c>
      <c r="E63" s="7">
        <f>E27-blanks!E$9</f>
        <v>46578.95710259543</v>
      </c>
      <c r="F63" s="7">
        <f>F27-blanks!F$9</f>
        <v>81499.42906214752</v>
      </c>
      <c r="G63" s="7">
        <f>G27-blanks!G$9</f>
        <v>3295.2856737239085</v>
      </c>
      <c r="H63" s="7">
        <f>H27-blanks!H$9</f>
        <v>8693.67384012107</v>
      </c>
      <c r="I63" s="7">
        <f>I27-blanks!I$9</f>
        <v>4984.8359577249685</v>
      </c>
      <c r="J63" s="7">
        <f>J27-blanks!J$9</f>
        <v>-123.44066256389078</v>
      </c>
      <c r="K63" s="7">
        <f>K27-blanks!K$9</f>
        <v>1622.2626873620043</v>
      </c>
      <c r="L63" s="7">
        <f>L27-blanks!L$9</f>
        <v>150.68347782166097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1419.5851873620043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264r1  52-60</v>
      </c>
      <c r="C64" s="7">
        <f>C28-blanks!C$9</f>
        <v>5218.929096163139</v>
      </c>
      <c r="D64" s="7">
        <f>D28-blanks!D$9</f>
        <v>5664.519391684238</v>
      </c>
      <c r="E64" s="7">
        <f>E28-blanks!E$9</f>
        <v>693.6564047357391</v>
      </c>
      <c r="F64" s="7">
        <f>F28-blanks!F$9</f>
        <v>1253.3322179058523</v>
      </c>
      <c r="G64" s="7">
        <f>G28-blanks!G$9</f>
        <v>22120.03346274803</v>
      </c>
      <c r="H64" s="7">
        <f>H28-blanks!H$9</f>
        <v>4109.438676372594</v>
      </c>
      <c r="I64" s="7">
        <f>I28-blanks!I$9</f>
        <v>862610.6311619098</v>
      </c>
      <c r="J64" s="7">
        <f>J28-blanks!J$9</f>
        <v>1096.317538639757</v>
      </c>
      <c r="K64" s="7">
        <f>K28-blanks!K$9</f>
        <v>16977.910921680912</v>
      </c>
      <c r="L64" s="7">
        <f>L28-blanks!L$9</f>
        <v>602.8374098130664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16775.23342168091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267r2  111-120</v>
      </c>
      <c r="C65" s="7">
        <f>C29-blanks!C$9</f>
        <v>3389.7627451008184</v>
      </c>
      <c r="D65" s="7">
        <f>D29-blanks!D$9</f>
        <v>2530.6437766853596</v>
      </c>
      <c r="E65" s="7">
        <f>E29-blanks!E$9</f>
        <v>8531.092085429053</v>
      </c>
      <c r="F65" s="7">
        <f>F29-blanks!F$9</f>
        <v>4628.550548911863</v>
      </c>
      <c r="G65" s="7">
        <f>G29-blanks!G$9</f>
        <v>21563.25808671255</v>
      </c>
      <c r="H65" s="7">
        <f>H29-blanks!H$9</f>
        <v>3201.8520821918123</v>
      </c>
      <c r="I65" s="7">
        <f>I29-blanks!I$9</f>
        <v>677737.6640625921</v>
      </c>
      <c r="J65" s="7">
        <f>J29-blanks!J$9</f>
        <v>6665.338509879957</v>
      </c>
      <c r="K65" s="7">
        <f>K29-blanks!K$9</f>
        <v>12324.397152836707</v>
      </c>
      <c r="L65" s="7">
        <f>L29-blanks!L$9</f>
        <v>378.9183395700479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12121.719652836708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9152.142887260352</v>
      </c>
      <c r="D66" s="7">
        <f>D30-blanks!D$9</f>
        <v>273841.95886974246</v>
      </c>
      <c r="E66" s="7">
        <f>E30-blanks!E$9</f>
        <v>32127.985145123876</v>
      </c>
      <c r="F66" s="7">
        <f>F30-blanks!F$9</f>
        <v>22704.75387235827</v>
      </c>
      <c r="G66" s="7">
        <f>G30-blanks!G$9</f>
        <v>14961.508303800676</v>
      </c>
      <c r="H66" s="7">
        <f>H30-blanks!H$9</f>
        <v>20443.975815946047</v>
      </c>
      <c r="I66" s="7">
        <f>I30-blanks!I$9</f>
        <v>3389028.24988817</v>
      </c>
      <c r="J66" s="7">
        <f>J30-blanks!J$9</f>
        <v>9378.975009068543</v>
      </c>
      <c r="K66" s="7">
        <f>K30-blanks!K$9</f>
        <v>20150.17139865345</v>
      </c>
      <c r="L66" s="7">
        <f>L30-blanks!L$9</f>
        <v>14407.280415804884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19947.493898653447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6932.140447728981</v>
      </c>
      <c r="D67" s="7">
        <f>D31-blanks!D$9</f>
        <v>694944.9870950349</v>
      </c>
      <c r="E67" s="7">
        <f>E31-blanks!E$9</f>
        <v>1138.189075426596</v>
      </c>
      <c r="F67" s="7">
        <f>F31-blanks!F$9</f>
        <v>628.2240435602722</v>
      </c>
      <c r="G67" s="7">
        <f>G31-blanks!G$9</f>
        <v>9571.149894737771</v>
      </c>
      <c r="H67" s="7">
        <f>H31-blanks!H$9</f>
        <v>1944.3766799029959</v>
      </c>
      <c r="I67" s="7">
        <f>I31-blanks!I$9</f>
        <v>2454928.7561321817</v>
      </c>
      <c r="J67" s="7">
        <f>J31-blanks!J$9</f>
        <v>2798.1005543600313</v>
      </c>
      <c r="K67" s="7">
        <f>K31-blanks!K$9</f>
        <v>10608.51759543007</v>
      </c>
      <c r="L67" s="7">
        <f>L31-blanks!L$9</f>
        <v>9762.438087595905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10405.84009543007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-0.6163186626252823</v>
      </c>
      <c r="D68" s="7">
        <f>D32-blanks!D$9</f>
        <v>-329.4649999999997</v>
      </c>
      <c r="E68" s="7">
        <f>E32-blanks!E$9</f>
        <v>-2.081986640120249</v>
      </c>
      <c r="F68" s="7">
        <f>F32-blanks!F$9</f>
        <v>-17.1353336259657</v>
      </c>
      <c r="G68" s="7">
        <f>G32-blanks!G$9</f>
        <v>-2.225800057238672</v>
      </c>
      <c r="H68" s="7">
        <f>H32-blanks!H$9</f>
        <v>49.24833223189279</v>
      </c>
      <c r="I68" s="7">
        <f>I32-blanks!I$9</f>
        <v>-278.03111817389436</v>
      </c>
      <c r="J68" s="7">
        <f>J32-blanks!J$9</f>
        <v>-0.11354438757234675</v>
      </c>
      <c r="K68" s="7">
        <f>K32-blanks!K$9</f>
        <v>209.675</v>
      </c>
      <c r="L68" s="7">
        <f>L32-blanks!L$9</f>
        <v>38.76001215792439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6.997500000000002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97.83162892032793</v>
      </c>
      <c r="D69" s="7">
        <f>D33-blanks!D$9</f>
        <v>165.0722329622463</v>
      </c>
      <c r="E69" s="7">
        <f>E33-blanks!E$9</f>
        <v>60970.55154212212</v>
      </c>
      <c r="F69" s="7">
        <f>F33-blanks!F$9</f>
        <v>76357.18052319014</v>
      </c>
      <c r="G69" s="7">
        <f>G33-blanks!G$9</f>
        <v>1175.8961468183088</v>
      </c>
      <c r="H69" s="7">
        <f>H33-blanks!H$9</f>
        <v>10034.508280809929</v>
      </c>
      <c r="I69" s="7">
        <f>I33-blanks!I$9</f>
        <v>1632.251043670707</v>
      </c>
      <c r="J69" s="7">
        <f>J33-blanks!J$9</f>
        <v>-200.25278569520788</v>
      </c>
      <c r="K69" s="7">
        <f>K33-blanks!K$9</f>
        <v>615.03</v>
      </c>
      <c r="L69" s="7">
        <f>L33-blanks!L$9</f>
        <v>-230.6145112608532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412.35249999999996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9154.854046862465</v>
      </c>
      <c r="D70" s="7">
        <f>D34-blanks!D$9</f>
        <v>521972.40753842203</v>
      </c>
      <c r="E70" s="7">
        <f>E34-blanks!E$9</f>
        <v>987.0248870867645</v>
      </c>
      <c r="F70" s="7">
        <f>F34-blanks!F$9</f>
        <v>615.0808766531894</v>
      </c>
      <c r="G70" s="7">
        <f>G34-blanks!G$9</f>
        <v>15452.351927720583</v>
      </c>
      <c r="H70" s="7">
        <f>H34-blanks!H$9</f>
        <v>3553.0569640463573</v>
      </c>
      <c r="I70" s="7">
        <f>I34-blanks!I$9</f>
        <v>3501710.658364594</v>
      </c>
      <c r="J70" s="7">
        <f>J34-blanks!J$9</f>
        <v>14985.11366479892</v>
      </c>
      <c r="K70" s="7">
        <f>K34-blanks!K$9</f>
        <v>24099.0101092493</v>
      </c>
      <c r="L70" s="7">
        <f>L34-blanks!L$9</f>
        <v>7720.133421147514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23896.332609249297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9233.220631537175</v>
      </c>
      <c r="D71" s="7">
        <f>D35-blanks!D$9</f>
        <v>277912.31877874094</v>
      </c>
      <c r="E71" s="7">
        <f>E35-blanks!E$9</f>
        <v>32366.7198521504</v>
      </c>
      <c r="F71" s="7">
        <f>F35-blanks!F$9</f>
        <v>23413.617892129292</v>
      </c>
      <c r="G71" s="7">
        <f>G35-blanks!G$9</f>
        <v>14932.180565410821</v>
      </c>
      <c r="H71" s="7">
        <f>H35-blanks!H$9</f>
        <v>20717.96260850998</v>
      </c>
      <c r="I71" s="7">
        <f>I35-blanks!I$9</f>
        <v>3426641.5866201594</v>
      </c>
      <c r="J71" s="7">
        <f>J35-blanks!J$9</f>
        <v>9180.343182239034</v>
      </c>
      <c r="K71" s="7">
        <f>K35-blanks!K$9</f>
        <v>20522.854646521817</v>
      </c>
      <c r="L71" s="7">
        <f>L35-blanks!L$9</f>
        <v>14922.321167689237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20320.177146521815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478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453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383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9868.026397922262</v>
      </c>
      <c r="D76" s="7">
        <f>D40/Drift!D25</f>
        <v>316974.72113593115</v>
      </c>
      <c r="E76" s="7">
        <f>E40/Drift!E25</f>
        <v>31916.646518790196</v>
      </c>
      <c r="F76" s="7">
        <f>F40/Drift!F25</f>
        <v>22235.180699884055</v>
      </c>
      <c r="G76" s="7">
        <f>G40/Drift!G25</f>
        <v>15936.724087346067</v>
      </c>
      <c r="H76" s="7">
        <f>H40/Drift!H25</f>
        <v>20039.954279526697</v>
      </c>
      <c r="I76" s="7">
        <f>I40/Drift!I25</f>
        <v>3930811.0749262646</v>
      </c>
      <c r="J76" s="7">
        <f>J40/Drift!J25</f>
        <v>10361.66433329627</v>
      </c>
      <c r="K76" s="7">
        <f>K40/Drift!K25</f>
        <v>21118.298395520585</v>
      </c>
      <c r="L76" s="7">
        <f>L40/Drift!L25</f>
        <v>15984.905705355404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20915.620895520584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0.6144702389229564</v>
      </c>
      <c r="D77" s="7">
        <f>D41/Drift!D26</f>
        <v>332.18021826159696</v>
      </c>
      <c r="E77" s="7">
        <f>E41/Drift!E26</f>
        <v>2.077806755439987</v>
      </c>
      <c r="F77" s="7">
        <f>F41/Drift!F26</f>
        <v>17.17449402864571</v>
      </c>
      <c r="G77" s="7">
        <f>G41/Drift!G26</f>
        <v>2.2208769718954198</v>
      </c>
      <c r="H77" s="7">
        <f>H41/Drift!H26</f>
        <v>-49.0663536251873</v>
      </c>
      <c r="I77" s="7">
        <f>I41/Drift!I26</f>
        <v>280.26495185743386</v>
      </c>
      <c r="J77" s="7">
        <f>J41/Drift!J26</f>
        <v>0.113690302630082</v>
      </c>
      <c r="K77" s="7">
        <f>K41/Drift!K26</f>
        <v>-211.47215478658993</v>
      </c>
      <c r="L77" s="7">
        <f>L41/Drift!L26</f>
        <v>-39.104984262558524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-415.9213779600346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5585.972854617592</v>
      </c>
      <c r="D78" s="7">
        <f>D42/Drift!D27</f>
        <v>14223.717375457498</v>
      </c>
      <c r="E78" s="7">
        <f>E42/Drift!E27</f>
        <v>6210.967569375244</v>
      </c>
      <c r="F78" s="7">
        <f>F42/Drift!F27</f>
        <v>4819.929981912451</v>
      </c>
      <c r="G78" s="7">
        <f>G42/Drift!G27</f>
        <v>22696.658334075073</v>
      </c>
      <c r="H78" s="7">
        <f>H42/Drift!H27</f>
        <v>4144.623300061645</v>
      </c>
      <c r="I78" s="7">
        <f>I42/Drift!I27</f>
        <v>1050504.0493428768</v>
      </c>
      <c r="J78" s="7">
        <f>J42/Drift!J27</f>
        <v>9543.78717375318</v>
      </c>
      <c r="K78" s="7">
        <f>K42/Drift!K27</f>
        <v>21084.760722598247</v>
      </c>
      <c r="L78" s="7">
        <f>L42/Drift!L27</f>
        <v>1001.8213913065771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20882.077602450314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9868.026397922262</v>
      </c>
      <c r="D79" s="7">
        <f>D43/Drift!D28</f>
        <v>316974.72113593115</v>
      </c>
      <c r="E79" s="7">
        <f>E43/Drift!E28</f>
        <v>31916.646518790196</v>
      </c>
      <c r="F79" s="7">
        <f>F43/Drift!F28</f>
        <v>22235.180699884055</v>
      </c>
      <c r="G79" s="7">
        <f>G43/Drift!G28</f>
        <v>15936.724087346067</v>
      </c>
      <c r="H79" s="7">
        <f>H43/Drift!H28</f>
        <v>20039.954279526697</v>
      </c>
      <c r="I79" s="7">
        <f>I43/Drift!I28</f>
        <v>3930811.0749262646</v>
      </c>
      <c r="J79" s="7">
        <f>J43/Drift!J28</f>
        <v>10361.66433329627</v>
      </c>
      <c r="K79" s="7">
        <f>K43/Drift!K28</f>
        <v>21118.298395520585</v>
      </c>
      <c r="L79" s="7">
        <f>L43/Drift!L28</f>
        <v>15984.905705355404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20915.620895520584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-68.26938246437432</v>
      </c>
      <c r="D80" s="7">
        <f>D44/Drift!D29</f>
        <v>22675.579416845576</v>
      </c>
      <c r="E80" s="7">
        <f>E44/Drift!E29</f>
        <v>46080.0483989533</v>
      </c>
      <c r="F80" s="7">
        <f>F44/Drift!F29</f>
        <v>79140.18751481333</v>
      </c>
      <c r="G80" s="7">
        <f>G44/Drift!G29</f>
        <v>3335.919591876466</v>
      </c>
      <c r="H80" s="7">
        <f>H44/Drift!H29</f>
        <v>8729.03686617602</v>
      </c>
      <c r="I80" s="7">
        <f>I44/Drift!I29</f>
        <v>6347.180331852465</v>
      </c>
      <c r="J80" s="7">
        <f>J44/Drift!J29</f>
        <v>-130.70148007261872</v>
      </c>
      <c r="K80" s="7">
        <f>K44/Drift!K29</f>
        <v>1767.3192531048255</v>
      </c>
      <c r="L80" s="7">
        <f>L44/Drift!L29</f>
        <v>290.4699224473428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1561.4307292043081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230r1  53-60</v>
      </c>
      <c r="C81" s="7">
        <f>C45/Drift!C30</f>
        <v>3194.522788955728</v>
      </c>
      <c r="D81" s="7">
        <f>D45/Drift!D30</f>
        <v>4219.199272753939</v>
      </c>
      <c r="E81" s="7">
        <f>E45/Drift!E30</f>
        <v>8568.455376320147</v>
      </c>
      <c r="F81" s="7">
        <f>F45/Drift!F30</f>
        <v>4314.678887447082</v>
      </c>
      <c r="G81" s="7">
        <f>G45/Drift!G30</f>
        <v>21389.883885647825</v>
      </c>
      <c r="H81" s="7">
        <f>H45/Drift!H30</f>
        <v>2677.600510020904</v>
      </c>
      <c r="I81" s="7">
        <f>I45/Drift!I30</f>
        <v>848942.278257324</v>
      </c>
      <c r="J81" s="7">
        <f>J45/Drift!J30</f>
        <v>6873.172355375866</v>
      </c>
      <c r="K81" s="7">
        <f>K45/Drift!K30</f>
        <v>11808.673594789276</v>
      </c>
      <c r="L81" s="7">
        <f>L45/Drift!L30</f>
        <v>557.545911949547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11605.252831435468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9868.026397922262</v>
      </c>
      <c r="D82" s="7">
        <f>D46/Drift!D31</f>
        <v>316974.72113593115</v>
      </c>
      <c r="E82" s="7">
        <f>E46/Drift!E31</f>
        <v>31916.646518790196</v>
      </c>
      <c r="F82" s="7">
        <f>F46/Drift!F31</f>
        <v>22235.180699884055</v>
      </c>
      <c r="G82" s="7">
        <f>G46/Drift!G31</f>
        <v>15936.724087346067</v>
      </c>
      <c r="H82" s="7">
        <f>H46/Drift!H31</f>
        <v>20039.954279526697</v>
      </c>
      <c r="I82" s="7">
        <f>I46/Drift!I31</f>
        <v>3930811.074926265</v>
      </c>
      <c r="J82" s="7">
        <f>J46/Drift!J31</f>
        <v>10361.66433329627</v>
      </c>
      <c r="K82" s="7">
        <f>K46/Drift!K31</f>
        <v>21118.298395520582</v>
      </c>
      <c r="L82" s="7">
        <f>L46/Drift!L31</f>
        <v>15984.905705355406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20915.620895520588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244r1  16-26</v>
      </c>
      <c r="C83" s="7">
        <f>C47/Drift!C32</f>
        <v>4373.767073181164</v>
      </c>
      <c r="D83" s="7">
        <f>D47/Drift!D32</f>
        <v>4835.921871521455</v>
      </c>
      <c r="E83" s="7">
        <f>E47/Drift!E32</f>
        <v>3238.3121363608457</v>
      </c>
      <c r="F83" s="7">
        <f>F47/Drift!F32</f>
        <v>3225.234044675848</v>
      </c>
      <c r="G83" s="7">
        <f>G47/Drift!G32</f>
        <v>19992.6796037036</v>
      </c>
      <c r="H83" s="7">
        <f>H47/Drift!H32</f>
        <v>2526.2800009324405</v>
      </c>
      <c r="I83" s="7">
        <f>I47/Drift!I32</f>
        <v>859632.1411727099</v>
      </c>
      <c r="J83" s="7">
        <f>J47/Drift!J32</f>
        <v>3376.5716369862585</v>
      </c>
      <c r="K83" s="7">
        <f>K47/Drift!K32</f>
        <v>12250.11736095673</v>
      </c>
      <c r="L83" s="7">
        <f>L47/Drift!L32</f>
        <v>730.3196638345644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12047.12024867588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246r1  60-69</v>
      </c>
      <c r="C84" s="7">
        <f>C48/Drift!C33</f>
        <v>10468.013107717476</v>
      </c>
      <c r="D84" s="7">
        <f>D48/Drift!D33</f>
        <v>9485.93888734321</v>
      </c>
      <c r="E84" s="7">
        <f>E48/Drift!E33</f>
        <v>280.4235417416266</v>
      </c>
      <c r="F84" s="7">
        <f>F48/Drift!F33</f>
        <v>1516.417289654616</v>
      </c>
      <c r="G84" s="7">
        <f>G48/Drift!G33</f>
        <v>28913.474287004057</v>
      </c>
      <c r="H84" s="7">
        <f>H48/Drift!H33</f>
        <v>8761.175041504486</v>
      </c>
      <c r="I84" s="7">
        <f>I48/Drift!I33</f>
        <v>815008.8482726781</v>
      </c>
      <c r="J84" s="7">
        <f>J48/Drift!J33</f>
        <v>3406.9118312154883</v>
      </c>
      <c r="K84" s="7">
        <f>K48/Drift!K33</f>
        <v>53528.9133921912</v>
      </c>
      <c r="L84" s="7">
        <f>L48/Drift!L33</f>
        <v>4313.810890160666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53328.737458740536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248r2  5-11</v>
      </c>
      <c r="C85" s="7">
        <f>C49/Drift!C34</f>
        <v>634.3859821427586</v>
      </c>
      <c r="D85" s="7">
        <f>D49/Drift!D34</f>
        <v>-1415.8628801501723</v>
      </c>
      <c r="E85" s="7">
        <f>E49/Drift!E34</f>
        <v>25933.02359724862</v>
      </c>
      <c r="F85" s="7">
        <f>F49/Drift!F34</f>
        <v>63083.637937817744</v>
      </c>
      <c r="G85" s="7">
        <f>G49/Drift!G34</f>
        <v>4591.629627009625</v>
      </c>
      <c r="H85" s="7">
        <f>H49/Drift!H34</f>
        <v>10082.559435470372</v>
      </c>
      <c r="I85" s="7">
        <f>I49/Drift!I34</f>
        <v>180426.77218815562</v>
      </c>
      <c r="J85" s="7">
        <f>J49/Drift!J34</f>
        <v>3506.252893064224</v>
      </c>
      <c r="K85" s="7">
        <f>K49/Drift!K34</f>
        <v>2202.7482715044034</v>
      </c>
      <c r="L85" s="7">
        <f>L49/Drift!L34</f>
        <v>-47.143641107457626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1997.8258793190892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7688.193356788946</v>
      </c>
      <c r="D86" s="7">
        <f>D50/Drift!D35</f>
        <v>784045.2601592732</v>
      </c>
      <c r="E86" s="7">
        <f>E50/Drift!E35</f>
        <v>1096.3894948294194</v>
      </c>
      <c r="F86" s="7">
        <f>F50/Drift!F35</f>
        <v>701.2036366757443</v>
      </c>
      <c r="G86" s="7">
        <f>G50/Drift!G35</f>
        <v>9956.544976769082</v>
      </c>
      <c r="H86" s="7">
        <f>H50/Drift!H35</f>
        <v>1881.0074885494787</v>
      </c>
      <c r="I86" s="7">
        <f>I50/Drift!I35</f>
        <v>2875350.9766122825</v>
      </c>
      <c r="J86" s="7">
        <f>J50/Drift!J35</f>
        <v>3039.3341367636203</v>
      </c>
      <c r="K86" s="7">
        <f>K50/Drift!K35</f>
        <v>11136.31972853798</v>
      </c>
      <c r="L86" s="7">
        <f>L50/Drift!L35</f>
        <v>10632.526087339269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10932.039787648104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9868.026397922262</v>
      </c>
      <c r="D87" s="7">
        <f>D51/Drift!D36</f>
        <v>316974.72113593115</v>
      </c>
      <c r="E87" s="7">
        <f>E51/Drift!E36</f>
        <v>31916.646518790192</v>
      </c>
      <c r="F87" s="7">
        <f>F51/Drift!F36</f>
        <v>22235.180699884055</v>
      </c>
      <c r="G87" s="7">
        <f>G51/Drift!G36</f>
        <v>15936.724087346067</v>
      </c>
      <c r="H87" s="7">
        <f>H51/Drift!H36</f>
        <v>20039.954279526697</v>
      </c>
      <c r="I87" s="7">
        <f>I51/Drift!I36</f>
        <v>3930811.0749262646</v>
      </c>
      <c r="J87" s="7">
        <f>J51/Drift!J36</f>
        <v>10361.66433329627</v>
      </c>
      <c r="K87" s="7">
        <f>K51/Drift!K36</f>
        <v>21118.298395520585</v>
      </c>
      <c r="L87" s="7">
        <f>L51/Drift!L36</f>
        <v>15984.905705355404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20915.620895520584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-60.4211909660767</v>
      </c>
      <c r="D88" s="7">
        <f>D52/Drift!D37</f>
        <v>471.28145760739056</v>
      </c>
      <c r="E88" s="7">
        <f>E52/Drift!E37</f>
        <v>59287.88298839343</v>
      </c>
      <c r="F88" s="7">
        <f>F52/Drift!F37</f>
        <v>73664.80827751203</v>
      </c>
      <c r="G88" s="7">
        <f>G52/Drift!G37</f>
        <v>1333.3727818160748</v>
      </c>
      <c r="H88" s="7">
        <f>H52/Drift!H37</f>
        <v>9854.178801143054</v>
      </c>
      <c r="I88" s="7">
        <f>I52/Drift!I37</f>
        <v>2689.5964681798614</v>
      </c>
      <c r="J88" s="7">
        <f>J52/Drift!J37</f>
        <v>-152.20554350701354</v>
      </c>
      <c r="K88" s="7">
        <f>K52/Drift!K37</f>
        <v>686.1745751322338</v>
      </c>
      <c r="L88" s="7">
        <f>L52/Drift!L37</f>
        <v>-163.37408456511133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478.95038479623076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250r3  28-36</v>
      </c>
      <c r="C89" s="7">
        <f>C53/Drift!C38</f>
        <v>1286.9282405101721</v>
      </c>
      <c r="D89" s="7">
        <f>D53/Drift!D38</f>
        <v>1581.1773473079768</v>
      </c>
      <c r="E89" s="7">
        <f>E53/Drift!E38</f>
        <v>17763.1864494119</v>
      </c>
      <c r="F89" s="7">
        <f>F53/Drift!F38</f>
        <v>17676.99226171629</v>
      </c>
      <c r="G89" s="7">
        <f>G53/Drift!G38</f>
        <v>13676.624917133337</v>
      </c>
      <c r="H89" s="7">
        <f>H53/Drift!H38</f>
        <v>6185.92769334591</v>
      </c>
      <c r="I89" s="7">
        <f>I53/Drift!I38</f>
        <v>568432.3648359056</v>
      </c>
      <c r="J89" s="7">
        <f>J53/Drift!J38</f>
        <v>7680.403960485892</v>
      </c>
      <c r="K89" s="7">
        <f>K53/Drift!K38</f>
        <v>6784.148382613058</v>
      </c>
      <c r="L89" s="7">
        <f>L53/Drift!L38</f>
        <v>226.1679789149318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6577.996515366466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252r1  88-96</v>
      </c>
      <c r="C90" s="7">
        <f>C54/Drift!C39</f>
        <v>3199.095365935104</v>
      </c>
      <c r="D90" s="7">
        <f>D54/Drift!D39</f>
        <v>4217.961441888631</v>
      </c>
      <c r="E90" s="7">
        <f>E54/Drift!E39</f>
        <v>4186.382859076507</v>
      </c>
      <c r="F90" s="7">
        <f>F54/Drift!F39</f>
        <v>4085.8152070336246</v>
      </c>
      <c r="G90" s="7">
        <f>G54/Drift!G39</f>
        <v>18128.641270278844</v>
      </c>
      <c r="H90" s="7">
        <f>H54/Drift!H39</f>
        <v>3290.2585096178545</v>
      </c>
      <c r="I90" s="7">
        <f>I54/Drift!I39</f>
        <v>869950.299782326</v>
      </c>
      <c r="J90" s="7">
        <f>J54/Drift!J39</f>
        <v>5399.213587513599</v>
      </c>
      <c r="K90" s="7">
        <f>K54/Drift!K39</f>
        <v>10766.457283058648</v>
      </c>
      <c r="L90" s="7">
        <f>L54/Drift!L39</f>
        <v>301.320317952832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10561.064270329796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254r1  36-45</v>
      </c>
      <c r="C91" s="7">
        <f>C55/Drift!C40</f>
        <v>7375.403523256213</v>
      </c>
      <c r="D91" s="7">
        <f>D55/Drift!D40</f>
        <v>5772.683973196858</v>
      </c>
      <c r="E91" s="7">
        <f>E55/Drift!E40</f>
        <v>408.5114219829717</v>
      </c>
      <c r="F91" s="7">
        <f>F55/Drift!F40</f>
        <v>4191.588780436694</v>
      </c>
      <c r="G91" s="7">
        <f>G55/Drift!G40</f>
        <v>30487.10629116462</v>
      </c>
      <c r="H91" s="7">
        <f>H55/Drift!H40</f>
        <v>11061.937097691254</v>
      </c>
      <c r="I91" s="7">
        <f>I55/Drift!I40</f>
        <v>600069.7071585753</v>
      </c>
      <c r="J91" s="7">
        <f>J55/Drift!J40</f>
        <v>16549.98390720378</v>
      </c>
      <c r="K91" s="7">
        <f>K55/Drift!K40</f>
        <v>130471.61159915454</v>
      </c>
      <c r="L91" s="7">
        <f>L55/Drift!L40</f>
        <v>2129.790535022445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130299.80896735696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9868.026397922262</v>
      </c>
      <c r="D92" s="7">
        <f>D56/Drift!D41</f>
        <v>316974.72113593115</v>
      </c>
      <c r="E92" s="7">
        <f>E56/Drift!E41</f>
        <v>31916.646518790196</v>
      </c>
      <c r="F92" s="7">
        <f>F56/Drift!F41</f>
        <v>22235.180699884055</v>
      </c>
      <c r="G92" s="7">
        <f>G56/Drift!G41</f>
        <v>15936.724087346067</v>
      </c>
      <c r="H92" s="7">
        <f>H56/Drift!H41</f>
        <v>20039.954279526693</v>
      </c>
      <c r="I92" s="7">
        <f>I56/Drift!I41</f>
        <v>3930811.074926265</v>
      </c>
      <c r="J92" s="7">
        <f>J56/Drift!J41</f>
        <v>10361.66433329627</v>
      </c>
      <c r="K92" s="7">
        <f>K56/Drift!K41</f>
        <v>21118.298395520585</v>
      </c>
      <c r="L92" s="7">
        <f>L56/Drift!L41</f>
        <v>15984.905705355406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20915.620895520584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5805.571866414058</v>
      </c>
      <c r="D93" s="7">
        <f>D57/Drift!D42</f>
        <v>13702.081370602244</v>
      </c>
      <c r="E93" s="7">
        <f>E57/Drift!E42</f>
        <v>6189.211940839819</v>
      </c>
      <c r="F93" s="7">
        <f>F57/Drift!F42</f>
        <v>4863.918450408159</v>
      </c>
      <c r="G93" s="7">
        <f>G57/Drift!G42</f>
        <v>21994.56077685456</v>
      </c>
      <c r="H93" s="7">
        <f>H57/Drift!H42</f>
        <v>4400.170693978594</v>
      </c>
      <c r="I93" s="7">
        <f>I57/Drift!I42</f>
        <v>1056658.53013602</v>
      </c>
      <c r="J93" s="7">
        <f>J57/Drift!J42</f>
        <v>9468.209523677877</v>
      </c>
      <c r="K93" s="7">
        <f>K57/Drift!K42</f>
        <v>20401.227780729932</v>
      </c>
      <c r="L93" s="7">
        <f>L57/Drift!L42</f>
        <v>1192.2740962744172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20198.37832318583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255r1  28-35</v>
      </c>
      <c r="C94" s="7">
        <f>C58/Drift!C43</f>
        <v>1409.5827261294166</v>
      </c>
      <c r="D94" s="7">
        <f>D58/Drift!D43</f>
        <v>787.8224923738978</v>
      </c>
      <c r="E94" s="7">
        <f>E58/Drift!E43</f>
        <v>22392.485382621835</v>
      </c>
      <c r="F94" s="7">
        <f>F58/Drift!F43</f>
        <v>23029.068972721816</v>
      </c>
      <c r="G94" s="7">
        <f>G58/Drift!G43</f>
        <v>10250.987432079573</v>
      </c>
      <c r="H94" s="7">
        <f>H58/Drift!H43</f>
        <v>6845.077337891715</v>
      </c>
      <c r="I94" s="7">
        <f>I58/Drift!I43</f>
        <v>524886.6206050835</v>
      </c>
      <c r="J94" s="7">
        <f>J58/Drift!J43</f>
        <v>12268.263073901702</v>
      </c>
      <c r="K94" s="7">
        <f>K58/Drift!K43</f>
        <v>4773.678615410068</v>
      </c>
      <c r="L94" s="7">
        <f>L58/Drift!L43</f>
        <v>73.43728076266052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4568.092458553063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256r2  88-94</v>
      </c>
      <c r="C95" s="7">
        <f>C59/Drift!C44</f>
        <v>674.6557932460342</v>
      </c>
      <c r="D95" s="7">
        <f>D59/Drift!D44</f>
        <v>-177.2445062535956</v>
      </c>
      <c r="E95" s="7">
        <f>E59/Drift!E44</f>
        <v>32746.85415637044</v>
      </c>
      <c r="F95" s="7">
        <f>F59/Drift!F44</f>
        <v>59849.865928921405</v>
      </c>
      <c r="G95" s="7">
        <f>G59/Drift!G44</f>
        <v>6094.0560145527925</v>
      </c>
      <c r="H95" s="7">
        <f>H59/Drift!H44</f>
        <v>9861.798611124826</v>
      </c>
      <c r="I95" s="7">
        <f>I59/Drift!I44</f>
        <v>150261.55903070903</v>
      </c>
      <c r="J95" s="7">
        <f>J59/Drift!J44</f>
        <v>5475.626438179487</v>
      </c>
      <c r="K95" s="7">
        <f>K59/Drift!K44</f>
        <v>2816.00333791114</v>
      </c>
      <c r="L95" s="7">
        <f>L59/Drift!L44</f>
        <v>-210.1638999483665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2611.186604034229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9812.582838634591</v>
      </c>
      <c r="D96" s="7">
        <f>D60/Drift!D45</f>
        <v>582730.1656938224</v>
      </c>
      <c r="E96" s="7">
        <f>E60/Drift!E45</f>
        <v>961.8697941915805</v>
      </c>
      <c r="F96" s="7">
        <f>F60/Drift!F45</f>
        <v>495.94743791965027</v>
      </c>
      <c r="G96" s="7">
        <f>G60/Drift!G45</f>
        <v>17054.905340383022</v>
      </c>
      <c r="H96" s="7">
        <f>H60/Drift!H45</f>
        <v>3418.4873681672407</v>
      </c>
      <c r="I96" s="7">
        <f>I60/Drift!I45</f>
        <v>4009671.7407005383</v>
      </c>
      <c r="J96" s="7">
        <f>J60/Drift!J45</f>
        <v>16518.16867102093</v>
      </c>
      <c r="K96" s="7">
        <f>K60/Drift!K45</f>
        <v>24822.081933241214</v>
      </c>
      <c r="L96" s="7">
        <f>L60/Drift!L45</f>
        <v>8447.90415357412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24619.613945586447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9868.026397922262</v>
      </c>
      <c r="D97" s="7">
        <f>D61/Drift!D46</f>
        <v>316974.72113593115</v>
      </c>
      <c r="E97" s="7">
        <f>E61/Drift!E46</f>
        <v>31916.6465187902</v>
      </c>
      <c r="F97" s="7">
        <f>F61/Drift!F46</f>
        <v>22235.180699884055</v>
      </c>
      <c r="G97" s="7">
        <f>G61/Drift!G46</f>
        <v>15936.724087346067</v>
      </c>
      <c r="H97" s="7">
        <f>H61/Drift!H46</f>
        <v>20039.954279526693</v>
      </c>
      <c r="I97" s="7">
        <f>I61/Drift!I46</f>
        <v>3930811.0749262646</v>
      </c>
      <c r="J97" s="7">
        <f>J61/Drift!J46</f>
        <v>10361.66433329627</v>
      </c>
      <c r="K97" s="7">
        <f>K61/Drift!K46</f>
        <v>21118.29839552059</v>
      </c>
      <c r="L97" s="7">
        <f>L61/Drift!L46</f>
        <v>15984.905705355402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20915.62089552058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258r1  34-39</v>
      </c>
      <c r="C98" s="7">
        <f>C62/Drift!C47</f>
        <v>4828.6708004027905</v>
      </c>
      <c r="D98" s="7">
        <f>D62/Drift!D47</f>
        <v>6049.716110693979</v>
      </c>
      <c r="E98" s="7">
        <f>E62/Drift!E47</f>
        <v>1160.7663666612002</v>
      </c>
      <c r="F98" s="7">
        <f>F62/Drift!F47</f>
        <v>1601.6154155322813</v>
      </c>
      <c r="G98" s="7">
        <f>G62/Drift!G47</f>
        <v>22640.581994046086</v>
      </c>
      <c r="H98" s="7">
        <f>H62/Drift!H47</f>
        <v>3251.05876380228</v>
      </c>
      <c r="I98" s="7">
        <f>I62/Drift!I47</f>
        <v>1023851.9951772798</v>
      </c>
      <c r="J98" s="7">
        <f>J62/Drift!J47</f>
        <v>12.504461453373828</v>
      </c>
      <c r="K98" s="7">
        <f>K62/Drift!K47</f>
        <v>14059.383995672293</v>
      </c>
      <c r="L98" s="7">
        <f>L62/Drift!L47</f>
        <v>924.580876304272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13856.090766583378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155.237663863809</v>
      </c>
      <c r="D99" s="7">
        <f>D63/Drift!D48</f>
        <v>22335.432771549622</v>
      </c>
      <c r="E99" s="7">
        <f>E63/Drift!E48</f>
        <v>45160.70701338203</v>
      </c>
      <c r="F99" s="7">
        <f>F63/Drift!F48</f>
        <v>78824.71074964643</v>
      </c>
      <c r="G99" s="7">
        <f>G63/Drift!G48</f>
        <v>3458.4403586160847</v>
      </c>
      <c r="H99" s="7">
        <f>H63/Drift!H48</f>
        <v>8453.643201825105</v>
      </c>
      <c r="I99" s="7">
        <f>I63/Drift!I48</f>
        <v>5659.362829345923</v>
      </c>
      <c r="J99" s="7">
        <f>J63/Drift!J48</f>
        <v>-135.8622855331063</v>
      </c>
      <c r="K99" s="7">
        <f>K63/Drift!K48</f>
        <v>1652.2529124856671</v>
      </c>
      <c r="L99" s="7">
        <f>L63/Drift!L48</f>
        <v>162.02521347815735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1446.0876342434105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264r1  52-60</v>
      </c>
      <c r="C100" s="7">
        <f>C64/Drift!C49</f>
        <v>5578.923241660011</v>
      </c>
      <c r="D100" s="7">
        <f>D64/Drift!D49</f>
        <v>6382.781391277356</v>
      </c>
      <c r="E100" s="7">
        <f>E64/Drift!E49</f>
        <v>677.9658767383903</v>
      </c>
      <c r="F100" s="7">
        <f>F64/Drift!F49</f>
        <v>1217.2278411983689</v>
      </c>
      <c r="G100" s="7">
        <f>G64/Drift!G49</f>
        <v>23329.632820490584</v>
      </c>
      <c r="H100" s="7">
        <f>H64/Drift!H49</f>
        <v>4006.669861042114</v>
      </c>
      <c r="I100" s="7">
        <f>I64/Drift!I49</f>
        <v>986293.6020595889</v>
      </c>
      <c r="J100" s="7">
        <f>J64/Drift!J49</f>
        <v>1208.1499523768534</v>
      </c>
      <c r="K100" s="7">
        <f>K64/Drift!K49</f>
        <v>17455.88362638247</v>
      </c>
      <c r="L100" s="7">
        <f>L64/Drift!L49</f>
        <v>654.9482178398358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17252.206725695043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267r2  111-120</v>
      </c>
      <c r="C101" s="7">
        <f>C65/Drift!C50</f>
        <v>3639.179938052679</v>
      </c>
      <c r="D101" s="7">
        <f>D65/Drift!D50</f>
        <v>2889.864874840062</v>
      </c>
      <c r="E101" s="7">
        <f>E65/Drift!E50</f>
        <v>8405.989458027732</v>
      </c>
      <c r="F101" s="7">
        <f>F65/Drift!F50</f>
        <v>4513.9423929683135</v>
      </c>
      <c r="G101" s="7">
        <f>G65/Drift!G50</f>
        <v>22855.03839095578</v>
      </c>
      <c r="H101" s="7">
        <f>H65/Drift!H50</f>
        <v>3130.1555016956445</v>
      </c>
      <c r="I101" s="7">
        <f>I65/Drift!I50</f>
        <v>780458.2895900251</v>
      </c>
      <c r="J101" s="7">
        <f>J65/Drift!J50</f>
        <v>7354.466579534645</v>
      </c>
      <c r="K101" s="7">
        <f>K65/Drift!K50</f>
        <v>12792.771166735052</v>
      </c>
      <c r="L101" s="7">
        <f>L65/Drift!L50</f>
        <v>415.99594686563603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12587.026526769654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9868.026397922262</v>
      </c>
      <c r="D102" s="7">
        <f>D66/Drift!D51</f>
        <v>316974.72113593115</v>
      </c>
      <c r="E102" s="7">
        <f>E66/Drift!E51</f>
        <v>31916.6465187902</v>
      </c>
      <c r="F102" s="7">
        <f>F66/Drift!F51</f>
        <v>22235.180699884055</v>
      </c>
      <c r="G102" s="7">
        <f>G66/Drift!G51</f>
        <v>15936.724087346067</v>
      </c>
      <c r="H102" s="7">
        <f>H66/Drift!H51</f>
        <v>20039.954279526697</v>
      </c>
      <c r="I102" s="7">
        <f>I66/Drift!I51</f>
        <v>3930811.0749262646</v>
      </c>
      <c r="J102" s="7">
        <f>J66/Drift!J51</f>
        <v>10361.66433329627</v>
      </c>
      <c r="K102" s="7">
        <f>K66/Drift!K51</f>
        <v>21118.298395520585</v>
      </c>
      <c r="L102" s="7">
        <f>L66/Drift!L51</f>
        <v>15984.9057053554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20915.620895520584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7461.155168500967</v>
      </c>
      <c r="D103" s="7">
        <f>D67/Drift!D52</f>
        <v>802021.3239312713</v>
      </c>
      <c r="E103" s="7">
        <f>E67/Drift!E52</f>
        <v>1129.0241444777625</v>
      </c>
      <c r="F103" s="7">
        <f>F67/Drift!F52</f>
        <v>611.4135127182092</v>
      </c>
      <c r="G103" s="7">
        <f>G67/Drift!G52</f>
        <v>10199.011674615032</v>
      </c>
      <c r="H103" s="7">
        <f>H67/Drift!H52</f>
        <v>1900.8561847000694</v>
      </c>
      <c r="I103" s="7">
        <f>I67/Drift!I52</f>
        <v>2841076.544383484</v>
      </c>
      <c r="J103" s="7">
        <f>J67/Drift!J52</f>
        <v>3104.4230452776865</v>
      </c>
      <c r="K103" s="7">
        <f>K67/Drift!K52</f>
        <v>11077.234814969868</v>
      </c>
      <c r="L103" s="7">
        <f>L67/Drift!L52</f>
        <v>10754.551956209247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10870.256441332556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-0.6621808308442277</v>
      </c>
      <c r="D104" s="7">
        <f>D68/Drift!D53</f>
        <v>-379.1049388841677</v>
      </c>
      <c r="E104" s="7">
        <f>E68/Drift!E53</f>
        <v>-2.062161928324257</v>
      </c>
      <c r="F104" s="7">
        <f>F68/Drift!F53</f>
        <v>-16.573963631072672</v>
      </c>
      <c r="G104" s="7">
        <f>G68/Drift!G53</f>
        <v>-2.3727418068661668</v>
      </c>
      <c r="H104" s="7">
        <f>H68/Drift!H53</f>
        <v>48.01765827921978</v>
      </c>
      <c r="I104" s="7">
        <f>I68/Drift!I53</f>
        <v>-321.0529300666128</v>
      </c>
      <c r="J104" s="7">
        <f>J68/Drift!J53</f>
        <v>-0.12651282460982258</v>
      </c>
      <c r="K104" s="7">
        <f>K68/Drift!K53</f>
        <v>218.13517113572718</v>
      </c>
      <c r="L104" s="7">
        <f>L68/Drift!L53</f>
        <v>42.39804005216682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7.282689415355547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104.9263319401282</v>
      </c>
      <c r="D105" s="7">
        <f>D69/Drift!D54</f>
        <v>189.38372074876406</v>
      </c>
      <c r="E105" s="7">
        <f>E69/Drift!E54</f>
        <v>60300.6388252625</v>
      </c>
      <c r="F105" s="7">
        <f>F69/Drift!F54</f>
        <v>73402.95723265136</v>
      </c>
      <c r="G105" s="7">
        <f>G69/Drift!G54</f>
        <v>1254.017881838525</v>
      </c>
      <c r="H105" s="7">
        <f>H69/Drift!H54</f>
        <v>9757.739585387348</v>
      </c>
      <c r="I105" s="7">
        <f>I69/Drift!I54</f>
        <v>1880.665238712243</v>
      </c>
      <c r="J105" s="7">
        <f>J69/Drift!J54</f>
        <v>-224.08184442539687</v>
      </c>
      <c r="K105" s="7">
        <f>K69/Drift!K54</f>
        <v>637.504979598243</v>
      </c>
      <c r="L105" s="7">
        <f>L69/Drift!L54</f>
        <v>-250.49434964301616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427.5724635884394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9801.4854709485</v>
      </c>
      <c r="D106" s="7">
        <f>D70/Drift!D55</f>
        <v>597088.073391478</v>
      </c>
      <c r="E106" s="7">
        <f>E70/Drift!E55</f>
        <v>974.7377960740644</v>
      </c>
      <c r="F106" s="7">
        <f>F70/Drift!F55</f>
        <v>587.681569106699</v>
      </c>
      <c r="G106" s="7">
        <f>G70/Drift!G55</f>
        <v>16485.413641672916</v>
      </c>
      <c r="H106" s="7">
        <f>H70/Drift!H55</f>
        <v>3445.8950625704647</v>
      </c>
      <c r="I106" s="7">
        <f>I70/Drift!I55</f>
        <v>4025763.175271643</v>
      </c>
      <c r="J106" s="7">
        <f>J70/Drift!J55</f>
        <v>16840.51481274039</v>
      </c>
      <c r="K106" s="7">
        <f>K70/Drift!K55</f>
        <v>24888.603874399367</v>
      </c>
      <c r="L106" s="7">
        <f>L70/Drift!L55</f>
        <v>8327.34989979898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24687.123814317758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9868.026397922262</v>
      </c>
      <c r="D107" s="7">
        <f>D71/Drift!D56</f>
        <v>316974.72113593115</v>
      </c>
      <c r="E107" s="7">
        <f>E71/Drift!E56</f>
        <v>31916.646518790192</v>
      </c>
      <c r="F107" s="7">
        <f>F71/Drift!F56</f>
        <v>22235.18069988405</v>
      </c>
      <c r="G107" s="7">
        <f>G71/Drift!G56</f>
        <v>15936.724087346067</v>
      </c>
      <c r="H107" s="7">
        <f>H71/Drift!H56</f>
        <v>20039.954279526697</v>
      </c>
      <c r="I107" s="7">
        <f>I71/Drift!I56</f>
        <v>3930811.0749262646</v>
      </c>
      <c r="J107" s="7">
        <f>J71/Drift!J56</f>
        <v>10361.664333296269</v>
      </c>
      <c r="K107" s="7">
        <f>K71/Drift!K56</f>
        <v>21118.298395520585</v>
      </c>
      <c r="L107" s="7">
        <f>L71/Drift!L56</f>
        <v>15984.905705355408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20915.62089552058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508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27.651252856260278</v>
      </c>
      <c r="D111" s="7">
        <f>D76*regressions!C$38+regressions!C$39</f>
        <v>131.49606513859374</v>
      </c>
      <c r="E111" s="7">
        <f>E76*regressions!D$38+regressions!D$39</f>
        <v>1961.7108208392165</v>
      </c>
      <c r="F111" s="7">
        <f>F76*regressions!E$38+regressions!E$39</f>
        <v>700.1405749783756</v>
      </c>
      <c r="G111" s="7">
        <f>G76*regressions!F$38+regressions!F$39</f>
        <v>32.04187450425282</v>
      </c>
      <c r="H111" s="7">
        <f>H76*regressions!G$38+regressions!G$39</f>
        <v>265.93262413969836</v>
      </c>
      <c r="I111" s="7">
        <f>I76*regressions!H$38+regressions!H$39</f>
        <v>395.3930175040574</v>
      </c>
      <c r="J111" s="7">
        <f>J76*regressions!I$38+regressions!I$39</f>
        <v>136.25165860007172</v>
      </c>
      <c r="K111" s="7">
        <f>K76*regressions!J$38+regressions!J$39</f>
        <v>321.0483978040224</v>
      </c>
      <c r="L111" s="7">
        <f>L76*regressions!K$38+regressions!K$39</f>
        <v>176.38864639584756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27.387950317380373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0.010666410695256838</v>
      </c>
      <c r="D112" s="7">
        <f>D77*regressions!C$38+regressions!C$39</f>
        <v>4.026212805957595</v>
      </c>
      <c r="E112" s="7">
        <f>E77*regressions!D$38+regressions!D$39</f>
        <v>-4.683763100959211</v>
      </c>
      <c r="F112" s="7">
        <f>F77*regressions!E$38+regressions!E$39</f>
        <v>10.8790809038737</v>
      </c>
      <c r="G112" s="7">
        <f>G77*regressions!F$38+regressions!F$39</f>
        <v>0.700755183470408</v>
      </c>
      <c r="H112" s="7">
        <f>H77*regressions!G$38+regressions!G$39</f>
        <v>-3.274610246518075</v>
      </c>
      <c r="I112" s="7">
        <f>I77*regressions!H$38+regressions!H$39</f>
        <v>1.6299471302686903</v>
      </c>
      <c r="J112" s="7">
        <f>J77*regressions!I$38+regressions!I$39</f>
        <v>0.0014949810958762167</v>
      </c>
      <c r="K112" s="7">
        <f>K77*regressions!J$38+regressions!J$39</f>
        <v>-2.3582649740902193</v>
      </c>
      <c r="L112" s="7">
        <f>L77*regressions!K$38+regressions!K$39</f>
        <v>-0.431511787967099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-0.9187866142102922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15.656367875712109</v>
      </c>
      <c r="D113" s="7">
        <f>D78*regressions!C$38+regressions!C$39</f>
        <v>9.618487883618444</v>
      </c>
      <c r="E113" s="7">
        <f>E78*regressions!D$38+regressions!D$39</f>
        <v>377.87278377455004</v>
      </c>
      <c r="F113" s="7">
        <f>F78*regressions!E$38+regressions!E$39</f>
        <v>159.87329724273147</v>
      </c>
      <c r="G113" s="7">
        <f>G78*regressions!F$38+regressions!F$39</f>
        <v>45.33779612981331</v>
      </c>
      <c r="H113" s="7">
        <f>H78*regressions!G$38+regressions!G$39</f>
        <v>52.92382840111006</v>
      </c>
      <c r="I113" s="7">
        <f>I78*regressions!H$38+regressions!H$39</f>
        <v>106.84203219317152</v>
      </c>
      <c r="J113" s="7">
        <f>J78*regressions!I$38+regressions!I$39</f>
        <v>125.49690763204735</v>
      </c>
      <c r="K113" s="7">
        <f>K78*regressions!J$38+regressions!J$39</f>
        <v>320.53989224595387</v>
      </c>
      <c r="L113" s="7">
        <f>L78*regressions!K$38+regressions!K$39</f>
        <v>11.054798970992314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27.3434387128941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27.651252856260278</v>
      </c>
      <c r="D114" s="7">
        <f>D79*regressions!C$38+regressions!C$39</f>
        <v>131.49606513859374</v>
      </c>
      <c r="E114" s="7">
        <f>E79*regressions!D$38+regressions!D$39</f>
        <v>1961.7108208392165</v>
      </c>
      <c r="F114" s="7">
        <f>F79*regressions!E$38+regressions!E$39</f>
        <v>700.1405749783756</v>
      </c>
      <c r="G114" s="7">
        <f>G79*regressions!F$38+regressions!F$39</f>
        <v>32.04187450425282</v>
      </c>
      <c r="H114" s="7">
        <f>H79*regressions!G$38+regressions!G$39</f>
        <v>265.93262413969836</v>
      </c>
      <c r="I114" s="7">
        <f>I79*regressions!H$38+regressions!H$39</f>
        <v>395.3930175040574</v>
      </c>
      <c r="J114" s="7">
        <f>J79*regressions!I$38+regressions!I$39</f>
        <v>136.25165860007172</v>
      </c>
      <c r="K114" s="7">
        <f>K79*regressions!J$38+regressions!J$39</f>
        <v>321.0483978040224</v>
      </c>
      <c r="L114" s="7">
        <f>L79*regressions!K$38+regressions!K$39</f>
        <v>176.38864639584756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27.387950317380373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-0.18229098272290492</v>
      </c>
      <c r="D115" s="7">
        <f>D80*regressions!C$38+regressions!C$39</f>
        <v>13.020929018752195</v>
      </c>
      <c r="E115" s="7">
        <f>E80*regressions!D$38+regressions!D$39</f>
        <v>2834.3792563308257</v>
      </c>
      <c r="F115" s="7">
        <f>F80*regressions!E$38+regressions!E$39</f>
        <v>2465.48484818508</v>
      </c>
      <c r="G115" s="7">
        <f>G80*regressions!F$38+regressions!F$39</f>
        <v>7.257711984943837</v>
      </c>
      <c r="H115" s="7">
        <f>H80*regressions!G$38+regressions!G$39</f>
        <v>114.35824673107265</v>
      </c>
      <c r="I115" s="7">
        <f>I80*regressions!H$38+regressions!H$39</f>
        <v>2.237734562353559</v>
      </c>
      <c r="J115" s="7">
        <f>J80*regressions!I$38+regressions!I$39</f>
        <v>-1.7186711389745741</v>
      </c>
      <c r="K115" s="7">
        <f>K80*regressions!J$38+regressions!J$39</f>
        <v>27.64460467942087</v>
      </c>
      <c r="L115" s="7">
        <f>L80*regressions!K$38+regressions!K$39</f>
        <v>3.205248587861763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1.7051392698647856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230r1  53-60</v>
      </c>
      <c r="C116" s="7">
        <f>C81*regressions!B$38+regressions!B$39</f>
        <v>8.95743985338741</v>
      </c>
      <c r="D116" s="7">
        <f>D81*regressions!C$38+regressions!C$39</f>
        <v>5.590998584439303</v>
      </c>
      <c r="E116" s="7">
        <f>E81*regressions!D$38+regressions!D$39</f>
        <v>523.1278018545328</v>
      </c>
      <c r="F116" s="7">
        <f>F81*regressions!E$38+regressions!E$39</f>
        <v>144.19906792497216</v>
      </c>
      <c r="G116" s="7">
        <f>G81*regressions!F$38+regressions!F$39</f>
        <v>42.76753878493144</v>
      </c>
      <c r="H116" s="7">
        <f>H81*regressions!G$38+regressions!G$39</f>
        <v>33.26467451300658</v>
      </c>
      <c r="I116" s="7">
        <f>I81*regressions!H$38+regressions!H$39</f>
        <v>86.6494460795563</v>
      </c>
      <c r="J116" s="7">
        <f>J81*regressions!I$38+regressions!I$39</f>
        <v>90.37941233579878</v>
      </c>
      <c r="K116" s="7">
        <f>K81*regressions!J$38+regressions!J$39</f>
        <v>179.89382319574065</v>
      </c>
      <c r="L116" s="7">
        <f>L81*regressions!K$38+regressions!K$39</f>
        <v>6.152352133010763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15.033187771496332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27.651252856260278</v>
      </c>
      <c r="D117" s="7">
        <f>D82*regressions!C$38+regressions!C$39</f>
        <v>131.49606513859374</v>
      </c>
      <c r="E117" s="7">
        <f>E82*regressions!D$38+regressions!D$39</f>
        <v>1961.7108208392165</v>
      </c>
      <c r="F117" s="7">
        <f>F82*regressions!E$38+regressions!E$39</f>
        <v>700.1405749783756</v>
      </c>
      <c r="G117" s="7">
        <f>G82*regressions!F$38+regressions!F$39</f>
        <v>32.04187450425282</v>
      </c>
      <c r="H117" s="7">
        <f>H82*regressions!G$38+regressions!G$39</f>
        <v>265.93262413969836</v>
      </c>
      <c r="I117" s="7">
        <f>I82*regressions!H$38+regressions!H$39</f>
        <v>395.39301750405747</v>
      </c>
      <c r="J117" s="7">
        <f>J82*regressions!I$38+regressions!I$39</f>
        <v>136.25165860007172</v>
      </c>
      <c r="K117" s="7">
        <f>K82*regressions!J$38+regressions!J$39</f>
        <v>321.04839780402233</v>
      </c>
      <c r="L117" s="7">
        <f>L82*regressions!K$38+regressions!K$39</f>
        <v>176.38864639584762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27.387950317380376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0.5" customHeight="1">
      <c r="A118" s="25">
        <f t="shared" si="9"/>
        <v>8</v>
      </c>
      <c r="B118" s="1" t="str">
        <f>'recalc raw'!C10</f>
        <v>244r1  16-26</v>
      </c>
      <c r="C118" s="7">
        <f>C83*regressions!B$38+regressions!B$39</f>
        <v>12.260738004661027</v>
      </c>
      <c r="D118" s="7">
        <f>D83*regressions!C$38+regressions!C$39</f>
        <v>5.839270779221669</v>
      </c>
      <c r="E118" s="7">
        <f>E83*regressions!D$38+regressions!D$39</f>
        <v>194.71462813274792</v>
      </c>
      <c r="F118" s="7">
        <f>F83*regressions!E$38+regressions!E$39</f>
        <v>110.40159874241499</v>
      </c>
      <c r="G118" s="7">
        <f>G83*regressions!F$38+regressions!F$39</f>
        <v>40.01941758292167</v>
      </c>
      <c r="H118" s="7">
        <f>H83*regressions!G$38+regressions!G$39</f>
        <v>31.236871540352247</v>
      </c>
      <c r="I118" s="7">
        <f>I83*regressions!H$38+regressions!H$39</f>
        <v>87.7203633288895</v>
      </c>
      <c r="J118" s="7">
        <f>J83*regressions!I$38+regressions!I$39</f>
        <v>44.400539442584005</v>
      </c>
      <c r="K118" s="7">
        <f>K83*regressions!J$38+regressions!J$39</f>
        <v>186.58709047134022</v>
      </c>
      <c r="L118" s="7">
        <f>L83*regressions!K$38+regressions!K$39</f>
        <v>8.05885873301655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15.619541283966711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246r1  60-69</v>
      </c>
      <c r="C119" s="7">
        <f>C84*regressions!B$38+regressions!B$39</f>
        <v>29.33193515064771</v>
      </c>
      <c r="D119" s="7">
        <f>D84*regressions!C$38+regressions!C$39</f>
        <v>7.711214393093699</v>
      </c>
      <c r="E119" s="7">
        <f>E84*regressions!D$38+regressions!D$39</f>
        <v>12.466321259519322</v>
      </c>
      <c r="F119" s="7">
        <f>F84*regressions!E$38+regressions!E$39</f>
        <v>57.389569726279895</v>
      </c>
      <c r="G119" s="7">
        <f>G84*regressions!F$38+regressions!F$39</f>
        <v>57.56547389319905</v>
      </c>
      <c r="H119" s="7">
        <f>H84*regressions!G$38+regressions!G$39</f>
        <v>114.78892125007425</v>
      </c>
      <c r="I119" s="7">
        <f>I84*regressions!H$38+regressions!H$39</f>
        <v>83.24997353372089</v>
      </c>
      <c r="J119" s="7">
        <f>J84*regressions!I$38+regressions!I$39</f>
        <v>44.79950061841528</v>
      </c>
      <c r="K119" s="7">
        <f>K84*regressions!J$38+regressions!J$39</f>
        <v>812.4652562244024</v>
      </c>
      <c r="L119" s="7">
        <f>L84*regressions!K$38+regressions!K$39</f>
        <v>47.601611029096055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70.39982221698979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248r2  5-11</v>
      </c>
      <c r="C120" s="7">
        <f>C85*regressions!B$38+regressions!B$39</f>
        <v>1.7859866658847272</v>
      </c>
      <c r="D120" s="7">
        <f>D85*regressions!C$38+regressions!C$39</f>
        <v>3.322508259563217</v>
      </c>
      <c r="E120" s="7">
        <f>E85*regressions!D$38+regressions!D$39</f>
        <v>1593.0339381457425</v>
      </c>
      <c r="F120" s="7">
        <f>F85*regressions!E$38+regressions!E$39</f>
        <v>1967.3680843053125</v>
      </c>
      <c r="G120" s="7">
        <f>G85*regressions!F$38+regressions!F$39</f>
        <v>9.72753219357073</v>
      </c>
      <c r="H120" s="7">
        <f>H85*regressions!G$38+regressions!G$39</f>
        <v>132.49641654099082</v>
      </c>
      <c r="I120" s="7">
        <f>I85*regressions!H$38+regressions!H$39</f>
        <v>19.677138523977828</v>
      </c>
      <c r="J120" s="7">
        <f>J85*regressions!I$38+regressions!I$39</f>
        <v>46.10579505226292</v>
      </c>
      <c r="K120" s="7">
        <f>K85*regressions!J$38+regressions!J$39</f>
        <v>34.246675029180395</v>
      </c>
      <c r="L120" s="7">
        <f>L85*regressions!K$38+regressions!K$39</f>
        <v>-0.5202159583794037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2.2842311402110886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21.545106274773616</v>
      </c>
      <c r="D121" s="7">
        <f>D86*regressions!C$38+regressions!C$39</f>
        <v>319.5232723031248</v>
      </c>
      <c r="E121" s="7">
        <f>E86*regressions!D$38+regressions!D$39</f>
        <v>62.7415120449229</v>
      </c>
      <c r="F121" s="7">
        <f>F86*regressions!E$38+regressions!E$39</f>
        <v>32.099479551848944</v>
      </c>
      <c r="G121" s="7">
        <f>G86*regressions!F$38+regressions!F$39</f>
        <v>20.279630988419818</v>
      </c>
      <c r="H121" s="7">
        <f>H86*regressions!G$38+regressions!G$39</f>
        <v>22.589758689196394</v>
      </c>
      <c r="I121" s="7">
        <f>I86*regressions!H$38+regressions!H$39</f>
        <v>289.65635519003257</v>
      </c>
      <c r="J121" s="7">
        <f>J86*regressions!I$38+regressions!I$39</f>
        <v>39.966003901819285</v>
      </c>
      <c r="K121" s="7">
        <f>K86*regressions!J$38+regressions!J$39</f>
        <v>169.69944629996286</v>
      </c>
      <c r="L121" s="7">
        <f>L86*regressions!K$38+regressions!K$39</f>
        <v>117.32674054411088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14.139840994920531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27.651252856260278</v>
      </c>
      <c r="D122" s="7">
        <f>D87*regressions!C$38+regressions!C$39</f>
        <v>131.49606513859374</v>
      </c>
      <c r="E122" s="7">
        <f>E87*regressions!D$38+regressions!D$39</f>
        <v>1961.710820839216</v>
      </c>
      <c r="F122" s="7">
        <f>F87*regressions!E$38+regressions!E$39</f>
        <v>700.1405749783756</v>
      </c>
      <c r="G122" s="7">
        <f>G87*regressions!F$38+regressions!F$39</f>
        <v>32.04187450425282</v>
      </c>
      <c r="H122" s="7">
        <f>H87*regressions!G$38+regressions!G$39</f>
        <v>265.93262413969836</v>
      </c>
      <c r="I122" s="7">
        <f>I87*regressions!H$38+regressions!H$39</f>
        <v>395.3930175040574</v>
      </c>
      <c r="J122" s="7">
        <f>J87*regressions!I$38+regressions!I$39</f>
        <v>136.25165860007172</v>
      </c>
      <c r="K122" s="7">
        <f>K87*regressions!J$38+regressions!J$39</f>
        <v>321.0483978040224</v>
      </c>
      <c r="L122" s="7">
        <f>L87*regressions!K$38+regressions!K$39</f>
        <v>176.38864639584756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27.387950317380373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-0.16030663493851338</v>
      </c>
      <c r="D123" s="7">
        <f>D88*regressions!C$38+regressions!C$39</f>
        <v>4.082210380974861</v>
      </c>
      <c r="E123" s="7">
        <f>E88*regressions!D$38+regressions!D$39</f>
        <v>3648.171058958539</v>
      </c>
      <c r="F123" s="7">
        <f>F88*regressions!E$38+regressions!E$39</f>
        <v>2295.6240587532993</v>
      </c>
      <c r="G123" s="7">
        <f>G88*regressions!F$38+regressions!F$39</f>
        <v>3.318959851228516</v>
      </c>
      <c r="H123" s="7">
        <f>H88*regressions!G$38+regressions!G$39</f>
        <v>129.43595281419437</v>
      </c>
      <c r="I123" s="7">
        <f>I88*regressions!H$38+regressions!H$39</f>
        <v>1.871315490238786</v>
      </c>
      <c r="J123" s="7">
        <f>J88*regressions!I$38+regressions!I$39</f>
        <v>-2.001440799844814</v>
      </c>
      <c r="K123" s="7">
        <f>K88*regressions!J$38+regressions!J$39</f>
        <v>11.252051770388393</v>
      </c>
      <c r="L123" s="7">
        <f>L88*regressions!K$38+regressions!K$39</f>
        <v>-1.8027840866740839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0.26869899986749535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250r3  28-36</v>
      </c>
      <c r="C124" s="7">
        <f>C89*regressions!B$38+regressions!B$39</f>
        <v>3.6138875211420536</v>
      </c>
      <c r="D124" s="7">
        <f>D89*regressions!C$38+regressions!C$39</f>
        <v>4.52901789065032</v>
      </c>
      <c r="E124" s="7">
        <f>E89*regressions!D$38+regressions!D$39</f>
        <v>1089.654943300629</v>
      </c>
      <c r="F124" s="7">
        <f>F89*regressions!E$38+regressions!E$39</f>
        <v>558.7334773272535</v>
      </c>
      <c r="G124" s="7">
        <f>G89*regressions!F$38+regressions!F$39</f>
        <v>27.596549988310457</v>
      </c>
      <c r="H124" s="7">
        <f>H89*regressions!G$38+regressions!G$39</f>
        <v>80.27876621971245</v>
      </c>
      <c r="I124" s="7">
        <f>I89*regressions!H$38+regressions!H$39</f>
        <v>58.5477849759705</v>
      </c>
      <c r="J124" s="7">
        <f>J89*regressions!I$38+regressions!I$39</f>
        <v>100.99417860623345</v>
      </c>
      <c r="K124" s="7">
        <f>K89*regressions!J$38+regressions!J$39</f>
        <v>103.71086909026403</v>
      </c>
      <c r="L124" s="7">
        <f>L89*regressions!K$38+regressions!K$39</f>
        <v>2.4956959017608833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8.362070409131176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252r1  88-96</v>
      </c>
      <c r="C125" s="7">
        <f>C90*regressions!B$38+regressions!B$39</f>
        <v>8.970248552386066</v>
      </c>
      <c r="D125" s="7">
        <f>D90*regressions!C$38+regressions!C$39</f>
        <v>5.590500274524419</v>
      </c>
      <c r="E125" s="7">
        <f>E90*regressions!D$38+regressions!D$39</f>
        <v>253.12936502490953</v>
      </c>
      <c r="F125" s="7">
        <f>F90*regressions!E$38+regressions!E$39</f>
        <v>137.0991094120613</v>
      </c>
      <c r="G125" s="7">
        <f>G90*regressions!F$38+regressions!F$39</f>
        <v>36.353093816496205</v>
      </c>
      <c r="H125" s="7">
        <f>H90*regressions!G$38+regressions!G$39</f>
        <v>41.47472958278474</v>
      </c>
      <c r="I125" s="7">
        <f>I90*regressions!H$38+regressions!H$39</f>
        <v>88.75404300503295</v>
      </c>
      <c r="J125" s="7">
        <f>J90*regressions!I$38+regressions!I$39</f>
        <v>70.99745588851212</v>
      </c>
      <c r="K125" s="7">
        <f>K90*regressions!J$38+regressions!J$39</f>
        <v>164.09151072009794</v>
      </c>
      <c r="L125" s="7">
        <f>L90*regressions!K$38+regressions!K$39</f>
        <v>3.3249794521753144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13.647560303624944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254r1  36-45</v>
      </c>
      <c r="C126" s="7">
        <f>C91*regressions!B$38+regressions!B$39</f>
        <v>20.668919641802553</v>
      </c>
      <c r="D126" s="7">
        <f>D91*regressions!C$38+regressions!C$39</f>
        <v>6.21638033129042</v>
      </c>
      <c r="E126" s="7">
        <f>E91*regressions!D$38+regressions!D$39</f>
        <v>20.358369441263353</v>
      </c>
      <c r="F126" s="7">
        <f>F91*regressions!E$38+regressions!E$39</f>
        <v>140.38048626297714</v>
      </c>
      <c r="G126" s="7">
        <f>G91*regressions!F$38+regressions!F$39</f>
        <v>60.66060574376648</v>
      </c>
      <c r="H126" s="7">
        <f>H91*regressions!G$38+regressions!G$39</f>
        <v>145.62077718956442</v>
      </c>
      <c r="I126" s="7">
        <f>I91*regressions!H$38+regressions!H$39</f>
        <v>61.7172340030148</v>
      </c>
      <c r="J126" s="7">
        <f>J91*regressions!I$38+regressions!I$39</f>
        <v>217.62553626784566</v>
      </c>
      <c r="K126" s="7">
        <f>K91*regressions!J$38+regressions!J$39</f>
        <v>1979.0873346742392</v>
      </c>
      <c r="L126" s="7">
        <f>L91*regressions!K$38+regressions!K$39</f>
        <v>23.501600603964572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172.539641485742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27.651252856260278</v>
      </c>
      <c r="D127" s="7">
        <f>D92*regressions!C$38+regressions!C$39</f>
        <v>131.49606513859374</v>
      </c>
      <c r="E127" s="7">
        <f>E92*regressions!D$38+regressions!D$39</f>
        <v>1961.7108208392165</v>
      </c>
      <c r="F127" s="7">
        <f>F92*regressions!E$38+regressions!E$39</f>
        <v>700.1405749783756</v>
      </c>
      <c r="G127" s="7">
        <f>G92*regressions!F$38+regressions!F$39</f>
        <v>32.04187450425282</v>
      </c>
      <c r="H127" s="7">
        <f>H92*regressions!G$38+regressions!G$39</f>
        <v>265.9326241396983</v>
      </c>
      <c r="I127" s="7">
        <f>I92*regressions!H$38+regressions!H$39</f>
        <v>395.39301750405747</v>
      </c>
      <c r="J127" s="7">
        <f>J92*regressions!I$38+regressions!I$39</f>
        <v>136.25165860007172</v>
      </c>
      <c r="K127" s="7">
        <f>K92*regressions!J$38+regressions!J$39</f>
        <v>321.0483978040224</v>
      </c>
      <c r="L127" s="7">
        <f>L92*regressions!K$38+regressions!K$39</f>
        <v>176.38864639584762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27.387950317380373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16.271508452938008</v>
      </c>
      <c r="D128" s="7">
        <f>D93*regressions!C$38+regressions!C$39</f>
        <v>9.408494418060782</v>
      </c>
      <c r="E128" s="7">
        <f>E93*regressions!D$38+regressions!D$39</f>
        <v>376.5323254243753</v>
      </c>
      <c r="F128" s="7">
        <f>F93*regressions!E$38+regressions!E$39</f>
        <v>161.2379362313285</v>
      </c>
      <c r="G128" s="7">
        <f>G93*regressions!F$38+regressions!F$39</f>
        <v>43.95686049440851</v>
      </c>
      <c r="H128" s="7">
        <f>H93*regressions!G$38+regressions!G$39</f>
        <v>56.34834612286786</v>
      </c>
      <c r="I128" s="7">
        <f>I93*regressions!H$38+regressions!H$39</f>
        <v>107.45859198390379</v>
      </c>
      <c r="J128" s="7">
        <f>J93*regressions!I$38+regressions!I$39</f>
        <v>124.50309236795262</v>
      </c>
      <c r="K128" s="7">
        <f>K93*regressions!J$38+regressions!J$39</f>
        <v>310.17601575196346</v>
      </c>
      <c r="L128" s="7">
        <f>L93*regressions!K$38+regressions!K$39</f>
        <v>13.156387522775272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26.43617680982402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255r1  28-35</v>
      </c>
      <c r="C129" s="7">
        <f>C94*regressions!B$38+regressions!B$39</f>
        <v>3.957467168727618</v>
      </c>
      <c r="D129" s="7">
        <f>D94*regressions!C$38+regressions!C$39</f>
        <v>4.209639370276074</v>
      </c>
      <c r="E129" s="7">
        <f>E94*regressions!D$38+regressions!D$39</f>
        <v>1374.8860686791572</v>
      </c>
      <c r="F129" s="7">
        <f>F94*regressions!E$38+regressions!E$39</f>
        <v>724.7690952872849</v>
      </c>
      <c r="G129" s="7">
        <f>G94*regressions!F$38+regressions!F$39</f>
        <v>20.858761445338125</v>
      </c>
      <c r="H129" s="7">
        <f>H94*regressions!G$38+regressions!G$39</f>
        <v>89.11184256002944</v>
      </c>
      <c r="I129" s="7">
        <f>I94*regressions!H$38+regressions!H$39</f>
        <v>54.185344690162935</v>
      </c>
      <c r="J129" s="7">
        <f>J94*regressions!I$38+regressions!I$39</f>
        <v>161.32265417918222</v>
      </c>
      <c r="K129" s="7">
        <f>K94*regressions!J$38+regressions!J$39</f>
        <v>73.22768519975358</v>
      </c>
      <c r="L129" s="7">
        <f>L94*regressions!K$38+regressions!K$39</f>
        <v>0.8103583960697333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5.694948423081237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256r2  88-94</v>
      </c>
      <c r="C130" s="7">
        <f>C95*regressions!B$38+regressions!B$39</f>
        <v>1.8987904287259114</v>
      </c>
      <c r="D130" s="7">
        <f>D95*regressions!C$38+regressions!C$39</f>
        <v>3.8211351994542113</v>
      </c>
      <c r="E130" s="7">
        <f>E95*regressions!D$38+regressions!D$39</f>
        <v>2012.8635033903656</v>
      </c>
      <c r="F130" s="7">
        <f>F95*regressions!E$38+regressions!E$39</f>
        <v>1867.0478977999735</v>
      </c>
      <c r="G130" s="7">
        <f>G95*regressions!F$38+regressions!F$39</f>
        <v>12.682611750241563</v>
      </c>
      <c r="H130" s="7">
        <f>H95*regressions!G$38+regressions!G$39</f>
        <v>129.5380637139341</v>
      </c>
      <c r="I130" s="7">
        <f>I95*regressions!H$38+regressions!H$39</f>
        <v>16.655168330737357</v>
      </c>
      <c r="J130" s="7">
        <f>J95*regressions!I$38+regressions!I$39</f>
        <v>72.00225369962543</v>
      </c>
      <c r="K130" s="7">
        <f>K95*regressions!J$38+regressions!J$39</f>
        <v>43.544982950055626</v>
      </c>
      <c r="L130" s="7">
        <f>L95*regressions!K$38+regressions!K$39</f>
        <v>-2.3190956841706476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3.0981545057178574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27.495944402070663</v>
      </c>
      <c r="D131" s="7">
        <f>D96*regressions!C$38+regressions!C$39</f>
        <v>238.4804494105622</v>
      </c>
      <c r="E131" s="7">
        <f>E96*regressions!D$38+regressions!D$39</f>
        <v>54.45317159594945</v>
      </c>
      <c r="F131" s="7">
        <f>F96*regressions!E$38+regressions!E$39</f>
        <v>25.731887747621556</v>
      </c>
      <c r="G131" s="7">
        <f>G96*regressions!F$38+regressions!F$39</f>
        <v>34.24119327880219</v>
      </c>
      <c r="H131" s="7">
        <f>H96*regressions!G$38+regressions!G$39</f>
        <v>43.19308793429217</v>
      </c>
      <c r="I131" s="7">
        <f>I96*regressions!H$38+regressions!H$39</f>
        <v>403.2933290365859</v>
      </c>
      <c r="J131" s="7">
        <f>J96*regressions!I$38+regressions!I$39</f>
        <v>217.20717889211627</v>
      </c>
      <c r="K131" s="7">
        <f>K96*regressions!J$38+regressions!J$39</f>
        <v>377.205976750388</v>
      </c>
      <c r="L131" s="7">
        <f>L96*regressions!K$38+regressions!K$39</f>
        <v>93.220091879026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32.30311095229618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27.651252856260278</v>
      </c>
      <c r="D132" s="7">
        <f>D97*regressions!C$38+regressions!C$39</f>
        <v>131.49606513859374</v>
      </c>
      <c r="E132" s="7">
        <f>E97*regressions!D$38+regressions!D$39</f>
        <v>1961.7108208392165</v>
      </c>
      <c r="F132" s="7">
        <f>F97*regressions!E$38+regressions!E$39</f>
        <v>700.1405749783756</v>
      </c>
      <c r="G132" s="7">
        <f>G97*regressions!F$38+regressions!F$39</f>
        <v>32.04187450425282</v>
      </c>
      <c r="H132" s="7">
        <f>H97*regressions!G$38+regressions!G$39</f>
        <v>265.9326241396983</v>
      </c>
      <c r="I132" s="7">
        <f>I97*regressions!H$38+regressions!H$39</f>
        <v>395.3930175040574</v>
      </c>
      <c r="J132" s="7">
        <f>J97*regressions!I$38+regressions!I$39</f>
        <v>136.25165860007172</v>
      </c>
      <c r="K132" s="7">
        <f>K97*regressions!J$38+regressions!J$39</f>
        <v>321.04839780402244</v>
      </c>
      <c r="L132" s="7">
        <f>L97*regressions!K$38+regressions!K$39</f>
        <v>176.38864639584756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27.38795031738037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258r1  34-39</v>
      </c>
      <c r="C133" s="7">
        <f>C98*regressions!B$38+regressions!B$39</f>
        <v>13.535013963628836</v>
      </c>
      <c r="D133" s="7">
        <f>D98*regressions!C$38+regressions!C$39</f>
        <v>6.3279043405274935</v>
      </c>
      <c r="E133" s="7">
        <f>E98*regressions!D$38+regressions!D$39</f>
        <v>66.708049498186</v>
      </c>
      <c r="F133" s="7">
        <f>F98*regressions!E$38+regressions!E$39</f>
        <v>60.032641610889904</v>
      </c>
      <c r="G133" s="7">
        <f>G98*regressions!F$38+regressions!F$39</f>
        <v>45.22750117798971</v>
      </c>
      <c r="H133" s="7">
        <f>H98*regressions!G$38+regressions!G$39</f>
        <v>40.94942497225342</v>
      </c>
      <c r="I133" s="7">
        <f>I98*regressions!H$38+regressions!H$39</f>
        <v>104.17201249675236</v>
      </c>
      <c r="J133" s="7">
        <f>J98*regressions!I$38+regressions!I$39</f>
        <v>0.1644285665043201</v>
      </c>
      <c r="K133" s="7">
        <f>K98*regressions!J$38+regressions!J$39</f>
        <v>214.0195883047836</v>
      </c>
      <c r="L133" s="7">
        <f>L98*regressions!K$38+regressions!K$39</f>
        <v>10.2024730242956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18.020026533037065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0.4437967777256942</v>
      </c>
      <c r="D134" s="7">
        <f>D99*regressions!C$38+regressions!C$39</f>
        <v>12.883997188551305</v>
      </c>
      <c r="E134" s="7">
        <f>E99*regressions!D$38+regressions!D$39</f>
        <v>2777.734658132082</v>
      </c>
      <c r="F134" s="7">
        <f>F99*regressions!E$38+regressions!E$39</f>
        <v>2455.6979220095254</v>
      </c>
      <c r="G134" s="7">
        <f>G99*regressions!F$38+regressions!F$39</f>
        <v>7.498694582202354</v>
      </c>
      <c r="H134" s="7">
        <f>H99*regressions!G$38+regressions!G$39</f>
        <v>110.66777480109467</v>
      </c>
      <c r="I134" s="7">
        <f>I99*regressions!H$38+regressions!H$39</f>
        <v>2.168828568548216</v>
      </c>
      <c r="J134" s="7">
        <f>J99*regressions!I$38+regressions!I$39</f>
        <v>-1.7865336252591542</v>
      </c>
      <c r="K134" s="7">
        <f>K99*regressions!J$38+regressions!J$39</f>
        <v>25.899943566917916</v>
      </c>
      <c r="L134" s="7">
        <f>L99*regressions!K$38+regressions!K$39</f>
        <v>1.787899698265703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1.552080170617534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264r1  52-60</v>
      </c>
      <c r="C135" s="7">
        <f>C100*regressions!B$38+regressions!B$39</f>
        <v>15.636620505500966</v>
      </c>
      <c r="D135" s="7">
        <f>D100*regressions!C$38+regressions!C$39</f>
        <v>6.461985446654449</v>
      </c>
      <c r="E135" s="7">
        <f>E100*regressions!D$38+regressions!D$39</f>
        <v>36.96062357887933</v>
      </c>
      <c r="F135" s="7">
        <f>F100*regressions!E$38+regressions!E$39</f>
        <v>48.107919323286886</v>
      </c>
      <c r="G135" s="7">
        <f>G100*regressions!F$38+regressions!F$39</f>
        <v>46.58277557120837</v>
      </c>
      <c r="H135" s="7">
        <f>H100*regressions!G$38+regressions!G$39</f>
        <v>51.075153721010004</v>
      </c>
      <c r="I135" s="7">
        <f>I100*regressions!H$38+regressions!H$39</f>
        <v>100.40938884429356</v>
      </c>
      <c r="J135" s="7">
        <f>J100*regressions!I$38+regressions!I$39</f>
        <v>15.886678969128228</v>
      </c>
      <c r="K135" s="7">
        <f>K100*regressions!J$38+regressions!J$39</f>
        <v>265.51806120698046</v>
      </c>
      <c r="L135" s="7">
        <f>L100*regressions!K$38+regressions!K$39</f>
        <v>7.227157402964049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22.52663743867529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267r2  111-120</v>
      </c>
      <c r="C136" s="7">
        <f>C101*regressions!B$38+regressions!B$39</f>
        <v>10.203013105860142</v>
      </c>
      <c r="D136" s="7">
        <f>D101*regressions!C$38+regressions!C$39</f>
        <v>5.055852362735522</v>
      </c>
      <c r="E136" s="7">
        <f>E101*regressions!D$38+regressions!D$39</f>
        <v>513.1175740902892</v>
      </c>
      <c r="F136" s="7">
        <f>F101*regressions!E$38+regressions!E$39</f>
        <v>150.3807504871946</v>
      </c>
      <c r="G136" s="7">
        <f>G101*regressions!F$38+regressions!F$39</f>
        <v>45.64930934081187</v>
      </c>
      <c r="H136" s="7">
        <f>H101*regressions!G$38+regressions!G$39</f>
        <v>39.329234848784346</v>
      </c>
      <c r="I136" s="7">
        <f>I101*regressions!H$38+regressions!H$39</f>
        <v>79.78867664336532</v>
      </c>
      <c r="J136" s="7">
        <f>J101*regressions!I$38+regressions!I$39</f>
        <v>96.70823502363109</v>
      </c>
      <c r="K136" s="7">
        <f>K101*regressions!J$38+regressions!J$39</f>
        <v>194.81492658222052</v>
      </c>
      <c r="L136" s="7">
        <f>L101*regressions!K$38+regressions!K$39</f>
        <v>4.590390667691289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16.335991355217047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27.651252856260278</v>
      </c>
      <c r="D137" s="7">
        <f>D102*regressions!C$38+regressions!C$39</f>
        <v>131.49606513859374</v>
      </c>
      <c r="E137" s="7">
        <f>E102*regressions!D$38+regressions!D$39</f>
        <v>1961.7108208392165</v>
      </c>
      <c r="F137" s="7">
        <f>F102*regressions!E$38+regressions!E$39</f>
        <v>700.1405749783756</v>
      </c>
      <c r="G137" s="7">
        <f>G102*regressions!F$38+regressions!F$39</f>
        <v>32.04187450425282</v>
      </c>
      <c r="H137" s="7">
        <f>H102*regressions!G$38+regressions!G$39</f>
        <v>265.93262413969836</v>
      </c>
      <c r="I137" s="7">
        <f>I102*regressions!H$38+regressions!H$39</f>
        <v>395.3930175040574</v>
      </c>
      <c r="J137" s="7">
        <f>J102*regressions!I$38+regressions!I$39</f>
        <v>136.25165860007172</v>
      </c>
      <c r="K137" s="7">
        <f>K102*regressions!J$38+regressions!J$39</f>
        <v>321.0483978040224</v>
      </c>
      <c r="L137" s="7">
        <f>L102*regressions!K$38+regressions!K$39</f>
        <v>176.38864639584756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27.387950317380373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20.90912708227509</v>
      </c>
      <c r="D138" s="7">
        <f>D103*regressions!C$38+regressions!C$39</f>
        <v>326.7598431943824</v>
      </c>
      <c r="E138" s="7">
        <f>E103*regressions!D$38+regressions!D$39</f>
        <v>64.75227392913688</v>
      </c>
      <c r="F138" s="7">
        <f>F103*regressions!E$38+regressions!E$39</f>
        <v>29.313951704809508</v>
      </c>
      <c r="G138" s="7">
        <f>G103*regressions!F$38+regressions!F$39</f>
        <v>20.756531812259656</v>
      </c>
      <c r="H138" s="7">
        <f>H103*regressions!G$38+regressions!G$39</f>
        <v>22.855745403753048</v>
      </c>
      <c r="I138" s="7">
        <f>I103*regressions!H$38+regressions!H$39</f>
        <v>286.2227208230199</v>
      </c>
      <c r="J138" s="7">
        <f>J103*regressions!I$38+regressions!I$39</f>
        <v>40.82189649361188</v>
      </c>
      <c r="K138" s="7">
        <f>K103*regressions!J$38+regressions!J$39</f>
        <v>168.80358787183172</v>
      </c>
      <c r="L138" s="7">
        <f>L103*regressions!K$38+regressions!K$39</f>
        <v>118.6732594558891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14.057855130584704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0.007090256733778547</v>
      </c>
      <c r="D139" s="7">
        <f>D104*regressions!C$38+regressions!C$39</f>
        <v>3.739872841387449</v>
      </c>
      <c r="E139" s="7">
        <f>E104*regressions!D$38+regressions!D$39</f>
        <v>-4.938844473698116</v>
      </c>
      <c r="F139" s="7">
        <f>F104*regressions!E$38+regressions!E$39</f>
        <v>9.832114216866604</v>
      </c>
      <c r="G139" s="7">
        <f>G104*regressions!F$38+regressions!F$39</f>
        <v>0.6917201258750371</v>
      </c>
      <c r="H139" s="7">
        <f>H104*regressions!G$38+regressions!G$39</f>
        <v>-1.973615099707707</v>
      </c>
      <c r="I139" s="7">
        <f>I104*regressions!H$38+regressions!H$39</f>
        <v>1.5697067233353026</v>
      </c>
      <c r="J139" s="7">
        <f>J104*regressions!I$38+regressions!I$39</f>
        <v>-0.0016635920285389758</v>
      </c>
      <c r="K139" s="7">
        <f>K104*regressions!J$38+regressions!J$39</f>
        <v>4.1555355965195115</v>
      </c>
      <c r="L139" s="7">
        <f>L104*regressions!K$38+regressions!K$39</f>
        <v>0.46784967221504087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-0.35719917482166014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0.3028647147470986</v>
      </c>
      <c r="D140" s="7">
        <f>D105*regressions!C$38+regressions!C$39</f>
        <v>3.9687276417758457</v>
      </c>
      <c r="E140" s="7">
        <f>E105*regressions!D$38+regressions!D$39</f>
        <v>3710.571325446306</v>
      </c>
      <c r="F140" s="7">
        <f>F105*regressions!E$38+regressions!E$39</f>
        <v>2287.5007446839177</v>
      </c>
      <c r="G140" s="7">
        <f>G105*regressions!F$38+regressions!F$39</f>
        <v>3.1628789646109823</v>
      </c>
      <c r="H140" s="7">
        <f>H105*regressions!G$38+regressions!G$39</f>
        <v>128.14359839662131</v>
      </c>
      <c r="I140" s="7">
        <f>I105*regressions!H$38+regressions!H$39</f>
        <v>1.7902762464226343</v>
      </c>
      <c r="J140" s="7">
        <f>J105*regressions!I$38+regressions!I$39</f>
        <v>-2.9465848326135475</v>
      </c>
      <c r="K140" s="7">
        <f>K105*regressions!J$38+regressions!J$39</f>
        <v>10.514112680359982</v>
      </c>
      <c r="L140" s="7">
        <f>L105*regressions!K$38+regressions!K$39</f>
        <v>-2.764130116109257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0.20052102749795964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27.464858464532668</v>
      </c>
      <c r="D141" s="7">
        <f>D106*regressions!C$38+regressions!C$39</f>
        <v>244.26046989903364</v>
      </c>
      <c r="E141" s="7">
        <f>E106*regressions!D$38+regressions!D$39</f>
        <v>55.24602483599046</v>
      </c>
      <c r="F141" s="7">
        <f>F106*regressions!E$38+regressions!E$39</f>
        <v>28.57772385612656</v>
      </c>
      <c r="G141" s="7">
        <f>G106*regressions!F$38+regressions!F$39</f>
        <v>33.12107631965858</v>
      </c>
      <c r="H141" s="7">
        <f>H106*regressions!G$38+regressions!G$39</f>
        <v>43.560370627955116</v>
      </c>
      <c r="I141" s="7">
        <f>I106*regressions!H$38+regressions!H$39</f>
        <v>404.9053791615608</v>
      </c>
      <c r="J141" s="7">
        <f>J106*regressions!I$38+regressions!I$39</f>
        <v>221.4458991439852</v>
      </c>
      <c r="K141" s="7">
        <f>K106*regressions!J$38+regressions!J$39</f>
        <v>378.21459702320055</v>
      </c>
      <c r="L141" s="7">
        <f>L106*regressions!K$38+regressions!K$39</f>
        <v>91.88981179901687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32.39269585290786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27.651252856260278</v>
      </c>
      <c r="D142" s="7">
        <f>D107*regressions!C$38+regressions!C$39</f>
        <v>131.49606513859374</v>
      </c>
      <c r="E142" s="7">
        <f>E107*regressions!D$38+regressions!D$39</f>
        <v>1961.710820839216</v>
      </c>
      <c r="F142" s="7">
        <f>F107*regressions!E$38+regressions!E$39</f>
        <v>700.1405749783755</v>
      </c>
      <c r="G142" s="7">
        <f>G107*regressions!F$38+regressions!F$39</f>
        <v>32.04187450425282</v>
      </c>
      <c r="H142" s="7">
        <f>H107*regressions!G$38+regressions!G$39</f>
        <v>265.93262413969836</v>
      </c>
      <c r="I142" s="7">
        <f>I107*regressions!H$38+regressions!H$39</f>
        <v>395.3930175040574</v>
      </c>
      <c r="J142" s="7">
        <f>J107*regressions!I$38+regressions!I$39</f>
        <v>136.2516586000717</v>
      </c>
      <c r="K142" s="7">
        <f>K107*regressions!J$38+regressions!J$39</f>
        <v>321.0483978040224</v>
      </c>
      <c r="L142" s="7">
        <f>L107*regressions!K$38+regressions!K$39</f>
        <v>176.38864639584762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27.38795031738037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510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515</v>
      </c>
      <c r="D145" s="20" t="s">
        <v>519</v>
      </c>
      <c r="E145" s="20" t="s">
        <v>516</v>
      </c>
      <c r="F145" s="20" t="s">
        <v>485</v>
      </c>
      <c r="G145" s="20" t="s">
        <v>484</v>
      </c>
      <c r="H145" s="20" t="s">
        <v>486</v>
      </c>
      <c r="I145" s="20" t="s">
        <v>520</v>
      </c>
      <c r="J145" s="20" t="s">
        <v>524</v>
      </c>
      <c r="K145" s="20" t="s">
        <v>361</v>
      </c>
      <c r="L145" s="20" t="s">
        <v>525</v>
      </c>
      <c r="N145" s="73" t="s">
        <v>447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59.14602985954073</v>
      </c>
      <c r="D146" s="117">
        <f aca="true" t="shared" si="12" ref="D146:D177">D111*1.889</f>
        <v>248.39606704680358</v>
      </c>
      <c r="E146" s="117">
        <f aca="true" t="shared" si="13" ref="E146:E177">E111*1.43</f>
        <v>2805.2464738000795</v>
      </c>
      <c r="F146" s="117">
        <f aca="true" t="shared" si="14" ref="F146:F177">F111*1.658</f>
        <v>1160.8330733141468</v>
      </c>
      <c r="G146" s="117">
        <f aca="true" t="shared" si="15" ref="G146:G177">G111*1.291</f>
        <v>41.366059984990386</v>
      </c>
      <c r="H146" s="117">
        <f aca="true" t="shared" si="16" ref="H146:H177">H111*1.399</f>
        <v>372.03974117143804</v>
      </c>
      <c r="I146" s="117">
        <f aca="true" t="shared" si="17" ref="I146:I177">I111*1.348</f>
        <v>532.9897875954695</v>
      </c>
      <c r="J146" s="117">
        <f aca="true" t="shared" si="18" ref="J146:J177">J111*1.205</f>
        <v>164.18324861308642</v>
      </c>
      <c r="K146" s="117">
        <f aca="true" t="shared" si="19" ref="K146:K177">K111*2.291</f>
        <v>735.5218793690152</v>
      </c>
      <c r="L146" s="117">
        <f aca="true" t="shared" si="20" ref="L146:L177">L111*1.668</f>
        <v>294.21626218827373</v>
      </c>
      <c r="N146" s="118">
        <f>SUM(C146:J146,L146)</f>
        <v>5678.416743573828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0.022815452477154375</v>
      </c>
      <c r="D147" s="117">
        <f t="shared" si="12"/>
        <v>7.605515990453897</v>
      </c>
      <c r="E147" s="117">
        <f t="shared" si="13"/>
        <v>-6.697781234371671</v>
      </c>
      <c r="F147" s="117">
        <f t="shared" si="14"/>
        <v>18.037516138622593</v>
      </c>
      <c r="G147" s="117">
        <f t="shared" si="15"/>
        <v>0.9046749418602966</v>
      </c>
      <c r="H147" s="117">
        <f t="shared" si="16"/>
        <v>-4.581179734878787</v>
      </c>
      <c r="I147" s="117">
        <f t="shared" si="17"/>
        <v>2.197168731602195</v>
      </c>
      <c r="J147" s="117">
        <f t="shared" si="18"/>
        <v>0.0018014522205308412</v>
      </c>
      <c r="K147" s="117">
        <f t="shared" si="19"/>
        <v>-5.402785055640692</v>
      </c>
      <c r="L147" s="117">
        <f t="shared" si="20"/>
        <v>-0.7197616623291211</v>
      </c>
      <c r="N147" s="117">
        <f aca="true" t="shared" si="21" ref="N147:N177">SUM(C147:J147,L147)</f>
        <v>16.770770075657087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33.488970886148195</v>
      </c>
      <c r="D148" s="7">
        <f t="shared" si="12"/>
        <v>18.169323612155242</v>
      </c>
      <c r="E148" s="7">
        <f t="shared" si="13"/>
        <v>540.3580807976066</v>
      </c>
      <c r="F148" s="7">
        <f t="shared" si="14"/>
        <v>265.0699268284488</v>
      </c>
      <c r="G148" s="7">
        <f t="shared" si="15"/>
        <v>58.531094803588985</v>
      </c>
      <c r="H148" s="7">
        <f t="shared" si="16"/>
        <v>74.04043593315298</v>
      </c>
      <c r="I148" s="7">
        <f t="shared" si="17"/>
        <v>144.0230593963952</v>
      </c>
      <c r="J148" s="7">
        <f t="shared" si="18"/>
        <v>151.22377369661706</v>
      </c>
      <c r="K148" s="7">
        <f t="shared" si="19"/>
        <v>734.3568931354803</v>
      </c>
      <c r="L148" s="7">
        <f t="shared" si="20"/>
        <v>18.43940468361518</v>
      </c>
      <c r="N148" s="7">
        <f t="shared" si="21"/>
        <v>1303.3440706377282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59.14602985954073</v>
      </c>
      <c r="D149" s="117">
        <f t="shared" si="12"/>
        <v>248.39606704680358</v>
      </c>
      <c r="E149" s="117">
        <f t="shared" si="13"/>
        <v>2805.2464738000795</v>
      </c>
      <c r="F149" s="117">
        <f t="shared" si="14"/>
        <v>1160.8330733141468</v>
      </c>
      <c r="G149" s="117">
        <f t="shared" si="15"/>
        <v>41.366059984990386</v>
      </c>
      <c r="H149" s="117">
        <f t="shared" si="16"/>
        <v>372.03974117143804</v>
      </c>
      <c r="I149" s="117">
        <f t="shared" si="17"/>
        <v>532.9897875954695</v>
      </c>
      <c r="J149" s="117">
        <f t="shared" si="18"/>
        <v>164.18324861308642</v>
      </c>
      <c r="K149" s="117">
        <f t="shared" si="19"/>
        <v>735.5218793690152</v>
      </c>
      <c r="L149" s="117">
        <f t="shared" si="20"/>
        <v>294.21626218827373</v>
      </c>
      <c r="N149" s="118">
        <f t="shared" si="21"/>
        <v>5678.416743573828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-0.38992041204429356</v>
      </c>
      <c r="D150" s="7">
        <f t="shared" si="12"/>
        <v>24.596534916422897</v>
      </c>
      <c r="E150" s="7">
        <f t="shared" si="13"/>
        <v>4053.1623365530804</v>
      </c>
      <c r="F150" s="7">
        <f t="shared" si="14"/>
        <v>4087.7738782908623</v>
      </c>
      <c r="G150" s="7">
        <f t="shared" si="15"/>
        <v>9.369706172562493</v>
      </c>
      <c r="H150" s="7">
        <f t="shared" si="16"/>
        <v>159.98718717677065</v>
      </c>
      <c r="I150" s="7">
        <f t="shared" si="17"/>
        <v>3.0164661900525975</v>
      </c>
      <c r="J150" s="7">
        <f t="shared" si="18"/>
        <v>-2.070998722464362</v>
      </c>
      <c r="K150" s="7">
        <f t="shared" si="19"/>
        <v>63.33378932055321</v>
      </c>
      <c r="L150" s="7">
        <f t="shared" si="20"/>
        <v>5.34635464455342</v>
      </c>
      <c r="N150" s="7">
        <f t="shared" si="21"/>
        <v>8340.791544809796</v>
      </c>
    </row>
    <row r="151" spans="1:14" s="122" customFormat="1" ht="11.25">
      <c r="A151" s="121">
        <f t="shared" si="22"/>
        <v>6</v>
      </c>
      <c r="B151" s="122" t="str">
        <f>'recalc raw'!C8</f>
        <v>230r1  53-60</v>
      </c>
      <c r="C151" s="109">
        <f t="shared" si="11"/>
        <v>19.159963846395666</v>
      </c>
      <c r="D151" s="109">
        <f t="shared" si="12"/>
        <v>10.561396326005843</v>
      </c>
      <c r="E151" s="109">
        <f t="shared" si="13"/>
        <v>748.0727566519819</v>
      </c>
      <c r="F151" s="109">
        <f t="shared" si="14"/>
        <v>239.0820546196038</v>
      </c>
      <c r="G151" s="109">
        <f t="shared" si="15"/>
        <v>55.21289257134649</v>
      </c>
      <c r="H151" s="109">
        <f t="shared" si="16"/>
        <v>46.53727964369621</v>
      </c>
      <c r="I151" s="109">
        <f t="shared" si="17"/>
        <v>116.8034533152419</v>
      </c>
      <c r="J151" s="109">
        <f t="shared" si="18"/>
        <v>108.90719186463753</v>
      </c>
      <c r="K151" s="109">
        <f t="shared" si="19"/>
        <v>412.1367489414418</v>
      </c>
      <c r="L151" s="109">
        <f t="shared" si="20"/>
        <v>10.262123357861952</v>
      </c>
      <c r="N151" s="112">
        <f t="shared" si="21"/>
        <v>1354.5991121967713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59.14602985954073</v>
      </c>
      <c r="D152" s="117">
        <f t="shared" si="12"/>
        <v>248.39606704680358</v>
      </c>
      <c r="E152" s="117">
        <f t="shared" si="13"/>
        <v>2805.2464738000795</v>
      </c>
      <c r="F152" s="117">
        <f t="shared" si="14"/>
        <v>1160.8330733141468</v>
      </c>
      <c r="G152" s="117">
        <f t="shared" si="15"/>
        <v>41.366059984990386</v>
      </c>
      <c r="H152" s="117">
        <f t="shared" si="16"/>
        <v>372.03974117143804</v>
      </c>
      <c r="I152" s="117">
        <f t="shared" si="17"/>
        <v>532.9897875954695</v>
      </c>
      <c r="J152" s="117">
        <f t="shared" si="18"/>
        <v>164.18324861308642</v>
      </c>
      <c r="K152" s="117">
        <f t="shared" si="19"/>
        <v>735.5218793690151</v>
      </c>
      <c r="L152" s="117">
        <f t="shared" si="20"/>
        <v>294.2162621882738</v>
      </c>
      <c r="N152" s="118">
        <f t="shared" si="21"/>
        <v>5678.416743573828</v>
      </c>
    </row>
    <row r="153" spans="1:14" ht="11.25">
      <c r="A153" s="25">
        <f t="shared" si="22"/>
        <v>8</v>
      </c>
      <c r="B153" s="1" t="str">
        <f>'recalc raw'!C10</f>
        <v>244r1  16-26</v>
      </c>
      <c r="C153" s="7">
        <f t="shared" si="11"/>
        <v>26.225718591969933</v>
      </c>
      <c r="D153" s="7">
        <f t="shared" si="12"/>
        <v>11.030382501949733</v>
      </c>
      <c r="E153" s="7">
        <f t="shared" si="13"/>
        <v>278.4419182298295</v>
      </c>
      <c r="F153" s="7">
        <f t="shared" si="14"/>
        <v>183.04585071492406</v>
      </c>
      <c r="G153" s="7">
        <f t="shared" si="15"/>
        <v>51.665068099551874</v>
      </c>
      <c r="H153" s="7">
        <f t="shared" si="16"/>
        <v>43.70038328495279</v>
      </c>
      <c r="I153" s="7">
        <f t="shared" si="17"/>
        <v>118.24704976734306</v>
      </c>
      <c r="J153" s="7">
        <f t="shared" si="18"/>
        <v>53.50265002831373</v>
      </c>
      <c r="K153" s="7">
        <f t="shared" si="19"/>
        <v>427.4710242698404</v>
      </c>
      <c r="L153" s="7">
        <f t="shared" si="20"/>
        <v>13.442176366671603</v>
      </c>
      <c r="N153" s="7">
        <f t="shared" si="21"/>
        <v>779.3011975855061</v>
      </c>
    </row>
    <row r="154" spans="1:14" ht="11.25">
      <c r="A154" s="25">
        <f t="shared" si="22"/>
        <v>9</v>
      </c>
      <c r="B154" s="1" t="str">
        <f>'recalc raw'!C11</f>
        <v>246r1  60-69</v>
      </c>
      <c r="C154" s="7">
        <f t="shared" si="11"/>
        <v>62.74100928723544</v>
      </c>
      <c r="D154" s="7">
        <f t="shared" si="12"/>
        <v>14.566483988553998</v>
      </c>
      <c r="E154" s="7">
        <f t="shared" si="13"/>
        <v>17.82683940111263</v>
      </c>
      <c r="F154" s="7">
        <f t="shared" si="14"/>
        <v>95.15190660617206</v>
      </c>
      <c r="G154" s="7">
        <f t="shared" si="15"/>
        <v>74.31702679611996</v>
      </c>
      <c r="H154" s="7">
        <f t="shared" si="16"/>
        <v>160.5897008288539</v>
      </c>
      <c r="I154" s="7">
        <f t="shared" si="17"/>
        <v>112.22096432345577</v>
      </c>
      <c r="J154" s="7">
        <f t="shared" si="18"/>
        <v>53.983398245190415</v>
      </c>
      <c r="K154" s="7">
        <f t="shared" si="19"/>
        <v>1861.3579020101058</v>
      </c>
      <c r="L154" s="7">
        <f t="shared" si="20"/>
        <v>79.39948719653222</v>
      </c>
      <c r="N154" s="114">
        <f t="shared" si="21"/>
        <v>670.7968166732264</v>
      </c>
    </row>
    <row r="155" spans="1:14" ht="11.25">
      <c r="A155" s="25">
        <f t="shared" si="22"/>
        <v>10</v>
      </c>
      <c r="B155" s="1" t="str">
        <f>'recalc raw'!C12</f>
        <v>248r2  5-11</v>
      </c>
      <c r="C155" s="7">
        <f t="shared" si="11"/>
        <v>3.820225478327431</v>
      </c>
      <c r="D155" s="7">
        <f t="shared" si="12"/>
        <v>6.2762181023149175</v>
      </c>
      <c r="E155" s="7">
        <f t="shared" si="13"/>
        <v>2278.038531548412</v>
      </c>
      <c r="F155" s="7">
        <f t="shared" si="14"/>
        <v>3261.8962837782083</v>
      </c>
      <c r="G155" s="7">
        <f t="shared" si="15"/>
        <v>12.55824406189981</v>
      </c>
      <c r="H155" s="7">
        <f t="shared" si="16"/>
        <v>185.36248674084615</v>
      </c>
      <c r="I155" s="7">
        <f t="shared" si="17"/>
        <v>26.524782730322112</v>
      </c>
      <c r="J155" s="7">
        <f t="shared" si="18"/>
        <v>55.55748303797682</v>
      </c>
      <c r="K155" s="7">
        <f t="shared" si="19"/>
        <v>78.45913249185229</v>
      </c>
      <c r="L155" s="7">
        <f t="shared" si="20"/>
        <v>-0.8677202185768453</v>
      </c>
      <c r="N155" s="7">
        <f t="shared" si="21"/>
        <v>5829.166535259729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46.08498232174076</v>
      </c>
      <c r="D156" s="7">
        <f t="shared" si="12"/>
        <v>603.5794613806028</v>
      </c>
      <c r="E156" s="7">
        <f t="shared" si="13"/>
        <v>89.72036222423974</v>
      </c>
      <c r="F156" s="7">
        <f t="shared" si="14"/>
        <v>53.22093709696555</v>
      </c>
      <c r="G156" s="7">
        <f t="shared" si="15"/>
        <v>26.181003606049984</v>
      </c>
      <c r="H156" s="7">
        <f t="shared" si="16"/>
        <v>31.603072406185756</v>
      </c>
      <c r="I156" s="7">
        <f t="shared" si="17"/>
        <v>390.45676679616395</v>
      </c>
      <c r="J156" s="7">
        <f t="shared" si="18"/>
        <v>48.15903470169224</v>
      </c>
      <c r="K156" s="7">
        <f t="shared" si="19"/>
        <v>388.7814314732149</v>
      </c>
      <c r="L156" s="7">
        <f t="shared" si="20"/>
        <v>195.70100322757693</v>
      </c>
      <c r="N156" s="7">
        <f t="shared" si="21"/>
        <v>1484.7066237612178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59.14602985954073</v>
      </c>
      <c r="D157" s="117">
        <f t="shared" si="12"/>
        <v>248.39606704680358</v>
      </c>
      <c r="E157" s="117">
        <f t="shared" si="13"/>
        <v>2805.246473800079</v>
      </c>
      <c r="F157" s="117">
        <f t="shared" si="14"/>
        <v>1160.8330733141468</v>
      </c>
      <c r="G157" s="117">
        <f t="shared" si="15"/>
        <v>41.366059984990386</v>
      </c>
      <c r="H157" s="117">
        <f t="shared" si="16"/>
        <v>372.03974117143804</v>
      </c>
      <c r="I157" s="117">
        <f t="shared" si="17"/>
        <v>532.9897875954695</v>
      </c>
      <c r="J157" s="117">
        <f t="shared" si="18"/>
        <v>164.18324861308642</v>
      </c>
      <c r="K157" s="117">
        <f t="shared" si="19"/>
        <v>735.5218793690152</v>
      </c>
      <c r="L157" s="117">
        <f t="shared" si="20"/>
        <v>294.21626218827373</v>
      </c>
      <c r="N157" s="118">
        <f t="shared" si="21"/>
        <v>5678.416743573827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-0.3428958921334801</v>
      </c>
      <c r="D158" s="35">
        <f t="shared" si="12"/>
        <v>7.711295409661513</v>
      </c>
      <c r="E158" s="35">
        <f t="shared" si="13"/>
        <v>5216.88461431071</v>
      </c>
      <c r="F158" s="35">
        <f t="shared" si="14"/>
        <v>3806.14468941297</v>
      </c>
      <c r="G158" s="35">
        <f t="shared" si="15"/>
        <v>4.2847771679360145</v>
      </c>
      <c r="H158" s="35">
        <f t="shared" si="16"/>
        <v>181.0808979870579</v>
      </c>
      <c r="I158" s="35">
        <f t="shared" si="17"/>
        <v>2.5225332808418837</v>
      </c>
      <c r="J158" s="35">
        <f t="shared" si="18"/>
        <v>-2.4117361638130013</v>
      </c>
      <c r="K158" s="35">
        <f t="shared" si="19"/>
        <v>25.778450605959808</v>
      </c>
      <c r="L158" s="35">
        <f t="shared" si="20"/>
        <v>-3.0070438565723716</v>
      </c>
      <c r="N158" s="7">
        <f t="shared" si="21"/>
        <v>9212.867131656658</v>
      </c>
    </row>
    <row r="159" spans="1:14" s="122" customFormat="1" ht="11.25">
      <c r="A159" s="121">
        <f t="shared" si="22"/>
        <v>14</v>
      </c>
      <c r="B159" s="122" t="str">
        <f>'recalc raw'!C16</f>
        <v>250r3  28-36</v>
      </c>
      <c r="C159" s="109">
        <f t="shared" si="11"/>
        <v>7.730105407722852</v>
      </c>
      <c r="D159" s="109">
        <f t="shared" si="12"/>
        <v>8.555314795438456</v>
      </c>
      <c r="E159" s="109">
        <f t="shared" si="13"/>
        <v>1558.2065689198994</v>
      </c>
      <c r="F159" s="109">
        <f t="shared" si="14"/>
        <v>926.3801054085862</v>
      </c>
      <c r="G159" s="109">
        <f t="shared" si="15"/>
        <v>35.6271460349088</v>
      </c>
      <c r="H159" s="109">
        <f t="shared" si="16"/>
        <v>112.30999394137773</v>
      </c>
      <c r="I159" s="109">
        <f t="shared" si="17"/>
        <v>78.92241414760824</v>
      </c>
      <c r="J159" s="109">
        <f t="shared" si="18"/>
        <v>121.69798522051131</v>
      </c>
      <c r="K159" s="109">
        <f t="shared" si="19"/>
        <v>237.60160108579487</v>
      </c>
      <c r="L159" s="109">
        <f t="shared" si="20"/>
        <v>4.1628207641371535</v>
      </c>
      <c r="N159" s="112">
        <f t="shared" si="21"/>
        <v>2853.59245464019</v>
      </c>
    </row>
    <row r="160" spans="1:14" ht="11.25">
      <c r="A160" s="25">
        <f t="shared" si="22"/>
        <v>15</v>
      </c>
      <c r="B160" s="1" t="str">
        <f>'recalc raw'!C17</f>
        <v>252r1  88-96</v>
      </c>
      <c r="C160" s="7">
        <f t="shared" si="11"/>
        <v>19.187361653553793</v>
      </c>
      <c r="D160" s="7">
        <f t="shared" si="12"/>
        <v>10.560455018576627</v>
      </c>
      <c r="E160" s="7">
        <f t="shared" si="13"/>
        <v>361.9749919856206</v>
      </c>
      <c r="F160" s="7">
        <f t="shared" si="14"/>
        <v>227.3103234051976</v>
      </c>
      <c r="G160" s="7">
        <f t="shared" si="15"/>
        <v>46.931844117096595</v>
      </c>
      <c r="H160" s="7">
        <f t="shared" si="16"/>
        <v>58.023146686315854</v>
      </c>
      <c r="I160" s="7">
        <f t="shared" si="17"/>
        <v>119.64044997078443</v>
      </c>
      <c r="J160" s="7">
        <f t="shared" si="18"/>
        <v>85.55193434565712</v>
      </c>
      <c r="K160" s="7">
        <f t="shared" si="19"/>
        <v>375.93365105974436</v>
      </c>
      <c r="L160" s="7">
        <f t="shared" si="20"/>
        <v>5.5460657262284245</v>
      </c>
      <c r="N160" s="7">
        <f t="shared" si="21"/>
        <v>934.726572909031</v>
      </c>
    </row>
    <row r="161" spans="1:14" ht="11.25">
      <c r="A161" s="25">
        <f t="shared" si="22"/>
        <v>16</v>
      </c>
      <c r="B161" s="1" t="str">
        <f>'recalc raw'!C18</f>
        <v>254r1  36-45</v>
      </c>
      <c r="C161" s="7">
        <f t="shared" si="11"/>
        <v>44.21081911381566</v>
      </c>
      <c r="D161" s="7">
        <f t="shared" si="12"/>
        <v>11.742742445807604</v>
      </c>
      <c r="E161" s="7">
        <f t="shared" si="13"/>
        <v>29.112468301006594</v>
      </c>
      <c r="F161" s="7">
        <f t="shared" si="14"/>
        <v>232.7508462240161</v>
      </c>
      <c r="G161" s="7">
        <f t="shared" si="15"/>
        <v>78.31284201520252</v>
      </c>
      <c r="H161" s="7">
        <f t="shared" si="16"/>
        <v>203.72346728820062</v>
      </c>
      <c r="I161" s="7">
        <f t="shared" si="17"/>
        <v>83.19483143606396</v>
      </c>
      <c r="J161" s="7">
        <f t="shared" si="18"/>
        <v>262.23877120275404</v>
      </c>
      <c r="K161" s="7">
        <f t="shared" si="19"/>
        <v>4534.089083738681</v>
      </c>
      <c r="L161" s="7">
        <f t="shared" si="20"/>
        <v>39.20066980741291</v>
      </c>
      <c r="N161" s="35">
        <f t="shared" si="21"/>
        <v>984.4874578342801</v>
      </c>
    </row>
    <row r="162" spans="1:14" s="116" customFormat="1" ht="11.25">
      <c r="A162" s="115">
        <f t="shared" si="22"/>
        <v>17</v>
      </c>
      <c r="B162" s="116" t="str">
        <f>'recalc raw'!C19</f>
        <v>drift-5</v>
      </c>
      <c r="C162" s="117">
        <f t="shared" si="11"/>
        <v>59.14602985954073</v>
      </c>
      <c r="D162" s="117">
        <f t="shared" si="12"/>
        <v>248.39606704680358</v>
      </c>
      <c r="E162" s="117">
        <f t="shared" si="13"/>
        <v>2805.2464738000795</v>
      </c>
      <c r="F162" s="117">
        <f t="shared" si="14"/>
        <v>1160.8330733141468</v>
      </c>
      <c r="G162" s="117">
        <f t="shared" si="15"/>
        <v>41.366059984990386</v>
      </c>
      <c r="H162" s="117">
        <f t="shared" si="16"/>
        <v>372.0397411714379</v>
      </c>
      <c r="I162" s="117">
        <f t="shared" si="17"/>
        <v>532.9897875954695</v>
      </c>
      <c r="J162" s="117">
        <f t="shared" si="18"/>
        <v>164.18324861308642</v>
      </c>
      <c r="K162" s="117">
        <f t="shared" si="19"/>
        <v>735.5218793690152</v>
      </c>
      <c r="L162" s="117">
        <f t="shared" si="20"/>
        <v>294.2162621882738</v>
      </c>
      <c r="N162" s="118">
        <f t="shared" si="21"/>
        <v>5678.416743573827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34.80475658083439</v>
      </c>
      <c r="D163" s="7">
        <f t="shared" si="12"/>
        <v>17.77264595571682</v>
      </c>
      <c r="E163" s="7">
        <f t="shared" si="13"/>
        <v>538.4412253568566</v>
      </c>
      <c r="F163" s="7">
        <f t="shared" si="14"/>
        <v>267.33249827154265</v>
      </c>
      <c r="G163" s="7">
        <f t="shared" si="15"/>
        <v>56.748306898281385</v>
      </c>
      <c r="H163" s="7">
        <f t="shared" si="16"/>
        <v>78.83133622589213</v>
      </c>
      <c r="I163" s="7">
        <f t="shared" si="17"/>
        <v>144.8541819943023</v>
      </c>
      <c r="J163" s="7">
        <f t="shared" si="18"/>
        <v>150.0262263033829</v>
      </c>
      <c r="K163" s="7">
        <f t="shared" si="19"/>
        <v>710.6132520877483</v>
      </c>
      <c r="L163" s="7">
        <f t="shared" si="20"/>
        <v>21.944854387989153</v>
      </c>
      <c r="N163" s="35">
        <f t="shared" si="21"/>
        <v>1310.7560319747984</v>
      </c>
    </row>
    <row r="164" spans="1:14" ht="11.25">
      <c r="A164" s="25">
        <f t="shared" si="22"/>
        <v>19</v>
      </c>
      <c r="B164" s="1" t="str">
        <f>'recalc raw'!C21</f>
        <v>255r1  28-35</v>
      </c>
      <c r="C164" s="7">
        <f t="shared" si="11"/>
        <v>8.465022273908374</v>
      </c>
      <c r="D164" s="7">
        <f t="shared" si="12"/>
        <v>7.952008770451504</v>
      </c>
      <c r="E164" s="7">
        <f t="shared" si="13"/>
        <v>1966.0870782111947</v>
      </c>
      <c r="F164" s="7">
        <f t="shared" si="14"/>
        <v>1201.6671599863184</v>
      </c>
      <c r="G164" s="7">
        <f t="shared" si="15"/>
        <v>26.92866102593152</v>
      </c>
      <c r="H164" s="7">
        <f t="shared" si="16"/>
        <v>124.66746774148119</v>
      </c>
      <c r="I164" s="7">
        <f t="shared" si="17"/>
        <v>73.04184464233964</v>
      </c>
      <c r="J164" s="7">
        <f t="shared" si="18"/>
        <v>194.39379828591458</v>
      </c>
      <c r="K164" s="7">
        <f t="shared" si="19"/>
        <v>167.76462679263545</v>
      </c>
      <c r="L164" s="7">
        <f t="shared" si="20"/>
        <v>1.351677804644315</v>
      </c>
      <c r="N164" s="7">
        <f t="shared" si="21"/>
        <v>3604.5547187421844</v>
      </c>
    </row>
    <row r="165" spans="1:14" s="122" customFormat="1" ht="11.25">
      <c r="A165" s="121">
        <f t="shared" si="22"/>
        <v>20</v>
      </c>
      <c r="B165" s="122" t="str">
        <f>'recalc raw'!C22</f>
        <v>256r2  88-94</v>
      </c>
      <c r="C165" s="109">
        <f t="shared" si="11"/>
        <v>4.061512727044724</v>
      </c>
      <c r="D165" s="109">
        <f t="shared" si="12"/>
        <v>7.218124391769005</v>
      </c>
      <c r="E165" s="109">
        <f t="shared" si="13"/>
        <v>2878.394809848223</v>
      </c>
      <c r="F165" s="109">
        <f t="shared" si="14"/>
        <v>3095.565414552356</v>
      </c>
      <c r="G165" s="109">
        <f t="shared" si="15"/>
        <v>16.373251769561858</v>
      </c>
      <c r="H165" s="109">
        <f t="shared" si="16"/>
        <v>181.2237511357938</v>
      </c>
      <c r="I165" s="109">
        <f t="shared" si="17"/>
        <v>22.451166909833958</v>
      </c>
      <c r="J165" s="109">
        <f t="shared" si="18"/>
        <v>86.76271570804865</v>
      </c>
      <c r="K165" s="109">
        <f t="shared" si="19"/>
        <v>99.76155593857743</v>
      </c>
      <c r="L165" s="109">
        <f t="shared" si="20"/>
        <v>-3.86825160119664</v>
      </c>
      <c r="N165" s="112">
        <f t="shared" si="21"/>
        <v>6288.182495441433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58.81382507602914</v>
      </c>
      <c r="D166" s="7">
        <f t="shared" si="12"/>
        <v>450.48956893655196</v>
      </c>
      <c r="E166" s="7">
        <f t="shared" si="13"/>
        <v>77.86803538220771</v>
      </c>
      <c r="F166" s="7">
        <f t="shared" si="14"/>
        <v>42.66346988555654</v>
      </c>
      <c r="G166" s="7">
        <f t="shared" si="15"/>
        <v>44.20538052293363</v>
      </c>
      <c r="H166" s="7">
        <f t="shared" si="16"/>
        <v>60.42713002007475</v>
      </c>
      <c r="I166" s="7">
        <f t="shared" si="17"/>
        <v>543.6394075413178</v>
      </c>
      <c r="J166" s="7">
        <f t="shared" si="18"/>
        <v>261.73465056500015</v>
      </c>
      <c r="K166" s="7">
        <f t="shared" si="19"/>
        <v>864.1788927351389</v>
      </c>
      <c r="L166" s="7">
        <f t="shared" si="20"/>
        <v>155.49111325421535</v>
      </c>
      <c r="N166" s="7">
        <f t="shared" si="21"/>
        <v>1695.332581183887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59.14602985954073</v>
      </c>
      <c r="D167" s="117">
        <f t="shared" si="12"/>
        <v>248.39606704680358</v>
      </c>
      <c r="E167" s="117">
        <f t="shared" si="13"/>
        <v>2805.2464738000795</v>
      </c>
      <c r="F167" s="117">
        <f t="shared" si="14"/>
        <v>1160.8330733141468</v>
      </c>
      <c r="G167" s="117">
        <f t="shared" si="15"/>
        <v>41.366059984990386</v>
      </c>
      <c r="H167" s="117">
        <f t="shared" si="16"/>
        <v>372.0397411714379</v>
      </c>
      <c r="I167" s="117">
        <f t="shared" si="17"/>
        <v>532.9897875954695</v>
      </c>
      <c r="J167" s="117">
        <f t="shared" si="18"/>
        <v>164.18324861308642</v>
      </c>
      <c r="K167" s="117">
        <f t="shared" si="19"/>
        <v>735.5218793690154</v>
      </c>
      <c r="L167" s="117">
        <f t="shared" si="20"/>
        <v>294.21626218827373</v>
      </c>
      <c r="N167" s="118">
        <f t="shared" si="21"/>
        <v>5678.416743573827</v>
      </c>
    </row>
    <row r="168" spans="1:14" ht="11.25">
      <c r="A168" s="25">
        <f t="shared" si="23"/>
        <v>23</v>
      </c>
      <c r="B168" s="1" t="str">
        <f>'recalc raw'!C25</f>
        <v>258r1  34-39</v>
      </c>
      <c r="C168" s="7">
        <f t="shared" si="11"/>
        <v>28.95139486820208</v>
      </c>
      <c r="D168" s="7">
        <f t="shared" si="12"/>
        <v>11.953411299256436</v>
      </c>
      <c r="E168" s="7">
        <f t="shared" si="13"/>
        <v>95.39251078240598</v>
      </c>
      <c r="F168" s="7">
        <f t="shared" si="14"/>
        <v>99.53411979085546</v>
      </c>
      <c r="G168" s="7">
        <f t="shared" si="15"/>
        <v>58.38870402078471</v>
      </c>
      <c r="H168" s="7">
        <f t="shared" si="16"/>
        <v>57.28824553618253</v>
      </c>
      <c r="I168" s="7">
        <f t="shared" si="17"/>
        <v>140.42387284562218</v>
      </c>
      <c r="J168" s="7">
        <f t="shared" si="18"/>
        <v>0.19813642263770576</v>
      </c>
      <c r="K168" s="7">
        <f t="shared" si="19"/>
        <v>490.31887680625925</v>
      </c>
      <c r="L168" s="7">
        <f t="shared" si="20"/>
        <v>17.017725004525058</v>
      </c>
      <c r="N168" s="7">
        <f t="shared" si="21"/>
        <v>509.14812057047214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0.9492813075552599</v>
      </c>
      <c r="D169" s="7">
        <f t="shared" si="12"/>
        <v>24.337870689173414</v>
      </c>
      <c r="E169" s="7">
        <f t="shared" si="13"/>
        <v>3972.1605611288774</v>
      </c>
      <c r="F169" s="7">
        <f t="shared" si="14"/>
        <v>4071.547154691793</v>
      </c>
      <c r="G169" s="7">
        <f t="shared" si="15"/>
        <v>9.68081470562324</v>
      </c>
      <c r="H169" s="7">
        <f t="shared" si="16"/>
        <v>154.82421694673144</v>
      </c>
      <c r="I169" s="7">
        <f t="shared" si="17"/>
        <v>2.9235809104029955</v>
      </c>
      <c r="J169" s="7">
        <f t="shared" si="18"/>
        <v>-2.152773018437281</v>
      </c>
      <c r="K169" s="7">
        <f t="shared" si="19"/>
        <v>59.336770711808946</v>
      </c>
      <c r="L169" s="7">
        <f t="shared" si="20"/>
        <v>2.9822166967071926</v>
      </c>
      <c r="N169" s="7">
        <f t="shared" si="21"/>
        <v>8237.252924058428</v>
      </c>
    </row>
    <row r="170" spans="1:14" ht="11.25">
      <c r="A170" s="25">
        <f t="shared" si="23"/>
        <v>25</v>
      </c>
      <c r="B170" s="1" t="str">
        <f>'recalc raw'!C27</f>
        <v>264r1  52-60</v>
      </c>
      <c r="C170" s="7">
        <f t="shared" si="11"/>
        <v>33.446731261266564</v>
      </c>
      <c r="D170" s="7">
        <f t="shared" si="12"/>
        <v>12.206690508730254</v>
      </c>
      <c r="E170" s="7">
        <f t="shared" si="13"/>
        <v>52.85369171779744</v>
      </c>
      <c r="F170" s="7">
        <f t="shared" si="14"/>
        <v>79.76293023800966</v>
      </c>
      <c r="G170" s="7">
        <f t="shared" si="15"/>
        <v>60.138363262430005</v>
      </c>
      <c r="H170" s="7">
        <f t="shared" si="16"/>
        <v>71.454140055693</v>
      </c>
      <c r="I170" s="7">
        <f t="shared" si="17"/>
        <v>135.35185616210774</v>
      </c>
      <c r="J170" s="7">
        <f t="shared" si="18"/>
        <v>19.143448157799515</v>
      </c>
      <c r="K170" s="7">
        <f t="shared" si="19"/>
        <v>608.3018782251922</v>
      </c>
      <c r="L170" s="7">
        <f t="shared" si="20"/>
        <v>12.054898548144033</v>
      </c>
      <c r="N170" s="7">
        <f t="shared" si="21"/>
        <v>476.41274991197827</v>
      </c>
    </row>
    <row r="171" spans="1:14" ht="11.25">
      <c r="A171" s="25">
        <f t="shared" si="23"/>
        <v>26</v>
      </c>
      <c r="B171" s="1" t="str">
        <f>'recalc raw'!C28</f>
        <v>267r2  111-120</v>
      </c>
      <c r="C171" s="7">
        <f t="shared" si="11"/>
        <v>21.824245033434842</v>
      </c>
      <c r="D171" s="7">
        <f t="shared" si="12"/>
        <v>9.550505113207402</v>
      </c>
      <c r="E171" s="7">
        <f t="shared" si="13"/>
        <v>733.7581309491135</v>
      </c>
      <c r="F171" s="7">
        <f t="shared" si="14"/>
        <v>249.33128430776864</v>
      </c>
      <c r="G171" s="7">
        <f t="shared" si="15"/>
        <v>58.93325835898812</v>
      </c>
      <c r="H171" s="7">
        <f t="shared" si="16"/>
        <v>55.0215995534493</v>
      </c>
      <c r="I171" s="7">
        <f t="shared" si="17"/>
        <v>107.55513611525646</v>
      </c>
      <c r="J171" s="7">
        <f t="shared" si="18"/>
        <v>116.53342320347546</v>
      </c>
      <c r="K171" s="7">
        <f t="shared" si="19"/>
        <v>446.3209967998672</v>
      </c>
      <c r="L171" s="7">
        <f t="shared" si="20"/>
        <v>7.65677163370907</v>
      </c>
      <c r="N171" s="35">
        <f t="shared" si="21"/>
        <v>1360.1643542684026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59.14602985954073</v>
      </c>
      <c r="D172" s="117">
        <f t="shared" si="12"/>
        <v>248.39606704680358</v>
      </c>
      <c r="E172" s="117">
        <f t="shared" si="13"/>
        <v>2805.2464738000795</v>
      </c>
      <c r="F172" s="117">
        <f t="shared" si="14"/>
        <v>1160.8330733141468</v>
      </c>
      <c r="G172" s="117">
        <f t="shared" si="15"/>
        <v>41.366059984990386</v>
      </c>
      <c r="H172" s="117">
        <f t="shared" si="16"/>
        <v>372.03974117143804</v>
      </c>
      <c r="I172" s="117">
        <f t="shared" si="17"/>
        <v>532.9897875954695</v>
      </c>
      <c r="J172" s="117">
        <f t="shared" si="18"/>
        <v>164.18324861308642</v>
      </c>
      <c r="K172" s="117">
        <f t="shared" si="19"/>
        <v>735.5218793690152</v>
      </c>
      <c r="L172" s="117">
        <f t="shared" si="20"/>
        <v>294.21626218827373</v>
      </c>
      <c r="N172" s="118">
        <f t="shared" si="21"/>
        <v>5678.416743573828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44.72462282898642</v>
      </c>
      <c r="D173" s="35">
        <f t="shared" si="12"/>
        <v>617.2493437941885</v>
      </c>
      <c r="E173" s="35">
        <f t="shared" si="13"/>
        <v>92.59575171866572</v>
      </c>
      <c r="F173" s="35">
        <f t="shared" si="14"/>
        <v>48.60253192657416</v>
      </c>
      <c r="G173" s="35">
        <f t="shared" si="15"/>
        <v>26.796682569627215</v>
      </c>
      <c r="H173" s="35">
        <f t="shared" si="16"/>
        <v>31.975187819850515</v>
      </c>
      <c r="I173" s="35">
        <f t="shared" si="17"/>
        <v>385.8282276694309</v>
      </c>
      <c r="J173" s="35">
        <f t="shared" si="18"/>
        <v>49.19038527480232</v>
      </c>
      <c r="K173" s="35">
        <f t="shared" si="19"/>
        <v>386.72901981436644</v>
      </c>
      <c r="L173" s="35">
        <f t="shared" si="20"/>
        <v>197.946996772423</v>
      </c>
      <c r="N173" s="7">
        <f t="shared" si="21"/>
        <v>1494.9097303745486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0.01516605915355231</v>
      </c>
      <c r="D174" s="7">
        <f t="shared" si="12"/>
        <v>7.0646197973808915</v>
      </c>
      <c r="E174" s="7">
        <f t="shared" si="13"/>
        <v>-7.062547597388305</v>
      </c>
      <c r="F174" s="7">
        <f t="shared" si="14"/>
        <v>16.301645371564828</v>
      </c>
      <c r="G174" s="7">
        <f t="shared" si="15"/>
        <v>0.8930106825046727</v>
      </c>
      <c r="H174" s="7">
        <f t="shared" si="16"/>
        <v>-2.7610875244910824</v>
      </c>
      <c r="I174" s="7">
        <f t="shared" si="17"/>
        <v>2.115964663055988</v>
      </c>
      <c r="J174" s="7">
        <f t="shared" si="18"/>
        <v>-0.002004628394389466</v>
      </c>
      <c r="K174" s="7">
        <f t="shared" si="19"/>
        <v>9.5203320516262</v>
      </c>
      <c r="L174" s="7">
        <f t="shared" si="20"/>
        <v>0.7803732532546881</v>
      </c>
      <c r="N174" s="35">
        <f t="shared" si="21"/>
        <v>17.345140076640842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0.6478276248440438</v>
      </c>
      <c r="D175" s="117">
        <f t="shared" si="12"/>
        <v>7.4969265153145725</v>
      </c>
      <c r="E175" s="117">
        <f t="shared" si="13"/>
        <v>5306.116995388217</v>
      </c>
      <c r="F175" s="117">
        <f t="shared" si="14"/>
        <v>3792.6762346859355</v>
      </c>
      <c r="G175" s="117">
        <f t="shared" si="15"/>
        <v>4.083276743312778</v>
      </c>
      <c r="H175" s="117">
        <f t="shared" si="16"/>
        <v>179.27289415687324</v>
      </c>
      <c r="I175" s="117">
        <f t="shared" si="17"/>
        <v>2.4132923801777113</v>
      </c>
      <c r="J175" s="117">
        <f t="shared" si="18"/>
        <v>-3.550634723299325</v>
      </c>
      <c r="K175" s="117">
        <f t="shared" si="19"/>
        <v>24.08783215070472</v>
      </c>
      <c r="L175" s="117">
        <f t="shared" si="20"/>
        <v>-4.610569033670241</v>
      </c>
      <c r="N175" s="117">
        <f>SUM(C175:J175,L175)</f>
        <v>9284.546243737706</v>
      </c>
    </row>
    <row r="176" spans="1:14" s="116" customFormat="1" ht="11.25">
      <c r="A176" s="115">
        <f t="shared" si="23"/>
        <v>31</v>
      </c>
      <c r="B176" s="116" t="str">
        <f>'recalc raw'!C33</f>
        <v>jb3-2</v>
      </c>
      <c r="C176" s="117">
        <f t="shared" si="11"/>
        <v>58.74733225563537</v>
      </c>
      <c r="D176" s="117">
        <f t="shared" si="12"/>
        <v>461.40802763927456</v>
      </c>
      <c r="E176" s="117">
        <f t="shared" si="13"/>
        <v>79.00181551546636</v>
      </c>
      <c r="F176" s="117">
        <f t="shared" si="14"/>
        <v>47.381866153457835</v>
      </c>
      <c r="G176" s="117">
        <f t="shared" si="15"/>
        <v>42.75930952867922</v>
      </c>
      <c r="H176" s="117">
        <f t="shared" si="16"/>
        <v>60.94095850850921</v>
      </c>
      <c r="I176" s="117">
        <f t="shared" si="17"/>
        <v>545.812451109784</v>
      </c>
      <c r="J176" s="117">
        <f t="shared" si="18"/>
        <v>266.8423084685022</v>
      </c>
      <c r="K176" s="117">
        <f t="shared" si="19"/>
        <v>866.4896417801524</v>
      </c>
      <c r="L176" s="117">
        <f t="shared" si="20"/>
        <v>153.27220608076013</v>
      </c>
      <c r="N176" s="117">
        <f t="shared" si="21"/>
        <v>1716.1662752600687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59.14602985954073</v>
      </c>
      <c r="D177" s="117">
        <f t="shared" si="12"/>
        <v>248.39606704680358</v>
      </c>
      <c r="E177" s="117">
        <f t="shared" si="13"/>
        <v>2805.246473800079</v>
      </c>
      <c r="F177" s="117">
        <f t="shared" si="14"/>
        <v>1160.8330733141465</v>
      </c>
      <c r="G177" s="117">
        <f t="shared" si="15"/>
        <v>41.366059984990386</v>
      </c>
      <c r="H177" s="117">
        <f t="shared" si="16"/>
        <v>372.03974117143804</v>
      </c>
      <c r="I177" s="117">
        <f t="shared" si="17"/>
        <v>532.9897875954695</v>
      </c>
      <c r="J177" s="117">
        <f t="shared" si="18"/>
        <v>164.1832486130864</v>
      </c>
      <c r="K177" s="117">
        <f t="shared" si="19"/>
        <v>735.5218793690152</v>
      </c>
      <c r="L177" s="117">
        <f t="shared" si="20"/>
        <v>294.2162621882738</v>
      </c>
      <c r="N177" s="118">
        <f t="shared" si="21"/>
        <v>5678.416743573827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3" sqref="L43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546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362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27.651252856260278</v>
      </c>
      <c r="D3" s="7">
        <f>'blk, drift &amp; conc calc'!D111</f>
        <v>131.49606513859374</v>
      </c>
      <c r="E3" s="7">
        <f>'blk, drift &amp; conc calc'!E111</f>
        <v>1961.7108208392165</v>
      </c>
      <c r="F3" s="7">
        <f>'blk, drift &amp; conc calc'!F111</f>
        <v>700.1405749783756</v>
      </c>
      <c r="G3" s="7">
        <f>'blk, drift &amp; conc calc'!G111</f>
        <v>32.04187450425282</v>
      </c>
      <c r="H3" s="7">
        <f>'blk, drift &amp; conc calc'!H111</f>
        <v>265.93262413969836</v>
      </c>
      <c r="I3" s="7">
        <f>'blk, drift &amp; conc calc'!I111</f>
        <v>395.3930175040574</v>
      </c>
      <c r="J3" s="7">
        <f>'blk, drift &amp; conc calc'!J111</f>
        <v>136.25165860007172</v>
      </c>
      <c r="K3" s="7">
        <f>'blk, drift &amp; conc calc'!K111</f>
        <v>321.0483978040224</v>
      </c>
      <c r="L3" s="7">
        <f>'blk, drift &amp; conc calc'!L111</f>
        <v>176.38864639584756</v>
      </c>
      <c r="M3" s="7"/>
      <c r="N3" s="7">
        <f>SUM(C3:L3)</f>
        <v>4148.054932760397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27.387950317380373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27.651252856260278</v>
      </c>
      <c r="D4" s="7">
        <f>'blk, drift &amp; conc calc'!D114</f>
        <v>131.49606513859374</v>
      </c>
      <c r="E4" s="7">
        <f>'blk, drift &amp; conc calc'!E114</f>
        <v>1961.7108208392165</v>
      </c>
      <c r="F4" s="7">
        <f>'blk, drift &amp; conc calc'!F114</f>
        <v>700.1405749783756</v>
      </c>
      <c r="G4" s="7">
        <f>'blk, drift &amp; conc calc'!G114</f>
        <v>32.04187450425282</v>
      </c>
      <c r="H4" s="7">
        <f>'blk, drift &amp; conc calc'!H114</f>
        <v>265.93262413969836</v>
      </c>
      <c r="I4" s="7">
        <f>'blk, drift &amp; conc calc'!I114</f>
        <v>395.3930175040574</v>
      </c>
      <c r="J4" s="7">
        <f>'blk, drift &amp; conc calc'!J114</f>
        <v>136.25165860007172</v>
      </c>
      <c r="K4" s="7">
        <f>'blk, drift &amp; conc calc'!K114</f>
        <v>321.0483978040224</v>
      </c>
      <c r="L4" s="7">
        <f>'blk, drift &amp; conc calc'!L114</f>
        <v>176.38864639584756</v>
      </c>
      <c r="M4" s="7"/>
      <c r="N4" s="7">
        <f aca="true" t="shared" si="0" ref="N4:N9">SUM(C4:L4)</f>
        <v>4148.054932760397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27.387950317380373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27.651252856260278</v>
      </c>
      <c r="D5" s="7">
        <f>'blk, drift &amp; conc calc'!D117</f>
        <v>131.49606513859374</v>
      </c>
      <c r="E5" s="7">
        <f>'blk, drift &amp; conc calc'!E117</f>
        <v>1961.7108208392165</v>
      </c>
      <c r="F5" s="7">
        <f>'blk, drift &amp; conc calc'!F117</f>
        <v>700.1405749783756</v>
      </c>
      <c r="G5" s="7">
        <f>'blk, drift &amp; conc calc'!G117</f>
        <v>32.04187450425282</v>
      </c>
      <c r="H5" s="7">
        <f>'blk, drift &amp; conc calc'!H117</f>
        <v>265.93262413969836</v>
      </c>
      <c r="I5" s="7">
        <f>'blk, drift &amp; conc calc'!I117</f>
        <v>395.39301750405747</v>
      </c>
      <c r="J5" s="7">
        <f>'blk, drift &amp; conc calc'!J117</f>
        <v>136.25165860007172</v>
      </c>
      <c r="K5" s="7">
        <f>'blk, drift &amp; conc calc'!K117</f>
        <v>321.04839780402233</v>
      </c>
      <c r="L5" s="7">
        <f>'blk, drift &amp; conc calc'!L117</f>
        <v>176.38864639584762</v>
      </c>
      <c r="M5" s="7"/>
      <c r="N5" s="7">
        <f t="shared" si="0"/>
        <v>4148.054932760397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27.387950317380376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27.651252856260278</v>
      </c>
      <c r="D6" s="7">
        <f>'blk, drift &amp; conc calc'!D122</f>
        <v>131.49606513859374</v>
      </c>
      <c r="E6" s="7">
        <f>'blk, drift &amp; conc calc'!E122</f>
        <v>1961.710820839216</v>
      </c>
      <c r="F6" s="7">
        <f>'blk, drift &amp; conc calc'!F122</f>
        <v>700.1405749783756</v>
      </c>
      <c r="G6" s="7">
        <f>'blk, drift &amp; conc calc'!G122</f>
        <v>32.04187450425282</v>
      </c>
      <c r="H6" s="7">
        <f>'blk, drift &amp; conc calc'!H122</f>
        <v>265.93262413969836</v>
      </c>
      <c r="I6" s="7">
        <f>'blk, drift &amp; conc calc'!I122</f>
        <v>395.3930175040574</v>
      </c>
      <c r="J6" s="7">
        <f>'blk, drift &amp; conc calc'!J122</f>
        <v>136.25165860007172</v>
      </c>
      <c r="K6" s="7">
        <f>'blk, drift &amp; conc calc'!K122</f>
        <v>321.0483978040224</v>
      </c>
      <c r="L6" s="7">
        <f>'blk, drift &amp; conc calc'!L122</f>
        <v>176.38864639584756</v>
      </c>
      <c r="M6" s="7"/>
      <c r="N6" s="7">
        <f t="shared" si="0"/>
        <v>4148.054932760396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27.387950317380373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drift-5</v>
      </c>
      <c r="C7" s="35">
        <f>'blk, drift &amp; conc calc'!C127</f>
        <v>27.651252856260278</v>
      </c>
      <c r="D7" s="7">
        <f>'blk, drift &amp; conc calc'!D127</f>
        <v>131.49606513859374</v>
      </c>
      <c r="E7" s="7">
        <f>'blk, drift &amp; conc calc'!E127</f>
        <v>1961.7108208392165</v>
      </c>
      <c r="F7" s="7">
        <f>'blk, drift &amp; conc calc'!F127</f>
        <v>700.1405749783756</v>
      </c>
      <c r="G7" s="7">
        <f>'blk, drift &amp; conc calc'!G127</f>
        <v>32.04187450425282</v>
      </c>
      <c r="H7" s="7">
        <f>'blk, drift &amp; conc calc'!H127</f>
        <v>265.9326241396983</v>
      </c>
      <c r="I7" s="7">
        <f>'blk, drift &amp; conc calc'!I127</f>
        <v>395.39301750405747</v>
      </c>
      <c r="J7" s="7">
        <f>'blk, drift &amp; conc calc'!J127</f>
        <v>136.25165860007172</v>
      </c>
      <c r="K7" s="7">
        <f>'blk, drift &amp; conc calc'!K127</f>
        <v>321.0483978040224</v>
      </c>
      <c r="L7" s="7">
        <f>'blk, drift &amp; conc calc'!L127</f>
        <v>176.38864639584762</v>
      </c>
      <c r="M7" s="7"/>
      <c r="N7" s="7">
        <f t="shared" si="0"/>
        <v>4148.054932760397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27.387950317380373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27.651252856260278</v>
      </c>
      <c r="D8" s="7">
        <f>'blk, drift &amp; conc calc'!D132</f>
        <v>131.49606513859374</v>
      </c>
      <c r="E8" s="7">
        <f>'blk, drift &amp; conc calc'!E132</f>
        <v>1961.7108208392165</v>
      </c>
      <c r="F8" s="7">
        <f>'blk, drift &amp; conc calc'!F132</f>
        <v>700.1405749783756</v>
      </c>
      <c r="G8" s="7">
        <f>'blk, drift &amp; conc calc'!G132</f>
        <v>32.04187450425282</v>
      </c>
      <c r="H8" s="7">
        <f>'blk, drift &amp; conc calc'!H132</f>
        <v>265.9326241396983</v>
      </c>
      <c r="I8" s="7">
        <f>'blk, drift &amp; conc calc'!I132</f>
        <v>395.3930175040574</v>
      </c>
      <c r="J8" s="7">
        <f>'blk, drift &amp; conc calc'!J132</f>
        <v>136.25165860007172</v>
      </c>
      <c r="K8" s="7">
        <f>'blk, drift &amp; conc calc'!K132</f>
        <v>321.04839780402244</v>
      </c>
      <c r="L8" s="7">
        <f>'blk, drift &amp; conc calc'!L132</f>
        <v>176.38864639584756</v>
      </c>
      <c r="M8" s="7"/>
      <c r="N8" s="7">
        <f t="shared" si="0"/>
        <v>4148.054932760397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27.38795031738037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27.651252856260278</v>
      </c>
      <c r="D9" s="7">
        <f>'blk, drift &amp; conc calc'!D137</f>
        <v>131.49606513859374</v>
      </c>
      <c r="E9" s="7">
        <f>'blk, drift &amp; conc calc'!E137</f>
        <v>1961.7108208392165</v>
      </c>
      <c r="F9" s="7">
        <f>'blk, drift &amp; conc calc'!F137</f>
        <v>700.1405749783756</v>
      </c>
      <c r="G9" s="7">
        <f>'blk, drift &amp; conc calc'!G137</f>
        <v>32.04187450425282</v>
      </c>
      <c r="H9" s="7">
        <f>'blk, drift &amp; conc calc'!H137</f>
        <v>265.93262413969836</v>
      </c>
      <c r="I9" s="7">
        <f>'blk, drift &amp; conc calc'!I137</f>
        <v>395.3930175040574</v>
      </c>
      <c r="J9" s="7">
        <f>'blk, drift &amp; conc calc'!J137</f>
        <v>136.25165860007172</v>
      </c>
      <c r="K9" s="7">
        <f>'blk, drift &amp; conc calc'!K137</f>
        <v>321.0483978040224</v>
      </c>
      <c r="L9" s="7">
        <f>'blk, drift &amp; conc calc'!L137</f>
        <v>176.38864639584756</v>
      </c>
      <c r="M9" s="7"/>
      <c r="N9" s="7">
        <f t="shared" si="0"/>
        <v>4148.054932760397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27.387950317380373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27.651252856260278</v>
      </c>
      <c r="D10" s="32">
        <f>'blk, drift &amp; conc calc'!D142</f>
        <v>131.49606513859374</v>
      </c>
      <c r="E10" s="32">
        <f>'blk, drift &amp; conc calc'!E142</f>
        <v>1961.710820839216</v>
      </c>
      <c r="F10" s="32">
        <f>'blk, drift &amp; conc calc'!F142</f>
        <v>700.1405749783755</v>
      </c>
      <c r="G10" s="32">
        <f>'blk, drift &amp; conc calc'!G142</f>
        <v>32.04187450425282</v>
      </c>
      <c r="H10" s="32">
        <f>'blk, drift &amp; conc calc'!H142</f>
        <v>265.93262413969836</v>
      </c>
      <c r="I10" s="32">
        <f>'blk, drift &amp; conc calc'!I142</f>
        <v>395.3930175040574</v>
      </c>
      <c r="J10" s="32">
        <f>'blk, drift &amp; conc calc'!J142</f>
        <v>136.2516586000717</v>
      </c>
      <c r="K10" s="32">
        <f>'blk, drift &amp; conc calc'!K142</f>
        <v>321.0483978040224</v>
      </c>
      <c r="L10" s="32">
        <f>'blk, drift &amp; conc calc'!L142</f>
        <v>176.38864639584762</v>
      </c>
      <c r="M10" s="40"/>
      <c r="N10" s="7">
        <f>SUM(C10:L10)</f>
        <v>4148.054932760396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27.38795031738037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458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-1.6512528562602782</v>
      </c>
      <c r="D12" s="35">
        <f t="shared" si="1"/>
        <v>-1.4960651385937354</v>
      </c>
      <c r="E12" s="35">
        <f t="shared" si="1"/>
        <v>-1681.7108208392165</v>
      </c>
      <c r="F12" s="35">
        <f t="shared" si="1"/>
        <v>-581.1405749783756</v>
      </c>
      <c r="G12" s="35">
        <f t="shared" si="1"/>
        <v>-0.041874504252817246</v>
      </c>
      <c r="H12" s="35">
        <f t="shared" si="1"/>
        <v>-220.9326241396983</v>
      </c>
      <c r="I12" s="35">
        <f t="shared" si="1"/>
        <v>-6.393017504057468</v>
      </c>
      <c r="J12" s="35">
        <f t="shared" si="1"/>
        <v>-9.251658600071721</v>
      </c>
      <c r="K12" s="35">
        <f t="shared" si="1"/>
        <v>-4.048397804022386</v>
      </c>
      <c r="L12" s="35">
        <f t="shared" si="1"/>
        <v>-4.388646395847616</v>
      </c>
      <c r="M12" s="35"/>
      <c r="N12" s="35">
        <f>N11-N7</f>
        <v>-4048.0549327603967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-14.462049682619629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-6.350972524077993</v>
      </c>
      <c r="D13" s="35">
        <f t="shared" si="3"/>
        <v>-1.1508193373797964</v>
      </c>
      <c r="E13" s="35">
        <f t="shared" si="3"/>
        <v>-600.6110074425773</v>
      </c>
      <c r="F13" s="35">
        <f t="shared" si="3"/>
        <v>-488.3534243515761</v>
      </c>
      <c r="G13" s="35">
        <f t="shared" si="3"/>
        <v>-0.1308578257900539</v>
      </c>
      <c r="H13" s="35">
        <f t="shared" si="3"/>
        <v>-490.96138697710734</v>
      </c>
      <c r="I13" s="35">
        <f t="shared" si="3"/>
        <v>-1.6434492298348247</v>
      </c>
      <c r="J13" s="35">
        <f t="shared" si="3"/>
        <v>-7.2847705512375756</v>
      </c>
      <c r="K13" s="35">
        <f t="shared" si="3"/>
        <v>-1.2770970990606896</v>
      </c>
      <c r="L13" s="35">
        <f t="shared" si="3"/>
        <v>-2.5515386022369855</v>
      </c>
      <c r="M13" s="35"/>
      <c r="N13" s="35">
        <f>(N11-N7)/N11*100</f>
        <v>-4048.0549327603967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-34.55686901462276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15.656367875712109</v>
      </c>
      <c r="D15" s="32">
        <f>'blk, drift &amp; conc calc'!D113</f>
        <v>9.618487883618444</v>
      </c>
      <c r="E15" s="32">
        <f>'blk, drift &amp; conc calc'!E113</f>
        <v>377.87278377455004</v>
      </c>
      <c r="F15" s="32">
        <f>'blk, drift &amp; conc calc'!F113</f>
        <v>159.87329724273147</v>
      </c>
      <c r="G15" s="32">
        <f>'blk, drift &amp; conc calc'!G113</f>
        <v>45.33779612981331</v>
      </c>
      <c r="H15" s="32">
        <f>'blk, drift &amp; conc calc'!H113</f>
        <v>52.92382840111006</v>
      </c>
      <c r="I15" s="32">
        <f>'blk, drift &amp; conc calc'!I113</f>
        <v>106.84203219317152</v>
      </c>
      <c r="J15" s="32">
        <f>'blk, drift &amp; conc calc'!J113</f>
        <v>125.49690763204735</v>
      </c>
      <c r="K15" s="32">
        <f>'blk, drift &amp; conc calc'!K113</f>
        <v>320.53989224595387</v>
      </c>
      <c r="L15" s="32">
        <f>'blk, drift &amp; conc calc'!L113</f>
        <v>11.054798970992314</v>
      </c>
      <c r="M15" s="7"/>
      <c r="N15" s="7">
        <f>SUM(C15:L15)</f>
        <v>1225.2161923497008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27.3434387128941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16.271508452938008</v>
      </c>
      <c r="D16" s="32">
        <f>'blk, drift &amp; conc calc'!D128</f>
        <v>9.408494418060782</v>
      </c>
      <c r="E16" s="32">
        <f>'blk, drift &amp; conc calc'!E128</f>
        <v>376.5323254243753</v>
      </c>
      <c r="F16" s="32">
        <f>'blk, drift &amp; conc calc'!F128</f>
        <v>161.2379362313285</v>
      </c>
      <c r="G16" s="32">
        <f>'blk, drift &amp; conc calc'!G128</f>
        <v>43.95686049440851</v>
      </c>
      <c r="H16" s="32">
        <f>'blk, drift &amp; conc calc'!H128</f>
        <v>56.34834612286786</v>
      </c>
      <c r="I16" s="32">
        <f>'blk, drift &amp; conc calc'!I128</f>
        <v>107.45859198390379</v>
      </c>
      <c r="J16" s="32">
        <f>'blk, drift &amp; conc calc'!J128</f>
        <v>124.50309236795262</v>
      </c>
      <c r="K16" s="40">
        <f>'blk, drift &amp; conc calc'!K128</f>
        <v>310.17601575196346</v>
      </c>
      <c r="L16" s="32">
        <f>'blk, drift &amp; conc calc'!L128</f>
        <v>13.156387522775272</v>
      </c>
      <c r="M16" s="7"/>
      <c r="N16" s="7">
        <f>SUM(C16:L16)</f>
        <v>1219.049558770574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22.52663743867529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514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0.0360618356749427</v>
      </c>
      <c r="D18" s="35">
        <f aca="true" t="shared" si="5" ref="D18:L18">D17-AVERAGE(D15:D16)</f>
        <v>-2.513491150839613</v>
      </c>
      <c r="E18" s="35">
        <f t="shared" si="5"/>
        <v>-7.202554599462701</v>
      </c>
      <c r="F18" s="35">
        <f t="shared" si="5"/>
        <v>9.444383262970007</v>
      </c>
      <c r="G18" s="35">
        <f t="shared" si="5"/>
        <v>-0.6473283121109148</v>
      </c>
      <c r="H18" s="35">
        <f t="shared" si="5"/>
        <v>-2.636087261988962</v>
      </c>
      <c r="I18" s="35">
        <f t="shared" si="5"/>
        <v>2.849687911462354</v>
      </c>
      <c r="J18" s="35">
        <f t="shared" si="5"/>
        <v>0</v>
      </c>
      <c r="K18" s="35">
        <f t="shared" si="5"/>
        <v>-5.357953998958692</v>
      </c>
      <c r="L18" s="35">
        <f t="shared" si="5"/>
        <v>5.894406753116208</v>
      </c>
      <c r="M18" s="35"/>
      <c r="N18" s="35">
        <f>N17-AVERAGE(N15:N16)</f>
        <v>-1122.1328755601376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-19.064961924215304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0.22538647296839187</v>
      </c>
      <c r="D19" s="35">
        <f aca="true" t="shared" si="7" ref="D19:L19">(D17-AVERAGE(D15:D16))/D17*100</f>
        <v>-35.9070164405659</v>
      </c>
      <c r="E19" s="35">
        <f t="shared" si="7"/>
        <v>-1.9466363782331624</v>
      </c>
      <c r="F19" s="35">
        <f t="shared" si="7"/>
        <v>5.555519566452945</v>
      </c>
      <c r="G19" s="35">
        <f t="shared" si="7"/>
        <v>-1.4712007093429882</v>
      </c>
      <c r="H19" s="35">
        <f t="shared" si="7"/>
        <v>-5.069398580748004</v>
      </c>
      <c r="I19" s="35">
        <f t="shared" si="7"/>
        <v>2.5906253740566854</v>
      </c>
      <c r="J19" s="35">
        <f>(J17-AVERAGE(J15:J16))/J17*100</f>
        <v>1.1368683772161604E-14</v>
      </c>
      <c r="K19" s="35">
        <f t="shared" si="7"/>
        <v>-1.7283722577286103</v>
      </c>
      <c r="L19" s="35">
        <f t="shared" si="7"/>
        <v>32.74670418397893</v>
      </c>
      <c r="M19" s="35"/>
      <c r="N19" s="35">
        <f>(N17-AVERAGE(N15:N16))/N17*100</f>
        <v>-1122.1328755601376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-43.32945891867114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-0.18229098272290492</v>
      </c>
      <c r="D21" s="7">
        <f>'blk, drift &amp; conc calc'!D115</f>
        <v>13.020929018752195</v>
      </c>
      <c r="E21" s="7">
        <f>'blk, drift &amp; conc calc'!E115</f>
        <v>2834.3792563308257</v>
      </c>
      <c r="F21" s="7">
        <f>'blk, drift &amp; conc calc'!F115</f>
        <v>2465.48484818508</v>
      </c>
      <c r="G21" s="7">
        <f>'blk, drift &amp; conc calc'!G115</f>
        <v>7.257711984943837</v>
      </c>
      <c r="H21" s="7">
        <f>'blk, drift &amp; conc calc'!H115</f>
        <v>114.35824673107265</v>
      </c>
      <c r="I21" s="7">
        <f>'blk, drift &amp; conc calc'!I115</f>
        <v>2.237734562353559</v>
      </c>
      <c r="J21" s="7">
        <f>'blk, drift &amp; conc calc'!J115</f>
        <v>-1.7186711389745741</v>
      </c>
      <c r="K21" s="7">
        <f>'blk, drift &amp; conc calc'!K115</f>
        <v>27.64460467942087</v>
      </c>
      <c r="L21" s="7">
        <f>'blk, drift &amp; conc calc'!L115</f>
        <v>3.205248587861763</v>
      </c>
      <c r="M21" s="7"/>
      <c r="N21" s="7">
        <f>SUM(C21:L21)</f>
        <v>5465.687617958613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1.7051392698647856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0.4437967777256942</v>
      </c>
      <c r="D22" s="7">
        <f>'blk, drift &amp; conc calc'!D134</f>
        <v>12.883997188551305</v>
      </c>
      <c r="E22" s="7">
        <f>'blk, drift &amp; conc calc'!E134</f>
        <v>2777.734658132082</v>
      </c>
      <c r="F22" s="7">
        <f>'blk, drift &amp; conc calc'!F134</f>
        <v>2455.6979220095254</v>
      </c>
      <c r="G22" s="7">
        <f>'blk, drift &amp; conc calc'!G134</f>
        <v>7.498694582202354</v>
      </c>
      <c r="H22" s="7">
        <f>'blk, drift &amp; conc calc'!H134</f>
        <v>110.66777480109467</v>
      </c>
      <c r="I22" s="7">
        <f>'blk, drift &amp; conc calc'!I134</f>
        <v>2.168828568548216</v>
      </c>
      <c r="J22" s="7">
        <f>'blk, drift &amp; conc calc'!J134</f>
        <v>-1.7865336252591542</v>
      </c>
      <c r="K22" s="7">
        <f>'blk, drift &amp; conc calc'!K134</f>
        <v>25.899943566917916</v>
      </c>
      <c r="L22" s="7">
        <f>'blk, drift &amp; conc calc'!L134</f>
        <v>1.787899698265703</v>
      </c>
      <c r="M22" s="7"/>
      <c r="N22" s="7">
        <f>SUM(C22:L22)</f>
        <v>5392.996981699654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26.43617680982402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457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1.4092471024986053</v>
      </c>
      <c r="D24" s="35">
        <f t="shared" si="9"/>
        <v>6.54753689634825</v>
      </c>
      <c r="E24" s="35">
        <f t="shared" si="9"/>
        <v>0.9430427685460927</v>
      </c>
      <c r="F24" s="35">
        <f t="shared" si="9"/>
        <v>-0.5913850973029184</v>
      </c>
      <c r="G24" s="35">
        <f t="shared" si="9"/>
        <v>-0.13820328357309553</v>
      </c>
      <c r="H24" s="35">
        <f t="shared" si="9"/>
        <v>3.486989233916347</v>
      </c>
      <c r="I24" s="35">
        <f t="shared" si="9"/>
        <v>1.1167184345491123</v>
      </c>
      <c r="J24" s="35">
        <f t="shared" si="9"/>
        <v>8.472602382116865</v>
      </c>
      <c r="K24" s="35">
        <f t="shared" si="9"/>
        <v>0.9277258768306069</v>
      </c>
      <c r="L24" s="35">
        <f t="shared" si="9"/>
        <v>3.4234258569362668</v>
      </c>
      <c r="M24" s="35"/>
      <c r="N24" s="35">
        <f>N23-AVERAGE(N21:N22)</f>
        <v>-5329.3422998291335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6.830658039844403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91.50955211029904</v>
      </c>
      <c r="D25" s="35">
        <f aca="true" t="shared" si="11" ref="D25:L25">(D23-AVERAGE(D21:D22))/D23*100</f>
        <v>33.57711228896538</v>
      </c>
      <c r="E25" s="35">
        <f t="shared" si="11"/>
        <v>0.03359610860513333</v>
      </c>
      <c r="F25" s="35">
        <f t="shared" si="11"/>
        <v>-0.02404004460580969</v>
      </c>
      <c r="G25" s="35">
        <f t="shared" si="11"/>
        <v>-1.9088851322250762</v>
      </c>
      <c r="H25" s="35">
        <f t="shared" si="11"/>
        <v>3.0060252016520232</v>
      </c>
      <c r="I25" s="35">
        <f t="shared" si="11"/>
        <v>33.63609742617808</v>
      </c>
      <c r="J25" s="35">
        <f t="shared" si="11"/>
        <v>126.08039259102478</v>
      </c>
      <c r="K25" s="35">
        <f t="shared" si="11"/>
        <v>3.3491908910852235</v>
      </c>
      <c r="L25" s="35">
        <f t="shared" si="11"/>
        <v>57.828139475274774</v>
      </c>
      <c r="M25" s="35"/>
      <c r="N25" s="35">
        <f>(N23-AVERAGE(N21:N22))/N23*100</f>
        <v>-5329.3422998291335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94.34610552271275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21.545106274773616</v>
      </c>
      <c r="D27" s="32">
        <f>'blk, drift &amp; conc calc'!D121</f>
        <v>319.5232723031248</v>
      </c>
      <c r="E27" s="32">
        <f>'blk, drift &amp; conc calc'!E121</f>
        <v>62.7415120449229</v>
      </c>
      <c r="F27" s="32">
        <f>'blk, drift &amp; conc calc'!F121</f>
        <v>32.099479551848944</v>
      </c>
      <c r="G27" s="32">
        <f>'blk, drift &amp; conc calc'!G121</f>
        <v>20.279630988419818</v>
      </c>
      <c r="H27" s="32">
        <f>'blk, drift &amp; conc calc'!H121</f>
        <v>22.589758689196394</v>
      </c>
      <c r="I27" s="32">
        <f>'blk, drift &amp; conc calc'!I121</f>
        <v>289.65635519003257</v>
      </c>
      <c r="J27" s="32">
        <f>'blk, drift &amp; conc calc'!J121</f>
        <v>39.966003901819285</v>
      </c>
      <c r="K27" s="32">
        <f>'blk, drift &amp; conc calc'!K121</f>
        <v>169.69944629996286</v>
      </c>
      <c r="L27" s="32">
        <f>'blk, drift &amp; conc calc'!L121</f>
        <v>117.32674054411088</v>
      </c>
      <c r="M27" s="7"/>
      <c r="N27" s="7">
        <f>SUM(C27:L27)</f>
        <v>1095.427305788212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14.139840994920531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20.90912708227509</v>
      </c>
      <c r="D28" s="32">
        <f>'blk, drift &amp; conc calc'!D138</f>
        <v>326.7598431943824</v>
      </c>
      <c r="E28" s="32">
        <f>'blk, drift &amp; conc calc'!E138</f>
        <v>64.75227392913688</v>
      </c>
      <c r="F28" s="32">
        <f>'blk, drift &amp; conc calc'!F138</f>
        <v>29.313951704809508</v>
      </c>
      <c r="G28" s="32">
        <f>'blk, drift &amp; conc calc'!G138</f>
        <v>20.756531812259656</v>
      </c>
      <c r="H28" s="32">
        <f>'blk, drift &amp; conc calc'!H138</f>
        <v>22.855745403753048</v>
      </c>
      <c r="I28" s="32">
        <f>'blk, drift &amp; conc calc'!I138</f>
        <v>286.2227208230199</v>
      </c>
      <c r="J28" s="32">
        <f>'blk, drift &amp; conc calc'!J138</f>
        <v>40.82189649361188</v>
      </c>
      <c r="K28" s="32">
        <f>'blk, drift &amp; conc calc'!K138</f>
        <v>168.80358787183172</v>
      </c>
      <c r="L28" s="32">
        <f>'blk, drift &amp; conc calc'!L138</f>
        <v>118.6732594558891</v>
      </c>
      <c r="M28" s="7"/>
      <c r="N28" s="7">
        <f>SUM(C28:L28)</f>
        <v>1099.8689377709693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-0.35719917482166014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369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-0.0271166785243544</v>
      </c>
      <c r="D30" s="35">
        <f aca="true" t="shared" si="13" ref="D30:L30">D29-AVERAGE(D27:D28)</f>
        <v>-0.1415577487535984</v>
      </c>
      <c r="E30" s="35">
        <f t="shared" si="13"/>
        <v>2.453107012970115</v>
      </c>
      <c r="F30" s="35">
        <f t="shared" si="13"/>
        <v>1.493284371670775</v>
      </c>
      <c r="G30" s="35">
        <f t="shared" si="13"/>
        <v>1.4819185996602613</v>
      </c>
      <c r="H30" s="35">
        <f t="shared" si="13"/>
        <v>-1.6227520464747194</v>
      </c>
      <c r="I30" s="35">
        <f t="shared" si="13"/>
        <v>-0.9395380065262771</v>
      </c>
      <c r="J30" s="35">
        <f t="shared" si="13"/>
        <v>3.0060498022844158</v>
      </c>
      <c r="K30" s="35">
        <f t="shared" si="13"/>
        <v>-0.2515170858972908</v>
      </c>
      <c r="L30" s="35">
        <f t="shared" si="13"/>
        <v>0</v>
      </c>
      <c r="M30" s="35"/>
      <c r="N30" s="35">
        <f>N29-AVERAGE(N27:N28)</f>
        <v>-997.6481217795906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-15.108679089950565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-0.12790886096393583</v>
      </c>
      <c r="D31" s="35">
        <f aca="true" t="shared" si="15" ref="D31:L31">(D29-AVERAGE(D27:D28))/D29*100</f>
        <v>-0.04382592840668681</v>
      </c>
      <c r="E31" s="35">
        <f t="shared" si="15"/>
        <v>3.7055997174775146</v>
      </c>
      <c r="F31" s="35">
        <f t="shared" si="15"/>
        <v>4.637529104567624</v>
      </c>
      <c r="G31" s="35">
        <f t="shared" si="15"/>
        <v>6.735993634819369</v>
      </c>
      <c r="H31" s="35">
        <f t="shared" si="15"/>
        <v>-7.690767992771182</v>
      </c>
      <c r="I31" s="35">
        <f t="shared" si="15"/>
        <v>-0.3273651590683892</v>
      </c>
      <c r="J31" s="35">
        <f t="shared" si="15"/>
        <v>6.9263820329134</v>
      </c>
      <c r="K31" s="35">
        <f t="shared" si="15"/>
        <v>-0.1488266780457342</v>
      </c>
      <c r="L31" s="35">
        <f t="shared" si="15"/>
        <v>1.2043097216272884E-14</v>
      </c>
      <c r="M31" s="35"/>
      <c r="N31" s="35">
        <f>(N29-AVERAGE(N27:N28))/N29*100</f>
        <v>-997.6481217795905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-68.67581404522984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-0.16030663493851338</v>
      </c>
      <c r="D33" s="7">
        <f>'blk, drift &amp; conc calc'!D123</f>
        <v>4.082210380974861</v>
      </c>
      <c r="E33" s="7">
        <f>'blk, drift &amp; conc calc'!E123</f>
        <v>3648.171058958539</v>
      </c>
      <c r="F33" s="7">
        <f>'blk, drift &amp; conc calc'!F123</f>
        <v>2295.6240587532993</v>
      </c>
      <c r="G33" s="7">
        <f>'blk, drift &amp; conc calc'!G123</f>
        <v>3.318959851228516</v>
      </c>
      <c r="H33" s="7">
        <f>'blk, drift &amp; conc calc'!H123</f>
        <v>129.43595281419437</v>
      </c>
      <c r="I33" s="7">
        <f>'blk, drift &amp; conc calc'!I123</f>
        <v>1.871315490238786</v>
      </c>
      <c r="J33" s="7">
        <f>'blk, drift &amp; conc calc'!J123</f>
        <v>-2.001440799844814</v>
      </c>
      <c r="K33" s="7">
        <f>'blk, drift &amp; conc calc'!K123</f>
        <v>11.252051770388393</v>
      </c>
      <c r="L33" s="7">
        <f>'blk, drift &amp; conc calc'!L123</f>
        <v>-1.8027840866740839</v>
      </c>
      <c r="N33" s="7">
        <f>SUM(C33:L33)</f>
        <v>6089.791076497405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15.619541283966711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7">
        <f>'blk, drift &amp; conc calc'!C140</f>
        <v>0.3028647147470986</v>
      </c>
      <c r="D34" s="177">
        <f>'blk, drift &amp; conc calc'!D140</f>
        <v>3.9687276417758457</v>
      </c>
      <c r="E34" s="177">
        <f>'blk, drift &amp; conc calc'!E140</f>
        <v>3710.571325446306</v>
      </c>
      <c r="F34" s="177">
        <f>'blk, drift &amp; conc calc'!F140</f>
        <v>2287.5007446839177</v>
      </c>
      <c r="G34" s="177">
        <f>'blk, drift &amp; conc calc'!G140</f>
        <v>3.1628789646109823</v>
      </c>
      <c r="H34" s="177">
        <f>'blk, drift &amp; conc calc'!H140</f>
        <v>128.14359839662131</v>
      </c>
      <c r="I34" s="177">
        <f>'blk, drift &amp; conc calc'!I140</f>
        <v>1.7902762464226343</v>
      </c>
      <c r="J34" s="177">
        <f>'blk, drift &amp; conc calc'!J140</f>
        <v>-2.9465848326135475</v>
      </c>
      <c r="K34" s="177">
        <f>'blk, drift &amp; conc calc'!K140</f>
        <v>10.514112680359982</v>
      </c>
      <c r="L34" s="177">
        <f>'blk, drift &amp; conc calc'!L140</f>
        <v>-2.764130116109257</v>
      </c>
      <c r="N34" s="7">
        <f>SUM(C34:L34)</f>
        <v>6140.243813826039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32.30311095229618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481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-0.0312790399042926</v>
      </c>
      <c r="D36" s="35">
        <f aca="true" t="shared" si="17" ref="D36:L36">D35-(AVERAGE(D33:D34))</f>
        <v>-2.325469011375353</v>
      </c>
      <c r="E36" s="35">
        <f t="shared" si="17"/>
        <v>310.62880779757734</v>
      </c>
      <c r="F36" s="35">
        <f t="shared" si="17"/>
        <v>68.43759828139173</v>
      </c>
      <c r="G36" s="35">
        <f t="shared" si="17"/>
        <v>0.2590805920802506</v>
      </c>
      <c r="H36" s="35">
        <f t="shared" si="17"/>
        <v>11.21022439459216</v>
      </c>
      <c r="I36" s="35">
        <f t="shared" si="17"/>
        <v>-1.5107958683307101</v>
      </c>
      <c r="J36" s="35">
        <f t="shared" si="17"/>
        <v>2.9640128162291806</v>
      </c>
      <c r="K36" s="35">
        <f t="shared" si="17"/>
        <v>0.11691777462581143</v>
      </c>
      <c r="L36" s="35">
        <f t="shared" si="17"/>
        <v>6.2834571013916705</v>
      </c>
      <c r="M36" s="35"/>
      <c r="N36" s="35">
        <f>N35-N33</f>
        <v>-5989.791076497405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-12.119541283966711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-78.19759976073149</v>
      </c>
      <c r="D37" s="35">
        <f aca="true" t="shared" si="19" ref="D37:L37">(D35-AVERAGE(D33:D34))/D35*100</f>
        <v>-136.79229478678548</v>
      </c>
      <c r="E37" s="35">
        <f t="shared" si="19"/>
        <v>7.785183152821487</v>
      </c>
      <c r="F37" s="35">
        <f t="shared" si="19"/>
        <v>2.8998982322623617</v>
      </c>
      <c r="G37" s="35">
        <f t="shared" si="19"/>
        <v>7.402302630864302</v>
      </c>
      <c r="H37" s="35">
        <f t="shared" si="19"/>
        <v>8.0073031389944</v>
      </c>
      <c r="I37" s="35">
        <f t="shared" si="19"/>
        <v>-472.1237088533469</v>
      </c>
      <c r="J37" s="35">
        <f t="shared" si="19"/>
        <v>604.9005747406491</v>
      </c>
      <c r="K37" s="35">
        <f t="shared" si="19"/>
        <v>1.0628888602346493</v>
      </c>
      <c r="L37" s="35">
        <f t="shared" si="19"/>
        <v>157.08642753479177</v>
      </c>
      <c r="M37" s="35"/>
      <c r="N37" s="35">
        <f>(N35-N33)/N35*100</f>
        <v>-5989.791076497405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-346.2726081133346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jb3-1</v>
      </c>
      <c r="C39" s="7">
        <f>'blk, drift &amp; conc calc'!C131</f>
        <v>27.495944402070663</v>
      </c>
      <c r="D39" s="7">
        <f>'blk, drift &amp; conc calc'!D131</f>
        <v>238.4804494105622</v>
      </c>
      <c r="E39" s="7">
        <f>'blk, drift &amp; conc calc'!E131</f>
        <v>54.45317159594945</v>
      </c>
      <c r="F39" s="7">
        <f>'blk, drift &amp; conc calc'!F131</f>
        <v>25.731887747621556</v>
      </c>
      <c r="G39" s="7">
        <f>'blk, drift &amp; conc calc'!G131</f>
        <v>34.24119327880219</v>
      </c>
      <c r="H39" s="7">
        <f>'blk, drift &amp; conc calc'!H131</f>
        <v>43.19308793429217</v>
      </c>
      <c r="I39" s="7">
        <f>'blk, drift &amp; conc calc'!I131</f>
        <v>403.2933290365859</v>
      </c>
      <c r="J39" s="7">
        <f>'blk, drift &amp; conc calc'!J131</f>
        <v>217.20717889211627</v>
      </c>
      <c r="K39" s="7">
        <f>'blk, drift &amp; conc calc'!K131</f>
        <v>377.205976750388</v>
      </c>
      <c r="L39" s="7">
        <f>'blk, drift &amp; conc calc'!L131</f>
        <v>93.220091879026</v>
      </c>
      <c r="M39" s="7"/>
      <c r="N39" s="7">
        <f>SUM(C39:L39)</f>
        <v>1514.5223109274145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0.26869899986749535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jb3-2</v>
      </c>
      <c r="C40" s="177">
        <f>'blk, drift &amp; conc calc'!C141</f>
        <v>27.464858464532668</v>
      </c>
      <c r="D40" s="177">
        <f>'blk, drift &amp; conc calc'!D141</f>
        <v>244.26046989903364</v>
      </c>
      <c r="E40" s="177">
        <f>'blk, drift &amp; conc calc'!E141</f>
        <v>55.24602483599046</v>
      </c>
      <c r="F40" s="177">
        <f>'blk, drift &amp; conc calc'!F141</f>
        <v>28.57772385612656</v>
      </c>
      <c r="G40" s="177">
        <f>'blk, drift &amp; conc calc'!G141</f>
        <v>33.12107631965858</v>
      </c>
      <c r="H40" s="177">
        <f>'blk, drift &amp; conc calc'!H141</f>
        <v>43.560370627955116</v>
      </c>
      <c r="I40" s="177">
        <f>'blk, drift &amp; conc calc'!I141</f>
        <v>404.9053791615608</v>
      </c>
      <c r="J40" s="177">
        <f>'blk, drift &amp; conc calc'!J141</f>
        <v>221.4458991439852</v>
      </c>
      <c r="K40" s="177">
        <f>'blk, drift &amp; conc calc'!K141</f>
        <v>378.21459702320055</v>
      </c>
      <c r="L40" s="177">
        <f>'blk, drift &amp; conc calc'!L141</f>
        <v>91.88981179901687</v>
      </c>
      <c r="M40" s="7"/>
      <c r="N40" s="7">
        <f>SUM(C40:L40)</f>
        <v>1528.6862111310604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14.057855130584704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553</v>
      </c>
      <c r="C41" s="35">
        <v>26.9</v>
      </c>
      <c r="D41" s="35">
        <v>245</v>
      </c>
      <c r="E41" s="35">
        <v>58.1</v>
      </c>
      <c r="F41" s="35">
        <v>36.2</v>
      </c>
      <c r="G41" s="35">
        <v>33.8</v>
      </c>
      <c r="H41" s="35">
        <v>34.3</v>
      </c>
      <c r="I41" s="35">
        <v>403</v>
      </c>
      <c r="J41" s="35">
        <v>194</v>
      </c>
      <c r="K41" s="35">
        <v>372</v>
      </c>
      <c r="L41" s="35">
        <v>97.8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-0.5804014333016667</v>
      </c>
      <c r="D42" s="35">
        <f t="shared" si="21"/>
        <v>3.629540345202088</v>
      </c>
      <c r="E42" s="35">
        <f t="shared" si="21"/>
        <v>3.2504017840300463</v>
      </c>
      <c r="F42" s="35">
        <f t="shared" si="21"/>
        <v>9.045194198125944</v>
      </c>
      <c r="G42" s="35">
        <f t="shared" si="21"/>
        <v>0.11886520076961204</v>
      </c>
      <c r="H42" s="35">
        <f t="shared" si="21"/>
        <v>-9.076729281123647</v>
      </c>
      <c r="I42" s="35">
        <f t="shared" si="21"/>
        <v>-1.0993540990733663</v>
      </c>
      <c r="J42" s="35">
        <f t="shared" si="21"/>
        <v>-25.326539018050738</v>
      </c>
      <c r="K42" s="35">
        <f t="shared" si="21"/>
        <v>-5.710286886794279</v>
      </c>
      <c r="L42" s="35">
        <f t="shared" si="21"/>
        <v>5.2450481609785555</v>
      </c>
      <c r="M42" s="35"/>
      <c r="N42" s="35">
        <f>N41-N39</f>
        <v>-1414.5223109274145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41.581301000132505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-2.1576261461028503</v>
      </c>
      <c r="D43" s="35">
        <f aca="true" t="shared" si="23" ref="D43:L43">(D41-AVERAGE(D39:D40))/D41*100</f>
        <v>1.481445038857995</v>
      </c>
      <c r="E43" s="35">
        <f t="shared" si="23"/>
        <v>5.59449532535292</v>
      </c>
      <c r="F43" s="35">
        <f t="shared" si="23"/>
        <v>24.986724304215315</v>
      </c>
      <c r="G43" s="35">
        <f t="shared" si="23"/>
        <v>0.35167219162607116</v>
      </c>
      <c r="H43" s="35">
        <f t="shared" si="23"/>
        <v>-26.46276758345087</v>
      </c>
      <c r="I43" s="35">
        <f t="shared" si="23"/>
        <v>-0.27279258041522736</v>
      </c>
      <c r="J43" s="35">
        <f t="shared" si="23"/>
        <v>-13.054917019613782</v>
      </c>
      <c r="K43" s="35">
        <f t="shared" si="23"/>
        <v>-1.5350233566651288</v>
      </c>
      <c r="L43" s="35">
        <f t="shared" si="23"/>
        <v>5.363034929425926</v>
      </c>
      <c r="M43" s="35"/>
      <c r="N43" s="35">
        <f>(N41-N39)/N41*100</f>
        <v>-1414.5223109274145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99.35794743161888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244r1  16-26</v>
      </c>
      <c r="C45" s="32">
        <f>'blk, drift &amp; conc calc'!C118</f>
        <v>12.260738004661027</v>
      </c>
      <c r="D45" s="32">
        <f>'blk, drift &amp; conc calc'!D118</f>
        <v>5.839270779221669</v>
      </c>
      <c r="E45" s="32">
        <f>'blk, drift &amp; conc calc'!E118</f>
        <v>194.71462813274792</v>
      </c>
      <c r="F45" s="32">
        <f>'blk, drift &amp; conc calc'!F118</f>
        <v>110.40159874241499</v>
      </c>
      <c r="G45" s="32">
        <f>'blk, drift &amp; conc calc'!G118</f>
        <v>40.01941758292167</v>
      </c>
      <c r="H45" s="32">
        <f>'blk, drift &amp; conc calc'!H118</f>
        <v>31.236871540352247</v>
      </c>
      <c r="I45" s="32">
        <f>'blk, drift &amp; conc calc'!I118</f>
        <v>87.7203633288895</v>
      </c>
      <c r="J45" s="32">
        <f>'blk, drift &amp; conc calc'!J118</f>
        <v>44.400539442584005</v>
      </c>
      <c r="K45" s="7">
        <f>'blk, drift &amp; conc calc'!K118</f>
        <v>186.58709047134022</v>
      </c>
      <c r="L45" s="32">
        <f>'blk, drift &amp; conc calc'!L118</f>
        <v>8.05885873301655</v>
      </c>
      <c r="M45" s="109"/>
      <c r="N45" s="7">
        <f>SUM(C45:L45)</f>
        <v>721.2393767581499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18.020026533037065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254r1  36-45</v>
      </c>
      <c r="C46" s="7">
        <f>'blk, drift &amp; conc calc'!C126</f>
        <v>20.668919641802553</v>
      </c>
      <c r="D46" s="7">
        <f>'blk, drift &amp; conc calc'!D126</f>
        <v>6.21638033129042</v>
      </c>
      <c r="E46" s="7">
        <f>'blk, drift &amp; conc calc'!E126</f>
        <v>20.358369441263353</v>
      </c>
      <c r="F46" s="7">
        <f>'blk, drift &amp; conc calc'!F126</f>
        <v>140.38048626297714</v>
      </c>
      <c r="G46" s="7">
        <f>'blk, drift &amp; conc calc'!G126</f>
        <v>60.66060574376648</v>
      </c>
      <c r="H46" s="7">
        <f>'blk, drift &amp; conc calc'!H126</f>
        <v>145.62077718956442</v>
      </c>
      <c r="I46" s="7">
        <f>'blk, drift &amp; conc calc'!I126</f>
        <v>61.7172340030148</v>
      </c>
      <c r="J46" s="7">
        <f>'blk, drift &amp; conc calc'!J126</f>
        <v>217.62553626784566</v>
      </c>
      <c r="K46" s="7">
        <f>'blk, drift &amp; conc calc'!K126</f>
        <v>1979.0873346742392</v>
      </c>
      <c r="L46" s="7">
        <f>'blk, drift &amp; conc calc'!L126</f>
        <v>23.501600603964572</v>
      </c>
      <c r="M46" s="109"/>
      <c r="N46" s="35">
        <f>SUM(C46:L46)</f>
        <v>2675.8372441597285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8.408181637141526</v>
      </c>
      <c r="D47" s="7">
        <f aca="true" t="shared" si="25" ref="D47:L47">D46-D45</f>
        <v>0.37710955206875063</v>
      </c>
      <c r="E47" s="7">
        <f t="shared" si="25"/>
        <v>-174.35625869148456</v>
      </c>
      <c r="F47" s="7">
        <f t="shared" si="25"/>
        <v>29.978887520562154</v>
      </c>
      <c r="G47" s="7">
        <f t="shared" si="25"/>
        <v>20.641188160844813</v>
      </c>
      <c r="H47" s="7">
        <f t="shared" si="25"/>
        <v>114.38390564921218</v>
      </c>
      <c r="I47" s="7">
        <f t="shared" si="25"/>
        <v>-26.003129325874703</v>
      </c>
      <c r="J47" s="7">
        <f t="shared" si="25"/>
        <v>173.22499682526166</v>
      </c>
      <c r="K47" s="7">
        <f t="shared" si="25"/>
        <v>1792.500244202899</v>
      </c>
      <c r="L47" s="7">
        <f t="shared" si="25"/>
        <v>15.442741870948023</v>
      </c>
      <c r="M47" s="109"/>
      <c r="N47" s="35">
        <f>N46-N45</f>
        <v>1954.5978674015787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25.979973466962935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40.68031509559946</v>
      </c>
      <c r="D48" s="7">
        <f t="shared" si="27"/>
        <v>6.0663848087053704</v>
      </c>
      <c r="E48" s="7">
        <f t="shared" si="27"/>
        <v>-856.4352817868146</v>
      </c>
      <c r="F48" s="7">
        <f t="shared" si="27"/>
        <v>21.35545211348121</v>
      </c>
      <c r="G48" s="7">
        <f t="shared" si="27"/>
        <v>34.02733604084709</v>
      </c>
      <c r="H48" s="7">
        <f t="shared" si="27"/>
        <v>78.54916575559194</v>
      </c>
      <c r="I48" s="7">
        <f t="shared" si="27"/>
        <v>-42.13268748337698</v>
      </c>
      <c r="J48" s="7">
        <f t="shared" si="27"/>
        <v>79.5977346206571</v>
      </c>
      <c r="K48" s="7">
        <f t="shared" si="27"/>
        <v>90.57206383961561</v>
      </c>
      <c r="L48" s="7">
        <f t="shared" si="27"/>
        <v>65.70931968073242</v>
      </c>
      <c r="M48" s="109"/>
      <c r="N48" s="35">
        <f>(N46-N45)/N46*100</f>
        <v>73.04621653158001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59.04539424309758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252r1  88-96</v>
      </c>
      <c r="C50" s="7">
        <f>'blk, drift &amp; conc calc'!C160</f>
        <v>19.187361653553793</v>
      </c>
      <c r="D50" s="7">
        <f>'blk, drift &amp; conc calc'!D160</f>
        <v>10.560455018576627</v>
      </c>
      <c r="E50" s="7">
        <f>'blk, drift &amp; conc calc'!E160</f>
        <v>361.9749919856206</v>
      </c>
      <c r="F50" s="7">
        <f>'blk, drift &amp; conc calc'!F160</f>
        <v>227.3103234051976</v>
      </c>
      <c r="G50" s="7">
        <f>'blk, drift &amp; conc calc'!G160</f>
        <v>46.931844117096595</v>
      </c>
      <c r="H50" s="7">
        <f>'blk, drift &amp; conc calc'!H160</f>
        <v>58.023146686315854</v>
      </c>
      <c r="I50" s="7">
        <f>'blk, drift &amp; conc calc'!I160</f>
        <v>119.64044997078443</v>
      </c>
      <c r="J50" s="7">
        <f>'blk, drift &amp; conc calc'!J160</f>
        <v>85.55193434565712</v>
      </c>
      <c r="K50" s="7">
        <f>'[1]Compar'!K50</f>
        <v>0.020084904120448346</v>
      </c>
      <c r="L50" s="7">
        <f>'blk, drift &amp; conc calc'!L160</f>
        <v>5.5460657262284245</v>
      </c>
      <c r="M50" s="109"/>
      <c r="N50" s="7">
        <f>SUM(C50:L50)</f>
        <v>934.7466578131515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13.647560303624944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267r2  111-120</v>
      </c>
      <c r="C51" s="7">
        <f>'blk, drift &amp; conc calc'!C171</f>
        <v>21.824245033434842</v>
      </c>
      <c r="D51" s="7">
        <f>'blk, drift &amp; conc calc'!D171</f>
        <v>9.550505113207402</v>
      </c>
      <c r="E51" s="7">
        <f>'blk, drift &amp; conc calc'!E171</f>
        <v>733.7581309491135</v>
      </c>
      <c r="F51" s="7">
        <f>'blk, drift &amp; conc calc'!F171</f>
        <v>249.33128430776864</v>
      </c>
      <c r="G51" s="7">
        <f>'blk, drift &amp; conc calc'!G171</f>
        <v>58.93325835898812</v>
      </c>
      <c r="H51" s="7">
        <f>'blk, drift &amp; conc calc'!H171</f>
        <v>55.0215995534493</v>
      </c>
      <c r="I51" s="7">
        <f>'blk, drift &amp; conc calc'!I171</f>
        <v>107.55513611525646</v>
      </c>
      <c r="J51" s="7">
        <f>'blk, drift &amp; conc calc'!J171</f>
        <v>116.53342320347546</v>
      </c>
      <c r="K51" s="7">
        <f>'[1]Compar'!K51</f>
        <v>0.05458348547527615</v>
      </c>
      <c r="L51" s="7">
        <f>'blk, drift &amp; conc calc'!L171</f>
        <v>7.65677163370907</v>
      </c>
      <c r="M51" s="109"/>
      <c r="N51" s="7">
        <f>SUM(C51:L51)</f>
        <v>1360.2189377538778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16.335991355217047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480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28.830776356291242</v>
      </c>
      <c r="D53" s="109">
        <f t="shared" si="29"/>
        <v>-2.1212413239334715</v>
      </c>
      <c r="E53" s="109">
        <f t="shared" si="29"/>
        <v>-539.1493974216202</v>
      </c>
      <c r="F53" s="109">
        <f t="shared" si="29"/>
        <v>-213.60783923889912</v>
      </c>
      <c r="G53" s="109">
        <f t="shared" si="29"/>
        <v>-52.78512450466137</v>
      </c>
      <c r="H53" s="109">
        <f t="shared" si="29"/>
        <v>-48.934363827530895</v>
      </c>
      <c r="I53" s="109">
        <f t="shared" si="29"/>
        <v>-112.75679054123346</v>
      </c>
      <c r="J53" s="109">
        <f t="shared" si="29"/>
        <v>-101.0426787745663</v>
      </c>
      <c r="K53" s="109">
        <f t="shared" si="29"/>
        <v>-0.03733419479786225</v>
      </c>
      <c r="L53" s="109">
        <f t="shared" si="29"/>
        <v>-5.8788043125634575</v>
      </c>
      <c r="M53" s="109"/>
      <c r="N53" s="35">
        <f>N52-N50</f>
        <v>-834.7466578131515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14.352439696375056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58.43691745906852</v>
      </c>
      <c r="D54" s="109">
        <f t="shared" si="31"/>
        <v>-26.735284794440776</v>
      </c>
      <c r="E54" s="109">
        <f t="shared" si="31"/>
        <v>-6184.917418006686</v>
      </c>
      <c r="F54" s="109">
        <f t="shared" si="31"/>
        <v>-864.3553800376945</v>
      </c>
      <c r="G54" s="109">
        <f t="shared" si="31"/>
        <v>-35804.30990643455</v>
      </c>
      <c r="H54" s="109">
        <f t="shared" si="31"/>
        <v>-644.890668186901</v>
      </c>
      <c r="I54" s="109">
        <f t="shared" si="31"/>
        <v>-13407.426292031712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-813.546557851131</v>
      </c>
      <c r="M54" s="109"/>
      <c r="N54" s="35">
        <f>(N52-N50)/N52*100</f>
        <v>-834.7466578131515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51.25871320133949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jb3-2</v>
      </c>
      <c r="C56" s="109">
        <f>'blk, drift &amp; conc calc'!C176</f>
        <v>58.74733225563537</v>
      </c>
      <c r="D56" s="109">
        <f>'blk, drift &amp; conc calc'!D176</f>
        <v>461.40802763927456</v>
      </c>
      <c r="E56" s="109">
        <f>'blk, drift &amp; conc calc'!E176</f>
        <v>79.00181551546636</v>
      </c>
      <c r="F56" s="109">
        <f>'blk, drift &amp; conc calc'!F176</f>
        <v>47.381866153457835</v>
      </c>
      <c r="G56" s="109">
        <f>'blk, drift &amp; conc calc'!G176</f>
        <v>42.75930952867922</v>
      </c>
      <c r="H56" s="109">
        <f>'blk, drift &amp; conc calc'!H176</f>
        <v>60.94095850850921</v>
      </c>
      <c r="I56" s="109">
        <f>'blk, drift &amp; conc calc'!I176</f>
        <v>545.812451109784</v>
      </c>
      <c r="J56" s="109">
        <f>'blk, drift &amp; conc calc'!J176</f>
        <v>266.8423084685022</v>
      </c>
      <c r="K56" s="109">
        <f>'[1]Compar'!K56</f>
        <v>0.11302949753552384</v>
      </c>
      <c r="L56" s="109">
        <f>'blk, drift &amp; conc calc'!L176</f>
        <v>153.27220608076013</v>
      </c>
      <c r="M56" s="122"/>
      <c r="N56" s="7">
        <f>SUM(C56:L56)</f>
        <v>1716.2793047576042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32.39269585290786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458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-8.966805519801369</v>
      </c>
      <c r="D58" s="109">
        <f t="shared" si="33"/>
        <v>-447.94035006545175</v>
      </c>
      <c r="E58" s="109">
        <f t="shared" si="33"/>
        <v>-66.73126483709446</v>
      </c>
      <c r="F58" s="109">
        <f t="shared" si="33"/>
        <v>-40.16917660836606</v>
      </c>
      <c r="G58" s="109">
        <f t="shared" si="33"/>
        <v>-42.58971655182367</v>
      </c>
      <c r="H58" s="109">
        <f t="shared" si="33"/>
        <v>-49.568253001725495</v>
      </c>
      <c r="I58" s="109">
        <f t="shared" si="33"/>
        <v>-543.5977663531997</v>
      </c>
      <c r="J58" s="109">
        <f t="shared" si="33"/>
        <v>-266.3235534804735</v>
      </c>
      <c r="K58" s="109">
        <f t="shared" si="33"/>
        <v>0.15632405394093274</v>
      </c>
      <c r="L58" s="109">
        <f t="shared" si="33"/>
        <v>-150.5487423936093</v>
      </c>
      <c r="M58" s="122"/>
    </row>
    <row r="59" spans="1:13" ht="11.25">
      <c r="A59" s="165"/>
      <c r="B59" s="122"/>
      <c r="C59" s="109">
        <f aca="true" t="shared" si="34" ref="C59:L59">(C57-AVERAGE(C55:C56))/C57*100</f>
        <v>-18.01267706021822</v>
      </c>
      <c r="D59" s="109">
        <f t="shared" si="34"/>
        <v>-3326.0400511526577</v>
      </c>
      <c r="E59" s="109">
        <f t="shared" si="34"/>
        <v>-543.8326818918982</v>
      </c>
      <c r="F59" s="109">
        <f t="shared" si="34"/>
        <v>-556.9236878592827</v>
      </c>
      <c r="G59" s="109">
        <f t="shared" si="34"/>
        <v>-25112.901100910614</v>
      </c>
      <c r="H59" s="109">
        <f t="shared" si="34"/>
        <v>-435.85277902569845</v>
      </c>
      <c r="I59" s="109">
        <f t="shared" si="34"/>
        <v>-24545.15319785799</v>
      </c>
      <c r="J59" s="109">
        <f t="shared" si="34"/>
        <v>-51338.98654015896</v>
      </c>
      <c r="K59" s="109">
        <f t="shared" si="34"/>
        <v>58.03675247051516</v>
      </c>
      <c r="L59" s="109">
        <f t="shared" si="34"/>
        <v>-5527.841002760218</v>
      </c>
      <c r="M59" s="122"/>
    </row>
    <row r="62" ht="11.25">
      <c r="B62" s="1" t="s">
        <v>376</v>
      </c>
    </row>
    <row r="63" spans="2:25" ht="11.25">
      <c r="B63" s="1" t="s">
        <v>479</v>
      </c>
      <c r="C63" s="1" t="s">
        <v>515</v>
      </c>
      <c r="D63" s="1" t="s">
        <v>519</v>
      </c>
      <c r="E63" s="1" t="s">
        <v>516</v>
      </c>
      <c r="F63" s="1" t="s">
        <v>485</v>
      </c>
      <c r="G63" s="1" t="s">
        <v>484</v>
      </c>
      <c r="H63" s="1" t="s">
        <v>486</v>
      </c>
      <c r="I63" s="1" t="s">
        <v>520</v>
      </c>
      <c r="J63" s="1" t="s">
        <v>524</v>
      </c>
      <c r="K63" s="1" t="s">
        <v>364</v>
      </c>
      <c r="L63" s="7" t="s">
        <v>525</v>
      </c>
      <c r="N63" s="1" t="s">
        <v>362</v>
      </c>
      <c r="O63" s="1" t="s">
        <v>490</v>
      </c>
      <c r="P63" s="1" t="s">
        <v>470</v>
      </c>
      <c r="Q63" s="1" t="s">
        <v>472</v>
      </c>
      <c r="R63" s="1" t="s">
        <v>475</v>
      </c>
      <c r="S63" s="1" t="s">
        <v>468</v>
      </c>
      <c r="T63" s="1" t="s">
        <v>469</v>
      </c>
      <c r="U63" s="1" t="s">
        <v>493</v>
      </c>
      <c r="V63" s="1" t="s">
        <v>492</v>
      </c>
      <c r="W63" s="1" t="s">
        <v>474</v>
      </c>
      <c r="X63" s="1" t="s">
        <v>471</v>
      </c>
      <c r="Y63" s="1" t="s">
        <v>523</v>
      </c>
    </row>
    <row r="64" spans="2:25" ht="11.25">
      <c r="B64" s="1" t="s">
        <v>481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457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514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483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369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458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363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482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480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370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5">
      <selection activeCell="K39" sqref="K39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502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454</v>
      </c>
    </row>
    <row r="5" spans="1:21" ht="11.25">
      <c r="A5" s="1" t="str">
        <f>'blk, drift &amp; conc calc'!B77</f>
        <v>blank-1</v>
      </c>
      <c r="B5" s="1">
        <f>'blk, drift &amp; conc calc'!C77</f>
        <v>0.6144702389229564</v>
      </c>
      <c r="C5" s="1">
        <f>'blk, drift &amp; conc calc'!D77</f>
        <v>332.18021826159696</v>
      </c>
      <c r="D5" s="1">
        <f>'blk, drift &amp; conc calc'!E77</f>
        <v>2.077806755439987</v>
      </c>
      <c r="E5" s="1">
        <f>'blk, drift &amp; conc calc'!F77</f>
        <v>17.17449402864571</v>
      </c>
      <c r="F5" s="1">
        <f>'blk, drift &amp; conc calc'!G77</f>
        <v>2.2208769718954198</v>
      </c>
      <c r="G5" s="1">
        <f>'blk, drift &amp; conc calc'!H77</f>
        <v>-49.0663536251873</v>
      </c>
      <c r="H5" s="1">
        <f>'blk, drift &amp; conc calc'!I77</f>
        <v>280.26495185743386</v>
      </c>
      <c r="I5" s="1">
        <f>'blk, drift &amp; conc calc'!J77</f>
        <v>0.113690302630082</v>
      </c>
      <c r="J5" s="1">
        <f>'blk, drift &amp; conc calc'!K77</f>
        <v>-211.47215478658993</v>
      </c>
      <c r="K5" s="1">
        <f>'blk, drift &amp; conc calc'!L77</f>
        <v>-39.104984262558524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-415.9213779600346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5585.972854617592</v>
      </c>
      <c r="C6" s="1">
        <f>'blk, drift &amp; conc calc'!D78</f>
        <v>14223.717375457498</v>
      </c>
      <c r="D6" s="1">
        <f>'blk, drift &amp; conc calc'!E78</f>
        <v>6210.967569375244</v>
      </c>
      <c r="E6" s="1">
        <f>'blk, drift &amp; conc calc'!F78</f>
        <v>4819.929981912451</v>
      </c>
      <c r="F6" s="1">
        <f>'blk, drift &amp; conc calc'!G78</f>
        <v>22696.658334075073</v>
      </c>
      <c r="G6" s="1">
        <f>'blk, drift &amp; conc calc'!H78</f>
        <v>4144.623300061645</v>
      </c>
      <c r="H6" s="1">
        <f>'blk, drift &amp; conc calc'!I78</f>
        <v>1050504.0493428768</v>
      </c>
      <c r="I6" s="1">
        <f>'blk, drift &amp; conc calc'!J78</f>
        <v>9543.78717375318</v>
      </c>
      <c r="J6" s="1">
        <f>'blk, drift &amp; conc calc'!K78</f>
        <v>21084.760722598247</v>
      </c>
      <c r="K6" s="1">
        <f>'blk, drift &amp; conc calc'!L78</f>
        <v>1001.8213913065771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427.5724635884394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5805.571866414058</v>
      </c>
      <c r="C7" s="1">
        <f>'blk, drift &amp; conc calc'!D93</f>
        <v>13702.081370602244</v>
      </c>
      <c r="D7" s="1">
        <f>'blk, drift &amp; conc calc'!E93</f>
        <v>6189.211940839819</v>
      </c>
      <c r="E7" s="1">
        <f>'blk, drift &amp; conc calc'!F93</f>
        <v>4863.918450408159</v>
      </c>
      <c r="F7" s="1">
        <f>'blk, drift &amp; conc calc'!G93</f>
        <v>21994.56077685456</v>
      </c>
      <c r="G7" s="1">
        <f>'blk, drift &amp; conc calc'!H93</f>
        <v>4400.170693978594</v>
      </c>
      <c r="H7" s="1">
        <f>'blk, drift &amp; conc calc'!I93</f>
        <v>1056658.53013602</v>
      </c>
      <c r="I7" s="1">
        <f>'blk, drift &amp; conc calc'!J93</f>
        <v>9468.209523677877</v>
      </c>
      <c r="J7" s="1">
        <f>'blk, drift &amp; conc calc'!K93</f>
        <v>20401.227780729932</v>
      </c>
      <c r="K7" s="1">
        <f>'blk, drift &amp; conc calc'!L93</f>
        <v>1192.2740962744172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1561.4307292043081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-68.26938246437432</v>
      </c>
      <c r="C8" s="1">
        <f>'blk, drift &amp; conc calc'!D80</f>
        <v>22675.579416845576</v>
      </c>
      <c r="D8" s="1">
        <f>'blk, drift &amp; conc calc'!E80</f>
        <v>46080.0483989533</v>
      </c>
      <c r="E8" s="1">
        <f>'blk, drift &amp; conc calc'!F80</f>
        <v>79140.18751481333</v>
      </c>
      <c r="F8" s="1">
        <f>'blk, drift &amp; conc calc'!G80</f>
        <v>3335.919591876466</v>
      </c>
      <c r="G8" s="1">
        <f>'blk, drift &amp; conc calc'!H80</f>
        <v>8729.03686617602</v>
      </c>
      <c r="H8" s="1">
        <f>'blk, drift &amp; conc calc'!I80</f>
        <v>6347.180331852465</v>
      </c>
      <c r="I8" s="1">
        <f>'blk, drift &amp; conc calc'!J80</f>
        <v>-130.70148007261872</v>
      </c>
      <c r="J8" s="1">
        <f>'blk, drift &amp; conc calc'!K80</f>
        <v>1767.3192531048255</v>
      </c>
      <c r="K8" s="1">
        <f>'blk, drift &amp; conc calc'!L80</f>
        <v>290.4699224473428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20198.37832318583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155.237663863809</v>
      </c>
      <c r="C9" s="1">
        <f>'blk, drift &amp; conc calc'!D99</f>
        <v>22335.432771549622</v>
      </c>
      <c r="D9" s="1">
        <f>'blk, drift &amp; conc calc'!E99</f>
        <v>45160.70701338203</v>
      </c>
      <c r="E9" s="1">
        <f>'blk, drift &amp; conc calc'!F99</f>
        <v>78824.71074964643</v>
      </c>
      <c r="F9" s="1">
        <f>'blk, drift &amp; conc calc'!G99</f>
        <v>3458.4403586160847</v>
      </c>
      <c r="G9" s="1">
        <f>'blk, drift &amp; conc calc'!H99</f>
        <v>8453.643201825105</v>
      </c>
      <c r="H9" s="1">
        <f>'blk, drift &amp; conc calc'!I99</f>
        <v>5659.362829345923</v>
      </c>
      <c r="I9" s="1">
        <f>'blk, drift &amp; conc calc'!J99</f>
        <v>-135.8622855331063</v>
      </c>
      <c r="J9" s="1">
        <f>'blk, drift &amp; conc calc'!K99</f>
        <v>1652.2529124856671</v>
      </c>
      <c r="K9" s="1">
        <f>'blk, drift &amp; conc calc'!L99</f>
        <v>162.02521347815735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20882.077602450314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7688.193356788946</v>
      </c>
      <c r="C10" s="1">
        <f>'blk, drift &amp; conc calc'!D86</f>
        <v>784045.2601592732</v>
      </c>
      <c r="D10" s="1">
        <f>'blk, drift &amp; conc calc'!E86</f>
        <v>1096.3894948294194</v>
      </c>
      <c r="E10" s="1">
        <f>'blk, drift &amp; conc calc'!F86</f>
        <v>701.2036366757443</v>
      </c>
      <c r="F10" s="1">
        <f>'blk, drift &amp; conc calc'!G86</f>
        <v>9956.544976769082</v>
      </c>
      <c r="G10" s="1">
        <f>'blk, drift &amp; conc calc'!H86</f>
        <v>1881.0074885494787</v>
      </c>
      <c r="H10" s="1">
        <f>'blk, drift &amp; conc calc'!I86</f>
        <v>2875350.9766122825</v>
      </c>
      <c r="I10" s="1">
        <f>'blk, drift &amp; conc calc'!J86</f>
        <v>3039.3341367636203</v>
      </c>
      <c r="J10" s="1">
        <f>'blk, drift &amp; conc calc'!K86</f>
        <v>11136.31972853798</v>
      </c>
      <c r="K10" s="1">
        <f>'blk, drift &amp; conc calc'!L86</f>
        <v>10632.526087339269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17252.206725695043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7461.155168500967</v>
      </c>
      <c r="C11" s="1">
        <f>'blk, drift &amp; conc calc'!D103</f>
        <v>802021.3239312713</v>
      </c>
      <c r="D11" s="1">
        <f>'blk, drift &amp; conc calc'!E103</f>
        <v>1129.0241444777625</v>
      </c>
      <c r="E11" s="1">
        <f>'blk, drift &amp; conc calc'!F103</f>
        <v>611.4135127182092</v>
      </c>
      <c r="F11" s="1">
        <f>'blk, drift &amp; conc calc'!G103</f>
        <v>10199.011674615032</v>
      </c>
      <c r="G11" s="1">
        <f>'blk, drift &amp; conc calc'!H103</f>
        <v>1900.8561847000694</v>
      </c>
      <c r="H11" s="1">
        <f>'blk, drift &amp; conc calc'!I103</f>
        <v>2841076.544383484</v>
      </c>
      <c r="I11" s="1">
        <f>'blk, drift &amp; conc calc'!J103</f>
        <v>3104.4230452776865</v>
      </c>
      <c r="J11" s="1">
        <f>'blk, drift &amp; conc calc'!K103</f>
        <v>11077.234814969868</v>
      </c>
      <c r="K11" s="1">
        <f>'blk, drift &amp; conc calc'!L103</f>
        <v>10754.551956209247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10932.039787648104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-0.6621808308442277</v>
      </c>
      <c r="C12" s="1">
        <f>'blk, drift &amp; conc calc'!D104</f>
        <v>-379.1049388841677</v>
      </c>
      <c r="D12" s="1">
        <f>'blk, drift &amp; conc calc'!E104</f>
        <v>-2.062161928324257</v>
      </c>
      <c r="E12" s="1">
        <f>'blk, drift &amp; conc calc'!F104</f>
        <v>-16.573963631072672</v>
      </c>
      <c r="F12" s="1">
        <f>'blk, drift &amp; conc calc'!G104</f>
        <v>-2.3727418068661668</v>
      </c>
      <c r="G12" s="1">
        <f>'blk, drift &amp; conc calc'!H104</f>
        <v>48.01765827921978</v>
      </c>
      <c r="H12" s="1">
        <f>'blk, drift &amp; conc calc'!I104</f>
        <v>-321.0529300666128</v>
      </c>
      <c r="I12" s="1">
        <f>'blk, drift &amp; conc calc'!J104</f>
        <v>-0.12651282460982258</v>
      </c>
      <c r="J12" s="1">
        <f>'blk, drift &amp; conc calc'!K104</f>
        <v>218.13517113572718</v>
      </c>
      <c r="K12" s="1">
        <f>'blk, drift &amp; conc calc'!L104</f>
        <v>42.39804005216682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7.282689415355547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-60.4211909660767</v>
      </c>
      <c r="C13" s="1">
        <f>'blk, drift &amp; conc calc'!D88</f>
        <v>471.28145760739056</v>
      </c>
      <c r="D13" s="1">
        <f>'blk, drift &amp; conc calc'!E88</f>
        <v>59287.88298839343</v>
      </c>
      <c r="E13" s="1">
        <f>'blk, drift &amp; conc calc'!F88</f>
        <v>73664.80827751203</v>
      </c>
      <c r="F13" s="1">
        <f>'blk, drift &amp; conc calc'!G88</f>
        <v>1333.3727818160748</v>
      </c>
      <c r="G13" s="1">
        <f>'blk, drift &amp; conc calc'!H88</f>
        <v>9854.178801143054</v>
      </c>
      <c r="H13" s="1">
        <f>'blk, drift &amp; conc calc'!I88</f>
        <v>2689.5964681798614</v>
      </c>
      <c r="I13" s="1">
        <f>'blk, drift &amp; conc calc'!J88</f>
        <v>-152.20554350701354</v>
      </c>
      <c r="J13" s="1">
        <f>'blk, drift &amp; conc calc'!K88</f>
        <v>686.1745751322338</v>
      </c>
      <c r="K13" s="1">
        <f>'blk, drift &amp; conc calc'!L88</f>
        <v>-163.37408456511133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12047.12024867588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104.9263319401282</v>
      </c>
      <c r="C14" s="1">
        <f>'blk, drift &amp; conc calc'!D105</f>
        <v>189.38372074876406</v>
      </c>
      <c r="D14" s="1">
        <f>'blk, drift &amp; conc calc'!E105</f>
        <v>60300.6388252625</v>
      </c>
      <c r="E14" s="1">
        <f>'blk, drift &amp; conc calc'!F105</f>
        <v>73402.95723265136</v>
      </c>
      <c r="F14" s="1">
        <f>'blk, drift &amp; conc calc'!G105</f>
        <v>1254.017881838525</v>
      </c>
      <c r="G14" s="1">
        <f>'blk, drift &amp; conc calc'!H105</f>
        <v>9757.739585387348</v>
      </c>
      <c r="H14" s="1">
        <f>'blk, drift &amp; conc calc'!I105</f>
        <v>1880.665238712243</v>
      </c>
      <c r="I14" s="1">
        <f>'blk, drift &amp; conc calc'!J105</f>
        <v>-224.08184442539687</v>
      </c>
      <c r="J14" s="1">
        <f>'blk, drift &amp; conc calc'!K105</f>
        <v>637.504979598243</v>
      </c>
      <c r="K14" s="1">
        <f>'blk, drift &amp; conc calc'!L105</f>
        <v>-250.49434964301616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24619.613945586447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9868.026397922262</v>
      </c>
      <c r="C15" s="1">
        <f>'blk, drift &amp; conc calc'!D76</f>
        <v>316974.72113593115</v>
      </c>
      <c r="D15" s="1">
        <f>'blk, drift &amp; conc calc'!E76</f>
        <v>31916.646518790196</v>
      </c>
      <c r="E15" s="1">
        <f>'blk, drift &amp; conc calc'!F76</f>
        <v>22235.180699884055</v>
      </c>
      <c r="F15" s="1">
        <f>'blk, drift &amp; conc calc'!G76</f>
        <v>15936.724087346067</v>
      </c>
      <c r="G15" s="1">
        <f>'blk, drift &amp; conc calc'!H76</f>
        <v>20039.954279526697</v>
      </c>
      <c r="H15" s="1">
        <f>'blk, drift &amp; conc calc'!I76</f>
        <v>3930811.0749262646</v>
      </c>
      <c r="I15" s="1">
        <f>'blk, drift &amp; conc calc'!J76</f>
        <v>10361.66433329627</v>
      </c>
      <c r="J15" s="1">
        <f>'blk, drift &amp; conc calc'!K76</f>
        <v>21118.298395520585</v>
      </c>
      <c r="K15" s="1">
        <f>'blk, drift &amp; conc calc'!L76</f>
        <v>15984.905705355404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20915.620895520584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 s="1">
        <f>'blk, drift &amp; conc calc'!C96</f>
        <v>9812.582838634591</v>
      </c>
      <c r="C16" s="1">
        <f>'blk, drift &amp; conc calc'!D96</f>
        <v>582730.1656938224</v>
      </c>
      <c r="D16" s="1">
        <f>'blk, drift &amp; conc calc'!E96</f>
        <v>961.8697941915805</v>
      </c>
      <c r="E16" s="1">
        <f>'blk, drift &amp; conc calc'!F96</f>
        <v>495.94743791965027</v>
      </c>
      <c r="F16" s="1">
        <f>'blk, drift &amp; conc calc'!G96</f>
        <v>17054.905340383022</v>
      </c>
      <c r="G16" s="1">
        <f>'blk, drift &amp; conc calc'!H96</f>
        <v>3418.4873681672407</v>
      </c>
      <c r="H16" s="1">
        <f>'blk, drift &amp; conc calc'!I96</f>
        <v>4009671.7407005383</v>
      </c>
      <c r="I16" s="1">
        <f>'blk, drift &amp; conc calc'!J96</f>
        <v>16518.16867102093</v>
      </c>
      <c r="J16" s="1">
        <f>'blk, drift &amp; conc calc'!K96</f>
        <v>24822.081933241214</v>
      </c>
      <c r="K16" s="1">
        <f>'blk, drift &amp; conc calc'!L96</f>
        <v>8447.90415357412</v>
      </c>
    </row>
    <row r="17" spans="1:11" ht="10.5" customHeight="1">
      <c r="A17" s="1" t="str">
        <f>'blk, drift &amp; conc calc'!B106</f>
        <v>jb3-2</v>
      </c>
      <c r="B17" s="1">
        <f>'blk, drift &amp; conc calc'!C106</f>
        <v>9801.4854709485</v>
      </c>
      <c r="C17" s="1">
        <f>'blk, drift &amp; conc calc'!D106</f>
        <v>597088.073391478</v>
      </c>
      <c r="D17" s="1">
        <f>'blk, drift &amp; conc calc'!E106</f>
        <v>974.7377960740644</v>
      </c>
      <c r="E17" s="1">
        <f>'blk, drift &amp; conc calc'!F106</f>
        <v>587.681569106699</v>
      </c>
      <c r="F17" s="1">
        <f>'blk, drift &amp; conc calc'!G106</f>
        <v>16485.413641672916</v>
      </c>
      <c r="G17" s="1">
        <f>'blk, drift &amp; conc calc'!H106</f>
        <v>3445.8950625704647</v>
      </c>
      <c r="H17" s="1">
        <f>'blk, drift &amp; conc calc'!I106</f>
        <v>4025763.175271643</v>
      </c>
      <c r="I17" s="1">
        <f>'blk, drift &amp; conc calc'!J106</f>
        <v>16840.51481274039</v>
      </c>
      <c r="J17" s="1">
        <f>'blk, drift &amp; conc calc'!K106</f>
        <v>24888.603874399367</v>
      </c>
      <c r="K17" s="1">
        <f>'blk, drift &amp; conc calc'!L106</f>
        <v>8327.34989979898</v>
      </c>
    </row>
    <row r="19" ht="11.25">
      <c r="A19" s="22" t="s">
        <v>518</v>
      </c>
    </row>
    <row r="20" spans="1:21" ht="11.25">
      <c r="A20" s="1" t="s">
        <v>503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433</v>
      </c>
      <c r="B21" s="32">
        <v>0</v>
      </c>
      <c r="C21" s="32">
        <f>AVERAGE(C8:C9)</f>
        <v>22505.506094197597</v>
      </c>
      <c r="D21" s="32">
        <f>AVERAGE(D8:D9)</f>
        <v>45620.37770616767</v>
      </c>
      <c r="E21" s="32">
        <f>AVERAGE(E8:E9)</f>
        <v>78982.44913222987</v>
      </c>
      <c r="F21" s="32">
        <f>AVERAGE(F8:F9)</f>
        <v>3397.1799752462753</v>
      </c>
      <c r="G21" s="32">
        <f>AVERAGE(G8)</f>
        <v>8729.03686617602</v>
      </c>
      <c r="H21" s="32">
        <v>0</v>
      </c>
      <c r="I21" s="32">
        <v>0</v>
      </c>
      <c r="J21" s="32">
        <f>AVERAGE(J8:J9)</f>
        <v>1709.7860827952463</v>
      </c>
      <c r="K21" s="32">
        <v>0</v>
      </c>
      <c r="L21" s="32" t="e">
        <f aca="true" t="shared" si="0" ref="L21:R21">AVERAGE(L7:L8)</f>
        <v>#DIV/0!</v>
      </c>
      <c r="M21" s="32" t="e">
        <f t="shared" si="0"/>
        <v>#DIV/0!</v>
      </c>
      <c r="N21" s="32" t="e">
        <f t="shared" si="0"/>
        <v>#DIV/0!</v>
      </c>
      <c r="O21" s="32" t="e">
        <f t="shared" si="0"/>
        <v>#DIV/0!</v>
      </c>
      <c r="P21" s="32" t="e">
        <f t="shared" si="0"/>
        <v>#DIV/0!</v>
      </c>
      <c r="Q21" s="32" t="e">
        <f t="shared" si="0"/>
        <v>#DIV/0!</v>
      </c>
      <c r="R21" s="32" t="e">
        <f t="shared" si="0"/>
        <v>#DIV/0!</v>
      </c>
      <c r="S21" s="32">
        <f>AVERAGE(S7:S8)</f>
        <v>10879.904526195069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5695.772360515824</v>
      </c>
      <c r="C22" s="32">
        <f>AVERAGE(C6:C7)</f>
        <v>13962.899373029872</v>
      </c>
      <c r="D22" s="32">
        <f>AVERAGE(D6:D7)</f>
        <v>6200.089755107532</v>
      </c>
      <c r="E22" s="32">
        <f>AVERAGE(E6:E7)</f>
        <v>4841.924216160305</v>
      </c>
      <c r="F22" s="32">
        <f>AVERAGE(F6:F7)</f>
        <v>22345.609555464816</v>
      </c>
      <c r="G22" s="32">
        <f>AVERAGE(G6:G7)</f>
        <v>4272.39699702012</v>
      </c>
      <c r="H22" s="32">
        <f>AVERAGE(H7)</f>
        <v>1056658.53013602</v>
      </c>
      <c r="I22" s="32">
        <f>AVERAGE(I6:I7)</f>
        <v>9505.99834871553</v>
      </c>
      <c r="J22" s="32">
        <f>AVERAGE(J7)</f>
        <v>20401.227780729932</v>
      </c>
      <c r="K22" s="32">
        <v>0</v>
      </c>
      <c r="L22" s="32" t="e">
        <f aca="true" t="shared" si="1" ref="L22:R22">AVERAGE(L9:L10)</f>
        <v>#DIV/0!</v>
      </c>
      <c r="M22" s="32" t="e">
        <f t="shared" si="1"/>
        <v>#DIV/0!</v>
      </c>
      <c r="N22" s="32" t="e">
        <f t="shared" si="1"/>
        <v>#DIV/0!</v>
      </c>
      <c r="O22" s="32" t="e">
        <f t="shared" si="1"/>
        <v>#DIV/0!</v>
      </c>
      <c r="P22" s="32" t="e">
        <f t="shared" si="1"/>
        <v>#DIV/0!</v>
      </c>
      <c r="Q22" s="32" t="e">
        <f t="shared" si="1"/>
        <v>#DIV/0!</v>
      </c>
      <c r="R22" s="32" t="e">
        <f t="shared" si="1"/>
        <v>#DIV/0!</v>
      </c>
      <c r="S22" s="32">
        <f>AVERAGE(S9:S10)</f>
        <v>19067.142164072677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AVERAGE(B10:B11)</f>
        <v>7574.674262644957</v>
      </c>
      <c r="C23" s="32">
        <f aca="true" t="shared" si="2" ref="C23:K23">AVERAGE(C10:C11)</f>
        <v>793033.2920452722</v>
      </c>
      <c r="D23" s="32">
        <f>AVERAGE(D11)</f>
        <v>1129.0241444777625</v>
      </c>
      <c r="E23" s="32">
        <f>AVERAGE(E10:E11)</f>
        <v>656.3085746969767</v>
      </c>
      <c r="F23" s="32">
        <f>AVERAGE(F10:F11)</f>
        <v>10077.778325692057</v>
      </c>
      <c r="G23" s="32">
        <f t="shared" si="2"/>
        <v>1890.931836624774</v>
      </c>
      <c r="H23" s="32">
        <f t="shared" si="2"/>
        <v>2858213.760497883</v>
      </c>
      <c r="I23" s="32">
        <f>AVERAGE(I10)</f>
        <v>3039.3341367636203</v>
      </c>
      <c r="J23" s="32">
        <f>AVERAGE(J11)</f>
        <v>11077.234814969868</v>
      </c>
      <c r="K23" s="32">
        <f t="shared" si="2"/>
        <v>10693.539021774257</v>
      </c>
      <c r="L23" s="1" t="e">
        <f aca="true" t="shared" si="3" ref="L23:R23">L11</f>
        <v>#DIV/0!</v>
      </c>
      <c r="M23" s="1" t="e">
        <f t="shared" si="3"/>
        <v>#DIV/0!</v>
      </c>
      <c r="N23" s="1" t="e">
        <f t="shared" si="3"/>
        <v>#DIV/0!</v>
      </c>
      <c r="O23" s="1" t="e">
        <f t="shared" si="3"/>
        <v>#DIV/0!</v>
      </c>
      <c r="P23" s="1" t="e">
        <f t="shared" si="3"/>
        <v>#DIV/0!</v>
      </c>
      <c r="Q23" s="1" t="e">
        <f t="shared" si="3"/>
        <v>#DIV/0!</v>
      </c>
      <c r="R23" s="1" t="e">
        <f t="shared" si="3"/>
        <v>#DIV/0!</v>
      </c>
      <c r="S23" s="1">
        <f>S11</f>
        <v>10932.039787648104</v>
      </c>
      <c r="T23" s="7" t="e">
        <f>T11</f>
        <v>#DIV/0!</v>
      </c>
      <c r="U23" s="1" t="e">
        <f>U11</f>
        <v>#DIV/0!</v>
      </c>
    </row>
    <row r="24" spans="1:21" ht="11.25">
      <c r="A24" s="1" t="s">
        <v>550</v>
      </c>
      <c r="B24" s="1">
        <f aca="true" t="shared" si="4" ref="B24:K24">+B15</f>
        <v>9868.026397922262</v>
      </c>
      <c r="C24" s="1">
        <f t="shared" si="4"/>
        <v>316974.72113593115</v>
      </c>
      <c r="D24" s="1">
        <f t="shared" si="4"/>
        <v>31916.646518790196</v>
      </c>
      <c r="E24" s="1">
        <f t="shared" si="4"/>
        <v>22235.180699884055</v>
      </c>
      <c r="F24" s="1">
        <f t="shared" si="4"/>
        <v>15936.724087346067</v>
      </c>
      <c r="G24" s="1">
        <f t="shared" si="4"/>
        <v>20039.954279526697</v>
      </c>
      <c r="H24" s="1">
        <f t="shared" si="4"/>
        <v>3930811.0749262646</v>
      </c>
      <c r="I24" s="1">
        <f t="shared" si="4"/>
        <v>10361.66433329627</v>
      </c>
      <c r="J24" s="1">
        <f t="shared" si="4"/>
        <v>21118.298395520585</v>
      </c>
      <c r="K24" s="1">
        <f t="shared" si="4"/>
        <v>15984.905705355404</v>
      </c>
      <c r="L24" s="32" t="e">
        <f aca="true" t="shared" si="5" ref="L24:U24">AVERAGE(L13:L14)</f>
        <v>#DIV/0!</v>
      </c>
      <c r="M24" s="32" t="e">
        <f t="shared" si="5"/>
        <v>#DIV/0!</v>
      </c>
      <c r="N24" s="32" t="e">
        <f t="shared" si="5"/>
        <v>#DIV/0!</v>
      </c>
      <c r="O24" s="32" t="e">
        <f t="shared" si="5"/>
        <v>#DIV/0!</v>
      </c>
      <c r="P24" s="32" t="e">
        <f t="shared" si="5"/>
        <v>#DIV/0!</v>
      </c>
      <c r="Q24" s="32" t="e">
        <f t="shared" si="5"/>
        <v>#DIV/0!</v>
      </c>
      <c r="R24" s="32" t="e">
        <f t="shared" si="5"/>
        <v>#DIV/0!</v>
      </c>
      <c r="S24" s="32">
        <f t="shared" si="5"/>
        <v>18333.367097131162</v>
      </c>
      <c r="T24" s="32" t="e">
        <f t="shared" si="5"/>
        <v>#DIV/0!</v>
      </c>
      <c r="U24" s="32" t="e">
        <f t="shared" si="5"/>
        <v>#DIV/0!</v>
      </c>
    </row>
    <row r="25" spans="1:22" ht="11.25">
      <c r="A25" s="1" t="str">
        <f>+A15</f>
        <v>drift-1</v>
      </c>
      <c r="L25" s="1" t="e">
        <f aca="true" t="shared" si="6" ref="L25:U25">+L15</f>
        <v>#DIV/0!</v>
      </c>
      <c r="M25" s="1" t="e">
        <f t="shared" si="6"/>
        <v>#DIV/0!</v>
      </c>
      <c r="N25" s="1" t="e">
        <f t="shared" si="6"/>
        <v>#DIV/0!</v>
      </c>
      <c r="O25" s="1" t="e">
        <f t="shared" si="6"/>
        <v>#DIV/0!</v>
      </c>
      <c r="P25" s="1" t="e">
        <f t="shared" si="6"/>
        <v>#DIV/0!</v>
      </c>
      <c r="Q25" s="1" t="e">
        <f t="shared" si="6"/>
        <v>#DIV/0!</v>
      </c>
      <c r="R25" s="1" t="e">
        <f>+R15</f>
        <v>#DIV/0!</v>
      </c>
      <c r="S25" s="1">
        <f t="shared" si="6"/>
        <v>20915.620895520584</v>
      </c>
      <c r="T25" s="1" t="e">
        <f t="shared" si="6"/>
        <v>#DIV/0!</v>
      </c>
      <c r="U25" s="1" t="e">
        <f t="shared" si="6"/>
        <v>#DIV/0!</v>
      </c>
      <c r="V25" s="32"/>
    </row>
    <row r="26" spans="1:22" ht="11.25">
      <c r="A26" s="1" t="str">
        <f>$A$17</f>
        <v>jb3-2</v>
      </c>
      <c r="B26" s="32">
        <f>AVERAGE(B16:B17)</f>
        <v>9807.034154791545</v>
      </c>
      <c r="C26" s="32">
        <f aca="true" t="shared" si="7" ref="C26:K26">AVERAGE(C16:C17)</f>
        <v>589909.1195426502</v>
      </c>
      <c r="D26" s="32">
        <f t="shared" si="7"/>
        <v>968.3037951328224</v>
      </c>
      <c r="E26" s="32">
        <f t="shared" si="7"/>
        <v>541.8145035131747</v>
      </c>
      <c r="F26" s="32">
        <f t="shared" si="7"/>
        <v>16770.159491027967</v>
      </c>
      <c r="G26" s="32">
        <f t="shared" si="7"/>
        <v>3432.1912153688527</v>
      </c>
      <c r="H26" s="32">
        <f t="shared" si="7"/>
        <v>4017717.4579860903</v>
      </c>
      <c r="I26" s="32">
        <f t="shared" si="7"/>
        <v>16679.34174188066</v>
      </c>
      <c r="J26" s="32">
        <f t="shared" si="7"/>
        <v>24855.34290382029</v>
      </c>
      <c r="K26" s="32">
        <f t="shared" si="7"/>
        <v>8387.62702668655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493</v>
      </c>
      <c r="C29" s="1" t="s">
        <v>475</v>
      </c>
      <c r="D29" s="1" t="s">
        <v>470</v>
      </c>
      <c r="E29" s="1" t="s">
        <v>472</v>
      </c>
      <c r="F29" s="1" t="s">
        <v>474</v>
      </c>
      <c r="G29" s="1" t="s">
        <v>471</v>
      </c>
      <c r="H29" s="1" t="s">
        <v>468</v>
      </c>
      <c r="I29" s="1" t="s">
        <v>473</v>
      </c>
      <c r="J29" s="1" t="s">
        <v>469</v>
      </c>
      <c r="K29" s="1" t="s">
        <v>492</v>
      </c>
      <c r="L29" s="1" t="s">
        <v>470</v>
      </c>
      <c r="M29" s="1" t="s">
        <v>472</v>
      </c>
      <c r="N29" s="1" t="s">
        <v>475</v>
      </c>
      <c r="O29" s="1" t="s">
        <v>468</v>
      </c>
      <c r="P29" s="1" t="s">
        <v>469</v>
      </c>
      <c r="Q29" s="1" t="s">
        <v>493</v>
      </c>
      <c r="R29" s="1" t="s">
        <v>492</v>
      </c>
      <c r="S29" s="1" t="s">
        <v>374</v>
      </c>
      <c r="T29" s="1" t="s">
        <v>471</v>
      </c>
      <c r="U29" s="1" t="s">
        <v>523</v>
      </c>
    </row>
    <row r="30" spans="1:21" ht="11.25">
      <c r="A30" s="1" t="s">
        <v>503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457</v>
      </c>
      <c r="B31" s="1">
        <v>0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0</v>
      </c>
      <c r="I31" s="1">
        <v>0</v>
      </c>
      <c r="J31" s="1">
        <v>27.6</v>
      </c>
      <c r="K31" s="1">
        <v>0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514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0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360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550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363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504</v>
      </c>
      <c r="B38" s="29">
        <f>SLOPE(B31:B33,B21:B23)</f>
        <v>0.0028011992048308505</v>
      </c>
      <c r="C38" s="29">
        <f aca="true" t="shared" si="8" ref="C38:J38">SLOPE(C30:C33,C20:C23)</f>
        <v>0.0004025670459920281</v>
      </c>
      <c r="D38" s="29">
        <f t="shared" si="8"/>
        <v>0.06161432421922914</v>
      </c>
      <c r="E38" s="29">
        <f t="shared" si="8"/>
        <v>0.031022652873904214</v>
      </c>
      <c r="F38" s="29">
        <f t="shared" si="8"/>
        <v>0.0019668714428685637</v>
      </c>
      <c r="G38" s="29">
        <f>SLOPE(G30:G33,G20:G23)</f>
        <v>0.013400714713884931</v>
      </c>
      <c r="H38" s="29">
        <f>SLOPE(H31:H33,H21:H23)</f>
        <v>0.00010018063447678524</v>
      </c>
      <c r="I38" s="29">
        <f>SLOPE(I31:I32,I21:I22)</f>
        <v>0.013149592017012107</v>
      </c>
      <c r="J38" s="29">
        <f t="shared" si="8"/>
        <v>0.015162219491079107</v>
      </c>
      <c r="K38" s="29">
        <f>SLOPE(K31:K33,K21:K23)</f>
        <v>0.011034700463497403</v>
      </c>
      <c r="L38" s="29" t="e">
        <f aca="true" t="shared" si="9" ref="L38:U38">SLOPE(L30:L34,L20:L24)</f>
        <v>#DIV/0!</v>
      </c>
      <c r="M38" s="29" t="e">
        <f t="shared" si="9"/>
        <v>#DIV/0!</v>
      </c>
      <c r="N38" s="29" t="e">
        <f t="shared" si="9"/>
        <v>#DIV/0!</v>
      </c>
      <c r="O38" s="29" t="e">
        <f t="shared" si="9"/>
        <v>#DIV/0!</v>
      </c>
      <c r="P38" s="29" t="e">
        <f t="shared" si="9"/>
        <v>#DIV/0!</v>
      </c>
      <c r="Q38" s="29" t="e">
        <f t="shared" si="9"/>
        <v>#DIV/0!</v>
      </c>
      <c r="R38" s="29" t="e">
        <f t="shared" si="9"/>
        <v>#DIV/0!</v>
      </c>
      <c r="S38" s="29">
        <f t="shared" si="9"/>
        <v>0.0013269897023236623</v>
      </c>
      <c r="T38" s="29" t="e">
        <f t="shared" si="9"/>
        <v>#DIV/0!</v>
      </c>
      <c r="U38" s="29" t="e">
        <f t="shared" si="9"/>
        <v>#DIV/0!</v>
      </c>
      <c r="V38" s="29"/>
    </row>
    <row r="39" spans="1:22" ht="11.25">
      <c r="A39" s="1" t="s">
        <v>505</v>
      </c>
      <c r="B39" s="29">
        <f>INTERCEPT(B31:B33,B21:B23)</f>
        <v>0.00894515715059363</v>
      </c>
      <c r="C39" s="29">
        <f aca="true" t="shared" si="10" ref="C39:J39">INTERCEPT(C30:C33,C20:C23)</f>
        <v>3.8924879967550368</v>
      </c>
      <c r="D39" s="29">
        <f t="shared" si="10"/>
        <v>-4.8117857600537945</v>
      </c>
      <c r="E39" s="29">
        <f t="shared" si="10"/>
        <v>10.346282537338084</v>
      </c>
      <c r="F39" s="29">
        <f t="shared" si="10"/>
        <v>0.6963870039762625</v>
      </c>
      <c r="G39" s="29">
        <f>INTERCEPT(G30:G33,G20:G23)</f>
        <v>-2.617086039536346</v>
      </c>
      <c r="H39" s="29">
        <f>INTERCEPT(H31:H33,H21:H23)</f>
        <v>1.601870009570007</v>
      </c>
      <c r="I39" s="29">
        <f>INTERCEPT(I31:I32,I21:I22)</f>
        <v>0</v>
      </c>
      <c r="J39" s="29">
        <f t="shared" si="10"/>
        <v>0.8481222530355126</v>
      </c>
      <c r="K39" s="29">
        <f>INTERCEPT(K31:K33,K21:K23)</f>
        <v>1.4210854715202004E-14</v>
      </c>
      <c r="L39" s="29" t="e">
        <f aca="true" t="shared" si="11" ref="L39:U39">INTERCEPT(L30:L34,L20:L24)</f>
        <v>#DIV/0!</v>
      </c>
      <c r="M39" s="29" t="e">
        <f t="shared" si="11"/>
        <v>#DIV/0!</v>
      </c>
      <c r="N39" s="29" t="e">
        <f t="shared" si="11"/>
        <v>#DIV/0!</v>
      </c>
      <c r="O39" s="29" t="e">
        <f t="shared" si="11"/>
        <v>#DIV/0!</v>
      </c>
      <c r="P39" s="29" t="e">
        <f t="shared" si="11"/>
        <v>#DIV/0!</v>
      </c>
      <c r="Q39" s="29" t="e">
        <f t="shared" si="11"/>
        <v>#DIV/0!</v>
      </c>
      <c r="R39" s="29" t="e">
        <f t="shared" si="11"/>
        <v>#DIV/0!</v>
      </c>
      <c r="S39" s="29">
        <f t="shared" si="11"/>
        <v>-0.3668632286810585</v>
      </c>
      <c r="T39" s="29" t="e">
        <f t="shared" si="11"/>
        <v>#DIV/0!</v>
      </c>
      <c r="U39" s="29" t="e">
        <f t="shared" si="11"/>
        <v>#DIV/0!</v>
      </c>
      <c r="V39" s="29"/>
    </row>
    <row r="40" spans="1:22" ht="11.25">
      <c r="A40" s="1" t="s">
        <v>506</v>
      </c>
      <c r="B40" s="29">
        <f>TREND(B31:B33,B21:B23,,TRUE)</f>
        <v>0.008945157150601152</v>
      </c>
      <c r="C40" s="29">
        <f aca="true" t="shared" si="12" ref="C40:J40">TREND(C30:C33,C20:C23,,TRUE)</f>
        <v>3.892487996755037</v>
      </c>
      <c r="D40" s="29">
        <f t="shared" si="12"/>
        <v>-4.811785760053487</v>
      </c>
      <c r="E40" s="29">
        <f t="shared" si="12"/>
        <v>10.346282537337977</v>
      </c>
      <c r="F40" s="29">
        <f t="shared" si="12"/>
        <v>0.6963870039762675</v>
      </c>
      <c r="G40" s="29">
        <f>TREND(G30:G33,G20:G23,,TRUE)</f>
        <v>-2.617086039536329</v>
      </c>
      <c r="H40" s="29">
        <f>TREND(H31:H33,H21:H23,,TRUE)</f>
        <v>1.601870009569938</v>
      </c>
      <c r="I40" s="29">
        <f>TREND(I31:I32,I21:I22,,TRUE)</f>
        <v>0</v>
      </c>
      <c r="J40" s="29">
        <f t="shared" si="12"/>
        <v>0.8481222530354837</v>
      </c>
      <c r="K40" s="29">
        <f>TREND(K31:K34,K21:K24,,TRUE)</f>
        <v>0.32345040435170364</v>
      </c>
      <c r="L40" s="29" t="e">
        <f aca="true" t="shared" si="13" ref="L40:U40">TREND(L30:L34,L20:L24,,TRUE)</f>
        <v>#VALUE!</v>
      </c>
      <c r="M40" s="29" t="e">
        <f t="shared" si="13"/>
        <v>#VALUE!</v>
      </c>
      <c r="N40" s="29" t="e">
        <f t="shared" si="13"/>
        <v>#VALUE!</v>
      </c>
      <c r="O40" s="29" t="e">
        <f t="shared" si="13"/>
        <v>#VALUE!</v>
      </c>
      <c r="P40" s="29" t="e">
        <f t="shared" si="13"/>
        <v>#VALUE!</v>
      </c>
      <c r="Q40" s="29" t="e">
        <f t="shared" si="13"/>
        <v>#VALUE!</v>
      </c>
      <c r="R40" s="29" t="e">
        <f t="shared" si="13"/>
        <v>#VALUE!</v>
      </c>
      <c r="S40" s="29">
        <f t="shared" si="13"/>
        <v>-0.3668632286810586</v>
      </c>
      <c r="T40" s="29" t="e">
        <f t="shared" si="13"/>
        <v>#VALUE!</v>
      </c>
      <c r="U40" s="29" t="e">
        <f t="shared" si="13"/>
        <v>#VALUE!</v>
      </c>
      <c r="V40" s="29"/>
    </row>
    <row r="41" spans="1:22" ht="11.25">
      <c r="A41" s="1" t="s">
        <v>507</v>
      </c>
      <c r="B41" s="29">
        <f>RSQ(B31:B33,B21:B23)</f>
        <v>0.9999913344279044</v>
      </c>
      <c r="C41" s="29">
        <f aca="true" t="shared" si="14" ref="C41:J41">RSQ(C30:C33,C20:C23)</f>
        <v>0.9991328646938832</v>
      </c>
      <c r="D41" s="29">
        <f t="shared" si="14"/>
        <v>0.9999855284524073</v>
      </c>
      <c r="E41" s="29">
        <f t="shared" si="14"/>
        <v>0.9999538665967833</v>
      </c>
      <c r="F41" s="29">
        <f t="shared" si="14"/>
        <v>0.9972430701487545</v>
      </c>
      <c r="G41" s="29">
        <f>RSQ(G30:G33,G20:G23)</f>
        <v>0.9975048262112417</v>
      </c>
      <c r="H41" s="29">
        <f>RSQ(H31:H33,H21:H23)</f>
        <v>0.9997637289806459</v>
      </c>
      <c r="I41" s="29">
        <f>RSQ(I31:I33,I21:I23)</f>
        <v>0.9990646315250672</v>
      </c>
      <c r="J41" s="29">
        <f t="shared" si="14"/>
        <v>0.9999759393444522</v>
      </c>
      <c r="K41" s="29">
        <f>RSQ(K31:K34,K21:K24)</f>
        <v>0.999744807666183</v>
      </c>
      <c r="L41" s="29" t="e">
        <f aca="true" t="shared" si="15" ref="L41:U41">RSQ(L30:L34,L20:L24)</f>
        <v>#DIV/0!</v>
      </c>
      <c r="M41" s="29" t="e">
        <f t="shared" si="15"/>
        <v>#DIV/0!</v>
      </c>
      <c r="N41" s="29" t="e">
        <f t="shared" si="15"/>
        <v>#DIV/0!</v>
      </c>
      <c r="O41" s="29" t="e">
        <f t="shared" si="15"/>
        <v>#DIV/0!</v>
      </c>
      <c r="P41" s="29" t="e">
        <f t="shared" si="15"/>
        <v>#DIV/0!</v>
      </c>
      <c r="Q41" s="29" t="e">
        <f t="shared" si="15"/>
        <v>#DIV/0!</v>
      </c>
      <c r="R41" s="29" t="e">
        <f t="shared" si="15"/>
        <v>#DIV/0!</v>
      </c>
      <c r="S41" s="29">
        <f t="shared" si="15"/>
        <v>0.318433650507873</v>
      </c>
      <c r="T41" s="29" t="e">
        <f t="shared" si="15"/>
        <v>#DIV/0!</v>
      </c>
      <c r="U41" s="29" t="e">
        <f t="shared" si="15"/>
        <v>#DIV/0!</v>
      </c>
      <c r="V41" s="29"/>
    </row>
    <row r="44" ht="11.25">
      <c r="A44" s="26" t="s">
        <v>512</v>
      </c>
    </row>
    <row r="69" spans="1:21" ht="11.25">
      <c r="A69" s="22"/>
      <c r="B69" s="1" t="s">
        <v>460</v>
      </c>
      <c r="C69" s="1" t="s">
        <v>459</v>
      </c>
      <c r="D69" s="1" t="s">
        <v>462</v>
      </c>
      <c r="E69" s="1" t="s">
        <v>464</v>
      </c>
      <c r="F69" s="1" t="s">
        <v>463</v>
      </c>
      <c r="G69" s="1" t="s">
        <v>465</v>
      </c>
      <c r="H69" s="1" t="s">
        <v>466</v>
      </c>
      <c r="I69" s="1" t="s">
        <v>467</v>
      </c>
      <c r="J69" s="1" t="s">
        <v>383</v>
      </c>
      <c r="K69" s="1" t="s">
        <v>461</v>
      </c>
      <c r="L69" s="1" t="s">
        <v>470</v>
      </c>
      <c r="M69" s="1" t="s">
        <v>472</v>
      </c>
      <c r="N69" s="1" t="s">
        <v>475</v>
      </c>
      <c r="O69" s="1" t="s">
        <v>468</v>
      </c>
      <c r="P69" s="1" t="s">
        <v>469</v>
      </c>
      <c r="Q69" s="1" t="s">
        <v>493</v>
      </c>
      <c r="R69" s="1" t="s">
        <v>492</v>
      </c>
      <c r="S69" s="1" t="s">
        <v>474</v>
      </c>
      <c r="T69" s="1" t="s">
        <v>471</v>
      </c>
      <c r="U69" s="1" t="s">
        <v>523</v>
      </c>
    </row>
    <row r="70" spans="1:21" ht="11.25">
      <c r="A70" s="1" t="s">
        <v>458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481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483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503</v>
      </c>
      <c r="B75" s="39">
        <v>0</v>
      </c>
    </row>
    <row r="76" spans="1:2" ht="11.25">
      <c r="A76" s="1" t="s">
        <v>430</v>
      </c>
      <c r="B76" s="93">
        <v>815775.5763590767</v>
      </c>
    </row>
    <row r="77" spans="1:2" ht="11.25">
      <c r="A77" s="1" t="s">
        <v>432</v>
      </c>
      <c r="B77" s="39">
        <v>324422.6703893792</v>
      </c>
    </row>
    <row r="78" spans="1:2" ht="11.25">
      <c r="A78" s="1" t="s">
        <v>431</v>
      </c>
      <c r="B78" s="93">
        <v>3725412.536306778</v>
      </c>
    </row>
    <row r="79" spans="1:2" ht="11.25">
      <c r="A79" s="1" t="s">
        <v>522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464</v>
      </c>
    </row>
    <row r="83" spans="1:2" ht="11.25">
      <c r="A83" s="1" t="s">
        <v>503</v>
      </c>
      <c r="B83" s="39">
        <v>0</v>
      </c>
    </row>
    <row r="84" spans="1:2" ht="11.25">
      <c r="A84" s="1" t="s">
        <v>514</v>
      </c>
      <c r="B84" s="120">
        <v>5.804982036802153</v>
      </c>
    </row>
    <row r="85" spans="1:2" ht="11.25">
      <c r="A85" s="1" t="s">
        <v>360</v>
      </c>
      <c r="B85" s="120">
        <v>2.245314319076767</v>
      </c>
    </row>
    <row r="86" spans="1:2" ht="11.25">
      <c r="A86" s="1" t="s">
        <v>481</v>
      </c>
      <c r="B86" s="120">
        <v>30.149666915583403</v>
      </c>
    </row>
    <row r="87" spans="1:2" ht="11.25">
      <c r="A87" s="34" t="s">
        <v>363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504</v>
      </c>
      <c r="B90" s="128">
        <f>SLOPE(B83:B85,B75:B77)</f>
        <v>7.126336539044292E-06</v>
      </c>
    </row>
    <row r="91" spans="1:2" ht="11.25">
      <c r="A91" s="1" t="s">
        <v>505</v>
      </c>
      <c r="B91" s="128">
        <f>INTERCEPT(B83:B85,B75:B77)</f>
        <v>-0.02504669055961317</v>
      </c>
    </row>
    <row r="92" spans="1:2" ht="11.25">
      <c r="A92" s="1" t="s">
        <v>506</v>
      </c>
      <c r="B92" s="128">
        <f>TREND(B83:B85,B75:B77,,TRUE)</f>
        <v>-0.025046690559612284</v>
      </c>
    </row>
    <row r="93" spans="1:2" ht="11.25">
      <c r="A93" s="1" t="s">
        <v>507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479</v>
      </c>
      <c r="B1" s="3" t="s">
        <v>480</v>
      </c>
      <c r="C1" s="3" t="s">
        <v>481</v>
      </c>
      <c r="D1" s="3" t="s">
        <v>458</v>
      </c>
      <c r="E1" s="3" t="s">
        <v>514</v>
      </c>
      <c r="F1" s="3" t="s">
        <v>457</v>
      </c>
      <c r="G1" s="69" t="s">
        <v>363</v>
      </c>
      <c r="H1" s="3" t="s">
        <v>482</v>
      </c>
      <c r="I1" s="3" t="s">
        <v>483</v>
      </c>
      <c r="J1" s="3" t="s">
        <v>366</v>
      </c>
      <c r="K1" s="3" t="s">
        <v>367</v>
      </c>
      <c r="L1" s="12"/>
      <c r="M1" s="13" t="s">
        <v>375</v>
      </c>
      <c r="N1" s="54" t="s">
        <v>365</v>
      </c>
      <c r="O1" s="55" t="s">
        <v>481</v>
      </c>
      <c r="P1" s="55" t="s">
        <v>457</v>
      </c>
      <c r="Q1" s="55" t="s">
        <v>514</v>
      </c>
      <c r="R1" s="55" t="s">
        <v>483</v>
      </c>
      <c r="S1" s="55" t="s">
        <v>369</v>
      </c>
      <c r="T1" s="55" t="s">
        <v>458</v>
      </c>
      <c r="U1" s="55" t="s">
        <v>377</v>
      </c>
      <c r="V1" s="56" t="s">
        <v>482</v>
      </c>
      <c r="W1" s="55" t="s">
        <v>480</v>
      </c>
      <c r="X1" s="57" t="s">
        <v>370</v>
      </c>
    </row>
    <row r="2" spans="1:24" ht="11.25">
      <c r="A2" s="4" t="s">
        <v>494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460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495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459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496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462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497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464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485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463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484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465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486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466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498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467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499</v>
      </c>
      <c r="B10" s="5" t="s">
        <v>487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368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500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461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501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488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489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490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373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468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470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469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472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470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475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471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468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472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469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473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493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491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492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474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474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492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471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475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523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493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371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523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372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513</v>
      </c>
      <c r="B31" s="38"/>
      <c r="C31" s="12"/>
      <c r="E31" s="4"/>
      <c r="F31" s="44"/>
    </row>
    <row r="32" spans="1:11" ht="23.25" thickBot="1">
      <c r="A32" s="2" t="s">
        <v>479</v>
      </c>
      <c r="B32" s="3" t="s">
        <v>480</v>
      </c>
      <c r="C32" s="3" t="s">
        <v>481</v>
      </c>
      <c r="D32" s="3" t="s">
        <v>458</v>
      </c>
      <c r="E32" s="3" t="s">
        <v>514</v>
      </c>
      <c r="F32" s="3" t="s">
        <v>457</v>
      </c>
      <c r="G32" s="69" t="s">
        <v>363</v>
      </c>
      <c r="H32" s="3" t="s">
        <v>482</v>
      </c>
      <c r="I32" s="3" t="s">
        <v>483</v>
      </c>
      <c r="J32" s="3" t="s">
        <v>366</v>
      </c>
      <c r="K32" s="3" t="s">
        <v>367</v>
      </c>
    </row>
    <row r="33" spans="1:11" ht="11.25">
      <c r="A33" s="4" t="s">
        <v>494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495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496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497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485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484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486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498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499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500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489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F5" sqref="F5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455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40.146483687047315</v>
      </c>
      <c r="D4" s="7">
        <f>'blk, drift &amp; conc calc'!D5</f>
        <v>3314.1949999999997</v>
      </c>
      <c r="E4" s="7">
        <f>'blk, drift &amp; conc calc'!E5</f>
        <v>293.86544451799926</v>
      </c>
      <c r="F4" s="7">
        <f>'blk, drift &amp; conc calc'!F5</f>
        <v>585.9906672519314</v>
      </c>
      <c r="G4" s="7">
        <f>'blk, drift &amp; conc calc'!G5</f>
        <v>254.68242734417873</v>
      </c>
      <c r="H4" s="7">
        <f>'blk, drift &amp; conc calc'!H5</f>
        <v>-389.0450121348889</v>
      </c>
      <c r="I4" s="7">
        <f>'blk, drift &amp; conc calc'!I5</f>
        <v>5514.934942742064</v>
      </c>
      <c r="J4" s="7">
        <f>'blk, drift &amp; conc calc'!J5</f>
        <v>2505.7079900275407</v>
      </c>
      <c r="K4" s="7">
        <f>'blk, drift &amp; conc calc'!K5</f>
        <v>-159.54</v>
      </c>
      <c r="L4" s="7">
        <f>'blk, drift &amp; conc calc'!L5</f>
        <v>822.2250396443309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-159.54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38.91384636179675</v>
      </c>
      <c r="D5" s="7">
        <f>'blk, drift &amp; conc calc'!D32</f>
        <v>2655.265</v>
      </c>
      <c r="E5" s="7">
        <f>'blk, drift &amp; conc calc'!E32</f>
        <v>289.7014712377588</v>
      </c>
      <c r="F5" s="7">
        <f>'blk, drift &amp; conc calc'!F32</f>
        <v>551.72</v>
      </c>
      <c r="G5" s="7">
        <f>'blk, drift &amp; conc calc'!G32</f>
        <v>250.23082722970136</v>
      </c>
      <c r="H5" s="7">
        <f>'blk, drift &amp; conc calc'!H32</f>
        <v>-290.5483476711033</v>
      </c>
      <c r="I5" s="7">
        <f>'blk, drift &amp; conc calc'!I32</f>
        <v>4958.872706394275</v>
      </c>
      <c r="J5" s="7">
        <f>'blk, drift &amp; conc calc'!J32</f>
        <v>2505.480901252396</v>
      </c>
      <c r="K5" s="7">
        <f>'blk, drift &amp; conc calc'!K32</f>
        <v>259.81</v>
      </c>
      <c r="L5" s="7">
        <f>'blk, drift &amp; conc calc'!L32</f>
        <v>899.7450639601796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665.165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476</v>
      </c>
      <c r="C9" s="7">
        <f>AVERAGE(C4:C5)</f>
        <v>39.53016502442203</v>
      </c>
      <c r="D9" s="7">
        <f>AVERAGE(D4:D5)</f>
        <v>2984.7299999999996</v>
      </c>
      <c r="E9" s="7">
        <f>AVERAGE(E4:E5)</f>
        <v>291.7834578778791</v>
      </c>
      <c r="F9" s="7">
        <f aca="true" t="shared" si="0" ref="F9:V9">AVERAGE(F4:F5)</f>
        <v>568.8553336259657</v>
      </c>
      <c r="G9" s="7">
        <f t="shared" si="0"/>
        <v>252.45662728694003</v>
      </c>
      <c r="H9" s="7">
        <f t="shared" si="0"/>
        <v>-339.79667990299606</v>
      </c>
      <c r="I9" s="7">
        <f t="shared" si="0"/>
        <v>5236.9038245681695</v>
      </c>
      <c r="J9" s="7">
        <f t="shared" si="0"/>
        <v>2505.5944456399684</v>
      </c>
      <c r="K9" s="7">
        <f t="shared" si="0"/>
        <v>50.135000000000005</v>
      </c>
      <c r="L9" s="7">
        <f t="shared" si="0"/>
        <v>860.9850518022552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252.8125</v>
      </c>
      <c r="U9" s="7">
        <f t="shared" si="0"/>
        <v>0</v>
      </c>
      <c r="V9" s="7">
        <f t="shared" si="0"/>
        <v>0</v>
      </c>
    </row>
    <row r="12" ht="11.25">
      <c r="B12" s="71" t="s">
        <v>511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2005-02-24T21:00:54Z</dcterms:modified>
  <cp:category/>
  <cp:version/>
  <cp:contentType/>
  <cp:contentStatus/>
</cp:coreProperties>
</file>