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5180" windowHeight="8835" tabRatio="721" firstSheet="1" activeTab="1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<sst xmlns="http://schemas.openxmlformats.org/spreadsheetml/2006/main" count="6663" uniqueCount="1319">
  <si>
    <t xml:space="preserve">    32,630.44</t>
  </si>
  <si>
    <t xml:space="preserve">    33,157.31</t>
  </si>
  <si>
    <t xml:space="preserve">    30,674.72</t>
  </si>
  <si>
    <t xml:space="preserve">    33,855.95</t>
  </si>
  <si>
    <t xml:space="preserve">    35,082.48</t>
  </si>
  <si>
    <t xml:space="preserve">    34,742.37</t>
  </si>
  <si>
    <t xml:space="preserve">    24,032.44</t>
  </si>
  <si>
    <t xml:space="preserve">    22,442.92</t>
  </si>
  <si>
    <t xml:space="preserve">    25,284.94</t>
  </si>
  <si>
    <t xml:space="preserve">  5,140,888.58</t>
  </si>
  <si>
    <t xml:space="preserve">  5,576,746.96</t>
  </si>
  <si>
    <t xml:space="preserve">  5,314,260.79</t>
  </si>
  <si>
    <t xml:space="preserve">   459,944.33</t>
  </si>
  <si>
    <t xml:space="preserve">   471,932.50</t>
  </si>
  <si>
    <t xml:space="preserve">   423,046.81</t>
  </si>
  <si>
    <t>dts1-1</t>
  </si>
  <si>
    <t xml:space="preserve">    18,451.53</t>
  </si>
  <si>
    <t xml:space="preserve">    19,210.68</t>
  </si>
  <si>
    <t xml:space="preserve">    19,225.95</t>
  </si>
  <si>
    <t xml:space="preserve">   140,078.05</t>
  </si>
  <si>
    <t xml:space="preserve">   140,268.26</t>
  </si>
  <si>
    <t xml:space="preserve">   126,286.20</t>
  </si>
  <si>
    <t xml:space="preserve">   100,891.82</t>
  </si>
  <si>
    <t xml:space="preserve">   100,986.92</t>
  </si>
  <si>
    <t xml:space="preserve">   104,792.60</t>
  </si>
  <si>
    <t xml:space="preserve">     1,014.57</t>
  </si>
  <si>
    <t xml:space="preserve">     1,351.96</t>
  </si>
  <si>
    <t xml:space="preserve">     1,340.85</t>
  </si>
  <si>
    <t xml:space="preserve">    22,004.61</t>
  </si>
  <si>
    <t xml:space="preserve">    24,575.03</t>
  </si>
  <si>
    <t xml:space="preserve">    25,364.42</t>
  </si>
  <si>
    <t xml:space="preserve">     5,226.48</t>
  </si>
  <si>
    <t xml:space="preserve">     5,340.57</t>
  </si>
  <si>
    <t xml:space="preserve">     5,774.11</t>
  </si>
  <si>
    <t xml:space="preserve">     1,345.17</t>
  </si>
  <si>
    <t xml:space="preserve">     1,185.74</t>
  </si>
  <si>
    <t xml:space="preserve">     1,175.76</t>
  </si>
  <si>
    <t xml:space="preserve">     3,776.69</t>
  </si>
  <si>
    <t xml:space="preserve">     3,762.20</t>
  </si>
  <si>
    <t xml:space="preserve">     3,506.69</t>
  </si>
  <si>
    <t xml:space="preserve">      601.30</t>
  </si>
  <si>
    <t xml:space="preserve">     1,022.05</t>
  </si>
  <si>
    <t xml:space="preserve">      550.36</t>
  </si>
  <si>
    <t xml:space="preserve">    12,807.97</t>
  </si>
  <si>
    <t xml:space="preserve">    12,698.59</t>
  </si>
  <si>
    <t xml:space="preserve">    12,312.75</t>
  </si>
  <si>
    <t xml:space="preserve">     7,360.65</t>
  </si>
  <si>
    <t xml:space="preserve">     7,295.68</t>
  </si>
  <si>
    <t xml:space="preserve">     6,928.96</t>
  </si>
  <si>
    <t>93r1  11-16</t>
  </si>
  <si>
    <t xml:space="preserve">     7,513.09</t>
  </si>
  <si>
    <t xml:space="preserve">     7,416.43</t>
  </si>
  <si>
    <t xml:space="preserve">     8,063.69</t>
  </si>
  <si>
    <t xml:space="preserve">     3,850.27</t>
  </si>
  <si>
    <t xml:space="preserve">     3,903.09</t>
  </si>
  <si>
    <t xml:space="preserve">     3,826.91</t>
  </si>
  <si>
    <t xml:space="preserve">      564.46</t>
  </si>
  <si>
    <t xml:space="preserve">      595.95</t>
  </si>
  <si>
    <t xml:space="preserve">      560.31</t>
  </si>
  <si>
    <t xml:space="preserve">    10,600.30</t>
  </si>
  <si>
    <t xml:space="preserve">    11,138.29</t>
  </si>
  <si>
    <t xml:space="preserve">    11,485.05</t>
  </si>
  <si>
    <t xml:space="preserve">    24,809.56</t>
  </si>
  <si>
    <t xml:space="preserve">    23,137.60</t>
  </si>
  <si>
    <t xml:space="preserve">    24,793.17</t>
  </si>
  <si>
    <t xml:space="preserve">     4,365.49</t>
  </si>
  <si>
    <t xml:space="preserve">     5,115.72</t>
  </si>
  <si>
    <t xml:space="preserve">     5,200.52</t>
  </si>
  <si>
    <t xml:space="preserve">   219,627.20</t>
  </si>
  <si>
    <t xml:space="preserve">   204,930.12</t>
  </si>
  <si>
    <t xml:space="preserve">   229,972.21</t>
  </si>
  <si>
    <t xml:space="preserve">    36,039.39</t>
  </si>
  <si>
    <t xml:space="preserve">    36,632.65</t>
  </si>
  <si>
    <t xml:space="preserve">    36,707.37</t>
  </si>
  <si>
    <t xml:space="preserve">   214,648.29</t>
  </si>
  <si>
    <t xml:space="preserve">   217,701.80</t>
  </si>
  <si>
    <t xml:space="preserve">   208,581.13</t>
  </si>
  <si>
    <t xml:space="preserve">  3,760,680.55</t>
  </si>
  <si>
    <t xml:space="preserve">  3,770,378.53</t>
  </si>
  <si>
    <t xml:space="preserve">  3,711,819.78</t>
  </si>
  <si>
    <t xml:space="preserve">    42,174.05</t>
  </si>
  <si>
    <t xml:space="preserve">    41,477.05</t>
  </si>
  <si>
    <t xml:space="preserve">    41,467.71</t>
  </si>
  <si>
    <t>94r1  66-76</t>
  </si>
  <si>
    <t xml:space="preserve">     3,278.15</t>
  </si>
  <si>
    <t xml:space="preserve">     3,690.63</t>
  </si>
  <si>
    <t xml:space="preserve">     3,564.32</t>
  </si>
  <si>
    <t xml:space="preserve">     7,332.65</t>
  </si>
  <si>
    <t xml:space="preserve">     7,588.63</t>
  </si>
  <si>
    <t xml:space="preserve">     8,258.84</t>
  </si>
  <si>
    <t xml:space="preserve">    21,627.46</t>
  </si>
  <si>
    <t xml:space="preserve">    18,090.12</t>
  </si>
  <si>
    <t xml:space="preserve">    21,475.95</t>
  </si>
  <si>
    <t xml:space="preserve">    21,549.51</t>
  </si>
  <si>
    <t xml:space="preserve">    22,372.36</t>
  </si>
  <si>
    <t xml:space="preserve">    23,076.04</t>
  </si>
  <si>
    <t xml:space="preserve">    23,501.33</t>
  </si>
  <si>
    <t xml:space="preserve">    24,318.24</t>
  </si>
  <si>
    <t xml:space="preserve">    25,331.62</t>
  </si>
  <si>
    <t xml:space="preserve">     5,357.76</t>
  </si>
  <si>
    <t xml:space="preserve">     5,741.14</t>
  </si>
  <si>
    <t xml:space="preserve">     6,128.68</t>
  </si>
  <si>
    <t xml:space="preserve">     3,403.52</t>
  </si>
  <si>
    <t xml:space="preserve">     3,093.06</t>
  </si>
  <si>
    <t xml:space="preserve">     3,349.96</t>
  </si>
  <si>
    <t xml:space="preserve">    47,319.83</t>
  </si>
  <si>
    <t xml:space="preserve">    48,073.88</t>
  </si>
  <si>
    <t xml:space="preserve">    46,332.15</t>
  </si>
  <si>
    <t xml:space="preserve">    10,107.46</t>
  </si>
  <si>
    <t xml:space="preserve">     9,260.51</t>
  </si>
  <si>
    <t xml:space="preserve">     9,808.97</t>
  </si>
  <si>
    <t xml:space="preserve">  1,110,106.60</t>
  </si>
  <si>
    <t xml:space="preserve">  1,103,437.11</t>
  </si>
  <si>
    <t xml:space="preserve">  1,139,976.61</t>
  </si>
  <si>
    <t xml:space="preserve">    11,850.23</t>
  </si>
  <si>
    <t xml:space="preserve">    12,128.26</t>
  </si>
  <si>
    <t xml:space="preserve">    11,567.57</t>
  </si>
  <si>
    <t>94r3  18-26</t>
  </si>
  <si>
    <t xml:space="preserve">     8,401.89</t>
  </si>
  <si>
    <t xml:space="preserve">     8,921.77</t>
  </si>
  <si>
    <t xml:space="preserve">     8,248.34</t>
  </si>
  <si>
    <t xml:space="preserve">     6,483.80</t>
  </si>
  <si>
    <t xml:space="preserve">     8,476.75</t>
  </si>
  <si>
    <t xml:space="preserve">     8,580.89</t>
  </si>
  <si>
    <t xml:space="preserve">    10,387.98</t>
  </si>
  <si>
    <t xml:space="preserve">    10,608.42</t>
  </si>
  <si>
    <t xml:space="preserve">     9,676.03</t>
  </si>
  <si>
    <t xml:space="preserve">    37,149.36</t>
  </si>
  <si>
    <t xml:space="preserve">    38,873.06</t>
  </si>
  <si>
    <t xml:space="preserve">    34,569.20</t>
  </si>
  <si>
    <t xml:space="preserve">    25,052.96</t>
  </si>
  <si>
    <t xml:space="preserve">    23,924.72</t>
  </si>
  <si>
    <t xml:space="preserve">    23,419.29</t>
  </si>
  <si>
    <t xml:space="preserve">     5,160.28</t>
  </si>
  <si>
    <t xml:space="preserve">     4,439.91</t>
  </si>
  <si>
    <t xml:space="preserve">     5,792.27</t>
  </si>
  <si>
    <t xml:space="preserve">    14,735.07</t>
  </si>
  <si>
    <t xml:space="preserve">    19,244.09</t>
  </si>
  <si>
    <t xml:space="preserve">    17,467.46</t>
  </si>
  <si>
    <t xml:space="preserve">    46,240.04</t>
  </si>
  <si>
    <t xml:space="preserve">    43,433.80</t>
  </si>
  <si>
    <t xml:space="preserve">    47,364.40</t>
  </si>
  <si>
    <t xml:space="preserve">    31,371.79</t>
  </si>
  <si>
    <t xml:space="preserve">    29,360.37</t>
  </si>
  <si>
    <t xml:space="preserve">    29,903.77</t>
  </si>
  <si>
    <t xml:space="preserve">  1,409,635.44</t>
  </si>
  <si>
    <t xml:space="preserve">  1,365,040.20</t>
  </si>
  <si>
    <t xml:space="preserve">  1,293,475.79</t>
  </si>
  <si>
    <t xml:space="preserve">    24,807.61</t>
  </si>
  <si>
    <t xml:space="preserve">    24,821.32</t>
  </si>
  <si>
    <t xml:space="preserve">    24,361.48</t>
  </si>
  <si>
    <t>drift5</t>
  </si>
  <si>
    <t xml:space="preserve">     9,134.62</t>
  </si>
  <si>
    <t xml:space="preserve">     9,459.38</t>
  </si>
  <si>
    <t xml:space="preserve">    10,180.36</t>
  </si>
  <si>
    <t xml:space="preserve">    40,563.08</t>
  </si>
  <si>
    <t xml:space="preserve">    42,017.50</t>
  </si>
  <si>
    <t xml:space="preserve">    43,774.15</t>
  </si>
  <si>
    <t xml:space="preserve">    54,174.47</t>
  </si>
  <si>
    <t xml:space="preserve">    47,263.81</t>
  </si>
  <si>
    <t xml:space="preserve">    54,688.12</t>
  </si>
  <si>
    <t xml:space="preserve">    40,273.71</t>
  </si>
  <si>
    <t xml:space="preserve">    38,791.49</t>
  </si>
  <si>
    <t xml:space="preserve">    41,282.48</t>
  </si>
  <si>
    <t xml:space="preserve">    24,439.14</t>
  </si>
  <si>
    <t xml:space="preserve">    22,484.91</t>
  </si>
  <si>
    <t xml:space="preserve">    23,148.71</t>
  </si>
  <si>
    <t xml:space="preserve">    29,675.36</t>
  </si>
  <si>
    <t xml:space="preserve">    30,344.82</t>
  </si>
  <si>
    <t xml:space="preserve">    29,305.55</t>
  </si>
  <si>
    <t xml:space="preserve">    34,658.03</t>
  </si>
  <si>
    <t xml:space="preserve">    33,549.53</t>
  </si>
  <si>
    <t xml:space="preserve">    26,166.65</t>
  </si>
  <si>
    <t xml:space="preserve">    34,977.62</t>
  </si>
  <si>
    <t xml:space="preserve">    35,051.06</t>
  </si>
  <si>
    <t xml:space="preserve">    34,099.31</t>
  </si>
  <si>
    <t xml:space="preserve">    23,386.50</t>
  </si>
  <si>
    <t xml:space="preserve">    24,560.20</t>
  </si>
  <si>
    <t xml:space="preserve">    24,535.83</t>
  </si>
  <si>
    <t xml:space="preserve">  5,616,955.69</t>
  </si>
  <si>
    <t xml:space="preserve">  5,687,149.84</t>
  </si>
  <si>
    <t xml:space="preserve">  5,417,225.57</t>
  </si>
  <si>
    <t xml:space="preserve">   472,408.90</t>
  </si>
  <si>
    <t xml:space="preserve">   478,564.26</t>
  </si>
  <si>
    <t xml:space="preserve">   463,248.82</t>
  </si>
  <si>
    <t>bir1-2</t>
  </si>
  <si>
    <t xml:space="preserve">     8,862.84</t>
  </si>
  <si>
    <t xml:space="preserve">     9,175.70</t>
  </si>
  <si>
    <t xml:space="preserve">     8,954.65</t>
  </si>
  <si>
    <t xml:space="preserve">    11,230.07</t>
  </si>
  <si>
    <t xml:space="preserve">    11,618.00</t>
  </si>
  <si>
    <t xml:space="preserve">    11,476.27</t>
  </si>
  <si>
    <t xml:space="preserve">    11,028.39</t>
  </si>
  <si>
    <t xml:space="preserve">    12,346.85</t>
  </si>
  <si>
    <t xml:space="preserve">    11,939.65</t>
  </si>
  <si>
    <t xml:space="preserve">    44,013.69</t>
  </si>
  <si>
    <t xml:space="preserve">    40,449.17</t>
  </si>
  <si>
    <t xml:space="preserve">    43,259.62</t>
  </si>
  <si>
    <t xml:space="preserve">    23,607.91</t>
  </si>
  <si>
    <t xml:space="preserve">    22,551.07</t>
  </si>
  <si>
    <t xml:space="preserve">    24,417.21</t>
  </si>
  <si>
    <t xml:space="preserve">    26,465.22</t>
  </si>
  <si>
    <t xml:space="preserve">    26,015.37</t>
  </si>
  <si>
    <t xml:space="preserve">    29,499.88</t>
  </si>
  <si>
    <t xml:space="preserve">     4,568.27</t>
  </si>
  <si>
    <t xml:space="preserve">     4,360.00</t>
  </si>
  <si>
    <t xml:space="preserve">     4,095.12</t>
  </si>
  <si>
    <t xml:space="preserve">    43,273.09</t>
  </si>
  <si>
    <t xml:space="preserve">    47,552.37</t>
  </si>
  <si>
    <t xml:space="preserve">    47,595.54</t>
  </si>
  <si>
    <t xml:space="preserve">    14,861.33</t>
  </si>
  <si>
    <t xml:space="preserve">    15,590.16</t>
  </si>
  <si>
    <t xml:space="preserve">    15,456.17</t>
  </si>
  <si>
    <t xml:space="preserve">  1,522,800.64</t>
  </si>
  <si>
    <t xml:space="preserve">  1,449,240.21</t>
  </si>
  <si>
    <t xml:space="preserve">  1,530,883.69</t>
  </si>
  <si>
    <t xml:space="preserve">    26,221.19</t>
  </si>
  <si>
    <t xml:space="preserve">    27,409.78</t>
  </si>
  <si>
    <t xml:space="preserve">    27,992.94</t>
  </si>
  <si>
    <t>95r3  39-51</t>
  </si>
  <si>
    <t xml:space="preserve">     6,578.66</t>
  </si>
  <si>
    <t xml:space="preserve">     5,830.98</t>
  </si>
  <si>
    <t xml:space="preserve">     6,530.85</t>
  </si>
  <si>
    <t xml:space="preserve">    17,886.04</t>
  </si>
  <si>
    <t xml:space="preserve">    16,378.88</t>
  </si>
  <si>
    <t xml:space="preserve">    17,806.56</t>
  </si>
  <si>
    <t xml:space="preserve">    17,808.08</t>
  </si>
  <si>
    <t xml:space="preserve">    17,841.48</t>
  </si>
  <si>
    <t xml:space="preserve">    17,074.57</t>
  </si>
  <si>
    <t xml:space="preserve">    20,748.47</t>
  </si>
  <si>
    <t xml:space="preserve">    20,326.81</t>
  </si>
  <si>
    <t xml:space="preserve">    19,659.08</t>
  </si>
  <si>
    <t xml:space="preserve">    25,887.13</t>
  </si>
  <si>
    <t xml:space="preserve">    24,993.77</t>
  </si>
  <si>
    <t xml:space="preserve">    25,464.05</t>
  </si>
  <si>
    <t xml:space="preserve">     6,705.74</t>
  </si>
  <si>
    <t xml:space="preserve">     6,709.60</t>
  </si>
  <si>
    <t xml:space="preserve">     6,596.39</t>
  </si>
  <si>
    <t xml:space="preserve">     2,952.08</t>
  </si>
  <si>
    <t xml:space="preserve">     3,123.60</t>
  </si>
  <si>
    <t xml:space="preserve">     2,838.65</t>
  </si>
  <si>
    <t xml:space="preserve">    39,973.99</t>
  </si>
  <si>
    <t xml:space="preserve">    38,428.00</t>
  </si>
  <si>
    <t xml:space="preserve">    40,601.78</t>
  </si>
  <si>
    <t xml:space="preserve">     9,395.30</t>
  </si>
  <si>
    <t xml:space="preserve">     9,699.92</t>
  </si>
  <si>
    <t xml:space="preserve">     9,672.87</t>
  </si>
  <si>
    <t xml:space="preserve">  1,090,389.38</t>
  </si>
  <si>
    <t xml:space="preserve">  1,015,005.69</t>
  </si>
  <si>
    <t xml:space="preserve">  1,037,274.01</t>
  </si>
  <si>
    <t xml:space="preserve">    11,733.75</t>
  </si>
  <si>
    <t xml:space="preserve">    11,018.45</t>
  </si>
  <si>
    <t xml:space="preserve">    11,033.03</t>
  </si>
  <si>
    <t>97r1  8-18</t>
  </si>
  <si>
    <t xml:space="preserve">     7,303.92</t>
  </si>
  <si>
    <t xml:space="preserve">     6,653.88</t>
  </si>
  <si>
    <t xml:space="preserve">     7,427.35</t>
  </si>
  <si>
    <t xml:space="preserve">    13,192.93</t>
  </si>
  <si>
    <t xml:space="preserve">    12,882.69</t>
  </si>
  <si>
    <t xml:space="preserve">    13,587.54</t>
  </si>
  <si>
    <t xml:space="preserve">    22,241.61</t>
  </si>
  <si>
    <t xml:space="preserve">    23,193.22</t>
  </si>
  <si>
    <t xml:space="preserve">    22,071.62</t>
  </si>
  <si>
    <t xml:space="preserve">    25,351.18</t>
  </si>
  <si>
    <t xml:space="preserve">    25,652.54</t>
  </si>
  <si>
    <t xml:space="preserve">    22,092.71</t>
  </si>
  <si>
    <t xml:space="preserve">    24,272.39</t>
  </si>
  <si>
    <t xml:space="preserve">    22,099.80</t>
  </si>
  <si>
    <t xml:space="preserve">    22,952.09</t>
  </si>
  <si>
    <t xml:space="preserve">     6,621.81</t>
  </si>
  <si>
    <t xml:space="preserve">     7,181.34</t>
  </si>
  <si>
    <t xml:space="preserve">     6,345.06</t>
  </si>
  <si>
    <t xml:space="preserve">     2,121.82</t>
  </si>
  <si>
    <t xml:space="preserve">     2,403.35</t>
  </si>
  <si>
    <t xml:space="preserve">     2,639.26</t>
  </si>
  <si>
    <t xml:space="preserve">    48,535.79</t>
  </si>
  <si>
    <t xml:space="preserve">    51,315.26</t>
  </si>
  <si>
    <t xml:space="preserve">    50,789.67</t>
  </si>
  <si>
    <t xml:space="preserve">    10,975.51</t>
  </si>
  <si>
    <t xml:space="preserve">     9,937.82</t>
  </si>
  <si>
    <t xml:space="preserve">    10,769.53</t>
  </si>
  <si>
    <t xml:space="preserve">   982,959.03</t>
  </si>
  <si>
    <t xml:space="preserve">   989,251.44</t>
  </si>
  <si>
    <t xml:space="preserve">   976,411.84</t>
  </si>
  <si>
    <t xml:space="preserve">     9,856.92</t>
  </si>
  <si>
    <t xml:space="preserve">    10,544.26</t>
  </si>
  <si>
    <t xml:space="preserve">     9,881.46</t>
  </si>
  <si>
    <t>jgb1-1</t>
  </si>
  <si>
    <t xml:space="preserve">    11,473.29</t>
  </si>
  <si>
    <t xml:space="preserve">    11,624.03</t>
  </si>
  <si>
    <t xml:space="preserve">     9,916.84</t>
  </si>
  <si>
    <t xml:space="preserve">     2,453.72</t>
  </si>
  <si>
    <t xml:space="preserve">     2,194.20</t>
  </si>
  <si>
    <t xml:space="preserve">     2,411.93</t>
  </si>
  <si>
    <t xml:space="preserve">     2,100.10</t>
  </si>
  <si>
    <t xml:space="preserve">     2,163.74</t>
  </si>
  <si>
    <t xml:space="preserve">     2,179.24</t>
  </si>
  <si>
    <t xml:space="preserve">    89,832.01</t>
  </si>
  <si>
    <t xml:space="preserve">    77,815.61</t>
  </si>
  <si>
    <t xml:space="preserve">    75,095.96</t>
  </si>
  <si>
    <t xml:space="preserve">    24,268.05</t>
  </si>
  <si>
    <t xml:space="preserve">    24,437.52</t>
  </si>
  <si>
    <t xml:space="preserve">    24,717.05</t>
  </si>
  <si>
    <t xml:space="preserve">    20,301.81</t>
  </si>
  <si>
    <t xml:space="preserve">    19,431.76</t>
  </si>
  <si>
    <t xml:space="preserve">    21,642.00</t>
  </si>
  <si>
    <t xml:space="preserve">     7,063.06</t>
  </si>
  <si>
    <t xml:space="preserve">     7,022.62</t>
  </si>
  <si>
    <t xml:space="preserve">     7,146.80</t>
  </si>
  <si>
    <t xml:space="preserve">    38,548.58</t>
  </si>
  <si>
    <t xml:space="preserve">    40,797.09</t>
  </si>
  <si>
    <t xml:space="preserve">    40,299.69</t>
  </si>
  <si>
    <t xml:space="preserve">    10,114.23</t>
  </si>
  <si>
    <t xml:space="preserve">    10,466.58</t>
  </si>
  <si>
    <t xml:space="preserve">     9,473.38</t>
  </si>
  <si>
    <t xml:space="preserve">  4,542,150.98</t>
  </si>
  <si>
    <t xml:space="preserve">  4,385,316.64</t>
  </si>
  <si>
    <t xml:space="preserve">  4,767,594.18</t>
  </si>
  <si>
    <t xml:space="preserve">   233,596.60</t>
  </si>
  <si>
    <t xml:space="preserve">   226,736.69</t>
  </si>
  <si>
    <t xml:space="preserve">   210,839.61</t>
  </si>
  <si>
    <t xml:space="preserve">     8,905.45</t>
  </si>
  <si>
    <t xml:space="preserve">    10,693.08</t>
  </si>
  <si>
    <t xml:space="preserve">    10,829.80</t>
  </si>
  <si>
    <t xml:space="preserve">    43,764.16</t>
  </si>
  <si>
    <t xml:space="preserve">    44,410.44</t>
  </si>
  <si>
    <t xml:space="preserve">    43,441.01</t>
  </si>
  <si>
    <t xml:space="preserve">    51,578.56</t>
  </si>
  <si>
    <t xml:space="preserve">    51,706.66</t>
  </si>
  <si>
    <t xml:space="preserve">    52,592.71</t>
  </si>
  <si>
    <t xml:space="preserve">    39,984.91</t>
  </si>
  <si>
    <t xml:space="preserve">    41,725.05</t>
  </si>
  <si>
    <t xml:space="preserve">    38,854.25</t>
  </si>
  <si>
    <t xml:space="preserve">    24,886.61</t>
  </si>
  <si>
    <t xml:space="preserve">    23,600.20</t>
  </si>
  <si>
    <t xml:space="preserve">    24,761.76</t>
  </si>
  <si>
    <t xml:space="preserve">    27,683.71</t>
  </si>
  <si>
    <t xml:space="preserve">    29,104.28</t>
  </si>
  <si>
    <t xml:space="preserve">    29,217.78</t>
  </si>
  <si>
    <t xml:space="preserve">    35,138.57</t>
  </si>
  <si>
    <t xml:space="preserve">    33,589.26</t>
  </si>
  <si>
    <t xml:space="preserve">    34,747.06</t>
  </si>
  <si>
    <t xml:space="preserve">    35,355.41</t>
  </si>
  <si>
    <t xml:space="preserve">    34,626.63</t>
  </si>
  <si>
    <t xml:space="preserve">    34,232.52</t>
  </si>
  <si>
    <t xml:space="preserve">    26,584.11</t>
  </si>
  <si>
    <t xml:space="preserve">    27,269.98</t>
  </si>
  <si>
    <t xml:space="preserve">    26,940.66</t>
  </si>
  <si>
    <t xml:space="preserve">  5,268,428.33</t>
  </si>
  <si>
    <t xml:space="preserve">  5,131,300.30</t>
  </si>
  <si>
    <t xml:space="preserve">  5,698,222.56</t>
  </si>
  <si>
    <t xml:space="preserve">   476,018.55</t>
  </si>
  <si>
    <t xml:space="preserve">   410,572.46</t>
  </si>
  <si>
    <t xml:space="preserve">   463,267.41</t>
  </si>
  <si>
    <t>98r3  26-46</t>
  </si>
  <si>
    <t xml:space="preserve">     4,520.35</t>
  </si>
  <si>
    <t xml:space="preserve">     6,622.06</t>
  </si>
  <si>
    <t xml:space="preserve">     5,722.08</t>
  </si>
  <si>
    <t xml:space="preserve">    12,928.62</t>
  </si>
  <si>
    <t xml:space="preserve">    14,015.63</t>
  </si>
  <si>
    <t xml:space="preserve">    14,776.30</t>
  </si>
  <si>
    <t xml:space="preserve">    39,142.34</t>
  </si>
  <si>
    <t xml:space="preserve">    39,594.76</t>
  </si>
  <si>
    <t xml:space="preserve">    39,180.04</t>
  </si>
  <si>
    <t xml:space="preserve">    19,278.70</t>
  </si>
  <si>
    <t xml:space="preserve">    19,150.25</t>
  </si>
  <si>
    <t xml:space="preserve">    19,560.82</t>
  </si>
  <si>
    <t xml:space="preserve">    23,395.72</t>
  </si>
  <si>
    <t xml:space="preserve">    24,867.89</t>
  </si>
  <si>
    <t xml:space="preserve">    24,164.05</t>
  </si>
  <si>
    <t xml:space="preserve">     5,330.60</t>
  </si>
  <si>
    <t xml:space="preserve">     5,663.59</t>
  </si>
  <si>
    <t xml:space="preserve">     5,471.89</t>
  </si>
  <si>
    <t xml:space="preserve">     2,765.20</t>
  </si>
  <si>
    <t xml:space="preserve">     2,675.64</t>
  </si>
  <si>
    <t xml:space="preserve">     2,577.46</t>
  </si>
  <si>
    <t xml:space="preserve">    38,066.80</t>
  </si>
  <si>
    <t xml:space="preserve">    36,474.88</t>
  </si>
  <si>
    <t xml:space="preserve">    39,079.35</t>
  </si>
  <si>
    <t xml:space="preserve">     8,933.69</t>
  </si>
  <si>
    <t xml:space="preserve">     8,788.01</t>
  </si>
  <si>
    <t xml:space="preserve">     9,210.08</t>
  </si>
  <si>
    <t xml:space="preserve">  1,178,523.63</t>
  </si>
  <si>
    <t xml:space="preserve">  1,197,449.95</t>
  </si>
  <si>
    <t xml:space="preserve">  1,198,686.78</t>
  </si>
  <si>
    <t xml:space="preserve">    13,948.20</t>
  </si>
  <si>
    <t xml:space="preserve">    13,876.55</t>
  </si>
  <si>
    <t xml:space="preserve">    13,288.00</t>
  </si>
  <si>
    <t>jp1-2</t>
  </si>
  <si>
    <t xml:space="preserve">    17,409.75</t>
  </si>
  <si>
    <t xml:space="preserve">    18,231.72</t>
  </si>
  <si>
    <t xml:space="preserve">    19,115.35</t>
  </si>
  <si>
    <t xml:space="preserve">   162,688.31</t>
  </si>
  <si>
    <t xml:space="preserve">   164,264.89</t>
  </si>
  <si>
    <t xml:space="preserve">   161,984.66</t>
  </si>
  <si>
    <t xml:space="preserve">    85,021.52</t>
  </si>
  <si>
    <t xml:space="preserve">    53,347.88</t>
  </si>
  <si>
    <t xml:space="preserve">    82,831.82</t>
  </si>
  <si>
    <t xml:space="preserve">     3,453.54</t>
  </si>
  <si>
    <t xml:space="preserve">     3,269.84</t>
  </si>
  <si>
    <t xml:space="preserve">     3,423.63</t>
  </si>
  <si>
    <t xml:space="preserve">    23,623.71</t>
  </si>
  <si>
    <t xml:space="preserve">    21,185.18</t>
  </si>
  <si>
    <t xml:space="preserve">    24,529.06</t>
  </si>
  <si>
    <t xml:space="preserve">     5,320.64</t>
  </si>
  <si>
    <t xml:space="preserve">     5,404.22</t>
  </si>
  <si>
    <t xml:space="preserve">     5,201.44</t>
  </si>
  <si>
    <t xml:space="preserve">     2,196.64</t>
  </si>
  <si>
    <t xml:space="preserve">     1,892.69</t>
  </si>
  <si>
    <t xml:space="preserve">     1,941.57</t>
  </si>
  <si>
    <t xml:space="preserve">     8,394.29</t>
  </si>
  <si>
    <t xml:space="preserve">     8,546.07</t>
  </si>
  <si>
    <t xml:space="preserve">     7,558.20</t>
  </si>
  <si>
    <t xml:space="preserve">      857.10</t>
  </si>
  <si>
    <t xml:space="preserve">      742.43</t>
  </si>
  <si>
    <t xml:space="preserve">      340.54</t>
  </si>
  <si>
    <t xml:space="preserve">    15,012.86</t>
  </si>
  <si>
    <t xml:space="preserve">    15,136.90</t>
  </si>
  <si>
    <t xml:space="preserve">    15,177.64</t>
  </si>
  <si>
    <t xml:space="preserve">    40,199.33</t>
  </si>
  <si>
    <t xml:space="preserve">    36,903.52</t>
  </si>
  <si>
    <t xml:space="preserve">    39,997.38</t>
  </si>
  <si>
    <t>100r1  50-55</t>
  </si>
  <si>
    <t xml:space="preserve">    15,996.32</t>
  </si>
  <si>
    <t xml:space="preserve">    14,990.07</t>
  </si>
  <si>
    <t xml:space="preserve">    15,953.35</t>
  </si>
  <si>
    <t xml:space="preserve">    73,269.47</t>
  </si>
  <si>
    <t xml:space="preserve">    69,751.36</t>
  </si>
  <si>
    <t xml:space="preserve">    61,114.46</t>
  </si>
  <si>
    <t xml:space="preserve">    23,442.54</t>
  </si>
  <si>
    <t xml:space="preserve">    29,657.11</t>
  </si>
  <si>
    <t xml:space="preserve">    29,073.57</t>
  </si>
  <si>
    <t xml:space="preserve">     6,400.85</t>
  </si>
  <si>
    <t xml:space="preserve">     6,902.00</t>
  </si>
  <si>
    <t xml:space="preserve">     7,111.06</t>
  </si>
  <si>
    <t xml:space="preserve">    23,972.18</t>
  </si>
  <si>
    <t xml:space="preserve">    24,578.05</t>
  </si>
  <si>
    <t xml:space="preserve">    22,648.53</t>
  </si>
  <si>
    <t xml:space="preserve">    23,860.78</t>
  </si>
  <si>
    <t xml:space="preserve">    24,450.61</t>
  </si>
  <si>
    <t xml:space="preserve">    23,524.64</t>
  </si>
  <si>
    <t xml:space="preserve">     2,118.85</t>
  </si>
  <si>
    <t xml:space="preserve">     1,677.14</t>
  </si>
  <si>
    <t xml:space="preserve">     1,838.09</t>
  </si>
  <si>
    <t xml:space="preserve">    14,926.70</t>
  </si>
  <si>
    <t xml:space="preserve">    16,075.19</t>
  </si>
  <si>
    <t xml:space="preserve">    16,489.59</t>
  </si>
  <si>
    <t xml:space="preserve">     3,870.69</t>
  </si>
  <si>
    <t xml:space="preserve">     3,575.09</t>
  </si>
  <si>
    <t xml:space="preserve">     2,989.09</t>
  </si>
  <si>
    <t xml:space="preserve">   555,124.40</t>
  </si>
  <si>
    <t xml:space="preserve">   591,393.86</t>
  </si>
  <si>
    <t xml:space="preserve">   585,924.93</t>
  </si>
  <si>
    <t xml:space="preserve">     9,532.34</t>
  </si>
  <si>
    <t xml:space="preserve">    10,663.88</t>
  </si>
  <si>
    <t xml:space="preserve">     9,718.81</t>
  </si>
  <si>
    <t xml:space="preserve">    10,308.73</t>
  </si>
  <si>
    <t xml:space="preserve">    11,139.17</t>
  </si>
  <si>
    <t xml:space="preserve">    11,461.31</t>
  </si>
  <si>
    <t xml:space="preserve">    51,787.57</t>
  </si>
  <si>
    <t xml:space="preserve">    53,406.47</t>
  </si>
  <si>
    <t xml:space="preserve">    52,541.52</t>
  </si>
  <si>
    <t xml:space="preserve">    42,318.35</t>
  </si>
  <si>
    <t xml:space="preserve">    45,997.97</t>
  </si>
  <si>
    <t xml:space="preserve">    44,731.24</t>
  </si>
  <si>
    <t xml:space="preserve">    10,582.98</t>
  </si>
  <si>
    <t xml:space="preserve">    10,938.01</t>
  </si>
  <si>
    <t xml:space="preserve">    10,073.24</t>
  </si>
  <si>
    <t xml:space="preserve">    25,089.71</t>
  </si>
  <si>
    <t xml:space="preserve">    23,705.30</t>
  </si>
  <si>
    <t xml:space="preserve">    24,518.63</t>
  </si>
  <si>
    <t xml:space="preserve">    22,446.97</t>
  </si>
  <si>
    <t xml:space="preserve">    21,947.51</t>
  </si>
  <si>
    <t xml:space="preserve">    23,949.77</t>
  </si>
  <si>
    <t xml:space="preserve">     2,130.02</t>
  </si>
  <si>
    <t xml:space="preserve">     2,110.29</t>
  </si>
  <si>
    <t xml:space="preserve">     2,299.80</t>
  </si>
  <si>
    <t xml:space="preserve">    22,006.80</t>
  </si>
  <si>
    <t xml:space="preserve">    19,573.26</t>
  </si>
  <si>
    <t xml:space="preserve">    22,212.15</t>
  </si>
  <si>
    <t xml:space="preserve">     5,181.21</t>
  </si>
  <si>
    <t xml:space="preserve">     5,824.17</t>
  </si>
  <si>
    <t xml:space="preserve">     5,619.94</t>
  </si>
  <si>
    <t xml:space="preserve">   687,759.81</t>
  </si>
  <si>
    <t xml:space="preserve">   735,501.27</t>
  </si>
  <si>
    <t xml:space="preserve">   720,528.81</t>
  </si>
  <si>
    <t xml:space="preserve">    17,736.89</t>
  </si>
  <si>
    <t xml:space="preserve">    17,783.86</t>
  </si>
  <si>
    <t xml:space="preserve">    18,292.03</t>
  </si>
  <si>
    <t xml:space="preserve">    11,162.43</t>
  </si>
  <si>
    <t xml:space="preserve">    11,543.83</t>
  </si>
  <si>
    <t xml:space="preserve">    11,454.32</t>
  </si>
  <si>
    <t xml:space="preserve">    46,051.67</t>
  </si>
  <si>
    <t xml:space="preserve">    42,641.07</t>
  </si>
  <si>
    <t xml:space="preserve">    45,616.83</t>
  </si>
  <si>
    <t xml:space="preserve">    60,495.06</t>
  </si>
  <si>
    <t xml:space="preserve">    56,245.39</t>
  </si>
  <si>
    <t xml:space="preserve">    54,445.17</t>
  </si>
  <si>
    <t xml:space="preserve">    42,708.36</t>
  </si>
  <si>
    <t xml:space="preserve">    44,130.52</t>
  </si>
  <si>
    <t xml:space="preserve">    43,787.36</t>
  </si>
  <si>
    <t xml:space="preserve">    23,266.89</t>
  </si>
  <si>
    <t xml:space="preserve">    25,239.43</t>
  </si>
  <si>
    <t xml:space="preserve">    24,119.74</t>
  </si>
  <si>
    <t xml:space="preserve">    30,069.36</t>
  </si>
  <si>
    <t xml:space="preserve">    30,467.74</t>
  </si>
  <si>
    <t xml:space="preserve">    30,060.40</t>
  </si>
  <si>
    <t xml:space="preserve">    35,679.18</t>
  </si>
  <si>
    <t xml:space="preserve">    33,880.98</t>
  </si>
  <si>
    <t xml:space="preserve">    36,624.03</t>
  </si>
  <si>
    <t xml:space="preserve">    35,943.45</t>
  </si>
  <si>
    <t xml:space="preserve">    37,889.00</t>
  </si>
  <si>
    <t xml:space="preserve">    36,861.89</t>
  </si>
  <si>
    <t xml:space="preserve">    25,358.45</t>
  </si>
  <si>
    <t xml:space="preserve">    26,666.85</t>
  </si>
  <si>
    <t xml:space="preserve">    23,703.44</t>
  </si>
  <si>
    <t xml:space="preserve">  5,368,229.57</t>
  </si>
  <si>
    <t xml:space="preserve">  5,562,454.85</t>
  </si>
  <si>
    <t xml:space="preserve">  5,670,874.12</t>
  </si>
  <si>
    <t xml:space="preserve">   475,829.11</t>
  </si>
  <si>
    <t xml:space="preserve">   446,111.61</t>
  </si>
  <si>
    <t xml:space="preserve">   500,465.94</t>
  </si>
  <si>
    <t>ja3-2</t>
  </si>
  <si>
    <t xml:space="preserve">     3,903.20</t>
  </si>
  <si>
    <t xml:space="preserve">     3,561.13</t>
  </si>
  <si>
    <t xml:space="preserve">     3,445.39</t>
  </si>
  <si>
    <t xml:space="preserve">     2,844.51</t>
  </si>
  <si>
    <t xml:space="preserve">     2,963.13</t>
  </si>
  <si>
    <t xml:space="preserve">     2,892.93</t>
  </si>
  <si>
    <t xml:space="preserve">     2,712.21</t>
  </si>
  <si>
    <t xml:space="preserve">     2,333.77</t>
  </si>
  <si>
    <t xml:space="preserve">     2,638.84</t>
  </si>
  <si>
    <t xml:space="preserve">    22,197.28</t>
  </si>
  <si>
    <t xml:space="preserve">    23,946.23</t>
  </si>
  <si>
    <t xml:space="preserve">    22,792.31</t>
  </si>
  <si>
    <t xml:space="preserve">    24,835.58</t>
  </si>
  <si>
    <t xml:space="preserve">    25,188.46</t>
  </si>
  <si>
    <t xml:space="preserve">    24,326.64</t>
  </si>
  <si>
    <t xml:space="preserve">    12,495.84</t>
  </si>
  <si>
    <t xml:space="preserve">    12,998.93</t>
  </si>
  <si>
    <t xml:space="preserve">    13,364.41</t>
  </si>
  <si>
    <t xml:space="preserve">    24,964.28</t>
  </si>
  <si>
    <t xml:space="preserve">    24,742.28</t>
  </si>
  <si>
    <t xml:space="preserve">    24,829.91</t>
  </si>
  <si>
    <t xml:space="preserve">    22,849.12</t>
  </si>
  <si>
    <t xml:space="preserve">    23,872.17</t>
  </si>
  <si>
    <t xml:space="preserve">    23,876.67</t>
  </si>
  <si>
    <t xml:space="preserve">    19,720.91</t>
  </si>
  <si>
    <t xml:space="preserve">    20,972.44</t>
  </si>
  <si>
    <t xml:space="preserve">    17,934.91</t>
  </si>
  <si>
    <t xml:space="preserve">  3,866,900.80</t>
  </si>
  <si>
    <t xml:space="preserve">  4,169,419.60</t>
  </si>
  <si>
    <t xml:space="preserve">  3,652,027.80</t>
  </si>
  <si>
    <t xml:space="preserve">  1,145,286.67</t>
  </si>
  <si>
    <t xml:space="preserve">  1,100,865.22</t>
  </si>
  <si>
    <t xml:space="preserve">  1,106,501.15</t>
  </si>
  <si>
    <t>-      729.40</t>
  </si>
  <si>
    <t xml:space="preserve">       91.25</t>
  </si>
  <si>
    <t>-      583.51</t>
  </si>
  <si>
    <t xml:space="preserve">      868.42</t>
  </si>
  <si>
    <t xml:space="preserve">     1,042.58</t>
  </si>
  <si>
    <t xml:space="preserve">      635.33</t>
  </si>
  <si>
    <t xml:space="preserve">      587.39</t>
  </si>
  <si>
    <t xml:space="preserve">      622.02</t>
  </si>
  <si>
    <t xml:space="preserve">      579.37</t>
  </si>
  <si>
    <t>-      137.90</t>
  </si>
  <si>
    <t xml:space="preserve">      308.30</t>
  </si>
  <si>
    <t xml:space="preserve">      211.43</t>
  </si>
  <si>
    <t xml:space="preserve">    25,371.88</t>
  </si>
  <si>
    <t xml:space="preserve">    25,068.81</t>
  </si>
  <si>
    <t xml:space="preserve">    25,297.36</t>
  </si>
  <si>
    <t xml:space="preserve">     4,906.56</t>
  </si>
  <si>
    <t xml:space="preserve">     4,887.51</t>
  </si>
  <si>
    <t xml:space="preserve">     4,708.18</t>
  </si>
  <si>
    <t xml:space="preserve">      665.96</t>
  </si>
  <si>
    <t xml:space="preserve">     1,182.78</t>
  </si>
  <si>
    <t xml:space="preserve">     1,352.01</t>
  </si>
  <si>
    <t xml:space="preserve">      446.29</t>
  </si>
  <si>
    <t xml:space="preserve">      623.52</t>
  </si>
  <si>
    <t>-      290.10</t>
  </si>
  <si>
    <t xml:space="preserve">      845.28</t>
  </si>
  <si>
    <t xml:space="preserve">      833.56</t>
  </si>
  <si>
    <t xml:space="preserve">      425.89</t>
  </si>
  <si>
    <t xml:space="preserve">     8,006.29</t>
  </si>
  <si>
    <t xml:space="preserve">     8,079.59</t>
  </si>
  <si>
    <t xml:space="preserve">     8,342.43</t>
  </si>
  <si>
    <t xml:space="preserve">     4,633.29</t>
  </si>
  <si>
    <t xml:space="preserve">     4,575.86</t>
  </si>
  <si>
    <t xml:space="preserve">     5,119.84</t>
  </si>
  <si>
    <t>dts1-2</t>
  </si>
  <si>
    <t xml:space="preserve">    21,435.75</t>
  </si>
  <si>
    <t xml:space="preserve">    21,271.38</t>
  </si>
  <si>
    <t xml:space="preserve">    21,870.98</t>
  </si>
  <si>
    <t xml:space="preserve">   165,982.00</t>
  </si>
  <si>
    <t xml:space="preserve">   153,668.88</t>
  </si>
  <si>
    <t xml:space="preserve">   167,487.17</t>
  </si>
  <si>
    <t xml:space="preserve">   116,897.75</t>
  </si>
  <si>
    <t xml:space="preserve">    98,340.41</t>
  </si>
  <si>
    <t xml:space="preserve">   119,346.13</t>
  </si>
  <si>
    <t xml:space="preserve">     1,241.83</t>
  </si>
  <si>
    <t xml:space="preserve">     1,781.79</t>
  </si>
  <si>
    <t xml:space="preserve">     1,332.18</t>
  </si>
  <si>
    <t xml:space="preserve">    24,015.70</t>
  </si>
  <si>
    <t xml:space="preserve">    24,431.69</t>
  </si>
  <si>
    <t xml:space="preserve">    24,849.98</t>
  </si>
  <si>
    <t xml:space="preserve">     5,113.53</t>
  </si>
  <si>
    <t xml:space="preserve">     5,281.40</t>
  </si>
  <si>
    <t xml:space="preserve">     4,562.50</t>
  </si>
  <si>
    <t xml:space="preserve">     1,115.62</t>
  </si>
  <si>
    <t xml:space="preserve">     1,112.39</t>
  </si>
  <si>
    <t xml:space="preserve">     1,369.56</t>
  </si>
  <si>
    <t xml:space="preserve">     3,558.42</t>
  </si>
  <si>
    <t xml:space="preserve">     4,026.65</t>
  </si>
  <si>
    <t xml:space="preserve">     3,860.65</t>
  </si>
  <si>
    <t xml:space="preserve">      180.06</t>
  </si>
  <si>
    <t xml:space="preserve">      866.58</t>
  </si>
  <si>
    <t xml:space="preserve">     1,057.03</t>
  </si>
  <si>
    <t xml:space="preserve">    11,760.59</t>
  </si>
  <si>
    <t xml:space="preserve">    12,968.57</t>
  </si>
  <si>
    <t xml:space="preserve">    10,193.79</t>
  </si>
  <si>
    <t xml:space="preserve">     5,611.19</t>
  </si>
  <si>
    <t xml:space="preserve">     5,594.29</t>
  </si>
  <si>
    <t xml:space="preserve">     5,857.19</t>
  </si>
  <si>
    <t>jgb1-2</t>
  </si>
  <si>
    <t xml:space="preserve">    13,179.15</t>
  </si>
  <si>
    <t xml:space="preserve">    11,540.52</t>
  </si>
  <si>
    <t xml:space="preserve">    11,072.75</t>
  </si>
  <si>
    <t xml:space="preserve">     2,260.40</t>
  </si>
  <si>
    <t xml:space="preserve">     2,129.05</t>
  </si>
  <si>
    <t xml:space="preserve">     2,418.29</t>
  </si>
  <si>
    <t xml:space="preserve">     2,368.90</t>
  </si>
  <si>
    <t xml:space="preserve">     2,236.50</t>
  </si>
  <si>
    <t xml:space="preserve">     2,332.69</t>
  </si>
  <si>
    <t xml:space="preserve">    92,839.77</t>
  </si>
  <si>
    <t xml:space="preserve">    91,174.19</t>
  </si>
  <si>
    <t xml:space="preserve">    94,198.69</t>
  </si>
  <si>
    <t xml:space="preserve">    23,884.03</t>
  </si>
  <si>
    <t xml:space="preserve">    22,970.42</t>
  </si>
  <si>
    <t xml:space="preserve">    23,261.45</t>
  </si>
  <si>
    <t xml:space="preserve">    20,263.46</t>
  </si>
  <si>
    <t xml:space="preserve">    20,390.04</t>
  </si>
  <si>
    <t xml:space="preserve">    19,089.18</t>
  </si>
  <si>
    <t xml:space="preserve">     6,125.20</t>
  </si>
  <si>
    <t xml:space="preserve">     7,004.37</t>
  </si>
  <si>
    <t xml:space="preserve">     6,848.16</t>
  </si>
  <si>
    <t xml:space="preserve">    38,578.45</t>
  </si>
  <si>
    <t xml:space="preserve">    42,708.19</t>
  </si>
  <si>
    <t xml:space="preserve">    42,799.95</t>
  </si>
  <si>
    <t xml:space="preserve">     9,965.68</t>
  </si>
  <si>
    <t xml:space="preserve">    11,638.10</t>
  </si>
  <si>
    <t xml:space="preserve">    10,322.68</t>
  </si>
  <si>
    <t xml:space="preserve">  4,732,930.19</t>
  </si>
  <si>
    <t xml:space="preserve">  5,115,735.31</t>
  </si>
  <si>
    <t xml:space="preserve">  4,810,833.80</t>
  </si>
  <si>
    <t xml:space="preserve">   250,156.54</t>
  </si>
  <si>
    <t xml:space="preserve">   242,349.45</t>
  </si>
  <si>
    <t xml:space="preserve">   236,934.35</t>
  </si>
  <si>
    <t xml:space="preserve">    12,074.74</t>
  </si>
  <si>
    <t xml:space="preserve">    11,407.05</t>
  </si>
  <si>
    <t xml:space="preserve">    10,867.60</t>
  </si>
  <si>
    <t xml:space="preserve">    51,757.64</t>
  </si>
  <si>
    <t xml:space="preserve">    48,198.05</t>
  </si>
  <si>
    <t xml:space="preserve">    52,138.94</t>
  </si>
  <si>
    <t xml:space="preserve">    64,753.05</t>
  </si>
  <si>
    <t xml:space="preserve">    64,578.50</t>
  </si>
  <si>
    <t xml:space="preserve">    64,760.96</t>
  </si>
  <si>
    <t xml:space="preserve">    42,626.37</t>
  </si>
  <si>
    <t xml:space="preserve">    44,329.67</t>
  </si>
  <si>
    <t xml:space="preserve">    45,896.71</t>
  </si>
  <si>
    <t xml:space="preserve">    21,988.80</t>
  </si>
  <si>
    <t xml:space="preserve">    25,012.77</t>
  </si>
  <si>
    <t xml:space="preserve">    24,285.97</t>
  </si>
  <si>
    <t xml:space="preserve">    31,486.01</t>
  </si>
  <si>
    <t xml:space="preserve">    30,554.15</t>
  </si>
  <si>
    <t xml:space="preserve">    29,767.10</t>
  </si>
  <si>
    <t xml:space="preserve">    33,229.02</t>
  </si>
  <si>
    <t xml:space="preserve">    36,027.26</t>
  </si>
  <si>
    <t xml:space="preserve">    37,709.98</t>
  </si>
  <si>
    <t xml:space="preserve">    37,437.55</t>
  </si>
  <si>
    <t xml:space="preserve">    38,984.67</t>
  </si>
  <si>
    <t xml:space="preserve">    37,900.32</t>
  </si>
  <si>
    <t xml:space="preserve">    26,055.44</t>
  </si>
  <si>
    <t xml:space="preserve">    28,202.96</t>
  </si>
  <si>
    <t xml:space="preserve">    25,906.06</t>
  </si>
  <si>
    <t xml:space="preserve">  5,696,022.26</t>
  </si>
  <si>
    <t xml:space="preserve">  5,778,205.46</t>
  </si>
  <si>
    <t xml:space="preserve">  5,488,494.97</t>
  </si>
  <si>
    <t xml:space="preserve">   500,589.69</t>
  </si>
  <si>
    <t xml:space="preserve">   455,742.71</t>
  </si>
  <si>
    <t xml:space="preserve">   433,846.27</t>
  </si>
  <si>
    <t>Print Date: 27-01-2005</t>
  </si>
  <si>
    <t>drift-6</t>
  </si>
  <si>
    <t>drift-7</t>
  </si>
  <si>
    <t>blank-2</t>
  </si>
  <si>
    <t>drift-8</t>
  </si>
  <si>
    <t>3</t>
  </si>
  <si>
    <t>Print Date: 06-12-2004</t>
  </si>
  <si>
    <t>This file corresponds to 1309B-3 majors.xls and 1309B-3 majors int.xls.</t>
  </si>
  <si>
    <t>These are in Geochem/ICPRawData/batch3 folder</t>
  </si>
  <si>
    <t>1309B-3 mojors.xls is all data files copied to sheets "RawData major" in this file, and Intensity and RSD are listed in 1309B-3 majors int.xls.</t>
  </si>
  <si>
    <t xml:space="preserve">JA-3 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</si>
  <si>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</si>
  <si>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</si>
  <si>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</si>
  <si>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</si>
  <si>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</si>
  <si>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</si>
  <si>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</si>
  <si>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</si>
  <si>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</si>
  <si>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</si>
  <si>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</si>
  <si>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</si>
  <si>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</si>
  <si>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</si>
  <si>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</si>
  <si>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</si>
  <si>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</si>
  <si>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</si>
  <si>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</si>
  <si>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</si>
  <si>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</si>
  <si>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</si>
  <si>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</si>
  <si>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</si>
  <si>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</si>
  <si>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</si>
  <si>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</si>
  <si>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</si>
  <si>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</si>
  <si>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</si>
  <si>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</si>
  <si>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</si>
  <si>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</si>
  <si>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</si>
  <si>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</si>
  <si>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</si>
  <si>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</si>
  <si>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</si>
  <si>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</si>
  <si>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</si>
  <si>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</si>
  <si>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</si>
  <si>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</si>
  <si>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</si>
  <si>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</si>
  <si>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</si>
  <si>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</si>
  <si>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</si>
  <si>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</si>
  <si>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</si>
  <si>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</si>
  <si>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</si>
  <si>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</si>
  <si>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</si>
  <si>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</si>
  <si>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</si>
  <si>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</si>
  <si>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</si>
  <si>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</si>
  <si>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</si>
  <si>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</si>
  <si>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</si>
  <si>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</si>
  <si>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</si>
  <si>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</si>
  <si>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</si>
  <si>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</si>
  <si>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</si>
  <si>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</si>
  <si>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</si>
  <si>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</si>
  <si>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</si>
  <si>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JA-3 (2)</t>
  </si>
  <si>
    <t>JP-1 (2)</t>
  </si>
  <si>
    <t>DTS-1 (2)</t>
  </si>
  <si>
    <t>JP-1 (1)</t>
  </si>
  <si>
    <t>#: 9</t>
  </si>
  <si>
    <t>#: 10</t>
  </si>
  <si>
    <t>#: 11</t>
  </si>
  <si>
    <t>#: 32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</si>
  <si>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</si>
  <si>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</si>
  <si>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</si>
  <si>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</si>
  <si>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</si>
  <si>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</si>
  <si>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</si>
  <si>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</si>
  <si>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</si>
  <si>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</si>
  <si>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</si>
  <si>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</si>
  <si>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</si>
  <si>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</si>
  <si>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</si>
  <si>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</si>
  <si>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</si>
  <si>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</si>
  <si>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</si>
  <si>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</si>
  <si>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</si>
  <si>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</si>
  <si>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</si>
  <si>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</si>
  <si>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</si>
  <si>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</si>
  <si>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t>Sample</t>
  </si>
  <si>
    <t>Measured</t>
  </si>
  <si>
    <t>Intensity</t>
  </si>
  <si>
    <t>RSD(%)</t>
  </si>
  <si>
    <t>JP-1</t>
  </si>
  <si>
    <t>BHVO-2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</si>
  <si>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</si>
  <si>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</si>
  <si>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</si>
  <si>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</si>
  <si>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</si>
  <si>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</si>
  <si>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</si>
  <si>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</si>
  <si>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</si>
  <si>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</si>
  <si>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</si>
  <si>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</si>
  <si>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</si>
  <si>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</si>
  <si>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</si>
  <si>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</si>
  <si>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</si>
  <si>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</si>
  <si>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</si>
  <si>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</si>
  <si>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</si>
  <si>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</si>
  <si>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</si>
  <si>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</si>
  <si>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</si>
  <si>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</si>
  <si>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</si>
  <si>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</si>
  <si>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</si>
  <si>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</si>
  <si>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</si>
  <si>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</si>
  <si>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</si>
  <si>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</si>
  <si>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</si>
  <si>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</si>
  <si>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</si>
  <si>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</si>
  <si>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</si>
  <si>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</si>
  <si>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</si>
  <si>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</si>
  <si>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</si>
  <si>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</si>
  <si>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</si>
  <si>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</si>
  <si>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</si>
  <si>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</si>
  <si>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</si>
  <si>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</si>
  <si>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</si>
  <si>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</si>
  <si>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</si>
  <si>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</si>
  <si>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</si>
  <si>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</si>
  <si>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</si>
  <si>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</si>
  <si>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</si>
  <si>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</si>
  <si>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</si>
  <si>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</si>
  <si>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total</t>
  </si>
  <si>
    <t>Drift</t>
  </si>
  <si>
    <t>Nb</t>
  </si>
  <si>
    <t>K2O</t>
  </si>
  <si>
    <t>TiO2</t>
  </si>
  <si>
    <r>
      <t xml:space="preserve">Only </t>
    </r>
    <r>
      <rPr>
        <b/>
        <i/>
        <sz val="10"/>
        <rFont val="Arial"/>
        <family val="2"/>
      </rPr>
      <t>Major elements</t>
    </r>
    <r>
      <rPr>
        <sz val="10"/>
        <rFont val="Arial"/>
        <family val="2"/>
      </rPr>
      <t xml:space="preserve"> (except for P and including Sc) data are listed in this file.</t>
    </r>
  </si>
  <si>
    <t>JP-1, BIR-1, JA-3, and DTS-1 are used as standards for this run.</t>
  </si>
  <si>
    <r>
      <t>But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peridotic standards (JP-1 &amp; DTS-1) are </t>
    </r>
    <r>
      <rPr>
        <b/>
        <sz val="10"/>
        <rFont val="Arial"/>
        <family val="2"/>
      </rPr>
      <t>taken away</t>
    </r>
    <r>
      <rPr>
        <sz val="10"/>
        <rFont val="Arial"/>
        <family val="2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2"/>
      </rPr>
      <t xml:space="preserve"> for </t>
    </r>
    <r>
      <rPr>
        <b/>
        <i/>
        <sz val="10"/>
        <rFont val="Arial"/>
        <family val="2"/>
      </rPr>
      <t>basaltic</t>
    </r>
    <r>
      <rPr>
        <sz val="10"/>
        <rFont val="Arial"/>
        <family val="2"/>
      </rPr>
      <t xml:space="preserve"> samples (see sheets "blk, drift &amp; conc calc" and "regressions")</t>
    </r>
  </si>
  <si>
    <t>Nebulizer :</t>
  </si>
  <si>
    <t>Meinhard</t>
  </si>
  <si>
    <t>Drift (1)</t>
  </si>
  <si>
    <t>Blank 1</t>
  </si>
  <si>
    <t>Drift (2)</t>
  </si>
  <si>
    <t>Drift (3)</t>
  </si>
  <si>
    <t>Drift (4)</t>
  </si>
  <si>
    <t>Drift (5)</t>
  </si>
  <si>
    <t>BIR-1 (2)</t>
  </si>
  <si>
    <t>JGb-1 (1)</t>
  </si>
  <si>
    <t>Drift (6)</t>
  </si>
  <si>
    <t>Drift (7)</t>
  </si>
  <si>
    <t>Blank 2</t>
  </si>
  <si>
    <t>Drift (8)</t>
  </si>
  <si>
    <t>305ROCK</t>
  </si>
  <si>
    <t>drift-1</t>
  </si>
  <si>
    <t>blank-1</t>
  </si>
  <si>
    <t>drift-2</t>
  </si>
  <si>
    <t>drift-3</t>
  </si>
  <si>
    <t>drift-4</t>
  </si>
  <si>
    <t>83r2  32-42</t>
  </si>
  <si>
    <t>JGb-1 (Imai et al., 1995)</t>
  </si>
  <si>
    <t>Ba 455.403</t>
  </si>
  <si>
    <t>Co 228.616</t>
  </si>
  <si>
    <t>Cr 267.716</t>
  </si>
  <si>
    <t>Cu 324.754</t>
  </si>
  <si>
    <t>Ni 231.604</t>
  </si>
  <si>
    <t>Sr 407.771</t>
  </si>
  <si>
    <t>V 292.402</t>
  </si>
  <si>
    <t>Y 371.029</t>
  </si>
  <si>
    <t>Zr 343.823</t>
  </si>
  <si>
    <t>Trace ELEMENTS</t>
  </si>
  <si>
    <t>1309D89R2(123-129)</t>
  </si>
  <si>
    <t>1309D91R2(56-65)</t>
  </si>
  <si>
    <t>1309D91R2(81-91)</t>
  </si>
  <si>
    <t>1309D92R1(103-115)</t>
  </si>
  <si>
    <t>1309D93R1(11-16)</t>
  </si>
  <si>
    <t>1309D94R1(66-76)</t>
  </si>
  <si>
    <t>1309D94R3(18-26)</t>
  </si>
  <si>
    <t>1309D95R3(39-51)</t>
  </si>
  <si>
    <t>1309D97R1(8-18)</t>
  </si>
  <si>
    <t>1309D98R3(26-46)</t>
  </si>
  <si>
    <t>1309D100R1(50-55)</t>
  </si>
  <si>
    <t>130983R2(32-42)</t>
  </si>
  <si>
    <t>JGB-1 (2)</t>
  </si>
  <si>
    <t>!!!!!!!!!!!</t>
  </si>
  <si>
    <t>BHVO2</t>
  </si>
  <si>
    <t>Analysis report from: 26.01.2005             Run: 305minors2</t>
  </si>
  <si>
    <t xml:space="preserve">     8,196.81</t>
  </si>
  <si>
    <t xml:space="preserve">     8,780.95</t>
  </si>
  <si>
    <t xml:space="preserve">     8,119.26</t>
  </si>
  <si>
    <t xml:space="preserve">    32,673.42</t>
  </si>
  <si>
    <t xml:space="preserve">    34,241.01</t>
  </si>
  <si>
    <t xml:space="preserve">    33,070.60</t>
  </si>
  <si>
    <t xml:space="preserve">    45,824.59</t>
  </si>
  <si>
    <t xml:space="preserve">    46,903.52</t>
  </si>
  <si>
    <t xml:space="preserve">    46,837.99</t>
  </si>
  <si>
    <t xml:space="preserve">    29,734.62</t>
  </si>
  <si>
    <t xml:space="preserve">    34,744.46</t>
  </si>
  <si>
    <t xml:space="preserve">    35,780.66</t>
  </si>
  <si>
    <t xml:space="preserve">    21,932.30</t>
  </si>
  <si>
    <t xml:space="preserve">    23,359.19</t>
  </si>
  <si>
    <t xml:space="preserve">    19,727.48</t>
  </si>
  <si>
    <t xml:space="preserve">    26,823.52</t>
  </si>
  <si>
    <t xml:space="preserve">    24,978.90</t>
  </si>
  <si>
    <t xml:space="preserve">    27,535.43</t>
  </si>
  <si>
    <t xml:space="preserve">    31,916.96</t>
  </si>
  <si>
    <t xml:space="preserve">    29,255.78</t>
  </si>
  <si>
    <t xml:space="preserve">    31,232.17</t>
  </si>
  <si>
    <t xml:space="preserve">    26,483.37</t>
  </si>
  <si>
    <t xml:space="preserve">    31,425.02</t>
  </si>
  <si>
    <t xml:space="preserve">    27,308.14</t>
  </si>
  <si>
    <t xml:space="preserve">    21,455.37</t>
  </si>
  <si>
    <t xml:space="preserve">    22,352.68</t>
  </si>
  <si>
    <t xml:space="preserve">    22,601.96</t>
  </si>
  <si>
    <t xml:space="preserve">  4,626,527.80</t>
  </si>
  <si>
    <t xml:space="preserve">  5,105,551.67</t>
  </si>
  <si>
    <t xml:space="preserve">  4,939,340.62</t>
  </si>
  <si>
    <t xml:space="preserve">   438,907.20</t>
  </si>
  <si>
    <t xml:space="preserve">   381,735.20</t>
  </si>
  <si>
    <t xml:space="preserve">   424,622.25</t>
  </si>
  <si>
    <t>-      551.24</t>
  </si>
  <si>
    <t>-      466.33</t>
  </si>
  <si>
    <t>-      147.71</t>
  </si>
  <si>
    <t xml:space="preserve">     1,170.67</t>
  </si>
  <si>
    <t xml:space="preserve">     1,082.25</t>
  </si>
  <si>
    <t>-       70.26</t>
  </si>
  <si>
    <t xml:space="preserve">      518.50</t>
  </si>
  <si>
    <t xml:space="preserve">      513.06</t>
  </si>
  <si>
    <t xml:space="preserve">      562.81</t>
  </si>
  <si>
    <t xml:space="preserve">      301.71</t>
  </si>
  <si>
    <t xml:space="preserve">       71.07</t>
  </si>
  <si>
    <t xml:space="preserve">      227.94</t>
  </si>
  <si>
    <t xml:space="preserve">    19,729.84</t>
  </si>
  <si>
    <t xml:space="preserve">    19,366.24</t>
  </si>
  <si>
    <t xml:space="preserve">    23,086.55</t>
  </si>
  <si>
    <t xml:space="preserve">     4,591.69</t>
  </si>
  <si>
    <t xml:space="preserve">     4,451.79</t>
  </si>
  <si>
    <t xml:space="preserve">     4,249.34</t>
  </si>
  <si>
    <t xml:space="preserve">     1,084.86</t>
  </si>
  <si>
    <t xml:space="preserve">     1,429.45</t>
  </si>
  <si>
    <t xml:space="preserve">      760.28</t>
  </si>
  <si>
    <t xml:space="preserve">      205.21</t>
  </si>
  <si>
    <t xml:space="preserve">       80.23</t>
  </si>
  <si>
    <t xml:space="preserve">      103.93</t>
  </si>
  <si>
    <t xml:space="preserve">      941.72</t>
  </si>
  <si>
    <t xml:space="preserve">      189.54</t>
  </si>
  <si>
    <t xml:space="preserve">      767.46</t>
  </si>
  <si>
    <t xml:space="preserve">     6,534.34</t>
  </si>
  <si>
    <t xml:space="preserve">     7,535.40</t>
  </si>
  <si>
    <t xml:space="preserve">     5,757.36</t>
  </si>
  <si>
    <t xml:space="preserve">     4,411.15</t>
  </si>
  <si>
    <t xml:space="preserve">     3,908.34</t>
  </si>
  <si>
    <t xml:space="preserve">     4,264.43</t>
  </si>
  <si>
    <t>bir1-1</t>
  </si>
  <si>
    <t xml:space="preserve">     7,010.15</t>
  </si>
  <si>
    <t xml:space="preserve">     8,003.94</t>
  </si>
  <si>
    <t xml:space="preserve">     7,599.53</t>
  </si>
  <si>
    <t xml:space="preserve">    10,184.93</t>
  </si>
  <si>
    <t xml:space="preserve">    10,352.59</t>
  </si>
  <si>
    <t xml:space="preserve">     9,122.90</t>
  </si>
  <si>
    <t xml:space="preserve">    10,449.15</t>
  </si>
  <si>
    <t xml:space="preserve">    11,046.93</t>
  </si>
  <si>
    <t xml:space="preserve">    10,220.55</t>
  </si>
  <si>
    <t xml:space="preserve">    38,911.85</t>
  </si>
  <si>
    <t xml:space="preserve">    37,004.07</t>
  </si>
  <si>
    <t xml:space="preserve">    15,882.48</t>
  </si>
  <si>
    <t xml:space="preserve">    23,883.73</t>
  </si>
  <si>
    <t xml:space="preserve">    19,602.48</t>
  </si>
  <si>
    <t xml:space="preserve">    23,946.13</t>
  </si>
  <si>
    <t xml:space="preserve">    27,205.20</t>
  </si>
  <si>
    <t xml:space="preserve">    23,886.23</t>
  </si>
  <si>
    <t xml:space="preserve">    25,198.08</t>
  </si>
  <si>
    <t xml:space="preserve">     4,095.94</t>
  </si>
  <si>
    <t xml:space="preserve">     3,911.50</t>
  </si>
  <si>
    <t xml:space="preserve">     3,879.55</t>
  </si>
  <si>
    <t xml:space="preserve">    45,360.80</t>
  </si>
  <si>
    <t xml:space="preserve">    45,435.13</t>
  </si>
  <si>
    <t xml:space="preserve">    45,759.54</t>
  </si>
  <si>
    <t xml:space="preserve">    11,563.34</t>
  </si>
  <si>
    <t xml:space="preserve">    13,820.40</t>
  </si>
  <si>
    <t xml:space="preserve">    13,703.36</t>
  </si>
  <si>
    <t xml:space="preserve">  1,291,540.38</t>
  </si>
  <si>
    <t xml:space="preserve">  1,273,097.83</t>
  </si>
  <si>
    <t xml:space="preserve">  1,325,208.81</t>
  </si>
  <si>
    <t xml:space="preserve">    26,437.62</t>
  </si>
  <si>
    <t xml:space="preserve">    26,121.20</t>
  </si>
  <si>
    <t xml:space="preserve">    24,863.94</t>
  </si>
  <si>
    <t xml:space="preserve">     9,343.60</t>
  </si>
  <si>
    <t xml:space="preserve">     9,121.84</t>
  </si>
  <si>
    <t xml:space="preserve">     7,874.17</t>
  </si>
  <si>
    <t xml:space="preserve">    37,602.10</t>
  </si>
  <si>
    <t xml:space="preserve">    34,070.22</t>
  </si>
  <si>
    <t xml:space="preserve">    36,959.35</t>
  </si>
  <si>
    <t xml:space="preserve">    47,984.46</t>
  </si>
  <si>
    <t xml:space="preserve">    48,218.29</t>
  </si>
  <si>
    <t xml:space="preserve">    46,344.92</t>
  </si>
  <si>
    <t xml:space="preserve">    35,090.09</t>
  </si>
  <si>
    <t xml:space="preserve">    38,182.74</t>
  </si>
  <si>
    <t xml:space="preserve">    38,388.27</t>
  </si>
  <si>
    <t xml:space="preserve">    24,807.10</t>
  </si>
  <si>
    <t xml:space="preserve">    24,942.30</t>
  </si>
  <si>
    <t xml:space="preserve">    21,528.30</t>
  </si>
  <si>
    <t xml:space="preserve">    27,946.18</t>
  </si>
  <si>
    <t xml:space="preserve">    29,083.37</t>
  </si>
  <si>
    <t xml:space="preserve">    28,012.92</t>
  </si>
  <si>
    <t xml:space="preserve">    30,456.02</t>
  </si>
  <si>
    <t xml:space="preserve">    31,048.15</t>
  </si>
  <si>
    <t xml:space="preserve">    31,584.08</t>
  </si>
  <si>
    <t xml:space="preserve">    32,047.25</t>
  </si>
  <si>
    <t xml:space="preserve">    32,203.58</t>
  </si>
  <si>
    <t xml:space="preserve">    30,600.59</t>
  </si>
  <si>
    <t xml:space="preserve">    22,526.52</t>
  </si>
  <si>
    <t xml:space="preserve">    21,235.05</t>
  </si>
  <si>
    <t xml:space="preserve">    23,014.25</t>
  </si>
  <si>
    <t xml:space="preserve">  4,638,403.62</t>
  </si>
  <si>
    <t xml:space="preserve">  5,070,162.92</t>
  </si>
  <si>
    <t xml:space="preserve">  5,175,472.93</t>
  </si>
  <si>
    <t xml:space="preserve">   432,082.82</t>
  </si>
  <si>
    <t xml:space="preserve">   415,185.17</t>
  </si>
  <si>
    <t xml:space="preserve">   431,206.76</t>
  </si>
  <si>
    <t>jp1-1</t>
  </si>
  <si>
    <t xml:space="preserve">    15,669.82</t>
  </si>
  <si>
    <t xml:space="preserve">     9,551.22</t>
  </si>
  <si>
    <t xml:space="preserve">    15,356.97</t>
  </si>
  <si>
    <t xml:space="preserve">   137,560.62</t>
  </si>
  <si>
    <t xml:space="preserve">   138,308.77</t>
  </si>
  <si>
    <t xml:space="preserve">   129,513.13</t>
  </si>
  <si>
    <t xml:space="preserve">    69,738.43</t>
  </si>
  <si>
    <t xml:space="preserve">    74,748.29</t>
  </si>
  <si>
    <t xml:space="preserve">    75,216.34</t>
  </si>
  <si>
    <t xml:space="preserve">     2,857.97</t>
  </si>
  <si>
    <t xml:space="preserve">     2,930.41</t>
  </si>
  <si>
    <t xml:space="preserve">     2,479.89</t>
  </si>
  <si>
    <t xml:space="preserve">    24,498.77</t>
  </si>
  <si>
    <t xml:space="preserve">    24,373.11</t>
  </si>
  <si>
    <t xml:space="preserve">    24,301.33</t>
  </si>
  <si>
    <t xml:space="preserve">     5,508.51</t>
  </si>
  <si>
    <t xml:space="preserve">     5,171.67</t>
  </si>
  <si>
    <t xml:space="preserve">     5,112.36</t>
  </si>
  <si>
    <t xml:space="preserve">     2,335.86</t>
  </si>
  <si>
    <t xml:space="preserve">     2,045.34</t>
  </si>
  <si>
    <t xml:space="preserve">     1,940.77</t>
  </si>
  <si>
    <t xml:space="preserve">     7,211.49</t>
  </si>
  <si>
    <t xml:space="preserve">     7,531.46</t>
  </si>
  <si>
    <t xml:space="preserve">     7,446.40</t>
  </si>
  <si>
    <t xml:space="preserve">      873.88</t>
  </si>
  <si>
    <t xml:space="preserve">      604.38</t>
  </si>
  <si>
    <t xml:space="preserve">      676.32</t>
  </si>
  <si>
    <t xml:space="preserve">    12,839.59</t>
  </si>
  <si>
    <t xml:space="preserve">    12,834.01</t>
  </si>
  <si>
    <t xml:space="preserve">    14,500.31</t>
  </si>
  <si>
    <t xml:space="preserve">    37,242.16</t>
  </si>
  <si>
    <t xml:space="preserve">    36,639.72</t>
  </si>
  <si>
    <t xml:space="preserve">    34,580.53</t>
  </si>
  <si>
    <t>89r2  123-129</t>
  </si>
  <si>
    <t xml:space="preserve">     7,750.38</t>
  </si>
  <si>
    <t xml:space="preserve">     7,774.10</t>
  </si>
  <si>
    <t xml:space="preserve">     7,368.42</t>
  </si>
  <si>
    <t xml:space="preserve">    15,457.43</t>
  </si>
  <si>
    <t xml:space="preserve">    14,073.51</t>
  </si>
  <si>
    <t xml:space="preserve">    16,093.71</t>
  </si>
  <si>
    <t xml:space="preserve">     5,103.93</t>
  </si>
  <si>
    <t xml:space="preserve">     5,238.03</t>
  </si>
  <si>
    <t xml:space="preserve">     5,329.18</t>
  </si>
  <si>
    <t xml:space="preserve">     5,998.14</t>
  </si>
  <si>
    <t xml:space="preserve">     7,221.39</t>
  </si>
  <si>
    <t xml:space="preserve">     7,234.01</t>
  </si>
  <si>
    <t xml:space="preserve">    23,464.38</t>
  </si>
  <si>
    <t xml:space="preserve">    24,502.63</t>
  </si>
  <si>
    <t xml:space="preserve">    24,291.48</t>
  </si>
  <si>
    <t xml:space="preserve">     5,139.24</t>
  </si>
  <si>
    <t xml:space="preserve">     5,521.52</t>
  </si>
  <si>
    <t xml:space="preserve">     5,361.94</t>
  </si>
  <si>
    <t xml:space="preserve">     1,963.04</t>
  </si>
  <si>
    <t xml:space="preserve">     2,025.84</t>
  </si>
  <si>
    <t xml:space="preserve">     2,120.21</t>
  </si>
  <si>
    <t xml:space="preserve">    11,396.05</t>
  </si>
  <si>
    <t xml:space="preserve">    11,255.19</t>
  </si>
  <si>
    <t xml:space="preserve">     9,718.86</t>
  </si>
  <si>
    <t xml:space="preserve">     4,324.10</t>
  </si>
  <si>
    <t xml:space="preserve">     4,349.70</t>
  </si>
  <si>
    <t xml:space="preserve">     4,694.68</t>
  </si>
  <si>
    <t xml:space="preserve">  1,321,697.78</t>
  </si>
  <si>
    <t xml:space="preserve">  1,217,655.57</t>
  </si>
  <si>
    <t xml:space="preserve">   841,131.54</t>
  </si>
  <si>
    <t xml:space="preserve">    13,607.82</t>
  </si>
  <si>
    <t xml:space="preserve">    12,132.37</t>
  </si>
  <si>
    <t xml:space="preserve">    13,867.13</t>
  </si>
  <si>
    <t xml:space="preserve">     8,786.27</t>
  </si>
  <si>
    <t xml:space="preserve">     9,089.36</t>
  </si>
  <si>
    <t xml:space="preserve">     8,026.93</t>
  </si>
  <si>
    <t xml:space="preserve">    39,019.27</t>
  </si>
  <si>
    <t xml:space="preserve">    36,481.26</t>
  </si>
  <si>
    <t xml:space="preserve">    38,975.57</t>
  </si>
  <si>
    <t xml:space="preserve">    49,030.30</t>
  </si>
  <si>
    <t xml:space="preserve">    43,188.95</t>
  </si>
  <si>
    <t xml:space="preserve">    46,378.44</t>
  </si>
  <si>
    <t xml:space="preserve">    40,172.24</t>
  </si>
  <si>
    <t xml:space="preserve">    39,243.87</t>
  </si>
  <si>
    <t xml:space="preserve">    33,721.02</t>
  </si>
  <si>
    <t xml:space="preserve">    24,632.16</t>
  </si>
  <si>
    <t xml:space="preserve">    24,032.03</t>
  </si>
  <si>
    <t xml:space="preserve">    24,051.99</t>
  </si>
  <si>
    <t xml:space="preserve">    27,090.76</t>
  </si>
  <si>
    <t xml:space="preserve">    29,100.16</t>
  </si>
  <si>
    <t xml:space="preserve">    25,967.15</t>
  </si>
  <si>
    <t xml:space="preserve">    33,047.98</t>
  </si>
  <si>
    <t xml:space="preserve">    31,429.32</t>
  </si>
  <si>
    <t xml:space="preserve">    32,205.98</t>
  </si>
  <si>
    <t xml:space="preserve">    33,923.89</t>
  </si>
  <si>
    <t xml:space="preserve">    34,006.52</t>
  </si>
  <si>
    <t xml:space="preserve">    31,632.06</t>
  </si>
  <si>
    <t xml:space="preserve">    22,352.12</t>
  </si>
  <si>
    <t xml:space="preserve">    24,038.40</t>
  </si>
  <si>
    <t xml:space="preserve">    23,435.83</t>
  </si>
  <si>
    <t xml:space="preserve">  5,300,909.47</t>
  </si>
  <si>
    <t xml:space="preserve">  5,243,360.67</t>
  </si>
  <si>
    <t xml:space="preserve">  5,111,620.79</t>
  </si>
  <si>
    <t xml:space="preserve">   428,567.78</t>
  </si>
  <si>
    <t xml:space="preserve">   449,735.89</t>
  </si>
  <si>
    <t xml:space="preserve">   441,496.79</t>
  </si>
  <si>
    <t>91r2  56-65</t>
  </si>
  <si>
    <t xml:space="preserve">     6,693.29</t>
  </si>
  <si>
    <t xml:space="preserve">     6,313.21</t>
  </si>
  <si>
    <t xml:space="preserve">     6,608.61</t>
  </si>
  <si>
    <t xml:space="preserve">    28,438.20</t>
  </si>
  <si>
    <t xml:space="preserve">    28,549.47</t>
  </si>
  <si>
    <t xml:space="preserve">    28,007.58</t>
  </si>
  <si>
    <t xml:space="preserve">     5,690.29</t>
  </si>
  <si>
    <t xml:space="preserve">     5,953.74</t>
  </si>
  <si>
    <t xml:space="preserve">     6,172.04</t>
  </si>
  <si>
    <t xml:space="preserve">     3,396.59</t>
  </si>
  <si>
    <t xml:space="preserve">     3,535.17</t>
  </si>
  <si>
    <t xml:space="preserve">     3,580.72</t>
  </si>
  <si>
    <t xml:space="preserve">    24,218.07</t>
  </si>
  <si>
    <t xml:space="preserve">    23,726.58</t>
  </si>
  <si>
    <t xml:space="preserve">    24,637.14</t>
  </si>
  <si>
    <t xml:space="preserve">     5,058.43</t>
  </si>
  <si>
    <t xml:space="preserve">     4,803.79</t>
  </si>
  <si>
    <t xml:space="preserve">     4,754.00</t>
  </si>
  <si>
    <t xml:space="preserve">     1,758.81</t>
  </si>
  <si>
    <t xml:space="preserve">     1,836.64</t>
  </si>
  <si>
    <t xml:space="preserve">     1,701.55</t>
  </si>
  <si>
    <t xml:space="preserve">     7,301.80</t>
  </si>
  <si>
    <t xml:space="preserve">     6,735.60</t>
  </si>
  <si>
    <t xml:space="preserve">     6,607.55</t>
  </si>
  <si>
    <t xml:space="preserve">     2,824.38</t>
  </si>
  <si>
    <t xml:space="preserve">     2,300.91</t>
  </si>
  <si>
    <t xml:space="preserve">     2,380.24</t>
  </si>
  <si>
    <t xml:space="preserve">  1,455,959.95</t>
  </si>
  <si>
    <t xml:space="preserve">  1,409,134.88</t>
  </si>
  <si>
    <t xml:space="preserve">  1,399,500.80</t>
  </si>
  <si>
    <t xml:space="preserve">    71,982.28</t>
  </si>
  <si>
    <t xml:space="preserve">    76,606.64</t>
  </si>
  <si>
    <t xml:space="preserve">    76,949.15</t>
  </si>
  <si>
    <t>91r2  81-91</t>
  </si>
  <si>
    <t xml:space="preserve">     4,734.96</t>
  </si>
  <si>
    <t xml:space="preserve">     4,838.59</t>
  </si>
  <si>
    <t xml:space="preserve">     4,508.19</t>
  </si>
  <si>
    <t xml:space="preserve">    21,218.75</t>
  </si>
  <si>
    <t xml:space="preserve">    22,293.00</t>
  </si>
  <si>
    <t xml:space="preserve">    23,046.20</t>
  </si>
  <si>
    <t xml:space="preserve">     4,539.29</t>
  </si>
  <si>
    <t xml:space="preserve">     4,791.05</t>
  </si>
  <si>
    <t xml:space="preserve">     4,647.60</t>
  </si>
  <si>
    <t xml:space="preserve">     3,542.99</t>
  </si>
  <si>
    <t xml:space="preserve">     3,547.65</t>
  </si>
  <si>
    <t xml:space="preserve">     3,477.63</t>
  </si>
  <si>
    <t xml:space="preserve">    25,397.88</t>
  </si>
  <si>
    <t xml:space="preserve">    24,341.51</t>
  </si>
  <si>
    <t xml:space="preserve">    23,842.08</t>
  </si>
  <si>
    <t xml:space="preserve">    13,134.53</t>
  </si>
  <si>
    <t xml:space="preserve">    15,975.26</t>
  </si>
  <si>
    <t xml:space="preserve">    14,850.75</t>
  </si>
  <si>
    <t xml:space="preserve">     1,366.95</t>
  </si>
  <si>
    <t xml:space="preserve">     1,296.69</t>
  </si>
  <si>
    <t xml:space="preserve">     1,482.94</t>
  </si>
  <si>
    <t xml:space="preserve">     6,025.82</t>
  </si>
  <si>
    <t xml:space="preserve">     6,070.55</t>
  </si>
  <si>
    <t xml:space="preserve">     5,509.16</t>
  </si>
  <si>
    <t xml:space="preserve">     2,342.30</t>
  </si>
  <si>
    <t xml:space="preserve">     1,988.13</t>
  </si>
  <si>
    <t xml:space="preserve">     2,039.85</t>
  </si>
  <si>
    <t xml:space="preserve">  1,137,537.55</t>
  </si>
  <si>
    <t xml:space="preserve">  1,190,482.64</t>
  </si>
  <si>
    <t xml:space="preserve">   899,065.16</t>
  </si>
  <si>
    <t xml:space="preserve">     9,037.85</t>
  </si>
  <si>
    <t xml:space="preserve">     8,998.34</t>
  </si>
  <si>
    <t xml:space="preserve">     7,717.53</t>
  </si>
  <si>
    <t>92r1  103-115</t>
  </si>
  <si>
    <t xml:space="preserve">     6,047.53</t>
  </si>
  <si>
    <t xml:space="preserve">     6,676.25</t>
  </si>
  <si>
    <t xml:space="preserve">     5,867.57</t>
  </si>
  <si>
    <t xml:space="preserve">    15,107.18</t>
  </si>
  <si>
    <t xml:space="preserve">    13,752.77</t>
  </si>
  <si>
    <t xml:space="preserve">    14,339.27</t>
  </si>
  <si>
    <t xml:space="preserve">    13,248.16</t>
  </si>
  <si>
    <t xml:space="preserve">    13,294.99</t>
  </si>
  <si>
    <t xml:space="preserve">    13,544.46</t>
  </si>
  <si>
    <t xml:space="preserve">    16,266.68</t>
  </si>
  <si>
    <t xml:space="preserve">    15,235.85</t>
  </si>
  <si>
    <t xml:space="preserve">    16,169.50</t>
  </si>
  <si>
    <t xml:space="preserve">    24,171.46</t>
  </si>
  <si>
    <t xml:space="preserve">    22,479.83</t>
  </si>
  <si>
    <t xml:space="preserve">    20,556.04</t>
  </si>
  <si>
    <t xml:space="preserve">    21,062.94</t>
  </si>
  <si>
    <t xml:space="preserve">    20,581.46</t>
  </si>
  <si>
    <t xml:space="preserve">    19,999.17</t>
  </si>
  <si>
    <t xml:space="preserve">     1,899.86</t>
  </si>
  <si>
    <t xml:space="preserve">     1,762.25</t>
  </si>
  <si>
    <t xml:space="preserve">     1,434.45</t>
  </si>
  <si>
    <t xml:space="preserve">    33,693.62</t>
  </si>
  <si>
    <t xml:space="preserve">    34,174.01</t>
  </si>
  <si>
    <t xml:space="preserve">    32,644.24</t>
  </si>
  <si>
    <t xml:space="preserve">     6,663.18</t>
  </si>
  <si>
    <t xml:space="preserve">     6,112.76</t>
  </si>
  <si>
    <t xml:space="preserve">     6,002.75</t>
  </si>
  <si>
    <t xml:space="preserve">   935,261.45</t>
  </si>
  <si>
    <t xml:space="preserve">   935,283.18</t>
  </si>
  <si>
    <t xml:space="preserve">   990,250.51</t>
  </si>
  <si>
    <t xml:space="preserve">    12,578.23</t>
  </si>
  <si>
    <t xml:space="preserve">    10,408.23</t>
  </si>
  <si>
    <t xml:space="preserve">    10,829.08</t>
  </si>
  <si>
    <t>ja3-1</t>
  </si>
  <si>
    <t xml:space="preserve">     2,569.34</t>
  </si>
  <si>
    <t xml:space="preserve">     2,887.40</t>
  </si>
  <si>
    <t xml:space="preserve">     2,675.81</t>
  </si>
  <si>
    <t xml:space="preserve">     2,495.22</t>
  </si>
  <si>
    <t xml:space="preserve">     2,211.41</t>
  </si>
  <si>
    <t xml:space="preserve">     2,453.22</t>
  </si>
  <si>
    <t xml:space="preserve">     2,219.72</t>
  </si>
  <si>
    <t xml:space="preserve">     2,316.60</t>
  </si>
  <si>
    <t xml:space="preserve">     2,234.85</t>
  </si>
  <si>
    <t xml:space="preserve">    20,889.49</t>
  </si>
  <si>
    <t xml:space="preserve">    20,688.91</t>
  </si>
  <si>
    <t xml:space="preserve">    19,827.33</t>
  </si>
  <si>
    <t xml:space="preserve">    24,345.64</t>
  </si>
  <si>
    <t xml:space="preserve">    24,414.45</t>
  </si>
  <si>
    <t xml:space="preserve">    24,966.48</t>
  </si>
  <si>
    <t xml:space="preserve">    11,493.85</t>
  </si>
  <si>
    <t xml:space="preserve">    10,689.84</t>
  </si>
  <si>
    <t xml:space="preserve">    12,383.50</t>
  </si>
  <si>
    <t xml:space="preserve">    23,617.90</t>
  </si>
  <si>
    <t xml:space="preserve">    23,621.00</t>
  </si>
  <si>
    <t xml:space="preserve">    21,522.14</t>
  </si>
  <si>
    <t xml:space="preserve">    20,631.44</t>
  </si>
  <si>
    <t xml:space="preserve">    21,926.81</t>
  </si>
  <si>
    <t xml:space="preserve">    20,995.15</t>
  </si>
  <si>
    <t xml:space="preserve">    17,802.82</t>
  </si>
  <si>
    <t xml:space="preserve">    17,531.31</t>
  </si>
  <si>
    <t xml:space="preserve">    18,228.07</t>
  </si>
  <si>
    <t xml:space="preserve">  3,675,569.01</t>
  </si>
  <si>
    <t xml:space="preserve">  3,302,011.99</t>
  </si>
  <si>
    <t xml:space="preserve">  3,962,832.46</t>
  </si>
  <si>
    <t xml:space="preserve">  1,089,054.06</t>
  </si>
  <si>
    <t xml:space="preserve">  1,025,697.17</t>
  </si>
  <si>
    <t xml:space="preserve">  1,066,198.52</t>
  </si>
  <si>
    <t xml:space="preserve">     8,953.46</t>
  </si>
  <si>
    <t xml:space="preserve">     9,986.96</t>
  </si>
  <si>
    <t xml:space="preserve">     8,600.81</t>
  </si>
  <si>
    <t xml:space="preserve">    37,981.54</t>
  </si>
  <si>
    <t xml:space="preserve">    39,404.17</t>
  </si>
  <si>
    <t xml:space="preserve">    39,972.11</t>
  </si>
  <si>
    <t xml:space="preserve">    43,913.07</t>
  </si>
  <si>
    <t xml:space="preserve">    52,570.87</t>
  </si>
  <si>
    <t xml:space="preserve">    51,875.27</t>
  </si>
  <si>
    <t xml:space="preserve">    38,532.37</t>
  </si>
  <si>
    <t xml:space="preserve">    32,804.14</t>
  </si>
  <si>
    <t xml:space="preserve">    36,339.98</t>
  </si>
  <si>
    <t xml:space="preserve">    22,758.38</t>
  </si>
  <si>
    <t xml:space="preserve">    24,070.78</t>
  </si>
  <si>
    <t xml:space="preserve">    25,229.25</t>
  </si>
  <si>
    <t xml:space="preserve">    29,274.26</t>
  </si>
  <si>
    <t xml:space="preserve">    28,329.81</t>
  </si>
  <si>
    <t xml:space="preserve">    29,830.91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</si>
</sst>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3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5" borderId="0" xfId="0" applyNumberFormat="1" applyFont="1" applyFill="1" applyAlignment="1">
      <alignment/>
    </xf>
    <xf numFmtId="0" fontId="6" fillId="5" borderId="0" xfId="0" applyFont="1" applyFill="1" applyAlignment="1">
      <alignment horizontal="center"/>
    </xf>
    <xf numFmtId="0" fontId="1" fillId="6" borderId="0" xfId="0" applyFont="1" applyFill="1" applyBorder="1" applyAlignment="1">
      <alignment horizontal="left"/>
    </xf>
    <xf numFmtId="2" fontId="1" fillId="6" borderId="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regressions!$E$20:$E$25</c:f>
              <c:numCache>
                <c:ptCount val="6"/>
                <c:pt idx="0">
                  <c:v>0</c:v>
                </c:pt>
                <c:pt idx="1">
                  <c:v>121041.79534734963</c:v>
                </c:pt>
                <c:pt idx="2">
                  <c:v>8275.190888002064</c:v>
                </c:pt>
                <c:pt idx="3">
                  <c:v>1317.565342997166</c:v>
                </c:pt>
                <c:pt idx="4">
                  <c:v>110446.39665643839</c:v>
                </c:pt>
                <c:pt idx="5">
                  <c:v>32340.725644313272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  <c:pt idx="4">
                  <c:v>119</c:v>
                </c:pt>
                <c:pt idx="5">
                  <c:v>83.75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121041.79534734963</c:v>
                </c:pt>
                <c:pt idx="2">
                  <c:v>8275.190888002064</c:v>
                </c:pt>
                <c:pt idx="3">
                  <c:v>1317.565342997166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50808023"/>
        <c:axId val="54619024"/>
      </c:scatterChart>
      <c:valAx>
        <c:axId val="50808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619024"/>
        <c:crossesAt val="-5"/>
        <c:crossBetween val="midCat"/>
        <c:dispUnits/>
      </c:valAx>
      <c:valAx>
        <c:axId val="5461902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8080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125"/>
          <c:w val="0.871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1.005679511974004</c:v>
                </c:pt>
                <c:pt idx="2">
                  <c:v>1.0530418932339984</c:v>
                </c:pt>
                <c:pt idx="3">
                  <c:v>1.0830684153097354</c:v>
                </c:pt>
                <c:pt idx="4">
                  <c:v>1.0942816131383273</c:v>
                </c:pt>
                <c:pt idx="5">
                  <c:v>1.2154559366316644</c:v>
                </c:pt>
                <c:pt idx="6">
                  <c:v>1.1805348835997613</c:v>
                </c:pt>
                <c:pt idx="7">
                  <c:v>1.2135508810402489</c:v>
                </c:pt>
              </c:numCache>
            </c:numRef>
          </c:yVal>
          <c:smooth val="0"/>
        </c:ser>
        <c:ser>
          <c:idx val="1"/>
          <c:order val="1"/>
          <c:tx>
            <c:v>Ba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0.9868786566398389</c:v>
                </c:pt>
                <c:pt idx="2">
                  <c:v>1.0191180891908918</c:v>
                </c:pt>
                <c:pt idx="3">
                  <c:v>1.0465187302098975</c:v>
                </c:pt>
                <c:pt idx="4">
                  <c:v>1.0927791341588293</c:v>
                </c:pt>
                <c:pt idx="5">
                  <c:v>1.0886498837886618</c:v>
                </c:pt>
                <c:pt idx="6">
                  <c:v>1.0991642529397727</c:v>
                </c:pt>
                <c:pt idx="7">
                  <c:v>1.1085975414224467</c:v>
                </c:pt>
              </c:numCache>
            </c:numRef>
          </c:yVal>
          <c:smooth val="0"/>
        </c:ser>
        <c:ser>
          <c:idx val="2"/>
          <c:order val="2"/>
          <c:tx>
            <c:v>Cr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1.0216252502882879</c:v>
                </c:pt>
                <c:pt idx="2">
                  <c:v>1.025726382867981</c:v>
                </c:pt>
                <c:pt idx="3">
                  <c:v>1.1240483885376868</c:v>
                </c:pt>
                <c:pt idx="4">
                  <c:v>1.1720969668832257</c:v>
                </c:pt>
                <c:pt idx="5">
                  <c:v>1.1183092261774041</c:v>
                </c:pt>
                <c:pt idx="6">
                  <c:v>1.191984288093314</c:v>
                </c:pt>
                <c:pt idx="7">
                  <c:v>1.3954785670272458</c:v>
                </c:pt>
              </c:numCache>
            </c:numRef>
          </c:yVal>
          <c:smooth val="0"/>
        </c:ser>
        <c:ser>
          <c:idx val="3"/>
          <c:order val="3"/>
          <c:tx>
            <c:v>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1.0891202828035522</c:v>
                </c:pt>
                <c:pt idx="2">
                  <c:v>1.1493582327369458</c:v>
                </c:pt>
                <c:pt idx="3">
                  <c:v>1.1790600399921298</c:v>
                </c:pt>
                <c:pt idx="4">
                  <c:v>1.271790443038044</c:v>
                </c:pt>
                <c:pt idx="5">
                  <c:v>1.326013921399063</c:v>
                </c:pt>
                <c:pt idx="6">
                  <c:v>1.353780290430864</c:v>
                </c:pt>
                <c:pt idx="7">
                  <c:v>1.5757430014270741</c:v>
                </c:pt>
              </c:numCache>
            </c:numRef>
          </c:yVal>
          <c:smooth val="0"/>
        </c:ser>
        <c:ser>
          <c:idx val="4"/>
          <c:order val="4"/>
          <c:tx>
            <c:v>Sc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1.077148629294601</c:v>
                </c:pt>
                <c:pt idx="2">
                  <c:v>1.1309799640041138</c:v>
                </c:pt>
                <c:pt idx="3">
                  <c:v>1.1780383854488004</c:v>
                </c:pt>
                <c:pt idx="4">
                  <c:v>1.1831482240346616</c:v>
                </c:pt>
                <c:pt idx="5">
                  <c:v>1.1841373850035462</c:v>
                </c:pt>
                <c:pt idx="6">
                  <c:v>1.2581791652064773</c:v>
                </c:pt>
                <c:pt idx="7">
                  <c:v>1.2996371349499456</c:v>
                </c:pt>
              </c:numCache>
            </c:numRef>
          </c:yVal>
          <c:smooth val="0"/>
        </c:ser>
        <c:ser>
          <c:idx val="5"/>
          <c:order val="5"/>
          <c:tx>
            <c:v>Co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1.047263873029565</c:v>
                </c:pt>
                <c:pt idx="2">
                  <c:v>1.0652871016821355</c:v>
                </c:pt>
                <c:pt idx="3">
                  <c:v>1.0929698649908732</c:v>
                </c:pt>
                <c:pt idx="4">
                  <c:v>1.1398737357955615</c:v>
                </c:pt>
                <c:pt idx="5">
                  <c:v>1.2733804849859318</c:v>
                </c:pt>
                <c:pt idx="6">
                  <c:v>1.3447471556950525</c:v>
                </c:pt>
                <c:pt idx="7">
                  <c:v>1.351928844837112</c:v>
                </c:pt>
              </c:numCache>
            </c:numRef>
          </c:yVal>
          <c:smooth val="0"/>
        </c:ser>
        <c:ser>
          <c:idx val="6"/>
          <c:order val="6"/>
          <c:tx>
            <c:v>Sr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1.0200140327265834</c:v>
                </c:pt>
                <c:pt idx="2">
                  <c:v>1.0391189265280012</c:v>
                </c:pt>
                <c:pt idx="3">
                  <c:v>1.064110627100777</c:v>
                </c:pt>
                <c:pt idx="4">
                  <c:v>1.098631616484374</c:v>
                </c:pt>
                <c:pt idx="5">
                  <c:v>1.091898872304594</c:v>
                </c:pt>
                <c:pt idx="6">
                  <c:v>1.101973985377935</c:v>
                </c:pt>
                <c:pt idx="7">
                  <c:v>1.125979242900124</c:v>
                </c:pt>
              </c:numCache>
            </c:numRef>
          </c:yVal>
          <c:smooth val="0"/>
        </c:ser>
        <c:ser>
          <c:idx val="7"/>
          <c:order val="7"/>
          <c:tx>
            <c:v>Cu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1.0518036576636036</c:v>
                </c:pt>
                <c:pt idx="2">
                  <c:v>1.040625647159113</c:v>
                </c:pt>
                <c:pt idx="3">
                  <c:v>1.0871743654619888</c:v>
                </c:pt>
                <c:pt idx="4">
                  <c:v>1.115127075356659</c:v>
                </c:pt>
                <c:pt idx="5">
                  <c:v>1.0878856687133265</c:v>
                </c:pt>
                <c:pt idx="6">
                  <c:v>1.1339290855844482</c:v>
                </c:pt>
                <c:pt idx="7">
                  <c:v>1.1518141139797315</c:v>
                </c:pt>
              </c:numCache>
            </c:numRef>
          </c:yVal>
          <c:smooth val="0"/>
        </c:ser>
        <c:ser>
          <c:idx val="8"/>
          <c:order val="8"/>
          <c:tx>
            <c:v>V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1.0558853962467416</c:v>
                </c:pt>
                <c:pt idx="2">
                  <c:v>1.069929782313648</c:v>
                </c:pt>
                <c:pt idx="3">
                  <c:v>1.0620456595537164</c:v>
                </c:pt>
                <c:pt idx="4">
                  <c:v>1.1385378896789597</c:v>
                </c:pt>
                <c:pt idx="5">
                  <c:v>1.1405982959008665</c:v>
                </c:pt>
                <c:pt idx="6">
                  <c:v>1.236338241889893</c:v>
                </c:pt>
                <c:pt idx="7">
                  <c:v>1.2575233271565722</c:v>
                </c:pt>
              </c:numCache>
            </c:numRef>
          </c:yVal>
          <c:smooth val="0"/>
        </c:ser>
        <c:ser>
          <c:idx val="9"/>
          <c:order val="9"/>
          <c:tx>
            <c:v>Zr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1.0400112614023598</c:v>
                </c:pt>
                <c:pt idx="3">
                  <c:v>1.03755360477488</c:v>
                </c:pt>
                <c:pt idx="4">
                  <c:v>1.1026492176884566</c:v>
                </c:pt>
                <c:pt idx="5">
                  <c:v>1.1155990583160176</c:v>
                </c:pt>
                <c:pt idx="6">
                  <c:v>1.1457524691931051</c:v>
                </c:pt>
                <c:pt idx="7">
                  <c:v>1.1949638225611527</c:v>
                </c:pt>
              </c:numCache>
            </c:numRef>
          </c:yVal>
          <c:smooth val="0"/>
        </c:ser>
        <c:axId val="21809169"/>
        <c:axId val="62064794"/>
      </c:scatterChart>
      <c:valAx>
        <c:axId val="21809169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2064794"/>
        <c:crosses val="autoZero"/>
        <c:crossBetween val="midCat"/>
        <c:dispUnits/>
      </c:valAx>
      <c:valAx>
        <c:axId val="62064794"/>
        <c:scaling>
          <c:orientation val="minMax"/>
          <c:max val="1.5"/>
          <c:min val="0.9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1809169"/>
        <c:crosses val="autoZero"/>
        <c:crossBetween val="midCat"/>
        <c:dispUnits/>
        <c:majorUnit val="0.0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114300</xdr:rowOff>
    </xdr:from>
    <xdr:to>
      <xdr:col>6</xdr:col>
      <xdr:colOff>295275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38900"/>
        <a:ext cx="3209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9">
        <v>38327</v>
      </c>
      <c r="B1" t="s">
        <v>697</v>
      </c>
    </row>
    <row r="2" ht="12.75">
      <c r="B2" t="s">
        <v>698</v>
      </c>
    </row>
    <row r="3" ht="12.75">
      <c r="B3" t="s">
        <v>699</v>
      </c>
    </row>
    <row r="5" ht="12.75">
      <c r="B5" t="s">
        <v>880</v>
      </c>
    </row>
    <row r="7" spans="1:2" ht="12.75">
      <c r="A7" s="1"/>
      <c r="B7" t="s">
        <v>881</v>
      </c>
    </row>
    <row r="8" spans="1:2" ht="12.75">
      <c r="A8" s="1"/>
      <c r="B8" s="14" t="s">
        <v>882</v>
      </c>
    </row>
    <row r="9" ht="12.75">
      <c r="A9" s="1"/>
    </row>
    <row r="10" spans="1:3" ht="12.75">
      <c r="A10" s="1"/>
      <c r="B10" t="s">
        <v>883</v>
      </c>
      <c r="C10" t="s">
        <v>884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workbookViewId="0" topLeftCell="A1">
      <selection activeCell="B22" activeCellId="1" sqref="B7:K7 B22:K22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57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4" customFormat="1" ht="11.25">
      <c r="A1" s="168" t="s">
        <v>863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94" customFormat="1" ht="11.25">
      <c r="A2" s="168">
        <f>'recalc raw'!A1</f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22" s="95" customFormat="1" ht="12" thickBot="1">
      <c r="A3" s="170" t="str">
        <f>'blk, drift &amp; conc calc'!B2</f>
        <v>Sample</v>
      </c>
      <c r="B3" s="171" t="str">
        <f>'blk, drift &amp; conc calc'!C110</f>
        <v>Y 371.029</v>
      </c>
      <c r="C3" s="171" t="str">
        <f>'blk, drift &amp; conc calc'!D110</f>
        <v>Ba 455.403</v>
      </c>
      <c r="D3" s="171" t="str">
        <f>'blk, drift &amp; conc calc'!E110</f>
        <v>Cr 267.716</v>
      </c>
      <c r="E3" s="171" t="str">
        <f>'blk, drift &amp; conc calc'!F110</f>
        <v>Ni 231.604</v>
      </c>
      <c r="F3" s="171" t="str">
        <f>'blk, drift &amp; conc calc'!G110</f>
        <v>Sc 361.384</v>
      </c>
      <c r="G3" s="171" t="str">
        <f>'blk, drift &amp; conc calc'!H110</f>
        <v>Co 228.616</v>
      </c>
      <c r="H3" s="171" t="str">
        <f>'blk, drift &amp; conc calc'!I110</f>
        <v>Sr 407.771</v>
      </c>
      <c r="I3" s="171" t="str">
        <f>'blk, drift &amp; conc calc'!J110</f>
        <v>Cu 324.754</v>
      </c>
      <c r="J3" s="171" t="str">
        <f>'blk, drift &amp; conc calc'!K110</f>
        <v>V 292.402</v>
      </c>
      <c r="K3" s="171" t="str">
        <f>'blk, drift &amp; conc calc'!L110</f>
        <v>Zr 343.823</v>
      </c>
      <c r="L3" s="171" t="s">
        <v>875</v>
      </c>
      <c r="M3" s="95">
        <f>'blk, drift &amp; conc calc'!M110</f>
        <v>0</v>
      </c>
      <c r="N3" s="95">
        <f>'blk, drift &amp; conc calc'!N110</f>
        <v>0</v>
      </c>
      <c r="O3" s="95">
        <f>'blk, drift &amp; conc calc'!O110</f>
        <v>0</v>
      </c>
      <c r="P3" s="95">
        <f>'blk, drift &amp; conc calc'!P110</f>
        <v>0</v>
      </c>
      <c r="Q3" s="95">
        <f>'blk, drift &amp; conc calc'!Q110</f>
        <v>0</v>
      </c>
      <c r="R3" s="95">
        <f>'blk, drift &amp; conc calc'!R110</f>
        <v>0</v>
      </c>
      <c r="S3" s="95">
        <f>'blk, drift &amp; conc calc'!S110</f>
        <v>0</v>
      </c>
      <c r="T3" s="95" t="str">
        <f>'blk, drift &amp; conc calc'!T110</f>
        <v>V 292.402</v>
      </c>
      <c r="U3" s="95">
        <f>'blk, drift &amp; conc calc'!U110</f>
        <v>0</v>
      </c>
      <c r="V3" s="95">
        <f>'blk, drift &amp; conc calc'!V110</f>
        <v>0</v>
      </c>
    </row>
    <row r="4" spans="2:7" ht="11.25">
      <c r="B4" s="172"/>
      <c r="C4" s="172"/>
      <c r="D4" s="172"/>
      <c r="E4" s="172"/>
      <c r="F4" s="172"/>
      <c r="G4" s="172"/>
    </row>
    <row r="5" spans="1:29" ht="11.25">
      <c r="A5" s="32" t="str">
        <f>'recalc raw'!C3</f>
        <v>Drift (1)</v>
      </c>
      <c r="B5" s="32">
        <f>'blk, drift &amp; conc calc'!C111</f>
        <v>26.631439070051925</v>
      </c>
      <c r="C5" s="32">
        <f>'blk, drift &amp; conc calc'!D111</f>
        <v>138.2196125243772</v>
      </c>
      <c r="D5" s="32">
        <f>'blk, drift &amp; conc calc'!E111</f>
        <v>1794.2604291011753</v>
      </c>
      <c r="E5" s="32">
        <f>'blk, drift &amp; conc calc'!F111</f>
        <v>659.0954078428512</v>
      </c>
      <c r="F5" s="32">
        <f>'blk, drift &amp; conc calc'!G111</f>
        <v>32.02504129610456</v>
      </c>
      <c r="G5" s="32">
        <f>'blk, drift &amp; conc calc'!H111</f>
        <v>65.63889852217368</v>
      </c>
      <c r="H5" s="32">
        <f>'blk, drift &amp; conc calc'!I111</f>
        <v>413.6978707018286</v>
      </c>
      <c r="I5" s="32">
        <f>'blk, drift &amp; conc calc'!J111</f>
        <v>136.32464069672363</v>
      </c>
      <c r="J5" s="32">
        <f>'blk, drift &amp; conc calc'!K111</f>
        <v>299.1376441471494</v>
      </c>
      <c r="K5" s="32">
        <f>'blk, drift &amp; conc calc'!L111</f>
        <v>169.67502714368953</v>
      </c>
      <c r="L5" s="32">
        <f>SUM(B5:K5)</f>
        <v>3734.7060110461252</v>
      </c>
      <c r="M5" s="96" t="e">
        <f>'blk, drift &amp; conc calc'!M111</f>
        <v>#DIV/0!</v>
      </c>
      <c r="N5" s="96" t="e">
        <f>'blk, drift &amp; conc calc'!N111</f>
        <v>#DIV/0!</v>
      </c>
      <c r="O5" s="96" t="e">
        <f>'blk, drift &amp; conc calc'!O111</f>
        <v>#DIV/0!</v>
      </c>
      <c r="P5" s="96" t="e">
        <f>'blk, drift &amp; conc calc'!P111</f>
        <v>#DIV/0!</v>
      </c>
      <c r="Q5" s="96" t="e">
        <f>'blk, drift &amp; conc calc'!Q111</f>
        <v>#DIV/0!</v>
      </c>
      <c r="R5" s="96" t="e">
        <f>'blk, drift &amp; conc calc'!R111</f>
        <v>#DIV/0!</v>
      </c>
      <c r="S5" s="96" t="e">
        <f>'blk, drift &amp; conc calc'!S111</f>
        <v>#DIV/0!</v>
      </c>
      <c r="T5" s="96">
        <f>'blk, drift &amp; conc calc'!T111</f>
        <v>17.685582634910972</v>
      </c>
      <c r="U5" s="96" t="e">
        <f>'blk, drift &amp; conc calc'!U111</f>
        <v>#DIV/0!</v>
      </c>
      <c r="V5" s="96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 1</v>
      </c>
      <c r="B6" s="32">
        <f>'blk, drift &amp; conc calc'!C112</f>
        <v>0.6967245354436234</v>
      </c>
      <c r="C6" s="32">
        <f>'blk, drift &amp; conc calc'!D112</f>
        <v>3.1313426901466004</v>
      </c>
      <c r="D6" s="32">
        <f>'blk, drift &amp; conc calc'!E112</f>
        <v>-3.819418383517553</v>
      </c>
      <c r="E6" s="32">
        <f>'blk, drift &amp; conc calc'!F112</f>
        <v>5.217241592234862</v>
      </c>
      <c r="F6" s="32">
        <f>'blk, drift &amp; conc calc'!G112</f>
        <v>0.5488252014218199</v>
      </c>
      <c r="G6" s="32">
        <f>'blk, drift &amp; conc calc'!H112</f>
        <v>-2.5826258643236457</v>
      </c>
      <c r="H6" s="32">
        <f>'blk, drift &amp; conc calc'!I112</f>
        <v>1.429499022446797</v>
      </c>
      <c r="I6" s="32">
        <f>'blk, drift &amp; conc calc'!J112</f>
        <v>0.26795027918360015</v>
      </c>
      <c r="J6" s="32">
        <f>'blk, drift &amp; conc calc'!K112</f>
        <v>4.410979667827391</v>
      </c>
      <c r="K6" s="32">
        <f>'blk, drift &amp; conc calc'!L112</f>
        <v>0.9008912967262441</v>
      </c>
      <c r="L6" s="32">
        <f aca="true" t="shared" si="0" ref="L6:L36">SUM(B6:K6)</f>
        <v>10.201410037589739</v>
      </c>
      <c r="M6" s="96" t="e">
        <f>'blk, drift &amp; conc calc'!M112</f>
        <v>#DIV/0!</v>
      </c>
      <c r="N6" s="96" t="e">
        <f>'blk, drift &amp; conc calc'!N112</f>
        <v>#DIV/0!</v>
      </c>
      <c r="O6" s="96" t="e">
        <f>'blk, drift &amp; conc calc'!O112</f>
        <v>#DIV/0!</v>
      </c>
      <c r="P6" s="96" t="e">
        <f>'blk, drift &amp; conc calc'!P112</f>
        <v>#DIV/0!</v>
      </c>
      <c r="Q6" s="96" t="e">
        <f>'blk, drift &amp; conc calc'!Q112</f>
        <v>#DIV/0!</v>
      </c>
      <c r="R6" s="96" t="e">
        <f>'blk, drift &amp; conc calc'!R112</f>
        <v>#DIV/0!</v>
      </c>
      <c r="S6" s="96" t="e">
        <f>'blk, drift &amp; conc calc'!S112</f>
        <v>#DIV/0!</v>
      </c>
      <c r="T6" s="96">
        <f>'blk, drift &amp; conc calc'!T112</f>
        <v>12.332230130270254</v>
      </c>
      <c r="U6" s="96" t="e">
        <f>'blk, drift &amp; conc calc'!U112</f>
        <v>#DIV/0!</v>
      </c>
      <c r="V6" s="96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 (1)</v>
      </c>
      <c r="B7" s="32">
        <f>'blk, drift &amp; conc calc'!C113</f>
        <v>16.471383253654373</v>
      </c>
      <c r="C7" s="32">
        <f>'blk, drift &amp; conc calc'!D113</f>
        <v>10.019658896139273</v>
      </c>
      <c r="D7" s="32">
        <f>'blk, drift &amp; conc calc'!E113</f>
        <v>383.17290716035166</v>
      </c>
      <c r="E7" s="32">
        <f>'blk, drift &amp; conc calc'!F113</f>
        <v>173.02758362480182</v>
      </c>
      <c r="F7" s="32">
        <f>'blk, drift &amp; conc calc'!G113</f>
        <v>47.028068867698686</v>
      </c>
      <c r="G7" s="32">
        <f>'blk, drift &amp; conc calc'!H113</f>
        <v>59.29225325931859</v>
      </c>
      <c r="H7" s="32">
        <f>'blk, drift &amp; conc calc'!I113</f>
        <v>106.063866235077</v>
      </c>
      <c r="I7" s="32">
        <f>'blk, drift &amp; conc calc'!J113</f>
        <v>126.16829779745845</v>
      </c>
      <c r="J7" s="32">
        <f>'blk, drift &amp; conc calc'!K113</f>
        <v>310.40378905516997</v>
      </c>
      <c r="K7" s="32">
        <f>'blk, drift &amp; conc calc'!L113</f>
        <v>17.084958362275472</v>
      </c>
      <c r="L7" s="32">
        <f t="shared" si="0"/>
        <v>1248.7327665119456</v>
      </c>
      <c r="M7" s="96" t="e">
        <f>'blk, drift &amp; conc calc'!M113</f>
        <v>#DIV/0!</v>
      </c>
      <c r="N7" s="96" t="e">
        <f>'blk, drift &amp; conc calc'!N113</f>
        <v>#DIV/0!</v>
      </c>
      <c r="O7" s="96" t="e">
        <f>'blk, drift &amp; conc calc'!O113</f>
        <v>#DIV/0!</v>
      </c>
      <c r="P7" s="96" t="e">
        <f>'blk, drift &amp; conc calc'!P113</f>
        <v>#DIV/0!</v>
      </c>
      <c r="Q7" s="96" t="e">
        <f>'blk, drift &amp; conc calc'!Q113</f>
        <v>#DIV/0!</v>
      </c>
      <c r="R7" s="96" t="e">
        <f>'blk, drift &amp; conc calc'!R113</f>
        <v>#DIV/0!</v>
      </c>
      <c r="S7" s="96" t="e">
        <f>'blk, drift &amp; conc calc'!S113</f>
        <v>#DIV/0!</v>
      </c>
      <c r="T7" s="96">
        <f>'blk, drift &amp; conc calc'!T113</f>
        <v>17.890164847333168</v>
      </c>
      <c r="U7" s="96" t="e">
        <f>'blk, drift &amp; conc calc'!U113</f>
        <v>#DIV/0!</v>
      </c>
      <c r="V7" s="96" t="e">
        <f>'blk, drift &amp; conc calc'!V113</f>
        <v>#DIV/0!</v>
      </c>
    </row>
    <row r="8" spans="1:22" ht="11.25">
      <c r="A8" s="32" t="str">
        <f>'recalc raw'!C6</f>
        <v>Drift (2)</v>
      </c>
      <c r="B8" s="32">
        <f>'blk, drift &amp; conc calc'!C114</f>
        <v>26.631439070051925</v>
      </c>
      <c r="C8" s="32">
        <f>'blk, drift &amp; conc calc'!D114</f>
        <v>138.2196125243772</v>
      </c>
      <c r="D8" s="32">
        <f>'blk, drift &amp; conc calc'!E114</f>
        <v>1794.2604291011753</v>
      </c>
      <c r="E8" s="32">
        <f>'blk, drift &amp; conc calc'!F114</f>
        <v>659.0954078428512</v>
      </c>
      <c r="F8" s="32">
        <f>'blk, drift &amp; conc calc'!G114</f>
        <v>32.02504129610456</v>
      </c>
      <c r="G8" s="32">
        <f>'blk, drift &amp; conc calc'!H114</f>
        <v>65.63889852217368</v>
      </c>
      <c r="H8" s="32">
        <f>'blk, drift &amp; conc calc'!I114</f>
        <v>413.69787070182855</v>
      </c>
      <c r="I8" s="32">
        <f>'blk, drift &amp; conc calc'!J114</f>
        <v>136.32464069672363</v>
      </c>
      <c r="J8" s="32">
        <f>'blk, drift &amp; conc calc'!K114</f>
        <v>299.1376441471494</v>
      </c>
      <c r="K8" s="32">
        <f>'blk, drift &amp; conc calc'!L114</f>
        <v>169.67502714368953</v>
      </c>
      <c r="L8" s="32">
        <f t="shared" si="0"/>
        <v>3734.706011046125</v>
      </c>
      <c r="M8" s="96" t="e">
        <f>'blk, drift &amp; conc calc'!M114</f>
        <v>#DIV/0!</v>
      </c>
      <c r="N8" s="96" t="e">
        <f>'blk, drift &amp; conc calc'!N114</f>
        <v>#DIV/0!</v>
      </c>
      <c r="O8" s="96" t="e">
        <f>'blk, drift &amp; conc calc'!O114</f>
        <v>#DIV/0!</v>
      </c>
      <c r="P8" s="96" t="e">
        <f>'blk, drift &amp; conc calc'!P114</f>
        <v>#DIV/0!</v>
      </c>
      <c r="Q8" s="96" t="e">
        <f>'blk, drift &amp; conc calc'!Q114</f>
        <v>#DIV/0!</v>
      </c>
      <c r="R8" s="96" t="e">
        <f>'blk, drift &amp; conc calc'!R114</f>
        <v>#DIV/0!</v>
      </c>
      <c r="S8" s="96" t="e">
        <f>'blk, drift &amp; conc calc'!S114</f>
        <v>#DIV/0!</v>
      </c>
      <c r="T8" s="96">
        <f>'blk, drift &amp; conc calc'!T114</f>
        <v>17.685582634910972</v>
      </c>
      <c r="U8" s="96" t="e">
        <f>'blk, drift &amp; conc calc'!U114</f>
        <v>#DIV/0!</v>
      </c>
      <c r="V8" s="96" t="e">
        <f>'blk, drift &amp; conc calc'!V114</f>
        <v>#DIV/0!</v>
      </c>
    </row>
    <row r="9" spans="1:22" ht="11.25">
      <c r="A9" s="32" t="str">
        <f>'recalc raw'!C7</f>
        <v>JP-1 (1)</v>
      </c>
      <c r="B9" s="32">
        <f>'blk, drift &amp; conc calc'!C115</f>
        <v>0.9820385702999412</v>
      </c>
      <c r="C9" s="32">
        <f>'blk, drift &amp; conc calc'!D115</f>
        <v>13.252950810089942</v>
      </c>
      <c r="D9" s="32">
        <f>'blk, drift &amp; conc calc'!E115</f>
        <v>2774.771981786597</v>
      </c>
      <c r="E9" s="32">
        <f>'blk, drift &amp; conc calc'!F115</f>
        <v>2457.8090951561676</v>
      </c>
      <c r="F9" s="32">
        <f>'blk, drift &amp; conc calc'!G115</f>
        <v>7.697474538442867</v>
      </c>
      <c r="G9" s="32">
        <f>'blk, drift &amp; conc calc'!H115</f>
        <v>115.0695167311297</v>
      </c>
      <c r="H9" s="32">
        <f>'blk, drift &amp; conc calc'!I115</f>
        <v>1.929425356965407</v>
      </c>
      <c r="I9" s="32">
        <f>'blk, drift &amp; conc calc'!J115</f>
        <v>5.058420824417645</v>
      </c>
      <c r="J9" s="32">
        <f>'blk, drift &amp; conc calc'!K115</f>
        <v>25.77262382975603</v>
      </c>
      <c r="K9" s="32">
        <f>'blk, drift &amp; conc calc'!L115</f>
        <v>5.9154060938562</v>
      </c>
      <c r="L9" s="32">
        <f t="shared" si="0"/>
        <v>5408.258933697722</v>
      </c>
      <c r="M9" s="96" t="e">
        <f>'blk, drift &amp; conc calc'!M115</f>
        <v>#DIV/0!</v>
      </c>
      <c r="N9" s="96" t="e">
        <f>'blk, drift &amp; conc calc'!N115</f>
        <v>#DIV/0!</v>
      </c>
      <c r="O9" s="96" t="e">
        <f>'blk, drift &amp; conc calc'!O115</f>
        <v>#DIV/0!</v>
      </c>
      <c r="P9" s="96" t="e">
        <f>'blk, drift &amp; conc calc'!P115</f>
        <v>#DIV/0!</v>
      </c>
      <c r="Q9" s="96" t="e">
        <f>'blk, drift &amp; conc calc'!Q115</f>
        <v>#DIV/0!</v>
      </c>
      <c r="R9" s="96" t="e">
        <f>'blk, drift &amp; conc calc'!R115</f>
        <v>#DIV/0!</v>
      </c>
      <c r="S9" s="96" t="e">
        <f>'blk, drift &amp; conc calc'!S115</f>
        <v>#DIV/0!</v>
      </c>
      <c r="T9" s="96">
        <f>'blk, drift &amp; conc calc'!T115</f>
        <v>12.723103865254146</v>
      </c>
      <c r="U9" s="96" t="e">
        <f>'blk, drift &amp; conc calc'!U115</f>
        <v>#DIV/0!</v>
      </c>
      <c r="V9" s="96" t="e">
        <f>'blk, drift &amp; conc calc'!V115</f>
        <v>#DIV/0!</v>
      </c>
    </row>
    <row r="10" spans="1:22" s="124" customFormat="1" ht="11.25">
      <c r="A10" s="93" t="str">
        <f>'recalc raw'!C8</f>
        <v>1309D89R2(123-129)</v>
      </c>
      <c r="B10" s="93">
        <f>'blk, drift &amp; conc calc'!C116</f>
        <v>5.143589967169706</v>
      </c>
      <c r="C10" s="93">
        <f>'blk, drift &amp; conc calc'!D116</f>
        <v>6.122472870959482</v>
      </c>
      <c r="D10" s="93">
        <f>'blk, drift &amp; conc calc'!E116</f>
        <v>175.29189257672115</v>
      </c>
      <c r="E10" s="93">
        <f>'blk, drift &amp; conc calc'!F116</f>
        <v>268.34904853050836</v>
      </c>
      <c r="F10" s="93">
        <f>'blk, drift &amp; conc calc'!G116</f>
        <v>11.3840735236347</v>
      </c>
      <c r="G10" s="93">
        <f>'blk, drift &amp; conc calc'!H116</f>
        <v>56.411916377232366</v>
      </c>
      <c r="H10" s="93">
        <f>'blk, drift &amp; conc calc'!I116</f>
        <v>101.95471285444835</v>
      </c>
      <c r="I10" s="93">
        <f>'blk, drift &amp; conc calc'!J116</f>
        <v>5.510717627130235</v>
      </c>
      <c r="J10" s="93">
        <f>'blk, drift &amp; conc calc'!K116</f>
        <v>59.87576234565547</v>
      </c>
      <c r="K10" s="93">
        <f>'blk, drift &amp; conc calc'!L116</f>
        <v>6.087164060409386</v>
      </c>
      <c r="L10" s="93">
        <f t="shared" si="0"/>
        <v>696.1313507338692</v>
      </c>
      <c r="M10" s="125" t="e">
        <f>'blk, drift &amp; conc calc'!M116</f>
        <v>#DIV/0!</v>
      </c>
      <c r="N10" s="125" t="e">
        <f>'blk, drift &amp; conc calc'!N116</f>
        <v>#DIV/0!</v>
      </c>
      <c r="O10" s="125" t="e">
        <f>'blk, drift &amp; conc calc'!O116</f>
        <v>#DIV/0!</v>
      </c>
      <c r="P10" s="125" t="e">
        <f>'blk, drift &amp; conc calc'!P116</f>
        <v>#DIV/0!</v>
      </c>
      <c r="Q10" s="125" t="e">
        <f>'blk, drift &amp; conc calc'!Q116</f>
        <v>#DIV/0!</v>
      </c>
      <c r="R10" s="125" t="e">
        <f>'blk, drift &amp; conc calc'!R116</f>
        <v>#DIV/0!</v>
      </c>
      <c r="S10" s="125" t="e">
        <f>'blk, drift &amp; conc calc'!S116</f>
        <v>#DIV/0!</v>
      </c>
      <c r="T10" s="125">
        <f>'blk, drift &amp; conc calc'!T116</f>
        <v>13.342456090108918</v>
      </c>
      <c r="U10" s="125" t="e">
        <f>'blk, drift &amp; conc calc'!U116</f>
        <v>#DIV/0!</v>
      </c>
      <c r="V10" s="125" t="e">
        <f>'blk, drift &amp; conc calc'!V116</f>
        <v>#DIV/0!</v>
      </c>
    </row>
    <row r="11" spans="1:22" ht="11.25">
      <c r="A11" s="32" t="str">
        <f>'recalc raw'!C9</f>
        <v>Drift (3)</v>
      </c>
      <c r="B11" s="32">
        <f>'blk, drift &amp; conc calc'!C117</f>
        <v>26.631439070051925</v>
      </c>
      <c r="C11" s="32">
        <f>'blk, drift &amp; conc calc'!D117</f>
        <v>138.2196125243772</v>
      </c>
      <c r="D11" s="32">
        <f>'blk, drift &amp; conc calc'!E117</f>
        <v>1794.2604291011753</v>
      </c>
      <c r="E11" s="32">
        <f>'blk, drift &amp; conc calc'!F117</f>
        <v>659.0954078428512</v>
      </c>
      <c r="F11" s="32">
        <f>'blk, drift &amp; conc calc'!G117</f>
        <v>32.02504129610456</v>
      </c>
      <c r="G11" s="32">
        <f>'blk, drift &amp; conc calc'!H117</f>
        <v>65.63889852217368</v>
      </c>
      <c r="H11" s="32">
        <f>'blk, drift &amp; conc calc'!I117</f>
        <v>413.6978707018286</v>
      </c>
      <c r="I11" s="32">
        <f>'blk, drift &amp; conc calc'!J117</f>
        <v>136.32464069672363</v>
      </c>
      <c r="J11" s="32">
        <f>'blk, drift &amp; conc calc'!K117</f>
        <v>299.1376441471494</v>
      </c>
      <c r="K11" s="32">
        <f>'blk, drift &amp; conc calc'!L117</f>
        <v>169.67502714368953</v>
      </c>
      <c r="L11" s="32">
        <f t="shared" si="0"/>
        <v>3734.7060110461252</v>
      </c>
      <c r="M11" s="96" t="e">
        <f>'blk, drift &amp; conc calc'!M117</f>
        <v>#DIV/0!</v>
      </c>
      <c r="N11" s="96" t="e">
        <f>'blk, drift &amp; conc calc'!N117</f>
        <v>#DIV/0!</v>
      </c>
      <c r="O11" s="96" t="e">
        <f>'blk, drift &amp; conc calc'!O117</f>
        <v>#DIV/0!</v>
      </c>
      <c r="P11" s="96" t="e">
        <f>'blk, drift &amp; conc calc'!P117</f>
        <v>#DIV/0!</v>
      </c>
      <c r="Q11" s="96" t="e">
        <f>'blk, drift &amp; conc calc'!Q117</f>
        <v>#DIV/0!</v>
      </c>
      <c r="R11" s="96" t="e">
        <f>'blk, drift &amp; conc calc'!R117</f>
        <v>#DIV/0!</v>
      </c>
      <c r="S11" s="96" t="e">
        <f>'blk, drift &amp; conc calc'!S117</f>
        <v>#DIV/0!</v>
      </c>
      <c r="T11" s="96">
        <f>'blk, drift &amp; conc calc'!T117</f>
        <v>17.685582634910972</v>
      </c>
      <c r="U11" s="96" t="e">
        <f>'blk, drift &amp; conc calc'!U117</f>
        <v>#DIV/0!</v>
      </c>
      <c r="V11" s="96" t="e">
        <f>'blk, drift &amp; conc calc'!V117</f>
        <v>#DIV/0!</v>
      </c>
    </row>
    <row r="12" spans="1:22" s="124" customFormat="1" ht="11.25">
      <c r="A12" s="93" t="str">
        <f>'recalc raw'!C10</f>
        <v>1309D91R2(56-65)</v>
      </c>
      <c r="B12" s="93">
        <f>'blk, drift &amp; conc calc'!C118</f>
        <v>2.827329205374203</v>
      </c>
      <c r="C12" s="93">
        <f>'blk, drift &amp; conc calc'!D118</f>
        <v>25.0226685004592</v>
      </c>
      <c r="D12" s="93">
        <f>'blk, drift &amp; conc calc'!E118</f>
        <v>198.45323155576997</v>
      </c>
      <c r="E12" s="93">
        <f>'blk, drift &amp; conc calc'!F118</f>
        <v>483.0218153257069</v>
      </c>
      <c r="F12" s="93">
        <f>'blk, drift &amp; conc calc'!G118</f>
        <v>6.930198409653612</v>
      </c>
      <c r="G12" s="93">
        <f>'blk, drift &amp; conc calc'!H118</f>
        <v>47.82373423962574</v>
      </c>
      <c r="H12" s="93">
        <f>'blk, drift &amp; conc calc'!I118</f>
        <v>112.81515566552815</v>
      </c>
      <c r="I12" s="93">
        <f>'blk, drift &amp; conc calc'!J118</f>
        <v>2.287234076910602</v>
      </c>
      <c r="J12" s="93">
        <f>'blk, drift &amp; conc calc'!K118</f>
        <v>30.41806455617904</v>
      </c>
      <c r="K12" s="93">
        <f>'blk, drift &amp; conc calc'!L118</f>
        <v>4.5541818670264105</v>
      </c>
      <c r="L12" s="93">
        <f t="shared" si="0"/>
        <v>914.1536134022338</v>
      </c>
      <c r="M12" s="125" t="e">
        <f>'blk, drift &amp; conc calc'!M118</f>
        <v>#DIV/0!</v>
      </c>
      <c r="N12" s="125" t="e">
        <f>'blk, drift &amp; conc calc'!N118</f>
        <v>#DIV/0!</v>
      </c>
      <c r="O12" s="125" t="e">
        <f>'blk, drift &amp; conc calc'!O118</f>
        <v>#DIV/0!</v>
      </c>
      <c r="P12" s="125" t="e">
        <f>'blk, drift &amp; conc calc'!P118</f>
        <v>#DIV/0!</v>
      </c>
      <c r="Q12" s="125" t="e">
        <f>'blk, drift &amp; conc calc'!Q118</f>
        <v>#DIV/0!</v>
      </c>
      <c r="R12" s="125" t="e">
        <f>'blk, drift &amp; conc calc'!R118</f>
        <v>#DIV/0!</v>
      </c>
      <c r="S12" s="125" t="e">
        <f>'blk, drift &amp; conc calc'!S118</f>
        <v>#DIV/0!</v>
      </c>
      <c r="T12" s="125">
        <f>'blk, drift &amp; conc calc'!T118</f>
        <v>12.80793222514111</v>
      </c>
      <c r="U12" s="125" t="e">
        <f>'blk, drift &amp; conc calc'!U118</f>
        <v>#DIV/0!</v>
      </c>
      <c r="V12" s="125" t="e">
        <f>'blk, drift &amp; conc calc'!V118</f>
        <v>#DIV/0!</v>
      </c>
    </row>
    <row r="13" spans="1:29" s="124" customFormat="1" ht="11.25">
      <c r="A13" s="93" t="str">
        <f>'recalc raw'!C11</f>
        <v>1309D91R2(81-91)</v>
      </c>
      <c r="B13" s="93">
        <f>'blk, drift &amp; conc calc'!C119</f>
        <v>2.3870309362567417</v>
      </c>
      <c r="C13" s="93">
        <f>'blk, drift &amp; conc calc'!D119</f>
        <v>4.613868858610957</v>
      </c>
      <c r="D13" s="93">
        <f>'blk, drift &amp; conc calc'!E119</f>
        <v>147.77751971888557</v>
      </c>
      <c r="E13" s="93">
        <f>'blk, drift &amp; conc calc'!F119</f>
        <v>373.11115231330234</v>
      </c>
      <c r="F13" s="93">
        <f>'blk, drift &amp; conc calc'!G119</f>
        <v>5.929835656651968</v>
      </c>
      <c r="G13" s="93">
        <f>'blk, drift &amp; conc calc'!H119</f>
        <v>34.21001179960742</v>
      </c>
      <c r="H13" s="93">
        <f>'blk, drift &amp; conc calc'!I119</f>
        <v>92.10911964769139</v>
      </c>
      <c r="I13" s="93">
        <f>'blk, drift &amp; conc calc'!J119</f>
        <v>62.333147232721906</v>
      </c>
      <c r="J13" s="93">
        <f>'blk, drift &amp; conc calc'!K119</f>
        <v>30.602688029751242</v>
      </c>
      <c r="K13" s="93">
        <f>'blk, drift &amp; conc calc'!L119</f>
        <v>2.2020249384929897</v>
      </c>
      <c r="L13" s="93">
        <f t="shared" si="0"/>
        <v>755.2763991319725</v>
      </c>
      <c r="M13" s="125" t="e">
        <f>'blk, drift &amp; conc calc'!M119</f>
        <v>#DIV/0!</v>
      </c>
      <c r="N13" s="125" t="e">
        <f>'blk, drift &amp; conc calc'!N119</f>
        <v>#DIV/0!</v>
      </c>
      <c r="O13" s="125" t="e">
        <f>'blk, drift &amp; conc calc'!O119</f>
        <v>#DIV/0!</v>
      </c>
      <c r="P13" s="125" t="e">
        <f>'blk, drift &amp; conc calc'!P119</f>
        <v>#DIV/0!</v>
      </c>
      <c r="Q13" s="125" t="e">
        <f>'blk, drift &amp; conc calc'!Q119</f>
        <v>#DIV/0!</v>
      </c>
      <c r="R13" s="125" t="e">
        <f>'blk, drift &amp; conc calc'!R119</f>
        <v>#DIV/0!</v>
      </c>
      <c r="S13" s="125" t="e">
        <f>'blk, drift &amp; conc calc'!S119</f>
        <v>#DIV/0!</v>
      </c>
      <c r="T13" s="125">
        <f>'blk, drift &amp; conc calc'!T119</f>
        <v>12.811183168143483</v>
      </c>
      <c r="U13" s="125" t="e">
        <f>'blk, drift &amp; conc calc'!U119</f>
        <v>#DIV/0!</v>
      </c>
      <c r="V13" s="125" t="e">
        <f>'blk, drift &amp; conc calc'!V119</f>
        <v>#DIV/0!</v>
      </c>
      <c r="W13" s="93"/>
      <c r="X13" s="93"/>
      <c r="Y13" s="93"/>
      <c r="Z13" s="93"/>
      <c r="AA13" s="93"/>
      <c r="AB13" s="93"/>
      <c r="AC13" s="93"/>
    </row>
    <row r="14" spans="1:29" s="124" customFormat="1" ht="11.25">
      <c r="A14" s="93" t="str">
        <f>'recalc raw'!C12</f>
        <v>1309D92R1(103-115)</v>
      </c>
      <c r="B14" s="93">
        <f>'blk, drift &amp; conc calc'!C120</f>
        <v>7.035260176473186</v>
      </c>
      <c r="C14" s="93">
        <f>'blk, drift &amp; conc calc'!D120</f>
        <v>5.094833894698088</v>
      </c>
      <c r="D14" s="93">
        <f>'blk, drift &amp; conc calc'!E120</f>
        <v>458.7451380083044</v>
      </c>
      <c r="E14" s="93">
        <f>'blk, drift &amp; conc calc'!F120</f>
        <v>235.78324706400002</v>
      </c>
      <c r="F14" s="93">
        <f>'blk, drift &amp; conc calc'!G120</f>
        <v>31.553959656261625</v>
      </c>
      <c r="G14" s="93">
        <f>'blk, drift &amp; conc calc'!H120</f>
        <v>44.84899872045692</v>
      </c>
      <c r="H14" s="93">
        <f>'blk, drift &amp; conc calc'!I120</f>
        <v>75.27280653168478</v>
      </c>
      <c r="I14" s="93">
        <f>'blk, drift &amp; conc calc'!J120</f>
        <v>90.5477612121486</v>
      </c>
      <c r="J14" s="93">
        <f>'blk, drift &amp; conc calc'!K120</f>
        <v>128.24139786744487</v>
      </c>
      <c r="K14" s="93">
        <f>'blk, drift &amp; conc calc'!L120</f>
        <v>4.912665322819952</v>
      </c>
      <c r="L14" s="93">
        <f t="shared" si="0"/>
        <v>1082.0360684542925</v>
      </c>
      <c r="M14" s="125" t="e">
        <f>'blk, drift &amp; conc calc'!M120</f>
        <v>#DIV/0!</v>
      </c>
      <c r="N14" s="125" t="e">
        <f>'blk, drift &amp; conc calc'!N120</f>
        <v>#DIV/0!</v>
      </c>
      <c r="O14" s="125" t="e">
        <f>'blk, drift &amp; conc calc'!O120</f>
        <v>#DIV/0!</v>
      </c>
      <c r="P14" s="125" t="e">
        <f>'blk, drift &amp; conc calc'!P120</f>
        <v>#DIV/0!</v>
      </c>
      <c r="Q14" s="125" t="e">
        <f>'blk, drift &amp; conc calc'!Q120</f>
        <v>#DIV/0!</v>
      </c>
      <c r="R14" s="125" t="e">
        <f>'blk, drift &amp; conc calc'!R120</f>
        <v>#DIV/0!</v>
      </c>
      <c r="S14" s="125" t="e">
        <f>'blk, drift &amp; conc calc'!S120</f>
        <v>#DIV/0!</v>
      </c>
      <c r="T14" s="125">
        <f>'blk, drift &amp; conc calc'!T120</f>
        <v>14.58343993430218</v>
      </c>
      <c r="U14" s="125" t="e">
        <f>'blk, drift &amp; conc calc'!U120</f>
        <v>#DIV/0!</v>
      </c>
      <c r="V14" s="125" t="e">
        <f>'blk, drift &amp; conc calc'!V120</f>
        <v>#DIV/0!</v>
      </c>
      <c r="W14" s="93"/>
      <c r="X14" s="93"/>
      <c r="Y14" s="93"/>
      <c r="Z14" s="93"/>
      <c r="AA14" s="93"/>
      <c r="AB14" s="93"/>
      <c r="AC14" s="93"/>
    </row>
    <row r="15" spans="1:22" ht="11.25">
      <c r="A15" s="32" t="str">
        <f>'recalc raw'!C13</f>
        <v>JA-3 (1)</v>
      </c>
      <c r="B15" s="32">
        <f>'blk, drift &amp; conc calc'!C121</f>
        <v>19.98327734282134</v>
      </c>
      <c r="C15" s="32">
        <f>'blk, drift &amp; conc calc'!D121</f>
        <v>323.6562003441595</v>
      </c>
      <c r="D15" s="32">
        <f>'blk, drift &amp; conc calc'!E121</f>
        <v>57.380101823853984</v>
      </c>
      <c r="E15" s="32">
        <f>'blk, drift &amp; conc calc'!F121</f>
        <v>28.20811714267235</v>
      </c>
      <c r="F15" s="32">
        <f>'blk, drift &amp; conc calc'!G121</f>
        <v>19.954859061819683</v>
      </c>
      <c r="G15" s="32">
        <f>'blk, drift &amp; conc calc'!H121</f>
        <v>20.1302743104159</v>
      </c>
      <c r="H15" s="32">
        <f>'blk, drift &amp; conc calc'!I121</f>
        <v>283.93343045746326</v>
      </c>
      <c r="I15" s="32">
        <f>'blk, drift &amp; conc calc'!J121</f>
        <v>42.00007853381673</v>
      </c>
      <c r="J15" s="32">
        <f>'blk, drift &amp; conc calc'!K121</f>
        <v>164.6042692770232</v>
      </c>
      <c r="K15" s="32">
        <f>'blk, drift &amp; conc calc'!L121</f>
        <v>119.44757899193547</v>
      </c>
      <c r="L15" s="32">
        <f t="shared" si="0"/>
        <v>1079.2981872859814</v>
      </c>
      <c r="M15" s="96" t="e">
        <f>'blk, drift &amp; conc calc'!M121</f>
        <v>#DIV/0!</v>
      </c>
      <c r="N15" s="96" t="e">
        <f>'blk, drift &amp; conc calc'!N121</f>
        <v>#DIV/0!</v>
      </c>
      <c r="O15" s="96" t="e">
        <f>'blk, drift &amp; conc calc'!O121</f>
        <v>#DIV/0!</v>
      </c>
      <c r="P15" s="96" t="e">
        <f>'blk, drift &amp; conc calc'!P121</f>
        <v>#DIV/0!</v>
      </c>
      <c r="Q15" s="96" t="e">
        <f>'blk, drift &amp; conc calc'!Q121</f>
        <v>#DIV/0!</v>
      </c>
      <c r="R15" s="96" t="e">
        <f>'blk, drift &amp; conc calc'!R121</f>
        <v>#DIV/0!</v>
      </c>
      <c r="S15" s="96" t="e">
        <f>'blk, drift &amp; conc calc'!S121</f>
        <v>#DIV/0!</v>
      </c>
      <c r="T15" s="96">
        <f>'blk, drift &amp; conc calc'!T121</f>
        <v>15.24345549671953</v>
      </c>
      <c r="U15" s="96" t="e">
        <f>'blk, drift &amp; conc calc'!U121</f>
        <v>#DIV/0!</v>
      </c>
      <c r="V15" s="96" t="e">
        <f>'blk, drift &amp; conc calc'!V121</f>
        <v>#DIV/0!</v>
      </c>
    </row>
    <row r="16" spans="1:29" ht="11.25">
      <c r="A16" s="32" t="str">
        <f>'recalc raw'!C14</f>
        <v>Drift (4)</v>
      </c>
      <c r="B16" s="32">
        <f>'blk, drift &amp; conc calc'!C122</f>
        <v>26.631439070051925</v>
      </c>
      <c r="C16" s="32">
        <f>'blk, drift &amp; conc calc'!D122</f>
        <v>138.2196125243772</v>
      </c>
      <c r="D16" s="32">
        <f>'blk, drift &amp; conc calc'!E122</f>
        <v>1794.2604291011753</v>
      </c>
      <c r="E16" s="32">
        <f>'blk, drift &amp; conc calc'!F122</f>
        <v>659.0954078428512</v>
      </c>
      <c r="F16" s="32">
        <f>'blk, drift &amp; conc calc'!G122</f>
        <v>32.02504129610456</v>
      </c>
      <c r="G16" s="32">
        <f>'blk, drift &amp; conc calc'!H122</f>
        <v>65.63889852217368</v>
      </c>
      <c r="H16" s="32">
        <f>'blk, drift &amp; conc calc'!I122</f>
        <v>413.6978707018286</v>
      </c>
      <c r="I16" s="32">
        <f>'blk, drift &amp; conc calc'!J122</f>
        <v>136.32464069672363</v>
      </c>
      <c r="J16" s="32">
        <f>'blk, drift &amp; conc calc'!K122</f>
        <v>299.1376441471494</v>
      </c>
      <c r="K16" s="32">
        <f>'blk, drift &amp; conc calc'!L122</f>
        <v>169.67502714368953</v>
      </c>
      <c r="L16" s="32">
        <f t="shared" si="0"/>
        <v>3734.7060110461252</v>
      </c>
      <c r="M16" s="96" t="e">
        <f>'blk, drift &amp; conc calc'!M122</f>
        <v>#DIV/0!</v>
      </c>
      <c r="N16" s="96" t="e">
        <f>'blk, drift &amp; conc calc'!N122</f>
        <v>#DIV/0!</v>
      </c>
      <c r="O16" s="96" t="e">
        <f>'blk, drift &amp; conc calc'!O122</f>
        <v>#DIV/0!</v>
      </c>
      <c r="P16" s="96" t="e">
        <f>'blk, drift &amp; conc calc'!P122</f>
        <v>#DIV/0!</v>
      </c>
      <c r="Q16" s="96" t="e">
        <f>'blk, drift &amp; conc calc'!Q122</f>
        <v>#DIV/0!</v>
      </c>
      <c r="R16" s="96" t="e">
        <f>'blk, drift &amp; conc calc'!R122</f>
        <v>#DIV/0!</v>
      </c>
      <c r="S16" s="96" t="e">
        <f>'blk, drift &amp; conc calc'!S122</f>
        <v>#DIV/0!</v>
      </c>
      <c r="T16" s="96">
        <f>'blk, drift &amp; conc calc'!T122</f>
        <v>17.685582634910972</v>
      </c>
      <c r="U16" s="96" t="e">
        <f>'blk, drift &amp; conc calc'!U122</f>
        <v>#DIV/0!</v>
      </c>
      <c r="V16" s="96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 (1)</v>
      </c>
      <c r="B17" s="32">
        <f>'blk, drift &amp; conc calc'!C123</f>
        <v>0.6364765249371781</v>
      </c>
      <c r="C17" s="32">
        <f>'blk, drift &amp; conc calc'!D123</f>
        <v>4.0344980698615</v>
      </c>
      <c r="D17" s="32">
        <f>'blk, drift &amp; conc calc'!E123</f>
        <v>3503.4227991889006</v>
      </c>
      <c r="E17" s="32">
        <f>'blk, drift &amp; conc calc'!F123</f>
        <v>2283.6219624293103</v>
      </c>
      <c r="F17" s="32">
        <f>'blk, drift &amp; conc calc'!G123</f>
        <v>3.801274052496183</v>
      </c>
      <c r="G17" s="32">
        <f>'blk, drift &amp; conc calc'!H123</f>
        <v>134.2128842722763</v>
      </c>
      <c r="H17" s="32">
        <f>'blk, drift &amp; conc calc'!I123</f>
        <v>1.893522098652541</v>
      </c>
      <c r="I17" s="32">
        <f>'blk, drift &amp; conc calc'!J123</f>
        <v>5.91205237296137</v>
      </c>
      <c r="J17" s="32">
        <f>'blk, drift &amp; conc calc'!K123</f>
        <v>13.36727648385695</v>
      </c>
      <c r="K17" s="32">
        <f>'blk, drift &amp; conc calc'!L123</f>
        <v>1.3763082134809514</v>
      </c>
      <c r="L17" s="32">
        <f t="shared" si="0"/>
        <v>5952.279053706733</v>
      </c>
      <c r="M17" s="96" t="e">
        <f>'blk, drift &amp; conc calc'!M123</f>
        <v>#DIV/0!</v>
      </c>
      <c r="N17" s="96" t="e">
        <f>'blk, drift &amp; conc calc'!N123</f>
        <v>#DIV/0!</v>
      </c>
      <c r="O17" s="96" t="e">
        <f>'blk, drift &amp; conc calc'!O123</f>
        <v>#DIV/0!</v>
      </c>
      <c r="P17" s="96" t="e">
        <f>'blk, drift &amp; conc calc'!P123</f>
        <v>#DIV/0!</v>
      </c>
      <c r="Q17" s="96" t="e">
        <f>'blk, drift &amp; conc calc'!Q123</f>
        <v>#DIV/0!</v>
      </c>
      <c r="R17" s="96" t="e">
        <f>'blk, drift &amp; conc calc'!R123</f>
        <v>#DIV/0!</v>
      </c>
      <c r="S17" s="96" t="e">
        <f>'blk, drift &amp; conc calc'!S123</f>
        <v>#DIV/0!</v>
      </c>
      <c r="T17" s="96">
        <f>'blk, drift &amp; conc calc'!T123</f>
        <v>12.499037889933737</v>
      </c>
      <c r="U17" s="96" t="e">
        <f>'blk, drift &amp; conc calc'!U123</f>
        <v>#DIV/0!</v>
      </c>
      <c r="V17" s="96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4" customFormat="1" ht="11.25">
      <c r="A18" s="93" t="str">
        <f>'recalc raw'!C16</f>
        <v>1309D93R1(11-16)</v>
      </c>
      <c r="B18" s="93">
        <f>'blk, drift &amp; conc calc'!C124</f>
        <v>236.9213980247663</v>
      </c>
      <c r="C18" s="93">
        <f>'blk, drift &amp; conc calc'!D124</f>
        <v>14.26532858040894</v>
      </c>
      <c r="D18" s="93">
        <f>'blk, drift &amp; conc calc'!E124</f>
        <v>-2.2295434014543547</v>
      </c>
      <c r="E18" s="93">
        <f>'blk, drift &amp; conc calc'!F124</f>
        <v>50.4341505473865</v>
      </c>
      <c r="F18" s="93">
        <f>'blk, drift &amp; conc calc'!G124</f>
        <v>33.703695984513494</v>
      </c>
      <c r="G18" s="93">
        <f>'blk, drift &amp; conc calc'!H124</f>
        <v>53.85952528414597</v>
      </c>
      <c r="H18" s="93">
        <f>'blk, drift &amp; conc calc'!I124</f>
        <v>286.69346047231187</v>
      </c>
      <c r="I18" s="93">
        <f>'blk, drift &amp; conc calc'!J124</f>
        <v>4.315781046313273</v>
      </c>
      <c r="J18" s="93">
        <f>'blk, drift &amp; conc calc'!K124</f>
        <v>88.08593799078693</v>
      </c>
      <c r="K18" s="93">
        <f>'blk, drift &amp; conc calc'!L124</f>
        <v>1151.5369546265301</v>
      </c>
      <c r="L18" s="93">
        <f>SUM(B18:K18)</f>
        <v>1917.586689155709</v>
      </c>
      <c r="M18" s="125" t="e">
        <f>'blk, drift &amp; conc calc'!M124</f>
        <v>#DIV/0!</v>
      </c>
      <c r="N18" s="125" t="e">
        <f>'blk, drift &amp; conc calc'!N124</f>
        <v>#DIV/0!</v>
      </c>
      <c r="O18" s="125" t="e">
        <f>'blk, drift &amp; conc calc'!O124</f>
        <v>#DIV/0!</v>
      </c>
      <c r="P18" s="125" t="e">
        <f>'blk, drift &amp; conc calc'!P124</f>
        <v>#DIV/0!</v>
      </c>
      <c r="Q18" s="125" t="e">
        <f>'blk, drift &amp; conc calc'!Q124</f>
        <v>#DIV/0!</v>
      </c>
      <c r="R18" s="125" t="e">
        <f>'blk, drift &amp; conc calc'!R124</f>
        <v>#DIV/0!</v>
      </c>
      <c r="S18" s="125" t="e">
        <f>'blk, drift &amp; conc calc'!S124</f>
        <v>#DIV/0!</v>
      </c>
      <c r="T18" s="125">
        <f>'blk, drift &amp; conc calc'!T124</f>
        <v>13.855872296859797</v>
      </c>
      <c r="U18" s="125" t="e">
        <f>'blk, drift &amp; conc calc'!U124</f>
        <v>#DIV/0!</v>
      </c>
      <c r="V18" s="125" t="e">
        <f>'blk, drift &amp; conc calc'!V124</f>
        <v>#DIV/0!</v>
      </c>
    </row>
    <row r="19" spans="1:22" s="124" customFormat="1" ht="11.25">
      <c r="A19" s="93" t="str">
        <f>'recalc raw'!C17</f>
        <v>1309D94R1(66-76)</v>
      </c>
      <c r="B19" s="93">
        <f>'blk, drift &amp; conc calc'!C125</f>
        <v>10.76283249178809</v>
      </c>
      <c r="C19" s="93">
        <f>'blk, drift &amp; conc calc'!D125</f>
        <v>5.3891472718830435</v>
      </c>
      <c r="D19" s="93">
        <f>'blk, drift &amp; conc calc'!E125</f>
        <v>709.1876011664099</v>
      </c>
      <c r="E19" s="93">
        <f>'blk, drift &amp; conc calc'!F125</f>
        <v>113.29543545758759</v>
      </c>
      <c r="F19" s="93">
        <f>'blk, drift &amp; conc calc'!G125</f>
        <v>43.50372459336559</v>
      </c>
      <c r="G19" s="93">
        <f>'blk, drift &amp; conc calc'!H125</f>
        <v>24.516140908157105</v>
      </c>
      <c r="H19" s="93">
        <f>'blk, drift &amp; conc calc'!I125</f>
        <v>85.62826065184645</v>
      </c>
      <c r="I19" s="93">
        <f>'blk, drift &amp; conc calc'!J125</f>
        <v>7.4679309566039995</v>
      </c>
      <c r="J19" s="93">
        <f>'blk, drift &amp; conc calc'!K125</f>
        <v>172.34885161909386</v>
      </c>
      <c r="K19" s="93">
        <f>'blk, drift &amp; conc calc'!L125</f>
        <v>12.36687959775902</v>
      </c>
      <c r="L19" s="93">
        <f t="shared" si="0"/>
        <v>1184.4668047144946</v>
      </c>
      <c r="M19" s="125" t="e">
        <f>'blk, drift &amp; conc calc'!M125</f>
        <v>#DIV/0!</v>
      </c>
      <c r="N19" s="125" t="e">
        <f>'blk, drift &amp; conc calc'!N125</f>
        <v>#DIV/0!</v>
      </c>
      <c r="O19" s="125" t="e">
        <f>'blk, drift &amp; conc calc'!O125</f>
        <v>#DIV/0!</v>
      </c>
      <c r="P19" s="125" t="e">
        <f>'blk, drift &amp; conc calc'!P125</f>
        <v>#DIV/0!</v>
      </c>
      <c r="Q19" s="125" t="e">
        <f>'blk, drift &amp; conc calc'!Q125</f>
        <v>#DIV/0!</v>
      </c>
      <c r="R19" s="125" t="e">
        <f>'blk, drift &amp; conc calc'!R125</f>
        <v>#DIV/0!</v>
      </c>
      <c r="S19" s="125" t="e">
        <f>'blk, drift &amp; conc calc'!S125</f>
        <v>#DIV/0!</v>
      </c>
      <c r="T19" s="125">
        <f>'blk, drift &amp; conc calc'!T125</f>
        <v>15.385325524437027</v>
      </c>
      <c r="U19" s="125" t="e">
        <f>'blk, drift &amp; conc calc'!U125</f>
        <v>#DIV/0!</v>
      </c>
      <c r="V19" s="125" t="e">
        <f>'blk, drift &amp; conc calc'!V125</f>
        <v>#DIV/0!</v>
      </c>
    </row>
    <row r="20" spans="1:29" s="124" customFormat="1" ht="11.25">
      <c r="A20" s="93" t="str">
        <f>'recalc raw'!C18</f>
        <v>1309D94R3(18-26)</v>
      </c>
      <c r="B20" s="93">
        <f>'blk, drift &amp; conc calc'!C126</f>
        <v>33.36754965431658</v>
      </c>
      <c r="C20" s="93">
        <f>'blk, drift &amp; conc calc'!D126</f>
        <v>9.107290553772211</v>
      </c>
      <c r="D20" s="93">
        <f>'blk, drift &amp; conc calc'!E126</f>
        <v>322.33418634265354</v>
      </c>
      <c r="E20" s="93">
        <f>'blk, drift &amp; conc calc'!F126</f>
        <v>124.65015017929649</v>
      </c>
      <c r="F20" s="93">
        <f>'blk, drift &amp; conc calc'!G126</f>
        <v>42.04352093414896</v>
      </c>
      <c r="G20" s="93">
        <f>'blk, drift &amp; conc calc'!H126</f>
        <v>58.84718204093945</v>
      </c>
      <c r="H20" s="93">
        <f>'blk, drift &amp; conc calc'!I126</f>
        <v>103.03043595688207</v>
      </c>
      <c r="I20" s="93">
        <f>'blk, drift &amp; conc calc'!J126</f>
        <v>6.002190473870883</v>
      </c>
      <c r="J20" s="93">
        <f>'blk, drift &amp; conc calc'!K126</f>
        <v>278.8115200122796</v>
      </c>
      <c r="K20" s="93">
        <f>'blk, drift &amp; conc calc'!L126</f>
        <v>90.21611660509092</v>
      </c>
      <c r="L20" s="93">
        <f t="shared" si="0"/>
        <v>1068.4101427532507</v>
      </c>
      <c r="M20" s="125" t="e">
        <f>'blk, drift &amp; conc calc'!M126</f>
        <v>#DIV/0!</v>
      </c>
      <c r="N20" s="125" t="e">
        <f>'blk, drift &amp; conc calc'!N126</f>
        <v>#DIV/0!</v>
      </c>
      <c r="O20" s="125" t="e">
        <f>'blk, drift &amp; conc calc'!O126</f>
        <v>#DIV/0!</v>
      </c>
      <c r="P20" s="125" t="e">
        <f>'blk, drift &amp; conc calc'!P126</f>
        <v>#DIV/0!</v>
      </c>
      <c r="Q20" s="125" t="e">
        <f>'blk, drift &amp; conc calc'!Q126</f>
        <v>#DIV/0!</v>
      </c>
      <c r="R20" s="125" t="e">
        <f>'blk, drift &amp; conc calc'!R126</f>
        <v>#DIV/0!</v>
      </c>
      <c r="S20" s="125" t="e">
        <f>'blk, drift &amp; conc calc'!S126</f>
        <v>#DIV/0!</v>
      </c>
      <c r="T20" s="125">
        <f>'blk, drift &amp; conc calc'!T126</f>
        <v>17.316884634987208</v>
      </c>
      <c r="U20" s="125" t="e">
        <f>'blk, drift &amp; conc calc'!U126</f>
        <v>#DIV/0!</v>
      </c>
      <c r="V20" s="125" t="e">
        <f>'blk, drift &amp; conc calc'!V126</f>
        <v>#DIV/0!</v>
      </c>
      <c r="W20" s="93"/>
      <c r="X20" s="93"/>
      <c r="Y20" s="93"/>
      <c r="Z20" s="93"/>
      <c r="AA20" s="93"/>
      <c r="AB20" s="93"/>
      <c r="AC20" s="93"/>
    </row>
    <row r="21" spans="1:29" ht="11.25">
      <c r="A21" s="32" t="str">
        <f>'recalc raw'!C19</f>
        <v>Drift (5)</v>
      </c>
      <c r="B21" s="32">
        <f>'blk, drift &amp; conc calc'!C127</f>
        <v>26.631439070051925</v>
      </c>
      <c r="C21" s="32">
        <f>'blk, drift &amp; conc calc'!D127</f>
        <v>138.21961252437717</v>
      </c>
      <c r="D21" s="32">
        <f>'blk, drift &amp; conc calc'!E127</f>
        <v>1794.2604291011753</v>
      </c>
      <c r="E21" s="32">
        <f>'blk, drift &amp; conc calc'!F127</f>
        <v>659.0954078428512</v>
      </c>
      <c r="F21" s="32">
        <f>'blk, drift &amp; conc calc'!G127</f>
        <v>32.02504129610456</v>
      </c>
      <c r="G21" s="32">
        <f>'blk, drift &amp; conc calc'!H127</f>
        <v>65.63889852217368</v>
      </c>
      <c r="H21" s="32">
        <f>'blk, drift &amp; conc calc'!I127</f>
        <v>413.6978707018286</v>
      </c>
      <c r="I21" s="32">
        <f>'blk, drift &amp; conc calc'!J127</f>
        <v>136.32464069672363</v>
      </c>
      <c r="J21" s="32">
        <f>'blk, drift &amp; conc calc'!K127</f>
        <v>299.1376441471494</v>
      </c>
      <c r="K21" s="32">
        <f>'blk, drift &amp; conc calc'!L127</f>
        <v>169.67502714368953</v>
      </c>
      <c r="L21" s="32">
        <f t="shared" si="0"/>
        <v>3734.7060110461252</v>
      </c>
      <c r="M21" s="96" t="e">
        <f>'blk, drift &amp; conc calc'!M127</f>
        <v>#DIV/0!</v>
      </c>
      <c r="N21" s="96" t="e">
        <f>'blk, drift &amp; conc calc'!N127</f>
        <v>#DIV/0!</v>
      </c>
      <c r="O21" s="96" t="e">
        <f>'blk, drift &amp; conc calc'!O127</f>
        <v>#DIV/0!</v>
      </c>
      <c r="P21" s="96" t="e">
        <f>'blk, drift &amp; conc calc'!P127</f>
        <v>#DIV/0!</v>
      </c>
      <c r="Q21" s="96" t="e">
        <f>'blk, drift &amp; conc calc'!Q127</f>
        <v>#DIV/0!</v>
      </c>
      <c r="R21" s="96" t="e">
        <f>'blk, drift &amp; conc calc'!R127</f>
        <v>#DIV/0!</v>
      </c>
      <c r="S21" s="96" t="e">
        <f>'blk, drift &amp; conc calc'!S127</f>
        <v>#DIV/0!</v>
      </c>
      <c r="T21" s="96">
        <f>'blk, drift &amp; conc calc'!T127</f>
        <v>17.685582634910972</v>
      </c>
      <c r="U21" s="96" t="e">
        <f>'blk, drift &amp; conc calc'!U127</f>
        <v>#DIV/0!</v>
      </c>
      <c r="V21" s="96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 (2)</v>
      </c>
      <c r="B22" s="32">
        <f>'blk, drift &amp; conc calc'!C128</f>
        <v>16.518816146836322</v>
      </c>
      <c r="C22" s="32">
        <f>'blk, drift &amp; conc calc'!D128</f>
        <v>9.798108530622402</v>
      </c>
      <c r="D22" s="32">
        <f>'blk, drift &amp; conc calc'!E128</f>
        <v>374.75186557235054</v>
      </c>
      <c r="E22" s="32">
        <f>'blk, drift &amp; conc calc'!F128</f>
        <v>167.95513918729182</v>
      </c>
      <c r="F22" s="32">
        <f>'blk, drift &amp; conc calc'!G128</f>
        <v>42.420179716934896</v>
      </c>
      <c r="G22" s="32">
        <f>'blk, drift &amp; conc calc'!H128</f>
        <v>60.109550771109355</v>
      </c>
      <c r="H22" s="32">
        <f>'blk, drift &amp; conc calc'!I128</f>
        <v>113.37188213081838</v>
      </c>
      <c r="I22" s="32">
        <f>'blk, drift &amp; conc calc'!J128</f>
        <v>123.78846033663481</v>
      </c>
      <c r="J22" s="32">
        <f>'blk, drift &amp; conc calc'!K128</f>
        <v>317.1741421399183</v>
      </c>
      <c r="K22" s="32">
        <f>'blk, drift &amp; conc calc'!L128</f>
        <v>17.469474258594026</v>
      </c>
      <c r="L22" s="32">
        <f t="shared" si="0"/>
        <v>1243.3576187911108</v>
      </c>
      <c r="M22" s="96" t="e">
        <f>'blk, drift &amp; conc calc'!M128</f>
        <v>#DIV/0!</v>
      </c>
      <c r="N22" s="96" t="e">
        <f>'blk, drift &amp; conc calc'!N128</f>
        <v>#DIV/0!</v>
      </c>
      <c r="O22" s="96" t="e">
        <f>'blk, drift &amp; conc calc'!O128</f>
        <v>#DIV/0!</v>
      </c>
      <c r="P22" s="96" t="e">
        <f>'blk, drift &amp; conc calc'!P128</f>
        <v>#DIV/0!</v>
      </c>
      <c r="Q22" s="96" t="e">
        <f>'blk, drift &amp; conc calc'!Q128</f>
        <v>#DIV/0!</v>
      </c>
      <c r="R22" s="96" t="e">
        <f>'blk, drift &amp; conc calc'!R128</f>
        <v>#DIV/0!</v>
      </c>
      <c r="S22" s="96" t="e">
        <f>'blk, drift &amp; conc calc'!S128</f>
        <v>#DIV/0!</v>
      </c>
      <c r="T22" s="96">
        <f>'blk, drift &amp; conc calc'!T128</f>
        <v>18.012689164673876</v>
      </c>
      <c r="U22" s="96" t="e">
        <f>'blk, drift &amp; conc calc'!U128</f>
        <v>#DIV/0!</v>
      </c>
      <c r="V22" s="96" t="e">
        <f>'blk, drift &amp; conc calc'!V128</f>
        <v>#DIV/0!</v>
      </c>
    </row>
    <row r="23" spans="1:22" s="124" customFormat="1" ht="11.25">
      <c r="A23" s="93" t="str">
        <f>'recalc raw'!C21</f>
        <v>1309D95R3(39-51)</v>
      </c>
      <c r="B23" s="93">
        <f>'blk, drift &amp; conc calc'!C129</f>
        <v>10.154458536495602</v>
      </c>
      <c r="C23" s="93">
        <f>'blk, drift &amp; conc calc'!D129</f>
        <v>5.185747464246903</v>
      </c>
      <c r="D23" s="93">
        <f>'blk, drift &amp; conc calc'!E129</f>
        <v>575.4689485942187</v>
      </c>
      <c r="E23" s="93">
        <f>'blk, drift &amp; conc calc'!F129</f>
        <v>259.4236001600563</v>
      </c>
      <c r="F23" s="93">
        <f>'blk, drift &amp; conc calc'!G129</f>
        <v>36.52531770743349</v>
      </c>
      <c r="G23" s="93">
        <f>'blk, drift &amp; conc calc'!H129</f>
        <v>41.17509600362196</v>
      </c>
      <c r="H23" s="93">
        <f>'blk, drift &amp; conc calc'!I129</f>
        <v>79.50377515817955</v>
      </c>
      <c r="I23" s="93">
        <f>'blk, drift &amp; conc calc'!J129</f>
        <v>12.49377432802528</v>
      </c>
      <c r="J23" s="93">
        <f>'blk, drift &amp; conc calc'!K129</f>
        <v>152.32063450290798</v>
      </c>
      <c r="K23" s="93">
        <f>'blk, drift &amp; conc calc'!L129</f>
        <v>10.460559736389852</v>
      </c>
      <c r="L23" s="93">
        <f t="shared" si="0"/>
        <v>1182.7119121915755</v>
      </c>
      <c r="M23" s="125" t="e">
        <f>'blk, drift &amp; conc calc'!M129</f>
        <v>#DIV/0!</v>
      </c>
      <c r="N23" s="125" t="e">
        <f>'blk, drift &amp; conc calc'!N129</f>
        <v>#DIV/0!</v>
      </c>
      <c r="O23" s="125" t="e">
        <f>'blk, drift &amp; conc calc'!O129</f>
        <v>#DIV/0!</v>
      </c>
      <c r="P23" s="125" t="e">
        <f>'blk, drift &amp; conc calc'!P129</f>
        <v>#DIV/0!</v>
      </c>
      <c r="Q23" s="125" t="e">
        <f>'blk, drift &amp; conc calc'!Q129</f>
        <v>#DIV/0!</v>
      </c>
      <c r="R23" s="125" t="e">
        <f>'blk, drift &amp; conc calc'!R129</f>
        <v>#DIV/0!</v>
      </c>
      <c r="S23" s="125" t="e">
        <f>'blk, drift &amp; conc calc'!S129</f>
        <v>#DIV/0!</v>
      </c>
      <c r="T23" s="125">
        <f>'blk, drift &amp; conc calc'!T129</f>
        <v>15.022949563255665</v>
      </c>
      <c r="U23" s="125" t="e">
        <f>'blk, drift &amp; conc calc'!U129</f>
        <v>#DIV/0!</v>
      </c>
      <c r="V23" s="125" t="e">
        <f>'blk, drift &amp; conc calc'!V129</f>
        <v>#DIV/0!</v>
      </c>
    </row>
    <row r="24" spans="1:22" s="124" customFormat="1" ht="11.25">
      <c r="A24" s="93" t="str">
        <f>'recalc raw'!C22</f>
        <v>1309D97R1(8-18)</v>
      </c>
      <c r="B24" s="93">
        <f>'blk, drift &amp; conc calc'!C130</f>
        <v>10.963022253286725</v>
      </c>
      <c r="C24" s="93">
        <f>'blk, drift &amp; conc calc'!D130</f>
        <v>4.848912299048582</v>
      </c>
      <c r="D24" s="93">
        <f>'blk, drift &amp; conc calc'!E130</f>
        <v>749.9395822213846</v>
      </c>
      <c r="E24" s="93">
        <f>'blk, drift &amp; conc calc'!F130</f>
        <v>192.90480339903564</v>
      </c>
      <c r="F24" s="93">
        <f>'blk, drift &amp; conc calc'!G130</f>
        <v>46.11096862117597</v>
      </c>
      <c r="G24" s="93">
        <f>'blk, drift &amp; conc calc'!H130</f>
        <v>45.42112372985546</v>
      </c>
      <c r="H24" s="93">
        <f>'blk, drift &amp; conc calc'!I130</f>
        <v>74.74272320263745</v>
      </c>
      <c r="I24" s="93">
        <f>'blk, drift &amp; conc calc'!J130</f>
        <v>12.796185281584146</v>
      </c>
      <c r="J24" s="93">
        <f>'blk, drift &amp; conc calc'!K130</f>
        <v>191.03859805260083</v>
      </c>
      <c r="K24" s="93">
        <f>'blk, drift &amp; conc calc'!L130</f>
        <v>7.476770785105573</v>
      </c>
      <c r="L24" s="93">
        <f t="shared" si="0"/>
        <v>1336.2426898457152</v>
      </c>
      <c r="M24" s="125" t="e">
        <f>'blk, drift &amp; conc calc'!M130</f>
        <v>#DIV/0!</v>
      </c>
      <c r="N24" s="125" t="e">
        <f>'blk, drift &amp; conc calc'!N130</f>
        <v>#DIV/0!</v>
      </c>
      <c r="O24" s="125" t="e">
        <f>'blk, drift &amp; conc calc'!O130</f>
        <v>#DIV/0!</v>
      </c>
      <c r="P24" s="125" t="e">
        <f>'blk, drift &amp; conc calc'!P130</f>
        <v>#DIV/0!</v>
      </c>
      <c r="Q24" s="125" t="e">
        <f>'blk, drift &amp; conc calc'!Q130</f>
        <v>#DIV/0!</v>
      </c>
      <c r="R24" s="125" t="e">
        <f>'blk, drift &amp; conc calc'!R130</f>
        <v>#DIV/0!</v>
      </c>
      <c r="S24" s="125" t="e">
        <f>'blk, drift &amp; conc calc'!S130</f>
        <v>#DIV/0!</v>
      </c>
      <c r="T24" s="125">
        <f>'blk, drift &amp; conc calc'!T130</f>
        <v>15.725137183470693</v>
      </c>
      <c r="U24" s="125" t="e">
        <f>'blk, drift &amp; conc calc'!U130</f>
        <v>#DIV/0!</v>
      </c>
      <c r="V24" s="125" t="e">
        <f>'blk, drift &amp; conc calc'!V130</f>
        <v>#DIV/0!</v>
      </c>
    </row>
    <row r="25" spans="1:22" ht="11.25">
      <c r="A25" s="32" t="str">
        <f>'recalc raw'!C23</f>
        <v>JGb-1 (1)</v>
      </c>
      <c r="B25" s="32">
        <f>'blk, drift &amp; conc calc'!C131</f>
        <v>10.205345003008429</v>
      </c>
      <c r="C25" s="32">
        <f>'blk, drift &amp; conc calc'!D131</f>
        <v>66.80193743958061</v>
      </c>
      <c r="D25" s="32">
        <f>'blk, drift &amp; conc calc'!E131</f>
        <v>52.282791129998834</v>
      </c>
      <c r="E25" s="32">
        <f>'blk, drift &amp; conc calc'!F131</f>
        <v>24.790182246287507</v>
      </c>
      <c r="F25" s="32">
        <f>'blk, drift &amp; conc calc'!G131</f>
        <v>36.70780134207952</v>
      </c>
      <c r="G25" s="32">
        <f>'blk, drift &amp; conc calc'!H131</f>
        <v>72.02250776324114</v>
      </c>
      <c r="H25" s="32">
        <f>'blk, drift &amp; conc calc'!I131</f>
        <v>344.14928965930915</v>
      </c>
      <c r="I25" s="32">
        <f>'blk, drift &amp; conc calc'!J131</f>
        <v>84.80230371940488</v>
      </c>
      <c r="J25" s="32">
        <f>'blk, drift &amp; conc calc'!K131</f>
        <v>620.9448424695207</v>
      </c>
      <c r="K25" s="32">
        <f>'blk, drift &amp; conc calc'!L131</f>
        <v>31.213216209379233</v>
      </c>
      <c r="L25" s="32">
        <f t="shared" si="0"/>
        <v>1343.92021698181</v>
      </c>
      <c r="M25" s="96" t="e">
        <f>'blk, drift &amp; conc calc'!M131</f>
        <v>#DIV/0!</v>
      </c>
      <c r="N25" s="96" t="e">
        <f>'blk, drift &amp; conc calc'!N131</f>
        <v>#DIV/0!</v>
      </c>
      <c r="O25" s="96" t="e">
        <f>'blk, drift &amp; conc calc'!O131</f>
        <v>#DIV/0!</v>
      </c>
      <c r="P25" s="96" t="e">
        <f>'blk, drift &amp; conc calc'!P131</f>
        <v>#DIV/0!</v>
      </c>
      <c r="Q25" s="96" t="e">
        <f>'blk, drift &amp; conc calc'!Q131</f>
        <v>#DIV/0!</v>
      </c>
      <c r="R25" s="96" t="e">
        <f>'blk, drift &amp; conc calc'!R131</f>
        <v>#DIV/0!</v>
      </c>
      <c r="S25" s="96" t="e">
        <f>'blk, drift &amp; conc calc'!S131</f>
        <v>#DIV/0!</v>
      </c>
      <c r="T25" s="96">
        <f>'blk, drift &amp; conc calc'!T131</f>
        <v>23.521734849843295</v>
      </c>
      <c r="U25" s="96" t="e">
        <f>'blk, drift &amp; conc calc'!U131</f>
        <v>#DIV/0!</v>
      </c>
      <c r="V25" s="96" t="e">
        <f>'blk, drift &amp; conc calc'!V131</f>
        <v>#DIV/0!</v>
      </c>
    </row>
    <row r="26" spans="1:22" ht="11.25">
      <c r="A26" s="32" t="str">
        <f>'recalc raw'!C24</f>
        <v>Drift (6)</v>
      </c>
      <c r="B26" s="32">
        <f>'blk, drift &amp; conc calc'!C132</f>
        <v>26.631439070051925</v>
      </c>
      <c r="C26" s="32">
        <f>'blk, drift &amp; conc calc'!D132</f>
        <v>138.2196125243772</v>
      </c>
      <c r="D26" s="32">
        <f>'blk, drift &amp; conc calc'!E132</f>
        <v>1794.2604291011753</v>
      </c>
      <c r="E26" s="32">
        <f>'blk, drift &amp; conc calc'!F132</f>
        <v>659.0954078428512</v>
      </c>
      <c r="F26" s="32">
        <f>'blk, drift &amp; conc calc'!G132</f>
        <v>32.02504129610456</v>
      </c>
      <c r="G26" s="32">
        <f>'blk, drift &amp; conc calc'!H132</f>
        <v>65.63889852217368</v>
      </c>
      <c r="H26" s="32">
        <f>'blk, drift &amp; conc calc'!I132</f>
        <v>413.6978707018286</v>
      </c>
      <c r="I26" s="32">
        <f>'blk, drift &amp; conc calc'!J132</f>
        <v>136.32464069672363</v>
      </c>
      <c r="J26" s="32">
        <f>'blk, drift &amp; conc calc'!K132</f>
        <v>299.1376441471494</v>
      </c>
      <c r="K26" s="32">
        <f>'blk, drift &amp; conc calc'!L132</f>
        <v>169.67502714368953</v>
      </c>
      <c r="L26" s="32">
        <f t="shared" si="0"/>
        <v>3734.7060110461252</v>
      </c>
      <c r="M26" s="96" t="e">
        <f>'blk, drift &amp; conc calc'!M132</f>
        <v>#DIV/0!</v>
      </c>
      <c r="N26" s="96" t="e">
        <f>'blk, drift &amp; conc calc'!N132</f>
        <v>#DIV/0!</v>
      </c>
      <c r="O26" s="96" t="e">
        <f>'blk, drift &amp; conc calc'!O132</f>
        <v>#DIV/0!</v>
      </c>
      <c r="P26" s="96" t="e">
        <f>'blk, drift &amp; conc calc'!P132</f>
        <v>#DIV/0!</v>
      </c>
      <c r="Q26" s="96" t="e">
        <f>'blk, drift &amp; conc calc'!Q132</f>
        <v>#DIV/0!</v>
      </c>
      <c r="R26" s="96" t="e">
        <f>'blk, drift &amp; conc calc'!R132</f>
        <v>#DIV/0!</v>
      </c>
      <c r="S26" s="96" t="e">
        <f>'blk, drift &amp; conc calc'!S132</f>
        <v>#DIV/0!</v>
      </c>
      <c r="T26" s="96">
        <f>'blk, drift &amp; conc calc'!T132</f>
        <v>17.685582634910972</v>
      </c>
      <c r="U26" s="96" t="e">
        <f>'blk, drift &amp; conc calc'!U132</f>
        <v>#DIV/0!</v>
      </c>
      <c r="V26" s="96" t="e">
        <f>'blk, drift &amp; conc calc'!V132</f>
        <v>#DIV/0!</v>
      </c>
    </row>
    <row r="27" spans="1:22" s="124" customFormat="1" ht="11.25">
      <c r="A27" s="93" t="str">
        <f>'recalc raw'!C25</f>
        <v>1309D98R3(26-46)</v>
      </c>
      <c r="B27" s="93">
        <f>'blk, drift &amp; conc calc'!C133</f>
        <v>9.031483613037514</v>
      </c>
      <c r="C27" s="93">
        <f>'blk, drift &amp; conc calc'!D133</f>
        <v>5.893908149338461</v>
      </c>
      <c r="D27" s="93">
        <f>'blk, drift &amp; conc calc'!E133</f>
        <v>1334.2673315867078</v>
      </c>
      <c r="E27" s="93">
        <f>'blk, drift &amp; conc calc'!F133</f>
        <v>206.92333154085802</v>
      </c>
      <c r="F27" s="93">
        <f>'blk, drift &amp; conc calc'!G133</f>
        <v>34.45279650030198</v>
      </c>
      <c r="G27" s="93">
        <f>'blk, drift &amp; conc calc'!H133</f>
        <v>37.10670159355873</v>
      </c>
      <c r="H27" s="93">
        <f>'blk, drift &amp; conc calc'!I133</f>
        <v>90.46767042028769</v>
      </c>
      <c r="I27" s="93">
        <f>'blk, drift &amp; conc calc'!J133</f>
        <v>6.121472610915102</v>
      </c>
      <c r="J27" s="93">
        <f>'blk, drift &amp; conc calc'!K133</f>
        <v>143.09424072448326</v>
      </c>
      <c r="K27" s="93">
        <f>'blk, drift &amp; conc calc'!L133</f>
        <v>8.840897657198818</v>
      </c>
      <c r="L27" s="93">
        <f t="shared" si="0"/>
        <v>1876.1998343966873</v>
      </c>
      <c r="M27" s="125" t="e">
        <f>'blk, drift &amp; conc calc'!M133</f>
        <v>#DIV/0!</v>
      </c>
      <c r="N27" s="125" t="e">
        <f>'blk, drift &amp; conc calc'!N133</f>
        <v>#DIV/0!</v>
      </c>
      <c r="O27" s="125" t="e">
        <f>'blk, drift &amp; conc calc'!O133</f>
        <v>#DIV/0!</v>
      </c>
      <c r="P27" s="125" t="e">
        <f>'blk, drift &amp; conc calc'!P133</f>
        <v>#DIV/0!</v>
      </c>
      <c r="Q27" s="125" t="e">
        <f>'blk, drift &amp; conc calc'!Q133</f>
        <v>#DIV/0!</v>
      </c>
      <c r="R27" s="125" t="e">
        <f>'blk, drift &amp; conc calc'!R133</f>
        <v>#DIV/0!</v>
      </c>
      <c r="S27" s="125" t="e">
        <f>'blk, drift &amp; conc calc'!S133</f>
        <v>#DIV/0!</v>
      </c>
      <c r="T27" s="125">
        <f>'blk, drift &amp; conc calc'!T133</f>
        <v>14.856270404129095</v>
      </c>
      <c r="U27" s="125" t="e">
        <f>'blk, drift &amp; conc calc'!U133</f>
        <v>#DIV/0!</v>
      </c>
      <c r="V27" s="125" t="e">
        <f>'blk, drift &amp; conc calc'!V133</f>
        <v>#DIV/0!</v>
      </c>
    </row>
    <row r="28" spans="1:22" ht="11.25">
      <c r="A28" s="32" t="str">
        <f>'recalc raw'!C26</f>
        <v>JP-1 (2)</v>
      </c>
      <c r="B28" s="32">
        <f>'blk, drift &amp; conc calc'!C134</f>
        <v>0.8710858438206927</v>
      </c>
      <c r="C28" s="32">
        <f>'blk, drift &amp; conc calc'!D134</f>
        <v>13.211400307767171</v>
      </c>
      <c r="D28" s="32">
        <f>'blk, drift &amp; conc calc'!E134</f>
        <v>2837.0326226132197</v>
      </c>
      <c r="E28" s="32">
        <f>'blk, drift &amp; conc calc'!F134</f>
        <v>2462.188372161136</v>
      </c>
      <c r="F28" s="32">
        <f>'blk, drift &amp; conc calc'!G134</f>
        <v>7.6880612300551</v>
      </c>
      <c r="G28" s="32">
        <f>'blk, drift &amp; conc calc'!H134</f>
        <v>108.9794813524561</v>
      </c>
      <c r="H28" s="32">
        <f>'blk, drift &amp; conc calc'!I134</f>
        <v>2.0720964240713147</v>
      </c>
      <c r="I28" s="32">
        <f>'blk, drift &amp; conc calc'!J134</f>
        <v>5.1097874968552475</v>
      </c>
      <c r="J28" s="32">
        <f>'blk, drift &amp; conc calc'!K134</f>
        <v>27.13387582173477</v>
      </c>
      <c r="K28" s="32">
        <f>'blk, drift &amp; conc calc'!L134</f>
        <v>5.4862125930354395</v>
      </c>
      <c r="L28" s="32">
        <f t="shared" si="0"/>
        <v>5469.772995844151</v>
      </c>
      <c r="M28" s="96" t="e">
        <f>'blk, drift &amp; conc calc'!M134</f>
        <v>#DIV/0!</v>
      </c>
      <c r="N28" s="96" t="e">
        <f>'blk, drift &amp; conc calc'!N134</f>
        <v>#DIV/0!</v>
      </c>
      <c r="O28" s="96" t="e">
        <f>'blk, drift &amp; conc calc'!O134</f>
        <v>#DIV/0!</v>
      </c>
      <c r="P28" s="96" t="e">
        <f>'blk, drift &amp; conc calc'!P134</f>
        <v>#DIV/0!</v>
      </c>
      <c r="Q28" s="96" t="e">
        <f>'blk, drift &amp; conc calc'!Q134</f>
        <v>#DIV/0!</v>
      </c>
      <c r="R28" s="96" t="e">
        <f>'blk, drift &amp; conc calc'!R134</f>
        <v>#DIV/0!</v>
      </c>
      <c r="S28" s="96" t="e">
        <f>'blk, drift &amp; conc calc'!S134</f>
        <v>#DIV/0!</v>
      </c>
      <c r="T28" s="96">
        <f>'blk, drift &amp; conc calc'!T134</f>
        <v>12.754751996974552</v>
      </c>
      <c r="U28" s="96" t="e">
        <f>'blk, drift &amp; conc calc'!U134</f>
        <v>#DIV/0!</v>
      </c>
      <c r="V28" s="96" t="e">
        <f>'blk, drift &amp; conc calc'!V134</f>
        <v>#DIV/0!</v>
      </c>
    </row>
    <row r="29" spans="1:22" s="124" customFormat="1" ht="11.25">
      <c r="A29" s="93" t="str">
        <f>'recalc raw'!C27</f>
        <v>1309D100R1(50-55)</v>
      </c>
      <c r="B29" s="93">
        <f>'blk, drift &amp; conc calc'!C135</f>
        <v>3.576300286711488</v>
      </c>
      <c r="C29" s="93">
        <f>'blk, drift &amp; conc calc'!D135</f>
        <v>4.806642552817968</v>
      </c>
      <c r="D29" s="93">
        <f>'blk, drift &amp; conc calc'!E135</f>
        <v>966.0704355371961</v>
      </c>
      <c r="E29" s="93">
        <f>'blk, drift &amp; conc calc'!F135</f>
        <v>1068.880726164476</v>
      </c>
      <c r="F29" s="93">
        <f>'blk, drift &amp; conc calc'!G135</f>
        <v>14.319483354901205</v>
      </c>
      <c r="G29" s="93">
        <f>'blk, drift &amp; conc calc'!H135</f>
        <v>92.34107094832042</v>
      </c>
      <c r="H29" s="93">
        <f>'blk, drift &amp; conc calc'!I135</f>
        <v>44.1708775255939</v>
      </c>
      <c r="I29" s="93">
        <f>'blk, drift &amp; conc calc'!J135</f>
        <v>105.0160038445884</v>
      </c>
      <c r="J29" s="93">
        <f>'blk, drift &amp; conc calc'!K135</f>
        <v>52.20336474680432</v>
      </c>
      <c r="K29" s="93">
        <f>'blk, drift &amp; conc calc'!L135</f>
        <v>4.803698457054817</v>
      </c>
      <c r="L29" s="93">
        <f t="shared" si="0"/>
        <v>2356.188603418465</v>
      </c>
      <c r="M29" s="125" t="e">
        <f>'blk, drift &amp; conc calc'!M135</f>
        <v>#DIV/0!</v>
      </c>
      <c r="N29" s="125" t="e">
        <f>'blk, drift &amp; conc calc'!N135</f>
        <v>#DIV/0!</v>
      </c>
      <c r="O29" s="125" t="e">
        <f>'blk, drift &amp; conc calc'!O135</f>
        <v>#DIV/0!</v>
      </c>
      <c r="P29" s="125" t="e">
        <f>'blk, drift &amp; conc calc'!P135</f>
        <v>#DIV/0!</v>
      </c>
      <c r="Q29" s="125" t="e">
        <f>'blk, drift &amp; conc calc'!Q135</f>
        <v>#DIV/0!</v>
      </c>
      <c r="R29" s="125" t="e">
        <f>'blk, drift &amp; conc calc'!R135</f>
        <v>#DIV/0!</v>
      </c>
      <c r="S29" s="125" t="e">
        <f>'blk, drift &amp; conc calc'!S135</f>
        <v>#DIV/0!</v>
      </c>
      <c r="T29" s="125">
        <f>'blk, drift &amp; conc calc'!T135</f>
        <v>13.210107441132068</v>
      </c>
      <c r="U29" s="125" t="e">
        <f>'blk, drift &amp; conc calc'!U135</f>
        <v>#DIV/0!</v>
      </c>
      <c r="V29" s="125" t="e">
        <f>'blk, drift &amp; conc calc'!V135</f>
        <v>#DIV/0!</v>
      </c>
    </row>
    <row r="30" spans="1:22" s="124" customFormat="1" ht="11.25">
      <c r="A30" s="93" t="str">
        <f>'recalc raw'!C28</f>
        <v>130983R2(32-42)</v>
      </c>
      <c r="B30" s="93">
        <f>'blk, drift &amp; conc calc'!C136</f>
        <v>5.688689378935115</v>
      </c>
      <c r="C30" s="93">
        <f>'blk, drift &amp; conc calc'!D136</f>
        <v>7.097715600788676</v>
      </c>
      <c r="D30" s="93">
        <f>'blk, drift &amp; conc calc'!E136</f>
        <v>1451.5657121688855</v>
      </c>
      <c r="E30" s="93">
        <f>'blk, drift &amp; conc calc'!F136</f>
        <v>779.3913308239643</v>
      </c>
      <c r="F30" s="93">
        <f>'blk, drift &amp; conc calc'!G136</f>
        <v>19.593367973161953</v>
      </c>
      <c r="G30" s="93">
        <f>'blk, drift &amp; conc calc'!H136</f>
        <v>63.92834101251749</v>
      </c>
      <c r="H30" s="93">
        <f>'blk, drift &amp; conc calc'!I136</f>
        <v>54.33852793829098</v>
      </c>
      <c r="I30" s="93">
        <f>'blk, drift &amp; conc calc'!J136</f>
        <v>97.97774450835723</v>
      </c>
      <c r="J30" s="93">
        <f>'blk, drift &amp; conc calc'!K136</f>
        <v>75.79826384307074</v>
      </c>
      <c r="K30" s="93">
        <f>'blk, drift &amp; conc calc'!L136</f>
        <v>6.276523239774577</v>
      </c>
      <c r="L30" s="93">
        <f t="shared" si="0"/>
        <v>2561.656216487747</v>
      </c>
      <c r="M30" s="125" t="e">
        <f>'blk, drift &amp; conc calc'!M136</f>
        <v>#DIV/0!</v>
      </c>
      <c r="N30" s="125" t="e">
        <f>'blk, drift &amp; conc calc'!N136</f>
        <v>#DIV/0!</v>
      </c>
      <c r="O30" s="125" t="e">
        <f>'blk, drift &amp; conc calc'!O136</f>
        <v>#DIV/0!</v>
      </c>
      <c r="P30" s="125" t="e">
        <f>'blk, drift &amp; conc calc'!P136</f>
        <v>#DIV/0!</v>
      </c>
      <c r="Q30" s="125" t="e">
        <f>'blk, drift &amp; conc calc'!Q136</f>
        <v>#DIV/0!</v>
      </c>
      <c r="R30" s="125" t="e">
        <f>'blk, drift &amp; conc calc'!R136</f>
        <v>#DIV/0!</v>
      </c>
      <c r="S30" s="125" t="e">
        <f>'blk, drift &amp; conc calc'!S136</f>
        <v>#DIV/0!</v>
      </c>
      <c r="T30" s="125">
        <f>'blk, drift &amp; conc calc'!T136</f>
        <v>13.638533743535497</v>
      </c>
      <c r="U30" s="125" t="e">
        <f>'blk, drift &amp; conc calc'!U136</f>
        <v>#DIV/0!</v>
      </c>
      <c r="V30" s="125" t="e">
        <f>'blk, drift &amp; conc calc'!V136</f>
        <v>#DIV/0!</v>
      </c>
    </row>
    <row r="31" spans="1:22" ht="11.25">
      <c r="A31" s="32" t="str">
        <f>'recalc raw'!C29</f>
        <v>Drift (7)</v>
      </c>
      <c r="B31" s="32">
        <f>'blk, drift &amp; conc calc'!C137</f>
        <v>26.631439070051925</v>
      </c>
      <c r="C31" s="32">
        <f>'blk, drift &amp; conc calc'!D137</f>
        <v>138.2196125243772</v>
      </c>
      <c r="D31" s="32">
        <f>'blk, drift &amp; conc calc'!E137</f>
        <v>1794.2604291011753</v>
      </c>
      <c r="E31" s="32">
        <f>'blk, drift &amp; conc calc'!F137</f>
        <v>659.0954078428512</v>
      </c>
      <c r="F31" s="32">
        <f>'blk, drift &amp; conc calc'!G137</f>
        <v>32.02504129610456</v>
      </c>
      <c r="G31" s="32">
        <f>'blk, drift &amp; conc calc'!H137</f>
        <v>65.63889852217368</v>
      </c>
      <c r="H31" s="32">
        <f>'blk, drift &amp; conc calc'!I137</f>
        <v>413.6978707018286</v>
      </c>
      <c r="I31" s="32">
        <f>'blk, drift &amp; conc calc'!J137</f>
        <v>136.32464069672363</v>
      </c>
      <c r="J31" s="32">
        <f>'blk, drift &amp; conc calc'!K137</f>
        <v>299.1376441471494</v>
      </c>
      <c r="K31" s="32">
        <f>'blk, drift &amp; conc calc'!L137</f>
        <v>169.67502714368953</v>
      </c>
      <c r="L31" s="32">
        <f t="shared" si="0"/>
        <v>3734.7060110461252</v>
      </c>
      <c r="M31" s="96" t="e">
        <f>'blk, drift &amp; conc calc'!M137</f>
        <v>#DIV/0!</v>
      </c>
      <c r="N31" s="96" t="e">
        <f>'blk, drift &amp; conc calc'!N137</f>
        <v>#DIV/0!</v>
      </c>
      <c r="O31" s="96" t="e">
        <f>'blk, drift &amp; conc calc'!O137</f>
        <v>#DIV/0!</v>
      </c>
      <c r="P31" s="96" t="e">
        <f>'blk, drift &amp; conc calc'!P137</f>
        <v>#DIV/0!</v>
      </c>
      <c r="Q31" s="96" t="e">
        <f>'blk, drift &amp; conc calc'!Q137</f>
        <v>#DIV/0!</v>
      </c>
      <c r="R31" s="96" t="e">
        <f>'blk, drift &amp; conc calc'!R137</f>
        <v>#DIV/0!</v>
      </c>
      <c r="S31" s="96" t="e">
        <f>'blk, drift &amp; conc calc'!S137</f>
        <v>#DIV/0!</v>
      </c>
      <c r="T31" s="96">
        <f>'blk, drift &amp; conc calc'!T137</f>
        <v>17.685582634910972</v>
      </c>
      <c r="U31" s="96" t="e">
        <f>'blk, drift &amp; conc calc'!U137</f>
        <v>#DIV/0!</v>
      </c>
      <c r="V31" s="96" t="e">
        <f>'blk, drift &amp; conc calc'!V137</f>
        <v>#DIV/0!</v>
      </c>
    </row>
    <row r="32" spans="1:22" ht="12" customHeight="1">
      <c r="A32" s="32" t="str">
        <f>'recalc raw'!C30</f>
        <v>JA-3 (2)</v>
      </c>
      <c r="B32" s="32">
        <f>'blk, drift &amp; conc calc'!C138</f>
        <v>19.91440239833684</v>
      </c>
      <c r="C32" s="32">
        <f>'blk, drift &amp; conc calc'!D138</f>
        <v>322.6144065826911</v>
      </c>
      <c r="D32" s="32">
        <f>'blk, drift &amp; conc calc'!E138</f>
        <v>64.4138982471908</v>
      </c>
      <c r="E32" s="32">
        <f>'blk, drift &amp; conc calc'!F138</f>
        <v>30.2523987618901</v>
      </c>
      <c r="F32" s="32">
        <f>'blk, drift &amp; conc calc'!G138</f>
        <v>20.45712683188202</v>
      </c>
      <c r="G32" s="32">
        <f>'blk, drift &amp; conc calc'!H138</f>
        <v>19.928378471085903</v>
      </c>
      <c r="H32" s="32">
        <f>'blk, drift &amp; conc calc'!I138</f>
        <v>290.2850740064468</v>
      </c>
      <c r="I32" s="32">
        <f>'blk, drift &amp; conc calc'!J138</f>
        <v>45.208473376760224</v>
      </c>
      <c r="J32" s="32">
        <f>'blk, drift &amp; conc calc'!K138</f>
        <v>158.7973120766091</v>
      </c>
      <c r="K32" s="32">
        <f>'blk, drift &amp; conc calc'!L138</f>
        <v>116.7733299710373</v>
      </c>
      <c r="L32" s="32">
        <f t="shared" si="0"/>
        <v>1088.6448007239303</v>
      </c>
      <c r="M32" s="96" t="e">
        <f>'blk, drift &amp; conc calc'!M138</f>
        <v>#DIV/0!</v>
      </c>
      <c r="N32" s="96" t="e">
        <f>'blk, drift &amp; conc calc'!N138</f>
        <v>#DIV/0!</v>
      </c>
      <c r="O32" s="96" t="e">
        <f>'blk, drift &amp; conc calc'!O138</f>
        <v>#DIV/0!</v>
      </c>
      <c r="P32" s="96" t="e">
        <f>'blk, drift &amp; conc calc'!P138</f>
        <v>#DIV/0!</v>
      </c>
      <c r="Q32" s="96" t="e">
        <f>'blk, drift &amp; conc calc'!Q138</f>
        <v>#DIV/0!</v>
      </c>
      <c r="R32" s="96" t="e">
        <f>'blk, drift &amp; conc calc'!R138</f>
        <v>#DIV/0!</v>
      </c>
      <c r="S32" s="96" t="e">
        <f>'blk, drift &amp; conc calc'!S138</f>
        <v>#DIV/0!</v>
      </c>
      <c r="T32" s="96">
        <f>'blk, drift &amp; conc calc'!T138</f>
        <v>15.143112527957753</v>
      </c>
      <c r="U32" s="96" t="e">
        <f>'blk, drift &amp; conc calc'!U138</f>
        <v>#DIV/0!</v>
      </c>
      <c r="V32" s="96" t="e">
        <f>'blk, drift &amp; conc calc'!V138</f>
        <v>#DIV/0!</v>
      </c>
    </row>
    <row r="33" spans="1:22" ht="11.25">
      <c r="A33" s="32" t="str">
        <f>'recalc raw'!C31</f>
        <v>Blank 2</v>
      </c>
      <c r="B33" s="32">
        <f>'blk, drift &amp; conc calc'!C139</f>
        <v>0.7727508149114548</v>
      </c>
      <c r="C33" s="32">
        <f>'blk, drift &amp; conc calc'!D139</f>
        <v>3.3069519508723846</v>
      </c>
      <c r="D33" s="32">
        <f>'blk, drift &amp; conc calc'!E139</f>
        <v>-1.5668606377392067</v>
      </c>
      <c r="E33" s="32">
        <f>'blk, drift &amp; conc calc'!F139</f>
        <v>0.5255451260144302</v>
      </c>
      <c r="F33" s="32">
        <f>'blk, drift &amp; conc calc'!G139</f>
        <v>0.6720630217041302</v>
      </c>
      <c r="G33" s="32">
        <f>'blk, drift &amp; conc calc'!H139</f>
        <v>-2.709073276671747</v>
      </c>
      <c r="H33" s="32">
        <f>'blk, drift &amp; conc calc'!I139</f>
        <v>1.5488172154406021</v>
      </c>
      <c r="I33" s="32">
        <f>'blk, drift &amp; conc calc'!J139</f>
        <v>2.5099193383622875</v>
      </c>
      <c r="J33" s="32">
        <f>'blk, drift &amp; conc calc'!K139</f>
        <v>4.858307065351417</v>
      </c>
      <c r="K33" s="32">
        <f>'blk, drift &amp; conc calc'!L139</f>
        <v>0.7719958994030752</v>
      </c>
      <c r="L33" s="32">
        <f t="shared" si="0"/>
        <v>10.690416517648828</v>
      </c>
      <c r="M33" s="96" t="e">
        <f>'blk, drift &amp; conc calc'!M139</f>
        <v>#DIV/0!</v>
      </c>
      <c r="N33" s="96" t="e">
        <f>'blk, drift &amp; conc calc'!N139</f>
        <v>#DIV/0!</v>
      </c>
      <c r="O33" s="96" t="e">
        <f>'blk, drift &amp; conc calc'!O139</f>
        <v>#DIV/0!</v>
      </c>
      <c r="P33" s="96" t="e">
        <f>'blk, drift &amp; conc calc'!P139</f>
        <v>#DIV/0!</v>
      </c>
      <c r="Q33" s="96" t="e">
        <f>'blk, drift &amp; conc calc'!Q139</f>
        <v>#DIV/0!</v>
      </c>
      <c r="R33" s="96" t="e">
        <f>'blk, drift &amp; conc calc'!R139</f>
        <v>#DIV/0!</v>
      </c>
      <c r="S33" s="96" t="e">
        <f>'blk, drift &amp; conc calc'!S139</f>
        <v>#DIV/0!</v>
      </c>
      <c r="T33" s="96">
        <f>'blk, drift &amp; conc calc'!T139</f>
        <v>12.354499587448561</v>
      </c>
      <c r="U33" s="96" t="e">
        <f>'blk, drift &amp; conc calc'!U139</f>
        <v>#DIV/0!</v>
      </c>
      <c r="V33" s="96" t="e">
        <f>'blk, drift &amp; conc calc'!V139</f>
        <v>#DIV/0!</v>
      </c>
    </row>
    <row r="34" spans="1:22" ht="11.25">
      <c r="A34" s="32" t="str">
        <f>'recalc raw'!C32</f>
        <v>DTS-1 (2)</v>
      </c>
      <c r="B34" s="32">
        <f>'blk, drift &amp; conc calc'!C140</f>
        <v>1.034023848805776</v>
      </c>
      <c r="C34" s="32">
        <f>'blk, drift &amp; conc calc'!D140</f>
        <v>3.5673907360770807</v>
      </c>
      <c r="D34" s="32">
        <f>'blk, drift &amp; conc calc'!E140</f>
        <v>3495.0590298596667</v>
      </c>
      <c r="E34" s="32">
        <f>'blk, drift &amp; conc calc'!F140</f>
        <v>2206.137429863893</v>
      </c>
      <c r="F34" s="32">
        <f>'blk, drift &amp; conc calc'!G140</f>
        <v>3.6551143658678</v>
      </c>
      <c r="G34" s="32">
        <f>'blk, drift &amp; conc calc'!H140</f>
        <v>123.9907922430948</v>
      </c>
      <c r="H34" s="32">
        <f>'blk, drift &amp; conc calc'!I140</f>
        <v>1.7572581186316079</v>
      </c>
      <c r="I34" s="32">
        <f>'blk, drift &amp; conc calc'!J140</f>
        <v>3.299525619233429</v>
      </c>
      <c r="J34" s="32">
        <f>'blk, drift &amp; conc calc'!K140</f>
        <v>11.77013159843135</v>
      </c>
      <c r="K34" s="32">
        <f>'blk, drift &amp; conc calc'!L140</f>
        <v>1.4069410621371816</v>
      </c>
      <c r="L34" s="32">
        <f t="shared" si="0"/>
        <v>5851.677637315838</v>
      </c>
      <c r="M34" s="96" t="e">
        <f>'blk, drift &amp; conc calc'!M140</f>
        <v>#DIV/0!</v>
      </c>
      <c r="N34" s="96" t="e">
        <f>'blk, drift &amp; conc calc'!N140</f>
        <v>#DIV/0!</v>
      </c>
      <c r="O34" s="96" t="e">
        <f>'blk, drift &amp; conc calc'!O140</f>
        <v>#DIV/0!</v>
      </c>
      <c r="P34" s="96" t="e">
        <f>'blk, drift &amp; conc calc'!P140</f>
        <v>#DIV/0!</v>
      </c>
      <c r="Q34" s="96" t="e">
        <f>'blk, drift &amp; conc calc'!Q140</f>
        <v>#DIV/0!</v>
      </c>
      <c r="R34" s="96" t="e">
        <f>'blk, drift &amp; conc calc'!R140</f>
        <v>#DIV/0!</v>
      </c>
      <c r="S34" s="96" t="e">
        <f>'blk, drift &amp; conc calc'!S140</f>
        <v>#DIV/0!</v>
      </c>
      <c r="T34" s="96">
        <f>'blk, drift &amp; conc calc'!T140</f>
        <v>12.479922727129157</v>
      </c>
      <c r="U34" s="96" t="e">
        <f>'blk, drift &amp; conc calc'!U140</f>
        <v>#DIV/0!</v>
      </c>
      <c r="V34" s="96" t="e">
        <f>'blk, drift &amp; conc calc'!V140</f>
        <v>#DIV/0!</v>
      </c>
    </row>
    <row r="35" spans="1:22" ht="11.25">
      <c r="A35" s="32" t="str">
        <f>'recalc raw'!C33</f>
        <v>JGB-1 (2)</v>
      </c>
      <c r="B35" s="32">
        <f>'blk, drift &amp; conc calc'!C141</f>
        <v>10.705617251092294</v>
      </c>
      <c r="C35" s="32">
        <f>'blk, drift &amp; conc calc'!D141</f>
        <v>71.35653143019202</v>
      </c>
      <c r="D35" s="32">
        <f>'blk, drift &amp; conc calc'!E141</f>
        <v>47.90719929578866</v>
      </c>
      <c r="E35" s="32">
        <f>'blk, drift &amp; conc calc'!F141</f>
        <v>20.401213517967836</v>
      </c>
      <c r="F35" s="32">
        <f>'blk, drift &amp; conc calc'!G141</f>
        <v>36.10076303270319</v>
      </c>
      <c r="G35" s="32">
        <f>'blk, drift &amp; conc calc'!H141</f>
        <v>64.88541616588519</v>
      </c>
      <c r="H35" s="32">
        <f>'blk, drift &amp; conc calc'!I141</f>
        <v>359.18000195001457</v>
      </c>
      <c r="I35" s="32">
        <f>'blk, drift &amp; conc calc'!J141</f>
        <v>81.064117114379</v>
      </c>
      <c r="J35" s="32">
        <f>'blk, drift &amp; conc calc'!K141</f>
        <v>625.1147003055768</v>
      </c>
      <c r="K35" s="32">
        <f>'blk, drift &amp; conc calc'!L141</f>
        <v>27.374971296225688</v>
      </c>
      <c r="L35" s="32">
        <f t="shared" si="0"/>
        <v>1344.0905313598253</v>
      </c>
      <c r="M35" s="96" t="e">
        <f>'blk, drift &amp; conc calc'!M141</f>
        <v>#DIV/0!</v>
      </c>
      <c r="N35" s="96" t="e">
        <f>'blk, drift &amp; conc calc'!N141</f>
        <v>#DIV/0!</v>
      </c>
      <c r="O35" s="96" t="e">
        <f>'blk, drift &amp; conc calc'!O141</f>
        <v>#DIV/0!</v>
      </c>
      <c r="P35" s="96" t="e">
        <f>'blk, drift &amp; conc calc'!P141</f>
        <v>#DIV/0!</v>
      </c>
      <c r="Q35" s="96" t="e">
        <f>'blk, drift &amp; conc calc'!Q141</f>
        <v>#DIV/0!</v>
      </c>
      <c r="R35" s="96" t="e">
        <f>'blk, drift &amp; conc calc'!R141</f>
        <v>#DIV/0!</v>
      </c>
      <c r="S35" s="96" t="e">
        <f>'blk, drift &amp; conc calc'!S141</f>
        <v>#DIV/0!</v>
      </c>
      <c r="T35" s="96">
        <f>'blk, drift &amp; conc calc'!T141</f>
        <v>23.59041699885165</v>
      </c>
      <c r="U35" s="96" t="e">
        <f>'blk, drift &amp; conc calc'!U141</f>
        <v>#DIV/0!</v>
      </c>
      <c r="V35" s="96" t="e">
        <f>'blk, drift &amp; conc calc'!V141</f>
        <v>#DIV/0!</v>
      </c>
    </row>
    <row r="36" spans="1:22" ht="11.25">
      <c r="A36" s="32" t="str">
        <f>'recalc raw'!C34</f>
        <v>Drift (8)</v>
      </c>
      <c r="B36" s="32">
        <f>'blk, drift &amp; conc calc'!C142</f>
        <v>26.631439070051925</v>
      </c>
      <c r="C36" s="32">
        <f>'blk, drift &amp; conc calc'!D142</f>
        <v>138.2196125243772</v>
      </c>
      <c r="D36" s="32">
        <f>'blk, drift &amp; conc calc'!E142</f>
        <v>1794.2604291011753</v>
      </c>
      <c r="E36" s="32">
        <f>'blk, drift &amp; conc calc'!F142</f>
        <v>659.0954078428512</v>
      </c>
      <c r="F36" s="32">
        <f>'blk, drift &amp; conc calc'!G142</f>
        <v>32.02504129610456</v>
      </c>
      <c r="G36" s="32">
        <f>'blk, drift &amp; conc calc'!H142</f>
        <v>65.63889852217368</v>
      </c>
      <c r="H36" s="32">
        <f>'blk, drift &amp; conc calc'!I142</f>
        <v>413.6978707018286</v>
      </c>
      <c r="I36" s="32">
        <f>'blk, drift &amp; conc calc'!J142</f>
        <v>136.32464069672363</v>
      </c>
      <c r="J36" s="32">
        <f>'blk, drift &amp; conc calc'!K142</f>
        <v>299.1376441471494</v>
      </c>
      <c r="K36" s="32">
        <f>'blk, drift &amp; conc calc'!L142</f>
        <v>169.67502714368953</v>
      </c>
      <c r="L36" s="32">
        <f t="shared" si="0"/>
        <v>3734.7060110461252</v>
      </c>
      <c r="M36" s="96" t="e">
        <f>'blk, drift &amp; conc calc'!M142</f>
        <v>#DIV/0!</v>
      </c>
      <c r="N36" s="96" t="e">
        <f>'blk, drift &amp; conc calc'!N142</f>
        <v>#DIV/0!</v>
      </c>
      <c r="O36" s="96" t="e">
        <f>'blk, drift &amp; conc calc'!O142</f>
        <v>#DIV/0!</v>
      </c>
      <c r="P36" s="96" t="e">
        <f>'blk, drift &amp; conc calc'!P142</f>
        <v>#DIV/0!</v>
      </c>
      <c r="Q36" s="96" t="e">
        <f>'blk, drift &amp; conc calc'!Q142</f>
        <v>#DIV/0!</v>
      </c>
      <c r="R36" s="96" t="e">
        <f>'blk, drift &amp; conc calc'!R142</f>
        <v>#DIV/0!</v>
      </c>
      <c r="S36" s="96" t="e">
        <f>'blk, drift &amp; conc calc'!S142</f>
        <v>#DIV/0!</v>
      </c>
      <c r="T36" s="96">
        <f>'blk, drift &amp; conc calc'!T142</f>
        <v>17.685582634910972</v>
      </c>
      <c r="U36" s="96" t="e">
        <f>'blk, drift &amp; conc calc'!U142</f>
        <v>#DIV/0!</v>
      </c>
      <c r="V36" s="96" t="e">
        <f>'blk, drift &amp; conc calc'!V142</f>
        <v>#DIV/0!</v>
      </c>
    </row>
    <row r="41" spans="1:22" ht="11.25">
      <c r="A41" s="175" t="s">
        <v>807</v>
      </c>
      <c r="B41" s="176" t="s">
        <v>847</v>
      </c>
      <c r="C41" s="176" t="s">
        <v>829</v>
      </c>
      <c r="D41" s="176" t="s">
        <v>824</v>
      </c>
      <c r="E41" s="176" t="s">
        <v>826</v>
      </c>
      <c r="F41" s="176" t="s">
        <v>828</v>
      </c>
      <c r="G41" s="176" t="s">
        <v>825</v>
      </c>
      <c r="H41" s="176" t="s">
        <v>822</v>
      </c>
      <c r="I41" s="176" t="s">
        <v>827</v>
      </c>
      <c r="J41" s="176" t="s">
        <v>823</v>
      </c>
      <c r="K41" s="176" t="s">
        <v>846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718</v>
      </c>
      <c r="U41" s="19">
        <v>0</v>
      </c>
      <c r="V41" s="19">
        <v>0</v>
      </c>
    </row>
    <row r="42" spans="1:22" ht="11.25">
      <c r="A42" s="173" t="str">
        <f aca="true" t="shared" si="1" ref="A42:K42">A10</f>
        <v>1309D89R2(123-129)</v>
      </c>
      <c r="B42" s="173">
        <f t="shared" si="1"/>
        <v>5.143589967169706</v>
      </c>
      <c r="C42" s="173">
        <f t="shared" si="1"/>
        <v>6.122472870959482</v>
      </c>
      <c r="D42" s="173">
        <f t="shared" si="1"/>
        <v>175.29189257672115</v>
      </c>
      <c r="E42" s="173">
        <f t="shared" si="1"/>
        <v>268.34904853050836</v>
      </c>
      <c r="F42" s="173">
        <f t="shared" si="1"/>
        <v>11.3840735236347</v>
      </c>
      <c r="G42" s="173">
        <f t="shared" si="1"/>
        <v>56.411916377232366</v>
      </c>
      <c r="H42" s="173">
        <f t="shared" si="1"/>
        <v>101.95471285444835</v>
      </c>
      <c r="I42" s="173">
        <f t="shared" si="1"/>
        <v>5.510717627130235</v>
      </c>
      <c r="J42" s="173">
        <f t="shared" si="1"/>
        <v>59.87576234565547</v>
      </c>
      <c r="K42" s="173">
        <f t="shared" si="1"/>
        <v>6.087164060409386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3" t="str">
        <f aca="true" t="shared" si="2" ref="A43:K43">A12</f>
        <v>1309D91R2(56-65)</v>
      </c>
      <c r="B43" s="173">
        <f t="shared" si="2"/>
        <v>2.827329205374203</v>
      </c>
      <c r="C43" s="173">
        <f t="shared" si="2"/>
        <v>25.0226685004592</v>
      </c>
      <c r="D43" s="173">
        <f t="shared" si="2"/>
        <v>198.45323155576997</v>
      </c>
      <c r="E43" s="173">
        <f t="shared" si="2"/>
        <v>483.0218153257069</v>
      </c>
      <c r="F43" s="173">
        <f t="shared" si="2"/>
        <v>6.930198409653612</v>
      </c>
      <c r="G43" s="173">
        <f t="shared" si="2"/>
        <v>47.82373423962574</v>
      </c>
      <c r="H43" s="173">
        <f t="shared" si="2"/>
        <v>112.81515566552815</v>
      </c>
      <c r="I43" s="173">
        <f t="shared" si="2"/>
        <v>2.287234076910602</v>
      </c>
      <c r="J43" s="173">
        <f t="shared" si="2"/>
        <v>30.41806455617904</v>
      </c>
      <c r="K43" s="173">
        <f t="shared" si="2"/>
        <v>4.5541818670264105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3" t="str">
        <f aca="true" t="shared" si="3" ref="A44:K44">A13</f>
        <v>1309D91R2(81-91)</v>
      </c>
      <c r="B44" s="173">
        <f t="shared" si="3"/>
        <v>2.3870309362567417</v>
      </c>
      <c r="C44" s="173">
        <f t="shared" si="3"/>
        <v>4.613868858610957</v>
      </c>
      <c r="D44" s="173">
        <f t="shared" si="3"/>
        <v>147.77751971888557</v>
      </c>
      <c r="E44" s="173">
        <f t="shared" si="3"/>
        <v>373.11115231330234</v>
      </c>
      <c r="F44" s="173">
        <f t="shared" si="3"/>
        <v>5.929835656651968</v>
      </c>
      <c r="G44" s="173">
        <f t="shared" si="3"/>
        <v>34.21001179960742</v>
      </c>
      <c r="H44" s="173">
        <f t="shared" si="3"/>
        <v>92.10911964769139</v>
      </c>
      <c r="I44" s="173">
        <f t="shared" si="3"/>
        <v>62.333147232721906</v>
      </c>
      <c r="J44" s="173">
        <f t="shared" si="3"/>
        <v>30.602688029751242</v>
      </c>
      <c r="K44" s="173">
        <f t="shared" si="3"/>
        <v>2.2020249384929897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3" t="str">
        <f aca="true" t="shared" si="4" ref="A45:K45">A14</f>
        <v>1309D92R1(103-115)</v>
      </c>
      <c r="B45" s="173">
        <f t="shared" si="4"/>
        <v>7.035260176473186</v>
      </c>
      <c r="C45" s="173">
        <f t="shared" si="4"/>
        <v>5.094833894698088</v>
      </c>
      <c r="D45" s="173">
        <f t="shared" si="4"/>
        <v>458.7451380083044</v>
      </c>
      <c r="E45" s="173">
        <f t="shared" si="4"/>
        <v>235.78324706400002</v>
      </c>
      <c r="F45" s="173">
        <f t="shared" si="4"/>
        <v>31.553959656261625</v>
      </c>
      <c r="G45" s="173">
        <f t="shared" si="4"/>
        <v>44.84899872045692</v>
      </c>
      <c r="H45" s="173">
        <f t="shared" si="4"/>
        <v>75.27280653168478</v>
      </c>
      <c r="I45" s="173">
        <f t="shared" si="4"/>
        <v>90.5477612121486</v>
      </c>
      <c r="J45" s="173">
        <f t="shared" si="4"/>
        <v>128.24139786744487</v>
      </c>
      <c r="K45" s="173">
        <f t="shared" si="4"/>
        <v>4.912665322819952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3" t="str">
        <f aca="true" t="shared" si="5" ref="A46:K46">A18</f>
        <v>1309D93R1(11-16)</v>
      </c>
      <c r="B46" s="173">
        <f t="shared" si="5"/>
        <v>236.9213980247663</v>
      </c>
      <c r="C46" s="173">
        <f t="shared" si="5"/>
        <v>14.26532858040894</v>
      </c>
      <c r="D46" s="173">
        <f t="shared" si="5"/>
        <v>-2.2295434014543547</v>
      </c>
      <c r="E46" s="173">
        <f t="shared" si="5"/>
        <v>50.4341505473865</v>
      </c>
      <c r="F46" s="173">
        <f t="shared" si="5"/>
        <v>33.703695984513494</v>
      </c>
      <c r="G46" s="173">
        <f t="shared" si="5"/>
        <v>53.85952528414597</v>
      </c>
      <c r="H46" s="173">
        <f t="shared" si="5"/>
        <v>286.69346047231187</v>
      </c>
      <c r="I46" s="173">
        <f t="shared" si="5"/>
        <v>4.315781046313273</v>
      </c>
      <c r="J46" s="173">
        <f t="shared" si="5"/>
        <v>88.08593799078693</v>
      </c>
      <c r="K46" s="173">
        <f t="shared" si="5"/>
        <v>1151.5369546265301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3" t="str">
        <f aca="true" t="shared" si="6" ref="A47:K47">A19</f>
        <v>1309D94R1(66-76)</v>
      </c>
      <c r="B47" s="173">
        <f t="shared" si="6"/>
        <v>10.76283249178809</v>
      </c>
      <c r="C47" s="173">
        <f t="shared" si="6"/>
        <v>5.3891472718830435</v>
      </c>
      <c r="D47" s="173">
        <f t="shared" si="6"/>
        <v>709.1876011664099</v>
      </c>
      <c r="E47" s="173">
        <f t="shared" si="6"/>
        <v>113.29543545758759</v>
      </c>
      <c r="F47" s="173">
        <f t="shared" si="6"/>
        <v>43.50372459336559</v>
      </c>
      <c r="G47" s="173">
        <f t="shared" si="6"/>
        <v>24.516140908157105</v>
      </c>
      <c r="H47" s="173">
        <f t="shared" si="6"/>
        <v>85.62826065184645</v>
      </c>
      <c r="I47" s="173">
        <f t="shared" si="6"/>
        <v>7.4679309566039995</v>
      </c>
      <c r="J47" s="173">
        <f t="shared" si="6"/>
        <v>172.34885161909386</v>
      </c>
      <c r="K47" s="173">
        <f t="shared" si="6"/>
        <v>12.36687959775902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22" ht="11.25">
      <c r="A48" s="173" t="str">
        <f aca="true" t="shared" si="7" ref="A48:K48">A20</f>
        <v>1309D94R3(18-26)</v>
      </c>
      <c r="B48" s="173">
        <f t="shared" si="7"/>
        <v>33.36754965431658</v>
      </c>
      <c r="C48" s="173">
        <f t="shared" si="7"/>
        <v>9.107290553772211</v>
      </c>
      <c r="D48" s="173">
        <f t="shared" si="7"/>
        <v>322.33418634265354</v>
      </c>
      <c r="E48" s="173">
        <f t="shared" si="7"/>
        <v>124.65015017929649</v>
      </c>
      <c r="F48" s="173">
        <f t="shared" si="7"/>
        <v>42.04352093414896</v>
      </c>
      <c r="G48" s="173">
        <f t="shared" si="7"/>
        <v>58.84718204093945</v>
      </c>
      <c r="H48" s="173">
        <f t="shared" si="7"/>
        <v>103.03043595688207</v>
      </c>
      <c r="I48" s="173">
        <f t="shared" si="7"/>
        <v>6.002190473870883</v>
      </c>
      <c r="J48" s="173">
        <f t="shared" si="7"/>
        <v>278.8115200122796</v>
      </c>
      <c r="K48" s="173">
        <f t="shared" si="7"/>
        <v>90.21611660509092</v>
      </c>
      <c r="M48" s="19" t="e">
        <v>#DIV/0!</v>
      </c>
      <c r="N48" s="19" t="e">
        <v>#DIV/0!</v>
      </c>
      <c r="O48" s="19" t="e">
        <v>#DIV/0!</v>
      </c>
      <c r="P48" s="19" t="e">
        <v>#DIV/0!</v>
      </c>
      <c r="Q48" s="19" t="e">
        <v>#DIV/0!</v>
      </c>
      <c r="R48" s="19" t="e">
        <v>#DIV/0!</v>
      </c>
      <c r="S48" s="19" t="e">
        <v>#DIV/0!</v>
      </c>
      <c r="T48" s="19">
        <v>47.00779233259468</v>
      </c>
      <c r="U48" s="19" t="e">
        <v>#DIV/0!</v>
      </c>
      <c r="V48" s="19" t="e">
        <v>#DIV/0!</v>
      </c>
    </row>
    <row r="49" spans="1:11" ht="11.25">
      <c r="A49" s="173" t="str">
        <f aca="true" t="shared" si="8" ref="A49:K49">A23</f>
        <v>1309D95R3(39-51)</v>
      </c>
      <c r="B49" s="173">
        <f t="shared" si="8"/>
        <v>10.154458536495602</v>
      </c>
      <c r="C49" s="173">
        <f t="shared" si="8"/>
        <v>5.185747464246903</v>
      </c>
      <c r="D49" s="173">
        <f t="shared" si="8"/>
        <v>575.4689485942187</v>
      </c>
      <c r="E49" s="173">
        <f t="shared" si="8"/>
        <v>259.4236001600563</v>
      </c>
      <c r="F49" s="173">
        <f t="shared" si="8"/>
        <v>36.52531770743349</v>
      </c>
      <c r="G49" s="173">
        <f t="shared" si="8"/>
        <v>41.17509600362196</v>
      </c>
      <c r="H49" s="173">
        <f t="shared" si="8"/>
        <v>79.50377515817955</v>
      </c>
      <c r="I49" s="173">
        <f t="shared" si="8"/>
        <v>12.49377432802528</v>
      </c>
      <c r="J49" s="173">
        <f t="shared" si="8"/>
        <v>152.32063450290798</v>
      </c>
      <c r="K49" s="173">
        <f t="shared" si="8"/>
        <v>10.460559736389852</v>
      </c>
    </row>
    <row r="50" spans="1:11" ht="11.25">
      <c r="A50" s="173" t="str">
        <f aca="true" t="shared" si="9" ref="A50:K50">A24</f>
        <v>1309D97R1(8-18)</v>
      </c>
      <c r="B50" s="173">
        <f t="shared" si="9"/>
        <v>10.963022253286725</v>
      </c>
      <c r="C50" s="173">
        <f t="shared" si="9"/>
        <v>4.848912299048582</v>
      </c>
      <c r="D50" s="173">
        <f t="shared" si="9"/>
        <v>749.9395822213846</v>
      </c>
      <c r="E50" s="173">
        <f t="shared" si="9"/>
        <v>192.90480339903564</v>
      </c>
      <c r="F50" s="173">
        <f t="shared" si="9"/>
        <v>46.11096862117597</v>
      </c>
      <c r="G50" s="173">
        <f t="shared" si="9"/>
        <v>45.42112372985546</v>
      </c>
      <c r="H50" s="173">
        <f t="shared" si="9"/>
        <v>74.74272320263745</v>
      </c>
      <c r="I50" s="173">
        <f t="shared" si="9"/>
        <v>12.796185281584146</v>
      </c>
      <c r="J50" s="173">
        <f t="shared" si="9"/>
        <v>191.03859805260083</v>
      </c>
      <c r="K50" s="173">
        <f t="shared" si="9"/>
        <v>7.476770785105573</v>
      </c>
    </row>
    <row r="51" spans="1:11" ht="11.25">
      <c r="A51" s="173" t="str">
        <f aca="true" t="shared" si="10" ref="A51:K51">A27</f>
        <v>1309D98R3(26-46)</v>
      </c>
      <c r="B51" s="173">
        <f t="shared" si="10"/>
        <v>9.031483613037514</v>
      </c>
      <c r="C51" s="173">
        <f t="shared" si="10"/>
        <v>5.893908149338461</v>
      </c>
      <c r="D51" s="173">
        <f t="shared" si="10"/>
        <v>1334.2673315867078</v>
      </c>
      <c r="E51" s="173">
        <f t="shared" si="10"/>
        <v>206.92333154085802</v>
      </c>
      <c r="F51" s="173">
        <f t="shared" si="10"/>
        <v>34.45279650030198</v>
      </c>
      <c r="G51" s="173">
        <f t="shared" si="10"/>
        <v>37.10670159355873</v>
      </c>
      <c r="H51" s="173">
        <f t="shared" si="10"/>
        <v>90.46767042028769</v>
      </c>
      <c r="I51" s="173">
        <f t="shared" si="10"/>
        <v>6.121472610915102</v>
      </c>
      <c r="J51" s="173">
        <f t="shared" si="10"/>
        <v>143.09424072448326</v>
      </c>
      <c r="K51" s="173">
        <f t="shared" si="10"/>
        <v>8.840897657198818</v>
      </c>
    </row>
    <row r="52" spans="1:11" ht="11.25">
      <c r="A52" s="173" t="str">
        <f aca="true" t="shared" si="11" ref="A52:K52">A29</f>
        <v>1309D100R1(50-55)</v>
      </c>
      <c r="B52" s="173">
        <f t="shared" si="11"/>
        <v>3.576300286711488</v>
      </c>
      <c r="C52" s="173">
        <f t="shared" si="11"/>
        <v>4.806642552817968</v>
      </c>
      <c r="D52" s="173">
        <f t="shared" si="11"/>
        <v>966.0704355371961</v>
      </c>
      <c r="E52" s="173">
        <f t="shared" si="11"/>
        <v>1068.880726164476</v>
      </c>
      <c r="F52" s="173">
        <f t="shared" si="11"/>
        <v>14.319483354901205</v>
      </c>
      <c r="G52" s="173">
        <f t="shared" si="11"/>
        <v>92.34107094832042</v>
      </c>
      <c r="H52" s="173">
        <f t="shared" si="11"/>
        <v>44.1708775255939</v>
      </c>
      <c r="I52" s="173">
        <f t="shared" si="11"/>
        <v>105.0160038445884</v>
      </c>
      <c r="J52" s="173">
        <f t="shared" si="11"/>
        <v>52.20336474680432</v>
      </c>
      <c r="K52" s="173">
        <f t="shared" si="11"/>
        <v>4.803698457054817</v>
      </c>
    </row>
    <row r="53" spans="1:11" ht="11.25">
      <c r="A53" s="32" t="str">
        <f aca="true" t="shared" si="12" ref="A53:K53">A30</f>
        <v>130983R2(32-42)</v>
      </c>
      <c r="B53" s="32">
        <f t="shared" si="12"/>
        <v>5.688689378935115</v>
      </c>
      <c r="C53" s="32">
        <f t="shared" si="12"/>
        <v>7.097715600788676</v>
      </c>
      <c r="D53" s="32">
        <f t="shared" si="12"/>
        <v>1451.5657121688855</v>
      </c>
      <c r="E53" s="32">
        <f t="shared" si="12"/>
        <v>779.3913308239643</v>
      </c>
      <c r="F53" s="32">
        <f t="shared" si="12"/>
        <v>19.593367973161953</v>
      </c>
      <c r="G53" s="32">
        <f t="shared" si="12"/>
        <v>63.92834101251749</v>
      </c>
      <c r="H53" s="32">
        <f t="shared" si="12"/>
        <v>54.33852793829098</v>
      </c>
      <c r="I53" s="32">
        <f t="shared" si="12"/>
        <v>97.97774450835723</v>
      </c>
      <c r="J53" s="32">
        <f t="shared" si="12"/>
        <v>75.79826384307074</v>
      </c>
      <c r="K53" s="32">
        <f t="shared" si="12"/>
        <v>6.276523239774577</v>
      </c>
    </row>
  </sheetData>
  <printOptions/>
  <pageMargins left="1" right="1" top="1" bottom="1" header="0.5" footer="0.5"/>
  <pageSetup fitToHeight="1" fitToWidth="1" horizontalDpi="600" verticalDpi="600" orientation="landscape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workbookViewId="0" topLeftCell="A60">
      <selection activeCell="J38" sqref="J38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809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Y 371.029</v>
      </c>
      <c r="D2" s="18" t="str">
        <f>'blk, drift &amp; conc calc'!D2</f>
        <v>Ba 455.403</v>
      </c>
      <c r="E2" s="18" t="str">
        <f>'blk, drift &amp; conc calc'!E2</f>
        <v>Cr 267.716</v>
      </c>
      <c r="F2" s="18" t="str">
        <f>'blk, drift &amp; conc calc'!F2</f>
        <v>Ni 231.604</v>
      </c>
      <c r="G2" s="18" t="str">
        <f>'blk, drift &amp; conc calc'!G2</f>
        <v>Sc 361.384</v>
      </c>
      <c r="H2" s="18" t="str">
        <f>'blk, drift &amp; conc calc'!H2</f>
        <v>Co 228.616</v>
      </c>
      <c r="I2" s="18" t="str">
        <f>'blk, drift &amp; conc calc'!I2</f>
        <v>Sr 407.771</v>
      </c>
      <c r="J2" s="18" t="str">
        <f>'blk, drift &amp; conc calc'!J2</f>
        <v>Cu 324.754</v>
      </c>
      <c r="K2" s="18" t="str">
        <f>'blk, drift &amp; conc calc'!K2</f>
        <v>V 292.402</v>
      </c>
      <c r="L2" s="18" t="str">
        <f>'blk, drift &amp; conc calc'!L2</f>
        <v>Zr 343.823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V 292.402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 (1)</v>
      </c>
      <c r="C4" s="1">
        <f>'blk, drift &amp; conc calc'!C40</f>
        <v>21469.427033459087</v>
      </c>
      <c r="D4" s="1">
        <f>'blk, drift &amp; conc calc'!D40</f>
        <v>427279.2403236585</v>
      </c>
      <c r="E4" s="1">
        <f>'blk, drift &amp; conc calc'!E40</f>
        <v>45958.17558054821</v>
      </c>
      <c r="F4" s="1">
        <f>'blk, drift &amp; conc calc'!F40</f>
        <v>32340.725644313272</v>
      </c>
      <c r="G4" s="1">
        <f>'blk, drift &amp; conc calc'!G40</f>
        <v>29171.73167999913</v>
      </c>
      <c r="H4" s="1">
        <f>'blk, drift &amp; conc calc'!H40</f>
        <v>8763.493442449744</v>
      </c>
      <c r="I4" s="1">
        <f>'blk, drift &amp; conc calc'!I40</f>
        <v>5015070.244523136</v>
      </c>
      <c r="J4" s="1">
        <f>'blk, drift &amp; conc calc'!J40</f>
        <v>22546.963902199113</v>
      </c>
      <c r="K4" s="1">
        <f>'blk, drift &amp; conc calc'!K40</f>
        <v>35032.50695752838</v>
      </c>
      <c r="L4" s="1">
        <f>'blk, drift &amp; conc calc'!L40</f>
        <v>29950.190479748886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34518.93695752838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 (2)</v>
      </c>
      <c r="C5" s="1">
        <f>'blk, drift &amp; conc calc'!C43</f>
        <v>21591.362901370627</v>
      </c>
      <c r="D5" s="1">
        <f>'blk, drift &amp; conc calc'!D43</f>
        <v>421672.762700703</v>
      </c>
      <c r="E5" s="1">
        <f>'blk, drift &amp; conc calc'!E43</f>
        <v>46952.032630270645</v>
      </c>
      <c r="F5" s="1">
        <f>'blk, drift &amp; conc calc'!F43</f>
        <v>35222.940259806564</v>
      </c>
      <c r="G5" s="1">
        <f>'blk, drift &amp; conc calc'!G43</f>
        <v>31422.290793260956</v>
      </c>
      <c r="H5" s="1">
        <f>'blk, drift &amp; conc calc'!H43</f>
        <v>9177.690083809113</v>
      </c>
      <c r="I5" s="1">
        <f>'blk, drift &amp; conc calc'!I43</f>
        <v>5115442.024523136</v>
      </c>
      <c r="J5" s="1">
        <f>'blk, drift &amp; conc calc'!J43</f>
        <v>23714.979101542267</v>
      </c>
      <c r="K5" s="1">
        <f>'blk, drift &amp; conc calc'!K43</f>
        <v>36990.31249036658</v>
      </c>
      <c r="L5" s="1">
        <f>'blk, drift &amp; conc calc'!L43</f>
        <v>29950.190479748886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36476.74249036658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 (3)</v>
      </c>
      <c r="C6" s="1">
        <f>'blk, drift &amp; conc calc'!C46</f>
        <v>22608.206089962943</v>
      </c>
      <c r="D6" s="1">
        <f>'blk, drift &amp; conc calc'!D46</f>
        <v>435448.0029495827</v>
      </c>
      <c r="E6" s="1">
        <f>'blk, drift &amp; conc calc'!E46</f>
        <v>47140.51320144729</v>
      </c>
      <c r="F6" s="1">
        <f>'blk, drift &amp; conc calc'!F46</f>
        <v>37171.07927197833</v>
      </c>
      <c r="G6" s="1">
        <f>'blk, drift &amp; conc calc'!G46</f>
        <v>32992.64404538309</v>
      </c>
      <c r="H6" s="1">
        <f>'blk, drift &amp; conc calc'!H46</f>
        <v>9335.636529917689</v>
      </c>
      <c r="I6" s="1">
        <f>'blk, drift &amp; conc calc'!I46</f>
        <v>5211254.408951402</v>
      </c>
      <c r="J6" s="1">
        <f>'blk, drift &amp; conc calc'!J46</f>
        <v>23462.948902199114</v>
      </c>
      <c r="K6" s="1">
        <f>'blk, drift &amp; conc calc'!K46</f>
        <v>37482.3225429697</v>
      </c>
      <c r="L6" s="1">
        <f>'blk, drift &amp; conc calc'!L46</f>
        <v>31148.535380084588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36968.7525429697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 (4)</v>
      </c>
      <c r="C7" s="1">
        <f>'blk, drift &amp; conc calc'!C51</f>
        <v>23252.858314736528</v>
      </c>
      <c r="D7" s="1">
        <f>'blk, drift &amp; conc calc'!D51</f>
        <v>447155.7280285647</v>
      </c>
      <c r="E7" s="1">
        <f>'blk, drift &amp; conc calc'!E51</f>
        <v>51659.21320144729</v>
      </c>
      <c r="F7" s="1">
        <f>'blk, drift &amp; conc calc'!F51</f>
        <v>38131.657271558506</v>
      </c>
      <c r="G7" s="1">
        <f>'blk, drift &amp; conc calc'!G51</f>
        <v>34365.4196890518</v>
      </c>
      <c r="H7" s="1">
        <f>'blk, drift &amp; conc calc'!H51</f>
        <v>9578.2342446427</v>
      </c>
      <c r="I7" s="1">
        <f>'blk, drift &amp; conc calc'!I51</f>
        <v>5336589.542853961</v>
      </c>
      <c r="J7" s="1">
        <f>'blk, drift &amp; conc calc'!J51</f>
        <v>24512.481173467688</v>
      </c>
      <c r="K7" s="1">
        <f>'blk, drift &amp; conc calc'!K51</f>
        <v>37206.12195752838</v>
      </c>
      <c r="L7" s="1">
        <f>'blk, drift &amp; conc calc'!L51</f>
        <v>31074.928095957748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36692.55195752838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 (5)</v>
      </c>
      <c r="C8" s="1">
        <f>'blk, drift &amp; conc calc'!C56</f>
        <v>23493.59924732922</v>
      </c>
      <c r="D8" s="1">
        <f>'blk, drift &amp; conc calc'!D56</f>
        <v>466921.83828492987</v>
      </c>
      <c r="E8" s="1">
        <f>'blk, drift &amp; conc calc'!E56</f>
        <v>53867.43820144729</v>
      </c>
      <c r="F8" s="1">
        <f>'blk, drift &amp; conc calc'!F56</f>
        <v>41130.62579535301</v>
      </c>
      <c r="G8" s="1">
        <f>'blk, drift &amp; conc calc'!G56</f>
        <v>34514.482529206645</v>
      </c>
      <c r="H8" s="1">
        <f>'blk, drift &amp; conc calc'!H56</f>
        <v>9989.276008865096</v>
      </c>
      <c r="I8" s="1">
        <f>'blk, drift &amp; conc calc'!I56</f>
        <v>5509714.729523137</v>
      </c>
      <c r="J8" s="1">
        <f>'blk, drift &amp; conc calc'!J56</f>
        <v>25142.729914431457</v>
      </c>
      <c r="K8" s="1">
        <f>'blk, drift &amp; conc calc'!K56</f>
        <v>39885.836541587836</v>
      </c>
      <c r="L8" s="1">
        <f>'blk, drift &amp; conc calc'!L56</f>
        <v>33024.55410211537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39372.26654158784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 (6)</v>
      </c>
      <c r="C9" s="1">
        <f>'blk, drift &amp; conc calc'!C61</f>
        <v>26095.142543898193</v>
      </c>
      <c r="D9" s="1">
        <f>'blk, drift &amp; conc calc'!D61</f>
        <v>465157.4953236585</v>
      </c>
      <c r="E9" s="1">
        <f>'blk, drift &amp; conc calc'!E61</f>
        <v>51395.45177000814</v>
      </c>
      <c r="F9" s="1">
        <f>'blk, drift &amp; conc calc'!F61</f>
        <v>42884.25243250708</v>
      </c>
      <c r="G9" s="1">
        <f>'blk, drift &amp; conc calc'!G61</f>
        <v>34543.33806757927</v>
      </c>
      <c r="H9" s="1">
        <f>'blk, drift &amp; conc calc'!H61</f>
        <v>11159.261529917689</v>
      </c>
      <c r="I9" s="1">
        <f>'blk, drift &amp; conc calc'!I61</f>
        <v>5475949.544523137</v>
      </c>
      <c r="J9" s="1">
        <f>'blk, drift &amp; conc calc'!J61</f>
        <v>24528.518902199114</v>
      </c>
      <c r="K9" s="1">
        <f>'blk, drift &amp; conc calc'!K61</f>
        <v>39958.017736892114</v>
      </c>
      <c r="L9" s="1">
        <f>'blk, drift &amp; conc calc'!L61</f>
        <v>33412.40429559321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39444.447736892114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 (7)</v>
      </c>
      <c r="C10" s="1">
        <f>'blk, drift &amp; conc calc'!C66</f>
        <v>25345.407543898193</v>
      </c>
      <c r="D10" s="1">
        <f>'blk, drift &amp; conc calc'!D66</f>
        <v>469650.0669870277</v>
      </c>
      <c r="E10" s="1">
        <f>'blk, drift &amp; conc calc'!E66</f>
        <v>54781.42320144729</v>
      </c>
      <c r="F10" s="1">
        <f>'blk, drift &amp; conc calc'!F66</f>
        <v>43782.236955503315</v>
      </c>
      <c r="G10" s="1">
        <f>'blk, drift &amp; conc calc'!G66</f>
        <v>36703.26501276866</v>
      </c>
      <c r="H10" s="1">
        <f>'blk, drift &amp; conc calc'!H66</f>
        <v>11784.682880686538</v>
      </c>
      <c r="I10" s="1">
        <f>'blk, drift &amp; conc calc'!I66</f>
        <v>5526476.944307455</v>
      </c>
      <c r="J10" s="1">
        <f>'blk, drift &amp; conc calc'!J66</f>
        <v>25566.658160326202</v>
      </c>
      <c r="K10" s="1">
        <f>'blk, drift &amp; conc calc'!K66</f>
        <v>43312.028060866076</v>
      </c>
      <c r="L10" s="1">
        <f>'blk, drift &amp; conc calc'!L66</f>
        <v>34315.504694976116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42798.458060866076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 (8)</v>
      </c>
      <c r="C11" s="1">
        <f>'blk, drift &amp; conc calc'!C71</f>
        <v>26054.242091883614</v>
      </c>
      <c r="D11" s="1">
        <f>'blk, drift &amp; conc calc'!D71</f>
        <v>473680.71532365854</v>
      </c>
      <c r="E11" s="1">
        <f>'blk, drift &amp; conc calc'!E71</f>
        <v>64133.64900232998</v>
      </c>
      <c r="F11" s="1">
        <f>'blk, drift &amp; conc calc'!F71</f>
        <v>50960.67209509974</v>
      </c>
      <c r="G11" s="1">
        <f>'blk, drift &amp; conc calc'!G71</f>
        <v>37912.66578212263</v>
      </c>
      <c r="H11" s="1">
        <f>'blk, drift &amp; conc calc'!H71</f>
        <v>11847.61956638869</v>
      </c>
      <c r="I11" s="1">
        <f>'blk, drift &amp; conc calc'!I71</f>
        <v>5646864.997019101</v>
      </c>
      <c r="J11" s="1">
        <f>'blk, drift &amp; conc calc'!J71</f>
        <v>25969.911249944464</v>
      </c>
      <c r="K11" s="1">
        <f>'blk, drift &amp; conc calc'!K71</f>
        <v>44054.19470786685</v>
      </c>
      <c r="L11" s="1">
        <f>'blk, drift &amp; conc calc'!L71</f>
        <v>35789.39410211537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43540.62470786685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 (1)</v>
      </c>
      <c r="C14" s="159">
        <f aca="true" t="shared" si="1" ref="C14:I19">C4/C$4*100</f>
        <v>100</v>
      </c>
      <c r="D14" s="159">
        <f t="shared" si="1"/>
        <v>100</v>
      </c>
      <c r="E14" s="159">
        <f t="shared" si="1"/>
        <v>100</v>
      </c>
      <c r="F14" s="159">
        <f t="shared" si="1"/>
        <v>100</v>
      </c>
      <c r="G14" s="159">
        <f t="shared" si="1"/>
        <v>100</v>
      </c>
      <c r="H14" s="159">
        <f t="shared" si="1"/>
        <v>100</v>
      </c>
      <c r="I14" s="159">
        <f t="shared" si="1"/>
        <v>100</v>
      </c>
      <c r="J14" s="159">
        <f aca="true" t="shared" si="2" ref="J14:U14">J4/J$4*100</f>
        <v>100</v>
      </c>
      <c r="K14" s="159">
        <f aca="true" t="shared" si="3" ref="K14:K21">K4/K$4*100</f>
        <v>100</v>
      </c>
      <c r="L14" s="159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 (2)</v>
      </c>
      <c r="C15" s="159">
        <f t="shared" si="1"/>
        <v>100.5679511974004</v>
      </c>
      <c r="D15" s="159">
        <f t="shared" si="1"/>
        <v>98.68786566398389</v>
      </c>
      <c r="E15" s="159">
        <f t="shared" si="1"/>
        <v>102.16252502882878</v>
      </c>
      <c r="F15" s="159">
        <f t="shared" si="1"/>
        <v>108.91202828035522</v>
      </c>
      <c r="G15" s="159">
        <f t="shared" si="1"/>
        <v>107.71486292946011</v>
      </c>
      <c r="H15" s="159">
        <f t="shared" si="1"/>
        <v>104.7263873029565</v>
      </c>
      <c r="I15" s="159">
        <f t="shared" si="1"/>
        <v>102.00140327265834</v>
      </c>
      <c r="J15" s="159">
        <f aca="true" t="shared" si="6" ref="J15:U15">J5/J$4*100</f>
        <v>105.18036576636037</v>
      </c>
      <c r="K15" s="159">
        <f t="shared" si="3"/>
        <v>105.58853962467415</v>
      </c>
      <c r="L15" s="159">
        <f t="shared" si="6"/>
        <v>100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105.67168547295375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 (3)</v>
      </c>
      <c r="C16" s="159">
        <f t="shared" si="1"/>
        <v>105.30418932339984</v>
      </c>
      <c r="D16" s="159">
        <f t="shared" si="1"/>
        <v>101.91180891908917</v>
      </c>
      <c r="E16" s="159">
        <f t="shared" si="1"/>
        <v>102.5726382867981</v>
      </c>
      <c r="F16" s="159">
        <f t="shared" si="1"/>
        <v>114.93582327369458</v>
      </c>
      <c r="G16" s="159">
        <f t="shared" si="1"/>
        <v>113.09799640041138</v>
      </c>
      <c r="H16" s="159">
        <f t="shared" si="1"/>
        <v>106.52871016821355</v>
      </c>
      <c r="I16" s="159">
        <f t="shared" si="1"/>
        <v>103.91189265280012</v>
      </c>
      <c r="J16" s="159">
        <f aca="true" t="shared" si="7" ref="J16:U16">J6/J$4*100</f>
        <v>104.06256471591131</v>
      </c>
      <c r="K16" s="159">
        <f t="shared" si="3"/>
        <v>106.9929782313648</v>
      </c>
      <c r="L16" s="159">
        <f t="shared" si="7"/>
        <v>104.00112614023598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107.09701920559007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 (4)</v>
      </c>
      <c r="C17" s="159">
        <f t="shared" si="1"/>
        <v>108.30684153097354</v>
      </c>
      <c r="D17" s="159">
        <f t="shared" si="1"/>
        <v>104.65187302098975</v>
      </c>
      <c r="E17" s="159">
        <f t="shared" si="1"/>
        <v>112.40483885376868</v>
      </c>
      <c r="F17" s="159">
        <f t="shared" si="1"/>
        <v>117.90600399921298</v>
      </c>
      <c r="G17" s="159">
        <f t="shared" si="1"/>
        <v>117.80383854488004</v>
      </c>
      <c r="H17" s="159">
        <f t="shared" si="1"/>
        <v>109.29698649908732</v>
      </c>
      <c r="I17" s="159">
        <f t="shared" si="1"/>
        <v>106.4110627100777</v>
      </c>
      <c r="J17" s="159">
        <f aca="true" t="shared" si="8" ref="J17:U17">J7/J$4*100</f>
        <v>108.71743654619888</v>
      </c>
      <c r="K17" s="159">
        <f t="shared" si="3"/>
        <v>106.20456595537165</v>
      </c>
      <c r="L17" s="159">
        <f t="shared" si="8"/>
        <v>103.75536047748798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106.29687699442887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 (5)</v>
      </c>
      <c r="C18" s="159">
        <f t="shared" si="1"/>
        <v>109.42816131383273</v>
      </c>
      <c r="D18" s="159">
        <f t="shared" si="1"/>
        <v>109.27791341588294</v>
      </c>
      <c r="E18" s="159">
        <f t="shared" si="1"/>
        <v>117.20969668832257</v>
      </c>
      <c r="F18" s="159">
        <f t="shared" si="1"/>
        <v>127.1790443038044</v>
      </c>
      <c r="G18" s="159">
        <f t="shared" si="1"/>
        <v>118.31482240346615</v>
      </c>
      <c r="H18" s="159">
        <f t="shared" si="1"/>
        <v>113.98737357955615</v>
      </c>
      <c r="I18" s="159">
        <f t="shared" si="1"/>
        <v>109.8631616484374</v>
      </c>
      <c r="J18" s="159">
        <f aca="true" t="shared" si="9" ref="J18:U19">J8/J$4*100</f>
        <v>111.5127075356659</v>
      </c>
      <c r="K18" s="159">
        <f t="shared" si="3"/>
        <v>113.85378896789598</v>
      </c>
      <c r="L18" s="159">
        <f t="shared" si="9"/>
        <v>110.26492176884565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114.05990453886494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 (6)</v>
      </c>
      <c r="C19" s="159">
        <f t="shared" si="1"/>
        <v>121.54559366316644</v>
      </c>
      <c r="D19" s="159">
        <f t="shared" si="1"/>
        <v>108.86498837886617</v>
      </c>
      <c r="E19" s="159">
        <f t="shared" si="1"/>
        <v>111.83092261774041</v>
      </c>
      <c r="F19" s="159">
        <f t="shared" si="1"/>
        <v>132.6013921399063</v>
      </c>
      <c r="G19" s="159">
        <f t="shared" si="1"/>
        <v>118.41373850035461</v>
      </c>
      <c r="H19" s="159">
        <f t="shared" si="1"/>
        <v>127.33804849859318</v>
      </c>
      <c r="I19" s="159">
        <f t="shared" si="1"/>
        <v>109.18988723045939</v>
      </c>
      <c r="J19" s="159">
        <f t="shared" si="9"/>
        <v>108.78856687133265</v>
      </c>
      <c r="K19" s="159">
        <f t="shared" si="3"/>
        <v>114.05982959008665</v>
      </c>
      <c r="L19" s="159">
        <f t="shared" si="9"/>
        <v>111.55990583160175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114.26901061705352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 (7)</v>
      </c>
      <c r="C20" s="159">
        <f aca="true" t="shared" si="10" ref="C20:J20">C10/C$4*100</f>
        <v>118.05348835997613</v>
      </c>
      <c r="D20" s="159">
        <f t="shared" si="10"/>
        <v>109.91642529397727</v>
      </c>
      <c r="E20" s="159">
        <f t="shared" si="10"/>
        <v>119.1984288093314</v>
      </c>
      <c r="F20" s="159">
        <f t="shared" si="10"/>
        <v>135.3780290430864</v>
      </c>
      <c r="G20" s="159">
        <f t="shared" si="10"/>
        <v>125.81791652064773</v>
      </c>
      <c r="H20" s="159">
        <f t="shared" si="10"/>
        <v>134.47471556950526</v>
      </c>
      <c r="I20" s="159">
        <f t="shared" si="10"/>
        <v>110.19739853779349</v>
      </c>
      <c r="J20" s="159">
        <f t="shared" si="10"/>
        <v>113.39290855844482</v>
      </c>
      <c r="K20" s="159">
        <f t="shared" si="3"/>
        <v>123.6338241889893</v>
      </c>
      <c r="L20" s="159">
        <f aca="true" t="shared" si="11" ref="L20:S21">L10/L$4*100</f>
        <v>114.57524691931052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123.98544634652194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 (8)</v>
      </c>
      <c r="C21" s="159">
        <f aca="true" t="shared" si="12" ref="C21:J21">C11/C$4*100</f>
        <v>121.35508810402489</v>
      </c>
      <c r="D21" s="159">
        <f t="shared" si="12"/>
        <v>110.85975414224467</v>
      </c>
      <c r="E21" s="159">
        <f t="shared" si="12"/>
        <v>139.54785670272457</v>
      </c>
      <c r="F21" s="159">
        <f t="shared" si="12"/>
        <v>157.57430014270741</v>
      </c>
      <c r="G21" s="159">
        <f t="shared" si="12"/>
        <v>129.96371349499455</v>
      </c>
      <c r="H21" s="159">
        <f t="shared" si="12"/>
        <v>135.1928844837112</v>
      </c>
      <c r="I21" s="159">
        <f t="shared" si="12"/>
        <v>112.5979242900124</v>
      </c>
      <c r="J21" s="159">
        <f t="shared" si="12"/>
        <v>115.18141139797315</v>
      </c>
      <c r="K21" s="159">
        <f t="shared" si="3"/>
        <v>125.75233271565722</v>
      </c>
      <c r="L21" s="159">
        <f t="shared" si="11"/>
        <v>119.49638225611527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126.13547387464057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871</v>
      </c>
      <c r="C23" s="27"/>
      <c r="D23" s="27"/>
      <c r="E23" s="27"/>
      <c r="F23" s="27"/>
      <c r="G23" s="27"/>
    </row>
    <row r="24" spans="3:22" ht="11.25">
      <c r="C24" s="1" t="str">
        <f>C2</f>
        <v>Y 371.029</v>
      </c>
      <c r="D24" s="1" t="str">
        <f aca="true" t="shared" si="13" ref="D24:V24">D2</f>
        <v>Ba 455.403</v>
      </c>
      <c r="E24" s="1" t="str">
        <f t="shared" si="13"/>
        <v>Cr 267.716</v>
      </c>
      <c r="F24" s="1" t="str">
        <f t="shared" si="13"/>
        <v>Ni 231.604</v>
      </c>
      <c r="G24" s="1" t="str">
        <f t="shared" si="13"/>
        <v>Sc 361.384</v>
      </c>
      <c r="H24" s="1" t="str">
        <f t="shared" si="13"/>
        <v>Co 228.616</v>
      </c>
      <c r="I24" s="1" t="str">
        <f t="shared" si="13"/>
        <v>Sr 407.771</v>
      </c>
      <c r="J24" s="1" t="str">
        <f t="shared" si="13"/>
        <v>Cu 324.754</v>
      </c>
      <c r="K24" s="1" t="str">
        <f t="shared" si="13"/>
        <v>V 292.402</v>
      </c>
      <c r="L24" s="1" t="str">
        <f t="shared" si="13"/>
        <v>Zr 343.823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V 292.402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 (1)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 1</v>
      </c>
      <c r="C26" s="28">
        <f>C$25+(C$28-C$25)*($A26-$A$25)/($A$28-$A$25)</f>
        <v>1.0018931706580014</v>
      </c>
      <c r="D26" s="28">
        <f>D$25+(D$28-D$25)*($A26-$A$25)/($A$28-$A$25)</f>
        <v>0.9956262188799463</v>
      </c>
      <c r="E26" s="28">
        <f aca="true" t="shared" si="16" ref="E26:L27">E$25+(E$28-E$25)*($A26-$A$25)/($A$28-$A$25)</f>
        <v>1.0072084167627626</v>
      </c>
      <c r="F26" s="28">
        <f t="shared" si="16"/>
        <v>1.0297067609345174</v>
      </c>
      <c r="G26" s="28">
        <f t="shared" si="16"/>
        <v>1.025716209764867</v>
      </c>
      <c r="H26" s="28">
        <f t="shared" si="16"/>
        <v>1.0157546243431883</v>
      </c>
      <c r="I26" s="28">
        <f t="shared" si="16"/>
        <v>1.0066713442421944</v>
      </c>
      <c r="J26" s="28">
        <f t="shared" si="16"/>
        <v>1.0172678858878679</v>
      </c>
      <c r="K26" s="28">
        <f t="shared" si="16"/>
        <v>1.0186284654155806</v>
      </c>
      <c r="L26" s="28">
        <f t="shared" si="16"/>
        <v>1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1.0189056182431793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 (1)</v>
      </c>
      <c r="C27" s="28">
        <f>C$25+(C$28-C$25)*($A27-$A$25)/($A$28-$A$25)</f>
        <v>1.0037863413160026</v>
      </c>
      <c r="D27" s="28">
        <f>D$25+(D$28-D$25)*($A27-$A$25)/($A$28-$A$25)</f>
        <v>0.9912524377598926</v>
      </c>
      <c r="E27" s="28">
        <f t="shared" si="16"/>
        <v>1.0144168335255253</v>
      </c>
      <c r="F27" s="28">
        <f t="shared" si="16"/>
        <v>1.0594135218690348</v>
      </c>
      <c r="G27" s="28">
        <f t="shared" si="16"/>
        <v>1.051432419529734</v>
      </c>
      <c r="H27" s="28">
        <f t="shared" si="16"/>
        <v>1.0315092486863766</v>
      </c>
      <c r="I27" s="28">
        <f t="shared" si="16"/>
        <v>1.013342688484389</v>
      </c>
      <c r="J27" s="28">
        <f t="shared" si="16"/>
        <v>1.0345357717757357</v>
      </c>
      <c r="K27" s="28">
        <f t="shared" si="16"/>
        <v>1.037256930831161</v>
      </c>
      <c r="L27" s="28">
        <f t="shared" si="16"/>
        <v>1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1.0378112364863583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 (2)</v>
      </c>
      <c r="C28" s="30">
        <f>C15/100</f>
        <v>1.005679511974004</v>
      </c>
      <c r="D28" s="30">
        <f>D15/100</f>
        <v>0.9868786566398389</v>
      </c>
      <c r="E28" s="30">
        <f aca="true" t="shared" si="21" ref="E28:L28">E15/100</f>
        <v>1.0216252502882879</v>
      </c>
      <c r="F28" s="30">
        <f t="shared" si="21"/>
        <v>1.0891202828035522</v>
      </c>
      <c r="G28" s="30">
        <f t="shared" si="21"/>
        <v>1.077148629294601</v>
      </c>
      <c r="H28" s="30">
        <f t="shared" si="21"/>
        <v>1.047263873029565</v>
      </c>
      <c r="I28" s="30">
        <f t="shared" si="21"/>
        <v>1.0200140327265834</v>
      </c>
      <c r="J28" s="30">
        <f t="shared" si="21"/>
        <v>1.0518036576636036</v>
      </c>
      <c r="K28" s="30">
        <f t="shared" si="21"/>
        <v>1.0558853962467416</v>
      </c>
      <c r="L28" s="30">
        <f t="shared" si="21"/>
        <v>1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1.0567168547295376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 (1)</v>
      </c>
      <c r="C29" s="33">
        <f>C$28+(C$31-C$28)*($A29-$A$28)/($A$31-$A$28)</f>
        <v>1.0214669723940022</v>
      </c>
      <c r="D29" s="33">
        <f>D$28+(D$31-D$28)*($A29-$A$28)/($A$31-$A$28)</f>
        <v>0.9976251341568565</v>
      </c>
      <c r="E29" s="33">
        <f aca="true" t="shared" si="23" ref="E29:L30">E$28+(E$31-E$28)*($A29-$A$28)/($A$31-$A$28)</f>
        <v>1.0229922944815188</v>
      </c>
      <c r="F29" s="33">
        <f t="shared" si="23"/>
        <v>1.1091995994480168</v>
      </c>
      <c r="G29" s="33">
        <f t="shared" si="23"/>
        <v>1.0950924075311053</v>
      </c>
      <c r="H29" s="33">
        <f t="shared" si="23"/>
        <v>1.0532716159137552</v>
      </c>
      <c r="I29" s="33">
        <f t="shared" si="23"/>
        <v>1.0263823306603894</v>
      </c>
      <c r="J29" s="33">
        <f t="shared" si="23"/>
        <v>1.0480776541621069</v>
      </c>
      <c r="K29" s="33">
        <f t="shared" si="23"/>
        <v>1.0605668582690437</v>
      </c>
      <c r="L29" s="33">
        <f t="shared" si="23"/>
        <v>1.0133370871341199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1.0614679671716587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1309D89R2(123-129)</v>
      </c>
      <c r="C30" s="33">
        <f>C$28+(C$31-C$28)*($A30-$A$28)/($A$31-$A$28)</f>
        <v>1.0372544328140003</v>
      </c>
      <c r="D30" s="33">
        <f>D$28+(D$31-D$28)*($A30-$A$28)/($A$31-$A$28)</f>
        <v>1.0083716116738741</v>
      </c>
      <c r="E30" s="33">
        <f t="shared" si="23"/>
        <v>1.02435933867475</v>
      </c>
      <c r="F30" s="33">
        <f t="shared" si="23"/>
        <v>1.1292789160924812</v>
      </c>
      <c r="G30" s="33">
        <f t="shared" si="23"/>
        <v>1.1130361857676097</v>
      </c>
      <c r="H30" s="33">
        <f t="shared" si="23"/>
        <v>1.0592793587979452</v>
      </c>
      <c r="I30" s="33">
        <f t="shared" si="23"/>
        <v>1.0327506285941952</v>
      </c>
      <c r="J30" s="33">
        <f t="shared" si="23"/>
        <v>1.0443516506606099</v>
      </c>
      <c r="K30" s="33">
        <f t="shared" si="23"/>
        <v>1.0652483202913459</v>
      </c>
      <c r="L30" s="33">
        <f t="shared" si="23"/>
        <v>1.02667417426824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1.0662190796137796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 (3)</v>
      </c>
      <c r="C31" s="30">
        <f>C16/100</f>
        <v>1.0530418932339984</v>
      </c>
      <c r="D31" s="30">
        <f>D16/100</f>
        <v>1.0191180891908918</v>
      </c>
      <c r="E31" s="30">
        <f aca="true" t="shared" si="27" ref="E31:L31">E16/100</f>
        <v>1.025726382867981</v>
      </c>
      <c r="F31" s="30">
        <f t="shared" si="27"/>
        <v>1.1493582327369458</v>
      </c>
      <c r="G31" s="30">
        <f t="shared" si="27"/>
        <v>1.1309799640041138</v>
      </c>
      <c r="H31" s="30">
        <f t="shared" si="27"/>
        <v>1.0652871016821355</v>
      </c>
      <c r="I31" s="30">
        <f t="shared" si="27"/>
        <v>1.0391189265280012</v>
      </c>
      <c r="J31" s="30">
        <f t="shared" si="27"/>
        <v>1.040625647159113</v>
      </c>
      <c r="K31" s="30">
        <f t="shared" si="27"/>
        <v>1.069929782313648</v>
      </c>
      <c r="L31" s="30">
        <f t="shared" si="27"/>
        <v>1.0400112614023598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1.0709701920559007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1309D91R2(56-65)</v>
      </c>
      <c r="C32" s="33">
        <f aca="true" t="shared" si="29" ref="C32:D35">C$31+(C$36-C$31)*($A32-$A$31)/($A$36-$A$31)</f>
        <v>1.0590471976491458</v>
      </c>
      <c r="D32" s="33">
        <f t="shared" si="29"/>
        <v>1.0245982173946928</v>
      </c>
      <c r="E32" s="33">
        <f aca="true" t="shared" si="30" ref="E32:L35">E$31+(E$36-E$31)*($A32-$A$31)/($A$36-$A$31)</f>
        <v>1.045390784001922</v>
      </c>
      <c r="F32" s="33">
        <f t="shared" si="30"/>
        <v>1.1552985941879825</v>
      </c>
      <c r="G32" s="33">
        <f t="shared" si="30"/>
        <v>1.1403916482930512</v>
      </c>
      <c r="H32" s="33">
        <f t="shared" si="30"/>
        <v>1.070823654343883</v>
      </c>
      <c r="I32" s="33">
        <f t="shared" si="30"/>
        <v>1.0441172666425564</v>
      </c>
      <c r="J32" s="33">
        <f t="shared" si="30"/>
        <v>1.0499353908196882</v>
      </c>
      <c r="K32" s="33">
        <f t="shared" si="30"/>
        <v>1.0683529577616617</v>
      </c>
      <c r="L32" s="33">
        <f t="shared" si="30"/>
        <v>1.0395197300768637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1.0693699076335783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1309D91R2(81-91)</v>
      </c>
      <c r="C33" s="33">
        <f t="shared" si="29"/>
        <v>1.0650525020642931</v>
      </c>
      <c r="D33" s="33">
        <f t="shared" si="29"/>
        <v>1.030078345598494</v>
      </c>
      <c r="E33" s="33">
        <f t="shared" si="30"/>
        <v>1.0650551851358634</v>
      </c>
      <c r="F33" s="33">
        <f t="shared" si="30"/>
        <v>1.1612389556390195</v>
      </c>
      <c r="G33" s="33">
        <f t="shared" si="30"/>
        <v>1.1498033325819885</v>
      </c>
      <c r="H33" s="33">
        <f t="shared" si="30"/>
        <v>1.0763602070056306</v>
      </c>
      <c r="I33" s="33">
        <f t="shared" si="30"/>
        <v>1.0491156067571115</v>
      </c>
      <c r="J33" s="33">
        <f t="shared" si="30"/>
        <v>1.0592451344802634</v>
      </c>
      <c r="K33" s="33">
        <f t="shared" si="30"/>
        <v>1.0667761332096755</v>
      </c>
      <c r="L33" s="33">
        <f t="shared" si="30"/>
        <v>1.0390281987513679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1.067769623211256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1309D92R1(103-115)</v>
      </c>
      <c r="C34" s="33">
        <f t="shared" si="29"/>
        <v>1.0710578064794407</v>
      </c>
      <c r="D34" s="33">
        <f t="shared" si="29"/>
        <v>1.0355584738022952</v>
      </c>
      <c r="E34" s="33">
        <f t="shared" si="30"/>
        <v>1.0847195862698045</v>
      </c>
      <c r="F34" s="33">
        <f t="shared" si="30"/>
        <v>1.1671793170900562</v>
      </c>
      <c r="G34" s="33">
        <f t="shared" si="30"/>
        <v>1.1592150168709257</v>
      </c>
      <c r="H34" s="33">
        <f t="shared" si="30"/>
        <v>1.081896759667378</v>
      </c>
      <c r="I34" s="33">
        <f t="shared" si="30"/>
        <v>1.0541139468716667</v>
      </c>
      <c r="J34" s="33">
        <f t="shared" si="30"/>
        <v>1.0685548781408385</v>
      </c>
      <c r="K34" s="33">
        <f t="shared" si="30"/>
        <v>1.065199308657689</v>
      </c>
      <c r="L34" s="33">
        <f t="shared" si="30"/>
        <v>1.0385366674258718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1.0661693387889335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 (1)</v>
      </c>
      <c r="C35" s="33">
        <f t="shared" si="29"/>
        <v>1.077063110894588</v>
      </c>
      <c r="D35" s="33">
        <f t="shared" si="29"/>
        <v>1.0410386020060964</v>
      </c>
      <c r="E35" s="33">
        <f t="shared" si="30"/>
        <v>1.1043839874037458</v>
      </c>
      <c r="F35" s="33">
        <f t="shared" si="30"/>
        <v>1.1731196785410931</v>
      </c>
      <c r="G35" s="33">
        <f t="shared" si="30"/>
        <v>1.168626701159863</v>
      </c>
      <c r="H35" s="33">
        <f t="shared" si="30"/>
        <v>1.0874333123291258</v>
      </c>
      <c r="I35" s="33">
        <f t="shared" si="30"/>
        <v>1.0591122869862217</v>
      </c>
      <c r="J35" s="33">
        <f t="shared" si="30"/>
        <v>1.0778646218014136</v>
      </c>
      <c r="K35" s="33">
        <f t="shared" si="30"/>
        <v>1.0636224841057027</v>
      </c>
      <c r="L35" s="33">
        <f t="shared" si="30"/>
        <v>1.038045136100376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1.064569054366611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 (4)</v>
      </c>
      <c r="C36" s="30">
        <f>C17/100</f>
        <v>1.0830684153097354</v>
      </c>
      <c r="D36" s="30">
        <f>D17/100</f>
        <v>1.0465187302098975</v>
      </c>
      <c r="E36" s="30">
        <f aca="true" t="shared" si="34" ref="E36:L36">E17/100</f>
        <v>1.1240483885376868</v>
      </c>
      <c r="F36" s="30">
        <f t="shared" si="34"/>
        <v>1.1790600399921298</v>
      </c>
      <c r="G36" s="30">
        <f t="shared" si="34"/>
        <v>1.1780383854488004</v>
      </c>
      <c r="H36" s="30">
        <f t="shared" si="34"/>
        <v>1.0929698649908732</v>
      </c>
      <c r="I36" s="30">
        <f t="shared" si="34"/>
        <v>1.064110627100777</v>
      </c>
      <c r="J36" s="30">
        <f t="shared" si="34"/>
        <v>1.0871743654619888</v>
      </c>
      <c r="K36" s="30">
        <f t="shared" si="34"/>
        <v>1.0620456595537164</v>
      </c>
      <c r="L36" s="30">
        <f t="shared" si="34"/>
        <v>1.03755360477488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1.0629687699442887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 (1)</v>
      </c>
      <c r="C37" s="33">
        <f>C$36+(C$41-C$36)*($A37-$A$36)/($A$41-$A$36)</f>
        <v>1.0853110548754539</v>
      </c>
      <c r="D37" s="33">
        <f>D$36+(D$41-D$36)*($A37-$A$36)/($A$41-$A$36)</f>
        <v>1.055770810999684</v>
      </c>
      <c r="E37" s="33">
        <f aca="true" t="shared" si="36" ref="E37:L38">E$36+(E$41-E$36)*($A37-$A$36)/($A$41-$A$36)</f>
        <v>1.1336581042067946</v>
      </c>
      <c r="F37" s="33">
        <f t="shared" si="36"/>
        <v>1.1976061206013127</v>
      </c>
      <c r="G37" s="33">
        <f t="shared" si="36"/>
        <v>1.1790603531659727</v>
      </c>
      <c r="H37" s="33">
        <f t="shared" si="36"/>
        <v>1.102350639151811</v>
      </c>
      <c r="I37" s="33">
        <f t="shared" si="36"/>
        <v>1.0710148249774964</v>
      </c>
      <c r="J37" s="33">
        <f t="shared" si="36"/>
        <v>1.0927649074409227</v>
      </c>
      <c r="K37" s="33">
        <f t="shared" si="36"/>
        <v>1.0773441055787651</v>
      </c>
      <c r="L37" s="33">
        <f t="shared" si="36"/>
        <v>1.0505727273575953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1.0784948250331607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1309D93R1(11-16)</v>
      </c>
      <c r="C38" s="33">
        <f>C$36+(C$41-C$36)*($A38-$A$36)/($A$41-$A$36)</f>
        <v>1.0875536944411721</v>
      </c>
      <c r="D38" s="33">
        <f>D$36+(D$41-D$36)*($A38-$A$36)/($A$41-$A$36)</f>
        <v>1.0650228917894702</v>
      </c>
      <c r="E38" s="33">
        <f t="shared" si="36"/>
        <v>1.1432678198759023</v>
      </c>
      <c r="F38" s="33">
        <f t="shared" si="36"/>
        <v>1.2161522012104955</v>
      </c>
      <c r="G38" s="33">
        <f t="shared" si="36"/>
        <v>1.1800823208831448</v>
      </c>
      <c r="H38" s="33">
        <f t="shared" si="36"/>
        <v>1.1117314133127485</v>
      </c>
      <c r="I38" s="33">
        <f t="shared" si="36"/>
        <v>1.0779190228542157</v>
      </c>
      <c r="J38" s="33">
        <f t="shared" si="36"/>
        <v>1.0983554494198569</v>
      </c>
      <c r="K38" s="33">
        <f t="shared" si="36"/>
        <v>1.0926425516038138</v>
      </c>
      <c r="L38" s="33">
        <f t="shared" si="36"/>
        <v>1.0635918499403105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1.094020880122033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1309D94R1(66-76)</v>
      </c>
      <c r="C39" s="33">
        <f t="shared" si="38"/>
        <v>1.0897963340068906</v>
      </c>
      <c r="D39" s="33">
        <f t="shared" si="38"/>
        <v>1.0742749725792566</v>
      </c>
      <c r="E39" s="33">
        <f t="shared" si="38"/>
        <v>1.1528775355450103</v>
      </c>
      <c r="F39" s="33">
        <f t="shared" si="38"/>
        <v>1.2346982818196783</v>
      </c>
      <c r="G39" s="33">
        <f t="shared" si="38"/>
        <v>1.1811042886003171</v>
      </c>
      <c r="H39" s="33">
        <f t="shared" si="38"/>
        <v>1.1211121874736862</v>
      </c>
      <c r="I39" s="33">
        <f t="shared" si="38"/>
        <v>1.0848232207309352</v>
      </c>
      <c r="J39" s="33">
        <f t="shared" si="38"/>
        <v>1.1039459913987908</v>
      </c>
      <c r="K39" s="33">
        <f t="shared" si="38"/>
        <v>1.1079409976288623</v>
      </c>
      <c r="L39" s="33">
        <f t="shared" si="38"/>
        <v>1.076610972523026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1.109546935210905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1309D94R3(18-26)</v>
      </c>
      <c r="C40" s="33">
        <f t="shared" si="38"/>
        <v>1.0920389735726088</v>
      </c>
      <c r="D40" s="33">
        <f t="shared" si="38"/>
        <v>1.0835270533690429</v>
      </c>
      <c r="E40" s="33">
        <f t="shared" si="38"/>
        <v>1.162487251214118</v>
      </c>
      <c r="F40" s="33">
        <f t="shared" si="38"/>
        <v>1.2532443624288612</v>
      </c>
      <c r="G40" s="33">
        <f t="shared" si="38"/>
        <v>1.1821262563174892</v>
      </c>
      <c r="H40" s="33">
        <f t="shared" si="38"/>
        <v>1.1304929616346238</v>
      </c>
      <c r="I40" s="33">
        <f t="shared" si="38"/>
        <v>1.0917274186076544</v>
      </c>
      <c r="J40" s="33">
        <f t="shared" si="38"/>
        <v>1.109536533377725</v>
      </c>
      <c r="K40" s="33">
        <f t="shared" si="38"/>
        <v>1.123239443653911</v>
      </c>
      <c r="L40" s="33">
        <f t="shared" si="38"/>
        <v>1.0896300951057412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1.1250729902997774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 (5)</v>
      </c>
      <c r="C41" s="30">
        <f>C18/100</f>
        <v>1.0942816131383273</v>
      </c>
      <c r="D41" s="30">
        <f>D18/100</f>
        <v>1.0927791341588293</v>
      </c>
      <c r="E41" s="30">
        <f aca="true" t="shared" si="40" ref="E41:L41">E18/100</f>
        <v>1.1720969668832257</v>
      </c>
      <c r="F41" s="30">
        <f t="shared" si="40"/>
        <v>1.271790443038044</v>
      </c>
      <c r="G41" s="30">
        <f t="shared" si="40"/>
        <v>1.1831482240346616</v>
      </c>
      <c r="H41" s="30">
        <f t="shared" si="40"/>
        <v>1.1398737357955615</v>
      </c>
      <c r="I41" s="30">
        <f t="shared" si="40"/>
        <v>1.098631616484374</v>
      </c>
      <c r="J41" s="30">
        <f t="shared" si="40"/>
        <v>1.115127075356659</v>
      </c>
      <c r="K41" s="30">
        <f t="shared" si="40"/>
        <v>1.1385378896789597</v>
      </c>
      <c r="L41" s="30">
        <f t="shared" si="40"/>
        <v>1.1026492176884566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1.1405990453886494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 (2)</v>
      </c>
      <c r="C42" s="33">
        <f aca="true" t="shared" si="42" ref="C42:V43">C$41+(C$46-C$41)*($A42-$A$41)/($A$46-$A$41)</f>
        <v>1.1185164778369947</v>
      </c>
      <c r="D42" s="33">
        <f t="shared" si="42"/>
        <v>1.0919532840847959</v>
      </c>
      <c r="E42" s="33">
        <f t="shared" si="42"/>
        <v>1.1613394187420614</v>
      </c>
      <c r="F42" s="33">
        <f t="shared" si="42"/>
        <v>1.2826351387102477</v>
      </c>
      <c r="G42" s="33">
        <f t="shared" si="42"/>
        <v>1.1833460562284386</v>
      </c>
      <c r="H42" s="33">
        <f t="shared" si="42"/>
        <v>1.1665750856336357</v>
      </c>
      <c r="I42" s="33">
        <f t="shared" si="42"/>
        <v>1.0972850676484178</v>
      </c>
      <c r="J42" s="33">
        <f t="shared" si="42"/>
        <v>1.1096787940279924</v>
      </c>
      <c r="K42" s="33">
        <f t="shared" si="42"/>
        <v>1.138949970923341</v>
      </c>
      <c r="L42" s="33">
        <f t="shared" si="42"/>
        <v>1.1052391858139687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1.1410172575450266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1309D95R3(39-51)</v>
      </c>
      <c r="C43" s="33">
        <f>C$41+(C$46-C$41)*($A43-$A$41)/($A$46-$A$41)</f>
        <v>1.1427513425356621</v>
      </c>
      <c r="D43" s="33">
        <f>D$41+(D$46-D$41)*($A43-$A$41)/($A$46-$A$41)</f>
        <v>1.0911274340107624</v>
      </c>
      <c r="E43" s="33">
        <f t="shared" si="42"/>
        <v>1.150581870600897</v>
      </c>
      <c r="F43" s="33">
        <f t="shared" si="42"/>
        <v>1.2934798343824516</v>
      </c>
      <c r="G43" s="33">
        <f t="shared" si="42"/>
        <v>1.1835438884222154</v>
      </c>
      <c r="H43" s="33">
        <f t="shared" si="42"/>
        <v>1.1932764354717096</v>
      </c>
      <c r="I43" s="33">
        <f t="shared" si="42"/>
        <v>1.095938518812462</v>
      </c>
      <c r="J43" s="33">
        <f t="shared" si="42"/>
        <v>1.104230512699326</v>
      </c>
      <c r="K43" s="33">
        <f t="shared" si="42"/>
        <v>1.1393620521677224</v>
      </c>
      <c r="L43" s="33">
        <f t="shared" si="42"/>
        <v>1.107829153939481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1.1414354697014037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1309D97R1(8-18)</v>
      </c>
      <c r="C44" s="33">
        <f t="shared" si="43"/>
        <v>1.1669862072343296</v>
      </c>
      <c r="D44" s="33">
        <f t="shared" si="43"/>
        <v>1.0903015839367287</v>
      </c>
      <c r="E44" s="33">
        <f t="shared" si="43"/>
        <v>1.1398243224597329</v>
      </c>
      <c r="F44" s="33">
        <f t="shared" si="43"/>
        <v>1.3043245300546553</v>
      </c>
      <c r="G44" s="33">
        <f t="shared" si="43"/>
        <v>1.1837417206159924</v>
      </c>
      <c r="H44" s="33">
        <f t="shared" si="43"/>
        <v>1.2199777853097837</v>
      </c>
      <c r="I44" s="33">
        <f t="shared" si="43"/>
        <v>1.0945919699765059</v>
      </c>
      <c r="J44" s="33">
        <f t="shared" si="43"/>
        <v>1.0987822313706594</v>
      </c>
      <c r="K44" s="33">
        <f t="shared" si="43"/>
        <v>1.1397741334121039</v>
      </c>
      <c r="L44" s="33">
        <f t="shared" si="43"/>
        <v>1.1104191220649933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1.141853681857781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JGb-1 (1)</v>
      </c>
      <c r="C45" s="33">
        <f t="shared" si="43"/>
        <v>1.191221071932997</v>
      </c>
      <c r="D45" s="33">
        <f t="shared" si="43"/>
        <v>1.0894757338626953</v>
      </c>
      <c r="E45" s="33">
        <f t="shared" si="43"/>
        <v>1.1290667743185685</v>
      </c>
      <c r="F45" s="33">
        <f t="shared" si="43"/>
        <v>1.3151692257268592</v>
      </c>
      <c r="G45" s="33">
        <f t="shared" si="43"/>
        <v>1.1839395528097691</v>
      </c>
      <c r="H45" s="33">
        <f t="shared" si="43"/>
        <v>1.2466791351478577</v>
      </c>
      <c r="I45" s="33">
        <f t="shared" si="43"/>
        <v>1.09324542114055</v>
      </c>
      <c r="J45" s="33">
        <f t="shared" si="43"/>
        <v>1.093333950041993</v>
      </c>
      <c r="K45" s="33">
        <f t="shared" si="43"/>
        <v>1.1401862146564852</v>
      </c>
      <c r="L45" s="33">
        <f t="shared" si="43"/>
        <v>1.1130090901905054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1.142271894014158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 (6)</v>
      </c>
      <c r="C46" s="30">
        <f>C19/100</f>
        <v>1.2154559366316644</v>
      </c>
      <c r="D46" s="30">
        <f>D19/100</f>
        <v>1.0886498837886618</v>
      </c>
      <c r="E46" s="30">
        <f aca="true" t="shared" si="45" ref="E46:L46">E19/100</f>
        <v>1.1183092261774041</v>
      </c>
      <c r="F46" s="30">
        <f t="shared" si="45"/>
        <v>1.326013921399063</v>
      </c>
      <c r="G46" s="30">
        <f t="shared" si="45"/>
        <v>1.1841373850035462</v>
      </c>
      <c r="H46" s="30">
        <f t="shared" si="45"/>
        <v>1.2733804849859318</v>
      </c>
      <c r="I46" s="30">
        <f t="shared" si="45"/>
        <v>1.091898872304594</v>
      </c>
      <c r="J46" s="30">
        <f t="shared" si="45"/>
        <v>1.0878856687133265</v>
      </c>
      <c r="K46" s="30">
        <f t="shared" si="45"/>
        <v>1.1405982959008665</v>
      </c>
      <c r="L46" s="30">
        <f t="shared" si="45"/>
        <v>1.1155990583160176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1.1426901061705352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1309D98R3(26-46)</v>
      </c>
      <c r="C47" s="28">
        <f>C$46+(C$51-C$46)*($A47-$A$46)/($A$51-$A$46)</f>
        <v>1.2084717260252837</v>
      </c>
      <c r="D47" s="28">
        <f>D$46+(D$51-D$46)*($A47-$A$46)/($A$51-$A$46)</f>
        <v>1.090752757618884</v>
      </c>
      <c r="E47" s="28">
        <f aca="true" t="shared" si="47" ref="E47:L47">E$46+(E$51-E$46)*($A47-$A$46)/($A$51-$A$46)</f>
        <v>1.1330442385605861</v>
      </c>
      <c r="F47" s="28">
        <f t="shared" si="47"/>
        <v>1.331567195205423</v>
      </c>
      <c r="G47" s="28">
        <f t="shared" si="47"/>
        <v>1.1989457410441324</v>
      </c>
      <c r="H47" s="28">
        <f t="shared" si="47"/>
        <v>1.287653819127756</v>
      </c>
      <c r="I47" s="28">
        <f t="shared" si="47"/>
        <v>1.0939138949192622</v>
      </c>
      <c r="J47" s="28">
        <f t="shared" si="47"/>
        <v>1.097094352087551</v>
      </c>
      <c r="K47" s="28">
        <f t="shared" si="47"/>
        <v>1.1597462850986717</v>
      </c>
      <c r="L47" s="28">
        <f t="shared" si="47"/>
        <v>1.121629740491435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1.1621229776294721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 (2)</v>
      </c>
      <c r="C48" s="28">
        <f aca="true" t="shared" si="49" ref="C48:S50">C$46+(C$51-C$46)*($A48-$A$46)/($A$51-$A$46)</f>
        <v>1.201487515418903</v>
      </c>
      <c r="D48" s="28">
        <f t="shared" si="49"/>
        <v>1.0928556314491062</v>
      </c>
      <c r="E48" s="28">
        <f t="shared" si="49"/>
        <v>1.147779250943768</v>
      </c>
      <c r="F48" s="28">
        <f t="shared" si="49"/>
        <v>1.3371204690117833</v>
      </c>
      <c r="G48" s="28">
        <f t="shared" si="49"/>
        <v>1.2137540970847187</v>
      </c>
      <c r="H48" s="28">
        <f t="shared" si="49"/>
        <v>1.3019271532695802</v>
      </c>
      <c r="I48" s="28">
        <f t="shared" si="49"/>
        <v>1.0959289175339304</v>
      </c>
      <c r="J48" s="28">
        <f t="shared" si="49"/>
        <v>1.106303035461775</v>
      </c>
      <c r="K48" s="28">
        <f t="shared" si="49"/>
        <v>1.178894274296477</v>
      </c>
      <c r="L48" s="28">
        <f t="shared" si="49"/>
        <v>1.1276604226668525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1.1815558490884088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1309D100R1(50-55)</v>
      </c>
      <c r="C49" s="28">
        <f>C$46+(C$51-C$46)*($A49-$A$46)/($A$51-$A$46)</f>
        <v>1.1945033048125226</v>
      </c>
      <c r="D49" s="28">
        <f>D$46+(D$51-D$46)*($A49-$A$46)/($A$51-$A$46)</f>
        <v>1.0949585052793283</v>
      </c>
      <c r="E49" s="28">
        <f t="shared" si="49"/>
        <v>1.16251426332695</v>
      </c>
      <c r="F49" s="28">
        <f t="shared" si="49"/>
        <v>1.3426737428181437</v>
      </c>
      <c r="G49" s="28">
        <f t="shared" si="49"/>
        <v>1.2285624531253048</v>
      </c>
      <c r="H49" s="28">
        <f t="shared" si="49"/>
        <v>1.3162004874114042</v>
      </c>
      <c r="I49" s="28">
        <f t="shared" si="49"/>
        <v>1.0979439401485984</v>
      </c>
      <c r="J49" s="28">
        <f t="shared" si="49"/>
        <v>1.1155117188359995</v>
      </c>
      <c r="K49" s="28">
        <f t="shared" si="49"/>
        <v>1.1980422634942824</v>
      </c>
      <c r="L49" s="28">
        <f t="shared" si="49"/>
        <v>1.1336911048422702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1.2009887205473457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130983R2(32-42)</v>
      </c>
      <c r="C50" s="28">
        <f t="shared" si="49"/>
        <v>1.187519094206142</v>
      </c>
      <c r="D50" s="28">
        <f t="shared" si="49"/>
        <v>1.0970613791095505</v>
      </c>
      <c r="E50" s="28">
        <f t="shared" si="49"/>
        <v>1.177249275710132</v>
      </c>
      <c r="F50" s="28">
        <f t="shared" si="49"/>
        <v>1.3482270166245038</v>
      </c>
      <c r="G50" s="28">
        <f t="shared" si="49"/>
        <v>1.243370809165891</v>
      </c>
      <c r="H50" s="28">
        <f t="shared" si="49"/>
        <v>1.3304738215532284</v>
      </c>
      <c r="I50" s="28">
        <f t="shared" si="49"/>
        <v>1.0999589627632667</v>
      </c>
      <c r="J50" s="28">
        <f t="shared" si="49"/>
        <v>1.1247204022102237</v>
      </c>
      <c r="K50" s="28">
        <f t="shared" si="49"/>
        <v>1.2171902526920877</v>
      </c>
      <c r="L50" s="28">
        <f t="shared" si="49"/>
        <v>1.1397217870176877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1.2204215920062824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 (7)</v>
      </c>
      <c r="C51" s="30">
        <f>C20/100</f>
        <v>1.1805348835997613</v>
      </c>
      <c r="D51" s="30">
        <f>D20/100</f>
        <v>1.0991642529397727</v>
      </c>
      <c r="E51" s="30">
        <f aca="true" t="shared" si="52" ref="E51:L51">E20/100</f>
        <v>1.191984288093314</v>
      </c>
      <c r="F51" s="30">
        <f t="shared" si="52"/>
        <v>1.353780290430864</v>
      </c>
      <c r="G51" s="30">
        <f t="shared" si="52"/>
        <v>1.2581791652064773</v>
      </c>
      <c r="H51" s="30">
        <f t="shared" si="52"/>
        <v>1.3447471556950525</v>
      </c>
      <c r="I51" s="30">
        <f t="shared" si="52"/>
        <v>1.101973985377935</v>
      </c>
      <c r="J51" s="30">
        <f t="shared" si="52"/>
        <v>1.1339290855844482</v>
      </c>
      <c r="K51" s="30">
        <f t="shared" si="52"/>
        <v>1.236338241889893</v>
      </c>
      <c r="L51" s="30">
        <f t="shared" si="52"/>
        <v>1.1457524691931051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1.2398544634652193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 (2)</v>
      </c>
      <c r="C52" s="28">
        <f aca="true" t="shared" si="54" ref="C52:D55">C$51+(C$56-C$51)*($A52-$A$51)/($A$56-$A$51)</f>
        <v>1.1871380830878588</v>
      </c>
      <c r="D52" s="28">
        <f t="shared" si="54"/>
        <v>1.1010509106363076</v>
      </c>
      <c r="E52" s="28">
        <f aca="true" t="shared" si="55" ref="E52:L52">E$51+(E$56-E$51)*($A52-$A$51)/($A$56-$A$51)</f>
        <v>1.2326831438801005</v>
      </c>
      <c r="F52" s="28">
        <f t="shared" si="55"/>
        <v>1.398172832630106</v>
      </c>
      <c r="G52" s="28">
        <f t="shared" si="55"/>
        <v>1.266470759155171</v>
      </c>
      <c r="H52" s="28">
        <f t="shared" si="55"/>
        <v>1.3461834935234644</v>
      </c>
      <c r="I52" s="28">
        <f t="shared" si="55"/>
        <v>1.1067750368823728</v>
      </c>
      <c r="J52" s="28">
        <f t="shared" si="55"/>
        <v>1.1375060912635049</v>
      </c>
      <c r="K52" s="28">
        <f t="shared" si="55"/>
        <v>1.2405752589432288</v>
      </c>
      <c r="L52" s="28">
        <f t="shared" si="55"/>
        <v>1.1555947398667146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1.2441545185214566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 2</v>
      </c>
      <c r="C53" s="28">
        <f t="shared" si="54"/>
        <v>1.1937412825759564</v>
      </c>
      <c r="D53" s="28">
        <f t="shared" si="54"/>
        <v>1.1029375683328424</v>
      </c>
      <c r="E53" s="28">
        <f aca="true" t="shared" si="57" ref="E53:L55">E$51+(E$56-E$51)*($A53-$A$51)/($A$56-$A$51)</f>
        <v>1.2733819996668867</v>
      </c>
      <c r="F53" s="28">
        <f t="shared" si="57"/>
        <v>1.442565374829348</v>
      </c>
      <c r="G53" s="28">
        <f t="shared" si="57"/>
        <v>1.2747623531038645</v>
      </c>
      <c r="H53" s="28">
        <f t="shared" si="57"/>
        <v>1.3476198313518764</v>
      </c>
      <c r="I53" s="28">
        <f t="shared" si="57"/>
        <v>1.1115760883868107</v>
      </c>
      <c r="J53" s="28">
        <f t="shared" si="57"/>
        <v>1.1410830969425616</v>
      </c>
      <c r="K53" s="28">
        <f t="shared" si="57"/>
        <v>1.2448122759965647</v>
      </c>
      <c r="L53" s="28">
        <f t="shared" si="57"/>
        <v>1.1654370105403242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1.248454573577694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 (2)</v>
      </c>
      <c r="C54" s="28">
        <f t="shared" si="54"/>
        <v>1.2003444820640539</v>
      </c>
      <c r="D54" s="28">
        <f t="shared" si="54"/>
        <v>1.104824226029377</v>
      </c>
      <c r="E54" s="28">
        <f t="shared" si="57"/>
        <v>1.3140808554536731</v>
      </c>
      <c r="F54" s="28">
        <f t="shared" si="57"/>
        <v>1.48695791702859</v>
      </c>
      <c r="G54" s="28">
        <f t="shared" si="57"/>
        <v>1.2830539470525584</v>
      </c>
      <c r="H54" s="28">
        <f t="shared" si="57"/>
        <v>1.3490561691802883</v>
      </c>
      <c r="I54" s="28">
        <f t="shared" si="57"/>
        <v>1.1163771398912483</v>
      </c>
      <c r="J54" s="28">
        <f t="shared" si="57"/>
        <v>1.144660102621618</v>
      </c>
      <c r="K54" s="28">
        <f t="shared" si="57"/>
        <v>1.2490492930499004</v>
      </c>
      <c r="L54" s="28">
        <f t="shared" si="57"/>
        <v>1.1752792812139337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1.252754628633931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JGB-1 (2)</v>
      </c>
      <c r="C55" s="28">
        <f t="shared" si="54"/>
        <v>1.2069476815521514</v>
      </c>
      <c r="D55" s="28">
        <f t="shared" si="54"/>
        <v>1.1067108837259119</v>
      </c>
      <c r="E55" s="28">
        <f t="shared" si="57"/>
        <v>1.3547797112404594</v>
      </c>
      <c r="F55" s="28">
        <f t="shared" si="57"/>
        <v>1.5313504592278322</v>
      </c>
      <c r="G55" s="28">
        <f t="shared" si="57"/>
        <v>1.291345541001252</v>
      </c>
      <c r="H55" s="28">
        <f t="shared" si="57"/>
        <v>1.3504925070087002</v>
      </c>
      <c r="I55" s="28">
        <f t="shared" si="57"/>
        <v>1.1211781913956862</v>
      </c>
      <c r="J55" s="28">
        <f t="shared" si="57"/>
        <v>1.1482371083006748</v>
      </c>
      <c r="K55" s="28">
        <f t="shared" si="57"/>
        <v>1.2532863101032363</v>
      </c>
      <c r="L55" s="28">
        <f t="shared" si="57"/>
        <v>1.1851215518875433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1.2570546836901684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 (8)</v>
      </c>
      <c r="C56" s="30">
        <f>C21/100</f>
        <v>1.2135508810402489</v>
      </c>
      <c r="D56" s="30">
        <f>D21/100</f>
        <v>1.1085975414224467</v>
      </c>
      <c r="E56" s="30">
        <f aca="true" t="shared" si="58" ref="E56:L56">E21/100</f>
        <v>1.3954785670272458</v>
      </c>
      <c r="F56" s="30">
        <f t="shared" si="58"/>
        <v>1.5757430014270741</v>
      </c>
      <c r="G56" s="30">
        <f t="shared" si="58"/>
        <v>1.2996371349499456</v>
      </c>
      <c r="H56" s="30">
        <f t="shared" si="58"/>
        <v>1.351928844837112</v>
      </c>
      <c r="I56" s="30">
        <f t="shared" si="58"/>
        <v>1.125979242900124</v>
      </c>
      <c r="J56" s="30">
        <f t="shared" si="58"/>
        <v>1.1518141139797315</v>
      </c>
      <c r="K56" s="30">
        <f t="shared" si="58"/>
        <v>1.2575233271565722</v>
      </c>
      <c r="L56" s="30">
        <f t="shared" si="58"/>
        <v>1.1949638225611527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1.2613547387464057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968"/>
  <sheetViews>
    <sheetView tabSelected="1" workbookViewId="0" topLeftCell="A1">
      <selection activeCell="E22" sqref="E22"/>
    </sheetView>
  </sheetViews>
  <sheetFormatPr defaultColWidth="11.421875" defaultRowHeight="12.75"/>
  <cols>
    <col min="1" max="16384" width="11.421875" style="92" customWidth="1"/>
  </cols>
  <sheetData>
    <row r="5" ht="16.5">
      <c r="F5" s="132" t="s">
        <v>724</v>
      </c>
    </row>
    <row r="8" ht="12.75">
      <c r="F8" s="133" t="s">
        <v>930</v>
      </c>
    </row>
    <row r="13" spans="1:7" ht="12.75">
      <c r="A13" s="134" t="s">
        <v>725</v>
      </c>
      <c r="F13" s="135" t="s">
        <v>726</v>
      </c>
      <c r="G13" s="136" t="s">
        <v>727</v>
      </c>
    </row>
    <row r="14" spans="4:11" ht="12.75">
      <c r="D14" s="137" t="s">
        <v>728</v>
      </c>
      <c r="E14" s="136" t="s">
        <v>897</v>
      </c>
      <c r="G14" s="135" t="s">
        <v>729</v>
      </c>
      <c r="I14" s="136" t="s">
        <v>730</v>
      </c>
      <c r="J14" s="135" t="s">
        <v>731</v>
      </c>
      <c r="K14" s="138">
        <v>0.7450980544090271</v>
      </c>
    </row>
    <row r="15" spans="6:7" ht="12.75">
      <c r="F15" s="137" t="s">
        <v>732</v>
      </c>
      <c r="G15" s="136" t="s">
        <v>733</v>
      </c>
    </row>
    <row r="16" spans="1:11" ht="12.75">
      <c r="A16" s="139" t="s">
        <v>734</v>
      </c>
      <c r="B16" s="140">
        <v>38378.943877314814</v>
      </c>
      <c r="D16" s="135" t="s">
        <v>735</v>
      </c>
      <c r="E16" s="136" t="s">
        <v>736</v>
      </c>
      <c r="F16" s="135" t="s">
        <v>737</v>
      </c>
      <c r="G16" s="136" t="s">
        <v>738</v>
      </c>
      <c r="H16" s="135" t="s">
        <v>739</v>
      </c>
      <c r="I16" s="136" t="s">
        <v>740</v>
      </c>
      <c r="J16" s="135" t="s">
        <v>741</v>
      </c>
      <c r="K16" s="138">
        <v>3.1764707565307617</v>
      </c>
    </row>
    <row r="19" spans="1:16" ht="12.75">
      <c r="A19" s="141" t="s">
        <v>742</v>
      </c>
      <c r="B19" s="136" t="s">
        <v>898</v>
      </c>
      <c r="D19" s="141" t="s">
        <v>743</v>
      </c>
      <c r="E19" s="136" t="s">
        <v>744</v>
      </c>
      <c r="F19" s="137" t="s">
        <v>745</v>
      </c>
      <c r="G19" s="142" t="s">
        <v>746</v>
      </c>
      <c r="H19" s="143">
        <v>1</v>
      </c>
      <c r="I19" s="144" t="s">
        <v>747</v>
      </c>
      <c r="J19" s="143">
        <v>1</v>
      </c>
      <c r="K19" s="142" t="s">
        <v>748</v>
      </c>
      <c r="L19" s="145">
        <v>1</v>
      </c>
      <c r="M19" s="142" t="s">
        <v>749</v>
      </c>
      <c r="N19" s="146">
        <v>1</v>
      </c>
      <c r="O19" s="142" t="s">
        <v>750</v>
      </c>
      <c r="P19" s="146">
        <v>1</v>
      </c>
    </row>
    <row r="21" spans="1:10" ht="12.75">
      <c r="A21" s="147" t="s">
        <v>751</v>
      </c>
      <c r="C21" s="148" t="s">
        <v>752</v>
      </c>
      <c r="D21" s="148" t="s">
        <v>753</v>
      </c>
      <c r="F21" s="148" t="s">
        <v>754</v>
      </c>
      <c r="G21" s="148" t="s">
        <v>755</v>
      </c>
      <c r="H21" s="148" t="s">
        <v>756</v>
      </c>
      <c r="I21" s="149" t="s">
        <v>757</v>
      </c>
      <c r="J21" s="148" t="s">
        <v>758</v>
      </c>
    </row>
    <row r="22" spans="1:8" ht="12.75">
      <c r="A22" s="150" t="s">
        <v>825</v>
      </c>
      <c r="C22" s="151">
        <v>228.61599999992177</v>
      </c>
      <c r="D22" s="131">
        <v>30355.59281808138</v>
      </c>
      <c r="F22" s="131">
        <v>22107</v>
      </c>
      <c r="G22" s="131">
        <v>22208</v>
      </c>
      <c r="H22" s="152" t="s">
        <v>931</v>
      </c>
    </row>
    <row r="24" spans="4:8" ht="12.75">
      <c r="D24" s="131">
        <v>30898.259334892035</v>
      </c>
      <c r="F24" s="131">
        <v>22145</v>
      </c>
      <c r="G24" s="131">
        <v>22091</v>
      </c>
      <c r="H24" s="152" t="s">
        <v>932</v>
      </c>
    </row>
    <row r="26" spans="4:8" ht="12.75">
      <c r="D26" s="131">
        <v>30762.083263337612</v>
      </c>
      <c r="F26" s="131">
        <v>23033</v>
      </c>
      <c r="G26" s="131">
        <v>22272</v>
      </c>
      <c r="H26" s="152" t="s">
        <v>933</v>
      </c>
    </row>
    <row r="28" spans="1:8" ht="12.75">
      <c r="A28" s="147" t="s">
        <v>759</v>
      </c>
      <c r="C28" s="153" t="s">
        <v>760</v>
      </c>
      <c r="D28" s="131">
        <v>30671.978472103678</v>
      </c>
      <c r="F28" s="131">
        <v>22428.333333333336</v>
      </c>
      <c r="G28" s="131">
        <v>22190.333333333336</v>
      </c>
      <c r="H28" s="131">
        <v>8365.671912532056</v>
      </c>
    </row>
    <row r="29" spans="1:8" ht="12.75">
      <c r="A29" s="130">
        <v>38378.93587962963</v>
      </c>
      <c r="C29" s="153" t="s">
        <v>761</v>
      </c>
      <c r="D29" s="131">
        <v>282.3311746321852</v>
      </c>
      <c r="F29" s="131">
        <v>524.0012722630865</v>
      </c>
      <c r="G29" s="131">
        <v>91.7841671168472</v>
      </c>
      <c r="H29" s="131">
        <v>282.3311746321852</v>
      </c>
    </row>
    <row r="31" spans="3:8" ht="12.75">
      <c r="C31" s="153" t="s">
        <v>762</v>
      </c>
      <c r="D31" s="131">
        <v>0.9204856963790804</v>
      </c>
      <c r="F31" s="131">
        <v>2.336336206865214</v>
      </c>
      <c r="G31" s="131">
        <v>0.41362230002635025</v>
      </c>
      <c r="H31" s="131">
        <v>3.3748774465950975</v>
      </c>
    </row>
    <row r="32" spans="1:10" ht="12.75">
      <c r="A32" s="147" t="s">
        <v>751</v>
      </c>
      <c r="C32" s="148" t="s">
        <v>752</v>
      </c>
      <c r="D32" s="148" t="s">
        <v>753</v>
      </c>
      <c r="F32" s="148" t="s">
        <v>754</v>
      </c>
      <c r="G32" s="148" t="s">
        <v>755</v>
      </c>
      <c r="H32" s="148" t="s">
        <v>756</v>
      </c>
      <c r="I32" s="149" t="s">
        <v>757</v>
      </c>
      <c r="J32" s="148" t="s">
        <v>758</v>
      </c>
    </row>
    <row r="33" spans="1:8" ht="12.75">
      <c r="A33" s="150" t="s">
        <v>826</v>
      </c>
      <c r="C33" s="151">
        <v>231.6040000000503</v>
      </c>
      <c r="D33" s="131">
        <v>50426.37922668457</v>
      </c>
      <c r="F33" s="131">
        <v>16362.999999985099</v>
      </c>
      <c r="G33" s="131">
        <v>18968</v>
      </c>
      <c r="H33" s="152" t="s">
        <v>934</v>
      </c>
    </row>
    <row r="35" spans="4:8" ht="12.75">
      <c r="D35" s="131">
        <v>51846.24770498276</v>
      </c>
      <c r="F35" s="131">
        <v>16497</v>
      </c>
      <c r="G35" s="131">
        <v>18574</v>
      </c>
      <c r="H35" s="152" t="s">
        <v>935</v>
      </c>
    </row>
    <row r="37" spans="4:8" ht="12.75">
      <c r="D37" s="131">
        <v>50849.12422412634</v>
      </c>
      <c r="F37" s="131">
        <v>16188.999999985099</v>
      </c>
      <c r="G37" s="131">
        <v>19168</v>
      </c>
      <c r="H37" s="152" t="s">
        <v>936</v>
      </c>
    </row>
    <row r="39" spans="1:8" ht="12.75">
      <c r="A39" s="147" t="s">
        <v>759</v>
      </c>
      <c r="C39" s="153" t="s">
        <v>760</v>
      </c>
      <c r="D39" s="131">
        <v>51040.58371859789</v>
      </c>
      <c r="F39" s="131">
        <v>16349.666666656733</v>
      </c>
      <c r="G39" s="131">
        <v>18903.333333333332</v>
      </c>
      <c r="H39" s="131">
        <v>33328.34354921353</v>
      </c>
    </row>
    <row r="40" spans="1:8" ht="12.75">
      <c r="A40" s="130">
        <v>38378.93659722222</v>
      </c>
      <c r="C40" s="153" t="s">
        <v>761</v>
      </c>
      <c r="D40" s="131">
        <v>729.0399011250718</v>
      </c>
      <c r="F40" s="131">
        <v>154.43229369377516</v>
      </c>
      <c r="G40" s="131">
        <v>302.2339050029519</v>
      </c>
      <c r="H40" s="131">
        <v>729.0399011250718</v>
      </c>
    </row>
    <row r="42" spans="3:8" ht="12.75">
      <c r="C42" s="153" t="s">
        <v>762</v>
      </c>
      <c r="D42" s="131">
        <v>1.428353376882381</v>
      </c>
      <c r="F42" s="131">
        <v>0.9445592796623924</v>
      </c>
      <c r="G42" s="131">
        <v>1.5988392082681286</v>
      </c>
      <c r="H42" s="131">
        <v>2.1874471500467814</v>
      </c>
    </row>
    <row r="43" spans="1:10" ht="12.75">
      <c r="A43" s="147" t="s">
        <v>751</v>
      </c>
      <c r="C43" s="148" t="s">
        <v>752</v>
      </c>
      <c r="D43" s="148" t="s">
        <v>753</v>
      </c>
      <c r="F43" s="148" t="s">
        <v>754</v>
      </c>
      <c r="G43" s="148" t="s">
        <v>755</v>
      </c>
      <c r="H43" s="148" t="s">
        <v>756</v>
      </c>
      <c r="I43" s="149" t="s">
        <v>757</v>
      </c>
      <c r="J43" s="148" t="s">
        <v>758</v>
      </c>
    </row>
    <row r="44" spans="1:8" ht="12.75">
      <c r="A44" s="150" t="s">
        <v>824</v>
      </c>
      <c r="C44" s="151">
        <v>267.7160000000149</v>
      </c>
      <c r="D44" s="131">
        <v>50086.64842402935</v>
      </c>
      <c r="F44" s="131">
        <v>4177.5</v>
      </c>
      <c r="G44" s="131">
        <v>4334</v>
      </c>
      <c r="H44" s="152" t="s">
        <v>937</v>
      </c>
    </row>
    <row r="46" spans="4:8" ht="12.75">
      <c r="D46" s="131">
        <v>51166.93403029442</v>
      </c>
      <c r="F46" s="131">
        <v>4142.25</v>
      </c>
      <c r="G46" s="131">
        <v>4366.5</v>
      </c>
      <c r="H46" s="152" t="s">
        <v>938</v>
      </c>
    </row>
    <row r="48" spans="4:8" ht="12.75">
      <c r="D48" s="131">
        <v>51123.37449043989</v>
      </c>
      <c r="F48" s="131">
        <v>4206.5</v>
      </c>
      <c r="G48" s="131">
        <v>4352.5</v>
      </c>
      <c r="H48" s="152" t="s">
        <v>939</v>
      </c>
    </row>
    <row r="50" spans="1:8" ht="12.75">
      <c r="A50" s="147" t="s">
        <v>759</v>
      </c>
      <c r="C50" s="153" t="s">
        <v>760</v>
      </c>
      <c r="D50" s="131">
        <v>50792.31898158789</v>
      </c>
      <c r="F50" s="131">
        <v>4175.416666666667</v>
      </c>
      <c r="G50" s="131">
        <v>4351</v>
      </c>
      <c r="H50" s="131">
        <v>46522.03237910092</v>
      </c>
    </row>
    <row r="51" spans="1:8" ht="12.75">
      <c r="A51" s="130">
        <v>38378.9375</v>
      </c>
      <c r="C51" s="153" t="s">
        <v>761</v>
      </c>
      <c r="D51" s="131">
        <v>611.5166066696369</v>
      </c>
      <c r="F51" s="131">
        <v>32.175624832057785</v>
      </c>
      <c r="G51" s="131">
        <v>16.301840386901105</v>
      </c>
      <c r="H51" s="131">
        <v>611.5166066696369</v>
      </c>
    </row>
    <row r="53" spans="3:8" ht="12.75">
      <c r="C53" s="153" t="s">
        <v>762</v>
      </c>
      <c r="D53" s="131">
        <v>1.2039548871381722</v>
      </c>
      <c r="F53" s="131">
        <v>0.7705967428094869</v>
      </c>
      <c r="G53" s="131">
        <v>0.37466882065964385</v>
      </c>
      <c r="H53" s="131">
        <v>1.3144666632069764</v>
      </c>
    </row>
    <row r="54" spans="1:10" ht="12.75">
      <c r="A54" s="147" t="s">
        <v>751</v>
      </c>
      <c r="C54" s="148" t="s">
        <v>752</v>
      </c>
      <c r="D54" s="148" t="s">
        <v>753</v>
      </c>
      <c r="F54" s="148" t="s">
        <v>754</v>
      </c>
      <c r="G54" s="148" t="s">
        <v>755</v>
      </c>
      <c r="H54" s="148" t="s">
        <v>756</v>
      </c>
      <c r="I54" s="149" t="s">
        <v>757</v>
      </c>
      <c r="J54" s="148" t="s">
        <v>758</v>
      </c>
    </row>
    <row r="55" spans="1:8" ht="12.75">
      <c r="A55" s="150" t="s">
        <v>823</v>
      </c>
      <c r="C55" s="151">
        <v>292.40199999976903</v>
      </c>
      <c r="D55" s="131">
        <v>46196.70768994093</v>
      </c>
      <c r="F55" s="131">
        <v>17117</v>
      </c>
      <c r="G55" s="131">
        <v>15983.000000014901</v>
      </c>
      <c r="H55" s="152" t="s">
        <v>940</v>
      </c>
    </row>
    <row r="57" spans="4:8" ht="12.75">
      <c r="D57" s="131">
        <v>51194.1835642457</v>
      </c>
      <c r="F57" s="131">
        <v>17091.5</v>
      </c>
      <c r="G57" s="131">
        <v>15980.25</v>
      </c>
      <c r="H57" s="152" t="s">
        <v>941</v>
      </c>
    </row>
    <row r="59" spans="4:8" ht="12.75">
      <c r="D59" s="131">
        <v>52247.112479925156</v>
      </c>
      <c r="F59" s="131">
        <v>17164.25</v>
      </c>
      <c r="G59" s="131">
        <v>15956</v>
      </c>
      <c r="H59" s="152" t="s">
        <v>942</v>
      </c>
    </row>
    <row r="61" spans="1:8" ht="12.75">
      <c r="A61" s="147" t="s">
        <v>759</v>
      </c>
      <c r="C61" s="153" t="s">
        <v>760</v>
      </c>
      <c r="D61" s="131">
        <v>49879.33457803726</v>
      </c>
      <c r="F61" s="131">
        <v>17124.25</v>
      </c>
      <c r="G61" s="131">
        <v>15973.083333338302</v>
      </c>
      <c r="H61" s="131">
        <v>33419.91198438812</v>
      </c>
    </row>
    <row r="62" spans="1:8" ht="12.75">
      <c r="A62" s="130">
        <v>38378.93844907408</v>
      </c>
      <c r="C62" s="153" t="s">
        <v>761</v>
      </c>
      <c r="D62" s="131">
        <v>3232.409383581479</v>
      </c>
      <c r="F62" s="131">
        <v>36.912904247701775</v>
      </c>
      <c r="G62" s="131">
        <v>14.858359044185235</v>
      </c>
      <c r="H62" s="131">
        <v>3232.409383581479</v>
      </c>
    </row>
    <row r="64" spans="3:8" ht="12.75">
      <c r="C64" s="153" t="s">
        <v>762</v>
      </c>
      <c r="D64" s="131">
        <v>6.480458111413468</v>
      </c>
      <c r="F64" s="131">
        <v>0.21555924637693194</v>
      </c>
      <c r="G64" s="131">
        <v>0.09302123287101079</v>
      </c>
      <c r="H64" s="131">
        <v>9.672106213479784</v>
      </c>
    </row>
    <row r="65" spans="1:10" ht="12.75">
      <c r="A65" s="147" t="s">
        <v>751</v>
      </c>
      <c r="C65" s="148" t="s">
        <v>752</v>
      </c>
      <c r="D65" s="148" t="s">
        <v>753</v>
      </c>
      <c r="F65" s="148" t="s">
        <v>754</v>
      </c>
      <c r="G65" s="148" t="s">
        <v>755</v>
      </c>
      <c r="H65" s="148" t="s">
        <v>756</v>
      </c>
      <c r="I65" s="149" t="s">
        <v>757</v>
      </c>
      <c r="J65" s="148" t="s">
        <v>758</v>
      </c>
    </row>
    <row r="66" spans="1:8" ht="12.75">
      <c r="A66" s="150" t="s">
        <v>877</v>
      </c>
      <c r="C66" s="151">
        <v>309.418</v>
      </c>
      <c r="D66" s="131">
        <v>27210.5</v>
      </c>
      <c r="F66" s="131">
        <v>5572</v>
      </c>
      <c r="G66" s="131">
        <v>5048</v>
      </c>
      <c r="H66" s="152" t="s">
        <v>943</v>
      </c>
    </row>
    <row r="68" spans="4:8" ht="12.75">
      <c r="D68" s="131">
        <v>28745.148224800825</v>
      </c>
      <c r="F68" s="131">
        <v>5488</v>
      </c>
      <c r="G68" s="131">
        <v>5306</v>
      </c>
      <c r="H68" s="152" t="s">
        <v>944</v>
      </c>
    </row>
    <row r="70" spans="4:8" ht="12.75">
      <c r="D70" s="131">
        <v>25272.530213564634</v>
      </c>
      <c r="F70" s="131">
        <v>5988</v>
      </c>
      <c r="G70" s="131">
        <v>5198</v>
      </c>
      <c r="H70" s="152" t="s">
        <v>945</v>
      </c>
    </row>
    <row r="72" spans="1:8" ht="12.75">
      <c r="A72" s="147" t="s">
        <v>759</v>
      </c>
      <c r="C72" s="153" t="s">
        <v>760</v>
      </c>
      <c r="D72" s="131">
        <v>27076.05947945515</v>
      </c>
      <c r="F72" s="131">
        <v>5682.666666666666</v>
      </c>
      <c r="G72" s="131">
        <v>5184</v>
      </c>
      <c r="H72" s="131">
        <v>21672.992042075577</v>
      </c>
    </row>
    <row r="73" spans="1:8" ht="12.75">
      <c r="A73" s="130">
        <v>38378.93917824074</v>
      </c>
      <c r="C73" s="153" t="s">
        <v>761</v>
      </c>
      <c r="D73" s="131">
        <v>1740.2082212090756</v>
      </c>
      <c r="F73" s="131">
        <v>267.74116854404986</v>
      </c>
      <c r="G73" s="131">
        <v>129.56851469396415</v>
      </c>
      <c r="H73" s="131">
        <v>1740.2082212090756</v>
      </c>
    </row>
    <row r="75" spans="3:8" ht="12.75">
      <c r="C75" s="153" t="s">
        <v>762</v>
      </c>
      <c r="D75" s="131">
        <v>6.427110350121354</v>
      </c>
      <c r="F75" s="131">
        <v>4.711540976256158</v>
      </c>
      <c r="G75" s="131">
        <v>2.4993926445594936</v>
      </c>
      <c r="H75" s="131">
        <v>8.029386149501947</v>
      </c>
    </row>
    <row r="76" spans="1:10" ht="12.75">
      <c r="A76" s="147" t="s">
        <v>751</v>
      </c>
      <c r="C76" s="148" t="s">
        <v>752</v>
      </c>
      <c r="D76" s="148" t="s">
        <v>753</v>
      </c>
      <c r="F76" s="148" t="s">
        <v>754</v>
      </c>
      <c r="G76" s="148" t="s">
        <v>755</v>
      </c>
      <c r="H76" s="148" t="s">
        <v>756</v>
      </c>
      <c r="I76" s="149" t="s">
        <v>757</v>
      </c>
      <c r="J76" s="148" t="s">
        <v>758</v>
      </c>
    </row>
    <row r="77" spans="1:8" ht="12.75">
      <c r="A77" s="150" t="s">
        <v>827</v>
      </c>
      <c r="C77" s="151">
        <v>324.75400000019</v>
      </c>
      <c r="D77" s="131">
        <v>50014.5383515358</v>
      </c>
      <c r="F77" s="131">
        <v>24151</v>
      </c>
      <c r="G77" s="131">
        <v>21013</v>
      </c>
      <c r="H77" s="152" t="s">
        <v>946</v>
      </c>
    </row>
    <row r="79" spans="4:8" ht="12.75">
      <c r="D79" s="131">
        <v>48505.16528129578</v>
      </c>
      <c r="F79" s="131">
        <v>24582</v>
      </c>
      <c r="G79" s="131">
        <v>21131</v>
      </c>
      <c r="H79" s="152" t="s">
        <v>947</v>
      </c>
    </row>
    <row r="81" spans="4:8" ht="12.75">
      <c r="D81" s="131">
        <v>50918.63065749407</v>
      </c>
      <c r="F81" s="131">
        <v>24215</v>
      </c>
      <c r="G81" s="131">
        <v>21496</v>
      </c>
      <c r="H81" s="152" t="s">
        <v>948</v>
      </c>
    </row>
    <row r="83" spans="1:8" ht="12.75">
      <c r="A83" s="147" t="s">
        <v>759</v>
      </c>
      <c r="C83" s="153" t="s">
        <v>760</v>
      </c>
      <c r="D83" s="131">
        <v>49812.77809677522</v>
      </c>
      <c r="F83" s="131">
        <v>24316</v>
      </c>
      <c r="G83" s="131">
        <v>21213.333333333336</v>
      </c>
      <c r="H83" s="131">
        <v>26445.949149406795</v>
      </c>
    </row>
    <row r="84" spans="1:8" ht="12.75">
      <c r="A84" s="130">
        <v>38378.93990740741</v>
      </c>
      <c r="C84" s="153" t="s">
        <v>761</v>
      </c>
      <c r="D84" s="131">
        <v>1219.3170960942182</v>
      </c>
      <c r="F84" s="131">
        <v>232.57471917644017</v>
      </c>
      <c r="G84" s="131">
        <v>251.8061423661729</v>
      </c>
      <c r="H84" s="131">
        <v>1219.3170960942182</v>
      </c>
    </row>
    <row r="86" spans="3:8" ht="12.75">
      <c r="C86" s="153" t="s">
        <v>762</v>
      </c>
      <c r="D86" s="131">
        <v>2.4477998270350523</v>
      </c>
      <c r="F86" s="131">
        <v>0.9564678367183752</v>
      </c>
      <c r="G86" s="131">
        <v>1.1870182701108083</v>
      </c>
      <c r="H86" s="131">
        <v>4.610600622445682</v>
      </c>
    </row>
    <row r="87" spans="1:10" ht="12.75">
      <c r="A87" s="147" t="s">
        <v>751</v>
      </c>
      <c r="C87" s="148" t="s">
        <v>752</v>
      </c>
      <c r="D87" s="148" t="s">
        <v>753</v>
      </c>
      <c r="F87" s="148" t="s">
        <v>754</v>
      </c>
      <c r="G87" s="148" t="s">
        <v>755</v>
      </c>
      <c r="H87" s="148" t="s">
        <v>756</v>
      </c>
      <c r="I87" s="149" t="s">
        <v>757</v>
      </c>
      <c r="J87" s="148" t="s">
        <v>758</v>
      </c>
    </row>
    <row r="88" spans="1:8" ht="12.75">
      <c r="A88" s="150" t="s">
        <v>846</v>
      </c>
      <c r="C88" s="151">
        <v>343.82299999985844</v>
      </c>
      <c r="D88" s="131">
        <v>50483.81843841076</v>
      </c>
      <c r="F88" s="131">
        <v>18566</v>
      </c>
      <c r="G88" s="131">
        <v>18568</v>
      </c>
      <c r="H88" s="152" t="s">
        <v>949</v>
      </c>
    </row>
    <row r="90" spans="4:8" ht="12.75">
      <c r="D90" s="131">
        <v>47916.8892852664</v>
      </c>
      <c r="F90" s="131">
        <v>18638</v>
      </c>
      <c r="G90" s="131">
        <v>18692</v>
      </c>
      <c r="H90" s="152" t="s">
        <v>950</v>
      </c>
    </row>
    <row r="92" spans="4:8" ht="12.75">
      <c r="D92" s="131">
        <v>50139.35448139906</v>
      </c>
      <c r="F92" s="131">
        <v>18932</v>
      </c>
      <c r="G92" s="131">
        <v>18874</v>
      </c>
      <c r="H92" s="152" t="s">
        <v>951</v>
      </c>
    </row>
    <row r="94" spans="1:8" ht="12.75">
      <c r="A94" s="147" t="s">
        <v>759</v>
      </c>
      <c r="C94" s="153" t="s">
        <v>760</v>
      </c>
      <c r="D94" s="131">
        <v>49513.354068358734</v>
      </c>
      <c r="F94" s="131">
        <v>18712</v>
      </c>
      <c r="G94" s="131">
        <v>18711.333333333332</v>
      </c>
      <c r="H94" s="131">
        <v>30801.639314260377</v>
      </c>
    </row>
    <row r="95" spans="1:8" ht="12.75">
      <c r="A95" s="130">
        <v>38378.940613425926</v>
      </c>
      <c r="C95" s="153" t="s">
        <v>761</v>
      </c>
      <c r="D95" s="131">
        <v>1393.2654833737338</v>
      </c>
      <c r="F95" s="131">
        <v>193.89687980986182</v>
      </c>
      <c r="G95" s="131">
        <v>153.91339556170325</v>
      </c>
      <c r="H95" s="131">
        <v>1393.2654833737338</v>
      </c>
    </row>
    <row r="97" spans="3:8" ht="12.75">
      <c r="C97" s="153" t="s">
        <v>762</v>
      </c>
      <c r="D97" s="131">
        <v>2.8139186075945792</v>
      </c>
      <c r="F97" s="131">
        <v>1.036216758282716</v>
      </c>
      <c r="G97" s="131">
        <v>0.8225677605107597</v>
      </c>
      <c r="H97" s="131">
        <v>4.523348478821671</v>
      </c>
    </row>
    <row r="98" spans="1:10" ht="12.75">
      <c r="A98" s="147" t="s">
        <v>751</v>
      </c>
      <c r="C98" s="148" t="s">
        <v>752</v>
      </c>
      <c r="D98" s="148" t="s">
        <v>753</v>
      </c>
      <c r="F98" s="148" t="s">
        <v>754</v>
      </c>
      <c r="G98" s="148" t="s">
        <v>755</v>
      </c>
      <c r="H98" s="148" t="s">
        <v>756</v>
      </c>
      <c r="I98" s="149" t="s">
        <v>757</v>
      </c>
      <c r="J98" s="148" t="s">
        <v>758</v>
      </c>
    </row>
    <row r="99" spans="1:8" ht="12.75">
      <c r="A99" s="150" t="s">
        <v>828</v>
      </c>
      <c r="C99" s="151">
        <v>361.38400000007823</v>
      </c>
      <c r="D99" s="131">
        <v>46237.25</v>
      </c>
      <c r="F99" s="131">
        <v>19912</v>
      </c>
      <c r="G99" s="131">
        <v>19568</v>
      </c>
      <c r="H99" s="152" t="s">
        <v>952</v>
      </c>
    </row>
    <row r="101" spans="4:8" ht="12.75">
      <c r="D101" s="131">
        <v>51595.895956873894</v>
      </c>
      <c r="F101" s="131">
        <v>20272</v>
      </c>
      <c r="G101" s="131">
        <v>20052</v>
      </c>
      <c r="H101" s="152" t="s">
        <v>953</v>
      </c>
    </row>
    <row r="103" spans="4:8" ht="12.75">
      <c r="D103" s="131">
        <v>47380.60465466976</v>
      </c>
      <c r="F103" s="131">
        <v>20260</v>
      </c>
      <c r="G103" s="131">
        <v>19852</v>
      </c>
      <c r="H103" s="152" t="s">
        <v>954</v>
      </c>
    </row>
    <row r="105" spans="1:8" ht="12.75">
      <c r="A105" s="147" t="s">
        <v>759</v>
      </c>
      <c r="C105" s="153" t="s">
        <v>760</v>
      </c>
      <c r="D105" s="131">
        <v>48404.58353718121</v>
      </c>
      <c r="F105" s="131">
        <v>20148</v>
      </c>
      <c r="G105" s="131">
        <v>19824</v>
      </c>
      <c r="H105" s="131">
        <v>28405.508297783137</v>
      </c>
    </row>
    <row r="106" spans="1:8" ht="12.75">
      <c r="A106" s="130">
        <v>38378.941296296296</v>
      </c>
      <c r="C106" s="153" t="s">
        <v>761</v>
      </c>
      <c r="D106" s="131">
        <v>2822.263486397474</v>
      </c>
      <c r="F106" s="131">
        <v>204.47004670611292</v>
      </c>
      <c r="G106" s="131">
        <v>243.21184181696415</v>
      </c>
      <c r="H106" s="131">
        <v>2822.263486397474</v>
      </c>
    </row>
    <row r="108" spans="3:8" ht="12.75">
      <c r="C108" s="153" t="s">
        <v>762</v>
      </c>
      <c r="D108" s="131">
        <v>5.830570743842052</v>
      </c>
      <c r="F108" s="131">
        <v>1.0148404144635343</v>
      </c>
      <c r="G108" s="131">
        <v>1.2268555378176158</v>
      </c>
      <c r="H108" s="131">
        <v>9.935620432526225</v>
      </c>
    </row>
    <row r="109" spans="1:10" ht="12.75">
      <c r="A109" s="147" t="s">
        <v>751</v>
      </c>
      <c r="C109" s="148" t="s">
        <v>752</v>
      </c>
      <c r="D109" s="148" t="s">
        <v>753</v>
      </c>
      <c r="F109" s="148" t="s">
        <v>754</v>
      </c>
      <c r="G109" s="148" t="s">
        <v>755</v>
      </c>
      <c r="H109" s="148" t="s">
        <v>756</v>
      </c>
      <c r="I109" s="149" t="s">
        <v>757</v>
      </c>
      <c r="J109" s="148" t="s">
        <v>758</v>
      </c>
    </row>
    <row r="110" spans="1:8" ht="12.75">
      <c r="A110" s="150" t="s">
        <v>847</v>
      </c>
      <c r="C110" s="151">
        <v>371.029</v>
      </c>
      <c r="D110" s="131">
        <v>48308.14527434111</v>
      </c>
      <c r="F110" s="131">
        <v>26594</v>
      </c>
      <c r="G110" s="131">
        <v>27274.000000029802</v>
      </c>
      <c r="H110" s="152" t="s">
        <v>955</v>
      </c>
    </row>
    <row r="112" spans="4:8" ht="12.75">
      <c r="D112" s="131">
        <v>48924.91842752695</v>
      </c>
      <c r="F112" s="131">
        <v>26710</v>
      </c>
      <c r="G112" s="131">
        <v>26348</v>
      </c>
      <c r="H112" s="152" t="s">
        <v>956</v>
      </c>
    </row>
    <row r="114" spans="4:8" ht="12.75">
      <c r="D114" s="131">
        <v>49248.24709242582</v>
      </c>
      <c r="F114" s="131">
        <v>26918.000000029802</v>
      </c>
      <c r="G114" s="131">
        <v>26204</v>
      </c>
      <c r="H114" s="152" t="s">
        <v>957</v>
      </c>
    </row>
    <row r="116" spans="1:8" ht="12.75">
      <c r="A116" s="147" t="s">
        <v>759</v>
      </c>
      <c r="C116" s="153" t="s">
        <v>760</v>
      </c>
      <c r="D116" s="131">
        <v>48827.103598097965</v>
      </c>
      <c r="F116" s="131">
        <v>26740.666666676603</v>
      </c>
      <c r="G116" s="131">
        <v>26608.666666676603</v>
      </c>
      <c r="H116" s="131">
        <v>22136.669489560896</v>
      </c>
    </row>
    <row r="117" spans="1:8" ht="12.75">
      <c r="A117" s="130">
        <v>38378.94200231481</v>
      </c>
      <c r="C117" s="153" t="s">
        <v>761</v>
      </c>
      <c r="D117" s="131">
        <v>477.6229294470286</v>
      </c>
      <c r="F117" s="131">
        <v>164.16252111436108</v>
      </c>
      <c r="G117" s="131">
        <v>580.6766168471639</v>
      </c>
      <c r="H117" s="131">
        <v>477.6229294470286</v>
      </c>
    </row>
    <row r="119" spans="3:8" ht="12.75">
      <c r="C119" s="153" t="s">
        <v>762</v>
      </c>
      <c r="D119" s="131">
        <v>0.9781922216365794</v>
      </c>
      <c r="F119" s="131">
        <v>0.6139058654021345</v>
      </c>
      <c r="G119" s="131">
        <v>2.1822837803984187</v>
      </c>
      <c r="H119" s="131">
        <v>2.15760970579727</v>
      </c>
    </row>
    <row r="120" spans="1:10" ht="12.75">
      <c r="A120" s="147" t="s">
        <v>751</v>
      </c>
      <c r="C120" s="148" t="s">
        <v>752</v>
      </c>
      <c r="D120" s="148" t="s">
        <v>753</v>
      </c>
      <c r="F120" s="148" t="s">
        <v>754</v>
      </c>
      <c r="G120" s="148" t="s">
        <v>755</v>
      </c>
      <c r="H120" s="148" t="s">
        <v>756</v>
      </c>
      <c r="I120" s="149" t="s">
        <v>757</v>
      </c>
      <c r="J120" s="148" t="s">
        <v>758</v>
      </c>
    </row>
    <row r="121" spans="1:8" ht="12.75">
      <c r="A121" s="150" t="s">
        <v>822</v>
      </c>
      <c r="C121" s="151">
        <v>407.77100000018254</v>
      </c>
      <c r="D121" s="131">
        <v>4692200</v>
      </c>
      <c r="F121" s="131">
        <v>67400</v>
      </c>
      <c r="G121" s="131">
        <v>64000</v>
      </c>
      <c r="H121" s="152" t="s">
        <v>958</v>
      </c>
    </row>
    <row r="123" spans="4:8" ht="12.75">
      <c r="D123" s="131">
        <v>5171613.935501099</v>
      </c>
      <c r="F123" s="131">
        <v>65300</v>
      </c>
      <c r="G123" s="131">
        <v>66800</v>
      </c>
      <c r="H123" s="152" t="s">
        <v>959</v>
      </c>
    </row>
    <row r="125" spans="4:8" ht="12.75">
      <c r="D125" s="131">
        <v>5003878.352203369</v>
      </c>
      <c r="F125" s="131">
        <v>65300</v>
      </c>
      <c r="G125" s="131">
        <v>63800</v>
      </c>
      <c r="H125" s="152" t="s">
        <v>960</v>
      </c>
    </row>
    <row r="127" spans="1:8" ht="12.75">
      <c r="A127" s="147" t="s">
        <v>759</v>
      </c>
      <c r="C127" s="153" t="s">
        <v>760</v>
      </c>
      <c r="D127" s="131">
        <v>4955897.429234822</v>
      </c>
      <c r="F127" s="131">
        <v>66000</v>
      </c>
      <c r="G127" s="131">
        <v>64866.66666666667</v>
      </c>
      <c r="H127" s="131">
        <v>4890473.362148869</v>
      </c>
    </row>
    <row r="128" spans="1:8" ht="12.75">
      <c r="A128" s="130">
        <v>38378.94273148148</v>
      </c>
      <c r="C128" s="153" t="s">
        <v>761</v>
      </c>
      <c r="D128" s="131">
        <v>243281.84707216994</v>
      </c>
      <c r="F128" s="131">
        <v>1212.4355652982142</v>
      </c>
      <c r="G128" s="131">
        <v>1677.2994167212164</v>
      </c>
      <c r="H128" s="131">
        <v>243281.84707216994</v>
      </c>
    </row>
    <row r="130" spans="3:8" ht="12.75">
      <c r="C130" s="153" t="s">
        <v>762</v>
      </c>
      <c r="D130" s="131">
        <v>4.908936283407545</v>
      </c>
      <c r="F130" s="131">
        <v>1.8370235837851732</v>
      </c>
      <c r="G130" s="131">
        <v>2.5857647739792644</v>
      </c>
      <c r="H130" s="131">
        <v>4.97460734486594</v>
      </c>
    </row>
    <row r="131" spans="1:10" ht="12.75">
      <c r="A131" s="147" t="s">
        <v>751</v>
      </c>
      <c r="C131" s="148" t="s">
        <v>752</v>
      </c>
      <c r="D131" s="148" t="s">
        <v>753</v>
      </c>
      <c r="F131" s="148" t="s">
        <v>754</v>
      </c>
      <c r="G131" s="148" t="s">
        <v>755</v>
      </c>
      <c r="H131" s="148" t="s">
        <v>756</v>
      </c>
      <c r="I131" s="149" t="s">
        <v>757</v>
      </c>
      <c r="J131" s="148" t="s">
        <v>758</v>
      </c>
    </row>
    <row r="132" spans="1:8" ht="12.75">
      <c r="A132" s="150" t="s">
        <v>829</v>
      </c>
      <c r="C132" s="151">
        <v>455.40299999993294</v>
      </c>
      <c r="D132" s="131">
        <v>478589.7766633034</v>
      </c>
      <c r="F132" s="131">
        <v>38840</v>
      </c>
      <c r="G132" s="131">
        <v>40535</v>
      </c>
      <c r="H132" s="152" t="s">
        <v>961</v>
      </c>
    </row>
    <row r="134" spans="4:8" ht="12.75">
      <c r="D134" s="131">
        <v>421677.0562915802</v>
      </c>
      <c r="F134" s="131">
        <v>38977.5</v>
      </c>
      <c r="G134" s="131">
        <v>40917.5</v>
      </c>
      <c r="H134" s="152" t="s">
        <v>962</v>
      </c>
    </row>
    <row r="136" spans="4:8" ht="12.75">
      <c r="D136" s="131">
        <v>464437.2985458374</v>
      </c>
      <c r="F136" s="131">
        <v>38967.5</v>
      </c>
      <c r="G136" s="131">
        <v>40672.5</v>
      </c>
      <c r="H136" s="152" t="s">
        <v>963</v>
      </c>
    </row>
    <row r="138" spans="1:8" ht="12.75">
      <c r="A138" s="147" t="s">
        <v>759</v>
      </c>
      <c r="C138" s="153" t="s">
        <v>760</v>
      </c>
      <c r="D138" s="131">
        <v>454901.37716690695</v>
      </c>
      <c r="F138" s="131">
        <v>38928.333333333336</v>
      </c>
      <c r="G138" s="131">
        <v>40708.333333333336</v>
      </c>
      <c r="H138" s="131">
        <v>415088.21825217834</v>
      </c>
    </row>
    <row r="139" spans="1:8" ht="12.75">
      <c r="A139" s="130">
        <v>38378.94363425926</v>
      </c>
      <c r="C139" s="153" t="s">
        <v>761</v>
      </c>
      <c r="D139" s="131">
        <v>29630.470506496422</v>
      </c>
      <c r="F139" s="131">
        <v>76.6621375473795</v>
      </c>
      <c r="G139" s="131">
        <v>193.75134408135943</v>
      </c>
      <c r="H139" s="131">
        <v>29630.470506496422</v>
      </c>
    </row>
    <row r="141" spans="3:8" ht="12.75">
      <c r="C141" s="153" t="s">
        <v>762</v>
      </c>
      <c r="D141" s="131">
        <v>6.513603166258336</v>
      </c>
      <c r="F141" s="131">
        <v>0.1969314660633973</v>
      </c>
      <c r="G141" s="131">
        <v>0.47595007757959323</v>
      </c>
      <c r="H141" s="131">
        <v>7.138354981806551</v>
      </c>
    </row>
    <row r="142" spans="1:16" ht="12.75">
      <c r="A142" s="141" t="s">
        <v>742</v>
      </c>
      <c r="B142" s="136" t="s">
        <v>899</v>
      </c>
      <c r="D142" s="141" t="s">
        <v>743</v>
      </c>
      <c r="E142" s="136" t="s">
        <v>744</v>
      </c>
      <c r="F142" s="137" t="s">
        <v>763</v>
      </c>
      <c r="G142" s="142" t="s">
        <v>746</v>
      </c>
      <c r="H142" s="143">
        <v>1</v>
      </c>
      <c r="I142" s="144" t="s">
        <v>747</v>
      </c>
      <c r="J142" s="143">
        <v>2</v>
      </c>
      <c r="K142" s="142" t="s">
        <v>748</v>
      </c>
      <c r="L142" s="145">
        <v>1</v>
      </c>
      <c r="M142" s="142" t="s">
        <v>749</v>
      </c>
      <c r="N142" s="146">
        <v>1</v>
      </c>
      <c r="O142" s="142" t="s">
        <v>750</v>
      </c>
      <c r="P142" s="146">
        <v>1</v>
      </c>
    </row>
    <row r="144" spans="1:10" ht="12.75">
      <c r="A144" s="147" t="s">
        <v>751</v>
      </c>
      <c r="C144" s="148" t="s">
        <v>752</v>
      </c>
      <c r="D144" s="148" t="s">
        <v>753</v>
      </c>
      <c r="F144" s="148" t="s">
        <v>754</v>
      </c>
      <c r="G144" s="148" t="s">
        <v>755</v>
      </c>
      <c r="H144" s="148" t="s">
        <v>756</v>
      </c>
      <c r="I144" s="149" t="s">
        <v>757</v>
      </c>
      <c r="J144" s="148" t="s">
        <v>758</v>
      </c>
    </row>
    <row r="145" spans="1:8" ht="12.75">
      <c r="A145" s="150" t="s">
        <v>825</v>
      </c>
      <c r="C145" s="151">
        <v>228.61599999992177</v>
      </c>
      <c r="D145" s="131">
        <v>21977.25</v>
      </c>
      <c r="F145" s="131">
        <v>22650</v>
      </c>
      <c r="G145" s="131">
        <v>22413</v>
      </c>
      <c r="H145" s="152" t="s">
        <v>964</v>
      </c>
    </row>
    <row r="147" spans="4:8" ht="12.75">
      <c r="D147" s="131">
        <v>21901.5</v>
      </c>
      <c r="F147" s="131">
        <v>22153</v>
      </c>
      <c r="G147" s="131">
        <v>22572</v>
      </c>
      <c r="H147" s="152" t="s">
        <v>965</v>
      </c>
    </row>
    <row r="149" spans="4:8" ht="12.75">
      <c r="D149" s="131">
        <v>22300.546706557274</v>
      </c>
      <c r="F149" s="131">
        <v>22559</v>
      </c>
      <c r="G149" s="131">
        <v>22343</v>
      </c>
      <c r="H149" s="152" t="s">
        <v>966</v>
      </c>
    </row>
    <row r="151" spans="1:8" ht="12.75">
      <c r="A151" s="147" t="s">
        <v>759</v>
      </c>
      <c r="C151" s="153" t="s">
        <v>760</v>
      </c>
      <c r="D151" s="131">
        <v>22059.765568852425</v>
      </c>
      <c r="F151" s="131">
        <v>22454</v>
      </c>
      <c r="G151" s="131">
        <v>22442.666666666664</v>
      </c>
      <c r="H151" s="131">
        <v>-388.42363239701757</v>
      </c>
    </row>
    <row r="152" spans="1:8" ht="12.75">
      <c r="A152" s="130">
        <v>38378.94613425926</v>
      </c>
      <c r="C152" s="153" t="s">
        <v>761</v>
      </c>
      <c r="D152" s="131">
        <v>211.93438331429505</v>
      </c>
      <c r="F152" s="131">
        <v>264.6148144001012</v>
      </c>
      <c r="G152" s="131">
        <v>117.34706359058728</v>
      </c>
      <c r="H152" s="131">
        <v>211.93438331429505</v>
      </c>
    </row>
    <row r="154" spans="3:7" ht="12.75">
      <c r="C154" s="153" t="s">
        <v>762</v>
      </c>
      <c r="D154" s="131">
        <v>0.9607281757043629</v>
      </c>
      <c r="F154" s="131">
        <v>1.178475168789976</v>
      </c>
      <c r="G154" s="131">
        <v>0.5228748674723175</v>
      </c>
    </row>
    <row r="155" spans="1:10" ht="12.75">
      <c r="A155" s="147" t="s">
        <v>751</v>
      </c>
      <c r="C155" s="148" t="s">
        <v>752</v>
      </c>
      <c r="D155" s="148" t="s">
        <v>753</v>
      </c>
      <c r="F155" s="148" t="s">
        <v>754</v>
      </c>
      <c r="G155" s="148" t="s">
        <v>755</v>
      </c>
      <c r="H155" s="148" t="s">
        <v>756</v>
      </c>
      <c r="I155" s="149" t="s">
        <v>757</v>
      </c>
      <c r="J155" s="148" t="s">
        <v>758</v>
      </c>
    </row>
    <row r="156" spans="1:8" ht="12.75">
      <c r="A156" s="150" t="s">
        <v>826</v>
      </c>
      <c r="C156" s="151">
        <v>231.6040000000503</v>
      </c>
      <c r="D156" s="131">
        <v>18378.845218390226</v>
      </c>
      <c r="F156" s="131">
        <v>15934.000000014901</v>
      </c>
      <c r="G156" s="131">
        <v>18322</v>
      </c>
      <c r="H156" s="152" t="s">
        <v>967</v>
      </c>
    </row>
    <row r="158" spans="4:8" ht="12.75">
      <c r="D158" s="131">
        <v>18681.67165067792</v>
      </c>
      <c r="F158" s="131">
        <v>16377</v>
      </c>
      <c r="G158" s="131">
        <v>18668</v>
      </c>
      <c r="H158" s="152" t="s">
        <v>968</v>
      </c>
    </row>
    <row r="160" spans="4:8" ht="12.75">
      <c r="D160" s="131">
        <v>17407.75</v>
      </c>
      <c r="F160" s="131">
        <v>16286.000000014901</v>
      </c>
      <c r="G160" s="131">
        <v>18520</v>
      </c>
      <c r="H160" s="152" t="s">
        <v>969</v>
      </c>
    </row>
    <row r="162" spans="1:8" ht="12.75">
      <c r="A162" s="147" t="s">
        <v>759</v>
      </c>
      <c r="C162" s="153" t="s">
        <v>760</v>
      </c>
      <c r="D162" s="131">
        <v>18156.08895635605</v>
      </c>
      <c r="F162" s="131">
        <v>16199.000000009935</v>
      </c>
      <c r="G162" s="131">
        <v>18503.333333333332</v>
      </c>
      <c r="H162" s="131">
        <v>727.5535661517781</v>
      </c>
    </row>
    <row r="163" spans="1:8" ht="12.75">
      <c r="A163" s="130">
        <v>38378.946851851855</v>
      </c>
      <c r="C163" s="153" t="s">
        <v>761</v>
      </c>
      <c r="D163" s="131">
        <v>665.5331375844497</v>
      </c>
      <c r="F163" s="131">
        <v>233.9636723880532</v>
      </c>
      <c r="G163" s="131">
        <v>173.60107526548717</v>
      </c>
      <c r="H163" s="131">
        <v>665.5331375844497</v>
      </c>
    </row>
    <row r="165" spans="3:8" ht="12.75">
      <c r="C165" s="153" t="s">
        <v>762</v>
      </c>
      <c r="D165" s="131">
        <v>3.665619501998866</v>
      </c>
      <c r="F165" s="131">
        <v>1.4443093548238146</v>
      </c>
      <c r="G165" s="131">
        <v>0.9382151428507685</v>
      </c>
      <c r="H165" s="131">
        <v>91.47548284377594</v>
      </c>
    </row>
    <row r="166" spans="1:10" ht="12.75">
      <c r="A166" s="147" t="s">
        <v>751</v>
      </c>
      <c r="C166" s="148" t="s">
        <v>752</v>
      </c>
      <c r="D166" s="148" t="s">
        <v>753</v>
      </c>
      <c r="F166" s="148" t="s">
        <v>754</v>
      </c>
      <c r="G166" s="148" t="s">
        <v>755</v>
      </c>
      <c r="H166" s="148" t="s">
        <v>756</v>
      </c>
      <c r="I166" s="149" t="s">
        <v>757</v>
      </c>
      <c r="J166" s="148" t="s">
        <v>758</v>
      </c>
    </row>
    <row r="167" spans="1:8" ht="12.75">
      <c r="A167" s="150" t="s">
        <v>824</v>
      </c>
      <c r="C167" s="151">
        <v>267.7160000000149</v>
      </c>
      <c r="D167" s="131">
        <v>4720.023483358324</v>
      </c>
      <c r="F167" s="131">
        <v>4105.75</v>
      </c>
      <c r="G167" s="131">
        <v>4283</v>
      </c>
      <c r="H167" s="152" t="s">
        <v>970</v>
      </c>
    </row>
    <row r="169" spans="4:8" ht="12.75">
      <c r="D169" s="131">
        <v>4705.731329903007</v>
      </c>
      <c r="F169" s="131">
        <v>4130</v>
      </c>
      <c r="G169" s="131">
        <v>4246</v>
      </c>
      <c r="H169" s="152" t="s">
        <v>971</v>
      </c>
    </row>
    <row r="171" spans="4:8" ht="12.75">
      <c r="D171" s="131">
        <v>4760.740307115018</v>
      </c>
      <c r="F171" s="131">
        <v>4133.5</v>
      </c>
      <c r="G171" s="131">
        <v>4252.75</v>
      </c>
      <c r="H171" s="152" t="s">
        <v>972</v>
      </c>
    </row>
    <row r="173" spans="1:8" ht="12.75">
      <c r="A173" s="147" t="s">
        <v>759</v>
      </c>
      <c r="C173" s="153" t="s">
        <v>760</v>
      </c>
      <c r="D173" s="131">
        <v>4728.831706792116</v>
      </c>
      <c r="F173" s="131">
        <v>4123.083333333333</v>
      </c>
      <c r="G173" s="131">
        <v>4260.583333333333</v>
      </c>
      <c r="H173" s="131">
        <v>531.4553530015024</v>
      </c>
    </row>
    <row r="174" spans="1:8" ht="12.75">
      <c r="A174" s="130">
        <v>38378.94775462963</v>
      </c>
      <c r="C174" s="153" t="s">
        <v>761</v>
      </c>
      <c r="D174" s="131">
        <v>28.542695975090695</v>
      </c>
      <c r="F174" s="131">
        <v>15.112770537969977</v>
      </c>
      <c r="G174" s="131">
        <v>19.704589143987075</v>
      </c>
      <c r="H174" s="131">
        <v>28.542695975090695</v>
      </c>
    </row>
    <row r="176" spans="3:8" ht="12.75">
      <c r="C176" s="153" t="s">
        <v>762</v>
      </c>
      <c r="D176" s="131">
        <v>0.6035887454843074</v>
      </c>
      <c r="F176" s="131">
        <v>0.3665405066104246</v>
      </c>
      <c r="G176" s="131">
        <v>0.46248571151807255</v>
      </c>
      <c r="H176" s="131">
        <v>5.370666757591208</v>
      </c>
    </row>
    <row r="177" spans="1:10" ht="12.75">
      <c r="A177" s="147" t="s">
        <v>751</v>
      </c>
      <c r="C177" s="148" t="s">
        <v>752</v>
      </c>
      <c r="D177" s="148" t="s">
        <v>753</v>
      </c>
      <c r="F177" s="148" t="s">
        <v>754</v>
      </c>
      <c r="G177" s="148" t="s">
        <v>755</v>
      </c>
      <c r="H177" s="148" t="s">
        <v>756</v>
      </c>
      <c r="I177" s="149" t="s">
        <v>757</v>
      </c>
      <c r="J177" s="148" t="s">
        <v>758</v>
      </c>
    </row>
    <row r="178" spans="1:8" ht="12.75">
      <c r="A178" s="150" t="s">
        <v>823</v>
      </c>
      <c r="C178" s="151">
        <v>292.40199999976903</v>
      </c>
      <c r="D178" s="131">
        <v>15922.82928328216</v>
      </c>
      <c r="F178" s="131">
        <v>15562.5</v>
      </c>
      <c r="G178" s="131">
        <v>15663.999999985099</v>
      </c>
      <c r="H178" s="152" t="s">
        <v>973</v>
      </c>
    </row>
    <row r="180" spans="4:8" ht="12.75">
      <c r="D180" s="131">
        <v>15756.024128004909</v>
      </c>
      <c r="F180" s="131">
        <v>15601.499999985099</v>
      </c>
      <c r="G180" s="131">
        <v>15746</v>
      </c>
      <c r="H180" s="152" t="s">
        <v>974</v>
      </c>
    </row>
    <row r="182" spans="4:8" ht="12.75">
      <c r="D182" s="131">
        <v>15855.5</v>
      </c>
      <c r="F182" s="131">
        <v>15635.5</v>
      </c>
      <c r="G182" s="131">
        <v>15621.75</v>
      </c>
      <c r="H182" s="152" t="s">
        <v>975</v>
      </c>
    </row>
    <row r="184" spans="1:8" ht="12.75">
      <c r="A184" s="147" t="s">
        <v>759</v>
      </c>
      <c r="C184" s="153" t="s">
        <v>760</v>
      </c>
      <c r="D184" s="131">
        <v>15844.784470429022</v>
      </c>
      <c r="F184" s="131">
        <v>15599.833333328366</v>
      </c>
      <c r="G184" s="131">
        <v>15677.249999995034</v>
      </c>
      <c r="H184" s="131">
        <v>200.24108494323625</v>
      </c>
    </row>
    <row r="185" spans="1:8" ht="12.75">
      <c r="A185" s="130">
        <v>38378.94869212963</v>
      </c>
      <c r="C185" s="153" t="s">
        <v>761</v>
      </c>
      <c r="D185" s="131">
        <v>83.91726215271224</v>
      </c>
      <c r="F185" s="131">
        <v>36.52852766515776</v>
      </c>
      <c r="G185" s="131">
        <v>63.17584586101174</v>
      </c>
      <c r="H185" s="131">
        <v>83.91726215271224</v>
      </c>
    </row>
    <row r="187" spans="3:8" ht="12.75">
      <c r="C187" s="153" t="s">
        <v>762</v>
      </c>
      <c r="D187" s="131">
        <v>0.5296207235215241</v>
      </c>
      <c r="F187" s="131">
        <v>0.2341597303294013</v>
      </c>
      <c r="G187" s="131">
        <v>0.40297785556160515</v>
      </c>
      <c r="H187" s="131">
        <v>41.908113999932084</v>
      </c>
    </row>
    <row r="188" spans="1:10" ht="12.75">
      <c r="A188" s="147" t="s">
        <v>751</v>
      </c>
      <c r="C188" s="148" t="s">
        <v>752</v>
      </c>
      <c r="D188" s="148" t="s">
        <v>753</v>
      </c>
      <c r="F188" s="148" t="s">
        <v>754</v>
      </c>
      <c r="G188" s="148" t="s">
        <v>755</v>
      </c>
      <c r="H188" s="148" t="s">
        <v>756</v>
      </c>
      <c r="I188" s="149" t="s">
        <v>757</v>
      </c>
      <c r="J188" s="148" t="s">
        <v>758</v>
      </c>
    </row>
    <row r="189" spans="1:8" ht="12.75">
      <c r="A189" s="150" t="s">
        <v>877</v>
      </c>
      <c r="C189" s="151">
        <v>309.418</v>
      </c>
      <c r="D189" s="131">
        <v>24622.94950631261</v>
      </c>
      <c r="F189" s="131">
        <v>4772</v>
      </c>
      <c r="G189" s="131">
        <v>4988</v>
      </c>
      <c r="H189" s="152" t="s">
        <v>976</v>
      </c>
    </row>
    <row r="191" spans="4:8" ht="12.75">
      <c r="D191" s="131">
        <v>24343.32326427102</v>
      </c>
      <c r="F191" s="131">
        <v>5004</v>
      </c>
      <c r="G191" s="131">
        <v>4956</v>
      </c>
      <c r="H191" s="152" t="s">
        <v>977</v>
      </c>
    </row>
    <row r="193" spans="4:8" ht="12.75">
      <c r="D193" s="131">
        <v>27948.000000029802</v>
      </c>
      <c r="F193" s="131">
        <v>4728</v>
      </c>
      <c r="G193" s="131">
        <v>4966</v>
      </c>
      <c r="H193" s="152" t="s">
        <v>978</v>
      </c>
    </row>
    <row r="195" spans="1:8" ht="12.75">
      <c r="A195" s="147" t="s">
        <v>759</v>
      </c>
      <c r="C195" s="153" t="s">
        <v>760</v>
      </c>
      <c r="D195" s="131">
        <v>25638.090923537813</v>
      </c>
      <c r="F195" s="131">
        <v>4834.666666666667</v>
      </c>
      <c r="G195" s="131">
        <v>4970</v>
      </c>
      <c r="H195" s="131">
        <v>20727.543717372107</v>
      </c>
    </row>
    <row r="196" spans="1:8" ht="12.75">
      <c r="A196" s="130">
        <v>38378.94943287037</v>
      </c>
      <c r="C196" s="153" t="s">
        <v>761</v>
      </c>
      <c r="D196" s="131">
        <v>2005.319841086386</v>
      </c>
      <c r="F196" s="131">
        <v>148.28800805639455</v>
      </c>
      <c r="G196" s="131">
        <v>16.370705543744897</v>
      </c>
      <c r="H196" s="131">
        <v>2005.319841086386</v>
      </c>
    </row>
    <row r="198" spans="3:8" ht="12.75">
      <c r="C198" s="153" t="s">
        <v>762</v>
      </c>
      <c r="D198" s="131">
        <v>7.82164259837827</v>
      </c>
      <c r="F198" s="131">
        <v>3.0671816338195232</v>
      </c>
      <c r="G198" s="131">
        <v>0.32939045359647684</v>
      </c>
      <c r="H198" s="131">
        <v>9.674662219651687</v>
      </c>
    </row>
    <row r="199" spans="1:10" ht="12.75">
      <c r="A199" s="147" t="s">
        <v>751</v>
      </c>
      <c r="C199" s="148" t="s">
        <v>752</v>
      </c>
      <c r="D199" s="148" t="s">
        <v>753</v>
      </c>
      <c r="F199" s="148" t="s">
        <v>754</v>
      </c>
      <c r="G199" s="148" t="s">
        <v>755</v>
      </c>
      <c r="H199" s="148" t="s">
        <v>756</v>
      </c>
      <c r="I199" s="149" t="s">
        <v>757</v>
      </c>
      <c r="J199" s="148" t="s">
        <v>758</v>
      </c>
    </row>
    <row r="200" spans="1:8" ht="12.75">
      <c r="A200" s="150" t="s">
        <v>827</v>
      </c>
      <c r="C200" s="151">
        <v>324.75400000019</v>
      </c>
      <c r="D200" s="131">
        <v>26608.351755350828</v>
      </c>
      <c r="F200" s="131">
        <v>22675</v>
      </c>
      <c r="G200" s="131">
        <v>20523</v>
      </c>
      <c r="H200" s="152" t="s">
        <v>979</v>
      </c>
    </row>
    <row r="202" spans="4:8" ht="12.75">
      <c r="D202" s="131">
        <v>26480.378858298063</v>
      </c>
      <c r="F202" s="131">
        <v>22675</v>
      </c>
      <c r="G202" s="131">
        <v>20562</v>
      </c>
      <c r="H202" s="152" t="s">
        <v>980</v>
      </c>
    </row>
    <row r="204" spans="4:8" ht="12.75">
      <c r="D204" s="131">
        <v>26240.980701237917</v>
      </c>
      <c r="F204" s="131">
        <v>22661</v>
      </c>
      <c r="G204" s="131">
        <v>20473</v>
      </c>
      <c r="H204" s="152" t="s">
        <v>981</v>
      </c>
    </row>
    <row r="206" spans="1:8" ht="12.75">
      <c r="A206" s="147" t="s">
        <v>759</v>
      </c>
      <c r="C206" s="153" t="s">
        <v>760</v>
      </c>
      <c r="D206" s="131">
        <v>26443.237104962267</v>
      </c>
      <c r="F206" s="131">
        <v>22670.333333333336</v>
      </c>
      <c r="G206" s="131">
        <v>20519.333333333332</v>
      </c>
      <c r="H206" s="131">
        <v>4430.9399558394625</v>
      </c>
    </row>
    <row r="207" spans="1:8" ht="12.75">
      <c r="A207" s="130">
        <v>38378.950162037036</v>
      </c>
      <c r="C207" s="153" t="s">
        <v>761</v>
      </c>
      <c r="D207" s="131">
        <v>186.4805760139898</v>
      </c>
      <c r="F207" s="131">
        <v>8.082903768654761</v>
      </c>
      <c r="G207" s="131">
        <v>44.613152021946775</v>
      </c>
      <c r="H207" s="131">
        <v>186.4805760139898</v>
      </c>
    </row>
    <row r="209" spans="3:8" ht="12.75">
      <c r="C209" s="153" t="s">
        <v>762</v>
      </c>
      <c r="D209" s="131">
        <v>0.705210845683471</v>
      </c>
      <c r="F209" s="131">
        <v>0.035654101992272244</v>
      </c>
      <c r="G209" s="131">
        <v>0.21742008522993003</v>
      </c>
      <c r="H209" s="131">
        <v>4.208600835771428</v>
      </c>
    </row>
    <row r="210" spans="1:10" ht="12.75">
      <c r="A210" s="147" t="s">
        <v>751</v>
      </c>
      <c r="C210" s="148" t="s">
        <v>752</v>
      </c>
      <c r="D210" s="148" t="s">
        <v>753</v>
      </c>
      <c r="F210" s="148" t="s">
        <v>754</v>
      </c>
      <c r="G210" s="148" t="s">
        <v>755</v>
      </c>
      <c r="H210" s="148" t="s">
        <v>756</v>
      </c>
      <c r="I210" s="149" t="s">
        <v>757</v>
      </c>
      <c r="J210" s="148" t="s">
        <v>758</v>
      </c>
    </row>
    <row r="211" spans="1:8" ht="12.75">
      <c r="A211" s="150" t="s">
        <v>846</v>
      </c>
      <c r="C211" s="151">
        <v>343.82299999985844</v>
      </c>
      <c r="D211" s="131">
        <v>19508.759062498808</v>
      </c>
      <c r="F211" s="131">
        <v>18536</v>
      </c>
      <c r="G211" s="131">
        <v>18274</v>
      </c>
      <c r="H211" s="152" t="s">
        <v>982</v>
      </c>
    </row>
    <row r="213" spans="4:8" ht="12.75">
      <c r="D213" s="131">
        <v>19686.178286403418</v>
      </c>
      <c r="F213" s="131">
        <v>18350</v>
      </c>
      <c r="G213" s="131">
        <v>18132</v>
      </c>
      <c r="H213" s="152" t="s">
        <v>983</v>
      </c>
    </row>
    <row r="215" spans="4:8" ht="12.75">
      <c r="D215" s="131">
        <v>19401.25</v>
      </c>
      <c r="F215" s="131">
        <v>18884</v>
      </c>
      <c r="G215" s="131">
        <v>18316</v>
      </c>
      <c r="H215" s="152" t="s">
        <v>984</v>
      </c>
    </row>
    <row r="217" spans="1:8" ht="12.75">
      <c r="A217" s="147" t="s">
        <v>759</v>
      </c>
      <c r="C217" s="153" t="s">
        <v>760</v>
      </c>
      <c r="D217" s="131">
        <v>19532.062449634075</v>
      </c>
      <c r="F217" s="131">
        <v>18590</v>
      </c>
      <c r="G217" s="131">
        <v>18240.666666666668</v>
      </c>
      <c r="H217" s="131">
        <v>1091.5313020930917</v>
      </c>
    </row>
    <row r="218" spans="1:8" ht="12.75">
      <c r="A218" s="130">
        <v>38378.95085648148</v>
      </c>
      <c r="C218" s="153" t="s">
        <v>761</v>
      </c>
      <c r="D218" s="131">
        <v>143.8864760398359</v>
      </c>
      <c r="F218" s="131">
        <v>271.0645679538364</v>
      </c>
      <c r="G218" s="131">
        <v>96.4226805960783</v>
      </c>
      <c r="H218" s="131">
        <v>143.8864760398359</v>
      </c>
    </row>
    <row r="220" spans="3:8" ht="12.75">
      <c r="C220" s="153" t="s">
        <v>762</v>
      </c>
      <c r="D220" s="131">
        <v>0.7366681138300966</v>
      </c>
      <c r="F220" s="131">
        <v>1.458120322505844</v>
      </c>
      <c r="G220" s="131">
        <v>0.5286137966233596</v>
      </c>
      <c r="H220" s="131">
        <v>13.182075105306003</v>
      </c>
    </row>
    <row r="221" spans="1:10" ht="12.75">
      <c r="A221" s="147" t="s">
        <v>751</v>
      </c>
      <c r="C221" s="148" t="s">
        <v>752</v>
      </c>
      <c r="D221" s="148" t="s">
        <v>753</v>
      </c>
      <c r="F221" s="148" t="s">
        <v>754</v>
      </c>
      <c r="G221" s="148" t="s">
        <v>755</v>
      </c>
      <c r="H221" s="148" t="s">
        <v>756</v>
      </c>
      <c r="I221" s="149" t="s">
        <v>757</v>
      </c>
      <c r="J221" s="148" t="s">
        <v>758</v>
      </c>
    </row>
    <row r="222" spans="1:8" ht="12.75">
      <c r="A222" s="150" t="s">
        <v>828</v>
      </c>
      <c r="C222" s="151">
        <v>361.38400000007823</v>
      </c>
      <c r="D222" s="131">
        <v>19300.25</v>
      </c>
      <c r="F222" s="131">
        <v>19198</v>
      </c>
      <c r="G222" s="131">
        <v>18974</v>
      </c>
      <c r="H222" s="152" t="s">
        <v>985</v>
      </c>
    </row>
    <row r="224" spans="4:8" ht="12.75">
      <c r="D224" s="131">
        <v>19359.706061840057</v>
      </c>
      <c r="F224" s="131">
        <v>19228</v>
      </c>
      <c r="G224" s="131">
        <v>19340</v>
      </c>
      <c r="H224" s="152" t="s">
        <v>986</v>
      </c>
    </row>
    <row r="226" spans="4:8" ht="12.75">
      <c r="D226" s="131">
        <v>19405.834215074778</v>
      </c>
      <c r="F226" s="131">
        <v>19278</v>
      </c>
      <c r="G226" s="131">
        <v>19330</v>
      </c>
      <c r="H226" s="152" t="s">
        <v>987</v>
      </c>
    </row>
    <row r="228" spans="1:8" ht="12.75">
      <c r="A228" s="147" t="s">
        <v>759</v>
      </c>
      <c r="C228" s="153" t="s">
        <v>760</v>
      </c>
      <c r="D228" s="131">
        <v>19355.263425638277</v>
      </c>
      <c r="F228" s="131">
        <v>19234.666666666668</v>
      </c>
      <c r="G228" s="131">
        <v>19214.666666666668</v>
      </c>
      <c r="H228" s="131">
        <v>129.78964542852</v>
      </c>
    </row>
    <row r="229" spans="1:8" ht="12.75">
      <c r="A229" s="130">
        <v>38378.95153935185</v>
      </c>
      <c r="C229" s="153" t="s">
        <v>761</v>
      </c>
      <c r="D229" s="131">
        <v>52.93212049970121</v>
      </c>
      <c r="F229" s="131">
        <v>40.414518843273804</v>
      </c>
      <c r="G229" s="131">
        <v>208.4834126095727</v>
      </c>
      <c r="H229" s="131">
        <v>52.93212049970121</v>
      </c>
    </row>
    <row r="231" spans="3:8" ht="12.75">
      <c r="C231" s="153" t="s">
        <v>762</v>
      </c>
      <c r="D231" s="131">
        <v>0.27347662150434254</v>
      </c>
      <c r="F231" s="131">
        <v>0.21011291510089664</v>
      </c>
      <c r="G231" s="131">
        <v>1.0850222708845987</v>
      </c>
      <c r="H231" s="131">
        <v>40.78300724602327</v>
      </c>
    </row>
    <row r="232" spans="1:10" ht="12.75">
      <c r="A232" s="147" t="s">
        <v>751</v>
      </c>
      <c r="C232" s="148" t="s">
        <v>752</v>
      </c>
      <c r="D232" s="148" t="s">
        <v>753</v>
      </c>
      <c r="F232" s="148" t="s">
        <v>754</v>
      </c>
      <c r="G232" s="148" t="s">
        <v>755</v>
      </c>
      <c r="H232" s="148" t="s">
        <v>756</v>
      </c>
      <c r="I232" s="149" t="s">
        <v>757</v>
      </c>
      <c r="J232" s="148" t="s">
        <v>758</v>
      </c>
    </row>
    <row r="233" spans="1:8" ht="12.75">
      <c r="A233" s="150" t="s">
        <v>847</v>
      </c>
      <c r="C233" s="151">
        <v>371.029</v>
      </c>
      <c r="D233" s="131">
        <v>26458.9728949368</v>
      </c>
      <c r="F233" s="131">
        <v>25174</v>
      </c>
      <c r="G233" s="131">
        <v>26075.999999970198</v>
      </c>
      <c r="H233" s="152" t="s">
        <v>988</v>
      </c>
    </row>
    <row r="235" spans="4:8" ht="12.75">
      <c r="D235" s="131">
        <v>26721.58062669635</v>
      </c>
      <c r="F235" s="131">
        <v>26392</v>
      </c>
      <c r="G235" s="131">
        <v>26760</v>
      </c>
      <c r="H235" s="152" t="s">
        <v>989</v>
      </c>
    </row>
    <row r="237" spans="4:8" ht="12.75">
      <c r="D237" s="131">
        <v>26674.5</v>
      </c>
      <c r="F237" s="131">
        <v>25629.999999970198</v>
      </c>
      <c r="G237" s="131">
        <v>26358</v>
      </c>
      <c r="H237" s="152" t="s">
        <v>990</v>
      </c>
    </row>
    <row r="239" spans="1:8" ht="12.75">
      <c r="A239" s="147" t="s">
        <v>759</v>
      </c>
      <c r="C239" s="153" t="s">
        <v>760</v>
      </c>
      <c r="D239" s="131">
        <v>26618.351173877716</v>
      </c>
      <c r="F239" s="131">
        <v>25731.99999999007</v>
      </c>
      <c r="G239" s="131">
        <v>26397.99999999007</v>
      </c>
      <c r="H239" s="131">
        <v>632.9050850927242</v>
      </c>
    </row>
    <row r="240" spans="1:8" ht="12.75">
      <c r="A240" s="130">
        <v>38378.95224537037</v>
      </c>
      <c r="C240" s="153" t="s">
        <v>761</v>
      </c>
      <c r="D240" s="131">
        <v>140.01865304770627</v>
      </c>
      <c r="F240" s="131">
        <v>615.3730575864166</v>
      </c>
      <c r="G240" s="131">
        <v>343.7499091048057</v>
      </c>
      <c r="H240" s="131">
        <v>140.01865304770627</v>
      </c>
    </row>
    <row r="242" spans="3:8" ht="12.75">
      <c r="C242" s="153" t="s">
        <v>762</v>
      </c>
      <c r="D242" s="131">
        <v>0.5260230137211335</v>
      </c>
      <c r="F242" s="131">
        <v>2.3914699890667417</v>
      </c>
      <c r="G242" s="131">
        <v>1.3021816391580237</v>
      </c>
      <c r="H242" s="131">
        <v>22.12316765114831</v>
      </c>
    </row>
    <row r="243" spans="1:10" ht="12.75">
      <c r="A243" s="147" t="s">
        <v>751</v>
      </c>
      <c r="C243" s="148" t="s">
        <v>752</v>
      </c>
      <c r="D243" s="148" t="s">
        <v>753</v>
      </c>
      <c r="F243" s="148" t="s">
        <v>754</v>
      </c>
      <c r="G243" s="148" t="s">
        <v>755</v>
      </c>
      <c r="H243" s="148" t="s">
        <v>756</v>
      </c>
      <c r="I243" s="149" t="s">
        <v>757</v>
      </c>
      <c r="J243" s="148" t="s">
        <v>758</v>
      </c>
    </row>
    <row r="244" spans="1:8" ht="12.75">
      <c r="A244" s="150" t="s">
        <v>822</v>
      </c>
      <c r="C244" s="151">
        <v>407.77100000018254</v>
      </c>
      <c r="D244" s="131">
        <v>61422.89508342743</v>
      </c>
      <c r="F244" s="131">
        <v>55600</v>
      </c>
      <c r="G244" s="131">
        <v>54200</v>
      </c>
      <c r="H244" s="152" t="s">
        <v>991</v>
      </c>
    </row>
    <row r="246" spans="4:8" ht="12.75">
      <c r="D246" s="131">
        <v>62625.59006559849</v>
      </c>
      <c r="F246" s="131">
        <v>55700</v>
      </c>
      <c r="G246" s="131">
        <v>54500</v>
      </c>
      <c r="H246" s="152" t="s">
        <v>992</v>
      </c>
    </row>
    <row r="248" spans="4:8" ht="12.75">
      <c r="D248" s="131">
        <v>60500</v>
      </c>
      <c r="F248" s="131">
        <v>55200</v>
      </c>
      <c r="G248" s="131">
        <v>54300</v>
      </c>
      <c r="H248" s="152" t="s">
        <v>993</v>
      </c>
    </row>
    <row r="250" spans="1:8" ht="12.75">
      <c r="A250" s="147" t="s">
        <v>759</v>
      </c>
      <c r="C250" s="153" t="s">
        <v>760</v>
      </c>
      <c r="D250" s="131">
        <v>61516.16171634197</v>
      </c>
      <c r="F250" s="131">
        <v>55500</v>
      </c>
      <c r="G250" s="131">
        <v>54333.33333333333</v>
      </c>
      <c r="H250" s="131">
        <v>6609.033833742392</v>
      </c>
    </row>
    <row r="251" spans="1:8" ht="12.75">
      <c r="A251" s="130">
        <v>38378.95297453704</v>
      </c>
      <c r="C251" s="153" t="s">
        <v>761</v>
      </c>
      <c r="D251" s="131">
        <v>1065.8598783864622</v>
      </c>
      <c r="F251" s="131">
        <v>264.575131106459</v>
      </c>
      <c r="G251" s="131">
        <v>152.7525231651947</v>
      </c>
      <c r="H251" s="131">
        <v>1065.8598783864622</v>
      </c>
    </row>
    <row r="253" spans="3:8" ht="12.75">
      <c r="C253" s="153" t="s">
        <v>762</v>
      </c>
      <c r="D253" s="131">
        <v>1.7326501664737533</v>
      </c>
      <c r="F253" s="131">
        <v>0.47671194793956573</v>
      </c>
      <c r="G253" s="131">
        <v>0.28113961318747493</v>
      </c>
      <c r="H253" s="131">
        <v>16.12731762613651</v>
      </c>
    </row>
    <row r="254" spans="1:10" ht="12.75">
      <c r="A254" s="147" t="s">
        <v>751</v>
      </c>
      <c r="C254" s="148" t="s">
        <v>752</v>
      </c>
      <c r="D254" s="148" t="s">
        <v>753</v>
      </c>
      <c r="F254" s="148" t="s">
        <v>754</v>
      </c>
      <c r="G254" s="148" t="s">
        <v>755</v>
      </c>
      <c r="H254" s="148" t="s">
        <v>756</v>
      </c>
      <c r="I254" s="149" t="s">
        <v>757</v>
      </c>
      <c r="J254" s="148" t="s">
        <v>758</v>
      </c>
    </row>
    <row r="255" spans="1:8" ht="12.75">
      <c r="A255" s="150" t="s">
        <v>829</v>
      </c>
      <c r="C255" s="151">
        <v>455.40299999993294</v>
      </c>
      <c r="D255" s="131">
        <v>42235.214490652084</v>
      </c>
      <c r="F255" s="131">
        <v>36595</v>
      </c>
      <c r="G255" s="131">
        <v>39067.5</v>
      </c>
      <c r="H255" s="152" t="s">
        <v>994</v>
      </c>
    </row>
    <row r="257" spans="4:8" ht="12.75">
      <c r="D257" s="131">
        <v>41818.12584292889</v>
      </c>
      <c r="F257" s="131">
        <v>36805</v>
      </c>
      <c r="G257" s="131">
        <v>39027.5</v>
      </c>
      <c r="H257" s="152" t="s">
        <v>995</v>
      </c>
    </row>
    <row r="259" spans="4:8" ht="12.75">
      <c r="D259" s="131">
        <v>42390.691227674484</v>
      </c>
      <c r="F259" s="131">
        <v>37060</v>
      </c>
      <c r="G259" s="131">
        <v>39205</v>
      </c>
      <c r="H259" s="152" t="s">
        <v>996</v>
      </c>
    </row>
    <row r="261" spans="1:8" ht="12.75">
      <c r="A261" s="147" t="s">
        <v>759</v>
      </c>
      <c r="C261" s="153" t="s">
        <v>760</v>
      </c>
      <c r="D261" s="131">
        <v>42148.01052041848</v>
      </c>
      <c r="F261" s="131">
        <v>36820</v>
      </c>
      <c r="G261" s="131">
        <v>39100</v>
      </c>
      <c r="H261" s="131">
        <v>4194.638427395229</v>
      </c>
    </row>
    <row r="262" spans="1:8" ht="12.75">
      <c r="A262" s="130">
        <v>38378.953888888886</v>
      </c>
      <c r="C262" s="153" t="s">
        <v>761</v>
      </c>
      <c r="D262" s="131">
        <v>296.07630650025567</v>
      </c>
      <c r="F262" s="131">
        <v>232.86262044390037</v>
      </c>
      <c r="G262" s="131">
        <v>93.10612224768036</v>
      </c>
      <c r="H262" s="131">
        <v>296.07630650025567</v>
      </c>
    </row>
    <row r="264" spans="3:8" ht="12.75">
      <c r="C264" s="153" t="s">
        <v>762</v>
      </c>
      <c r="D264" s="131">
        <v>0.7024680473514223</v>
      </c>
      <c r="F264" s="131">
        <v>0.6324351451491048</v>
      </c>
      <c r="G264" s="131">
        <v>0.23812307480225162</v>
      </c>
      <c r="H264" s="131">
        <v>7.0584464340615884</v>
      </c>
    </row>
    <row r="265" spans="1:16" ht="12.75">
      <c r="A265" s="141" t="s">
        <v>742</v>
      </c>
      <c r="B265" s="136" t="s">
        <v>997</v>
      </c>
      <c r="D265" s="141" t="s">
        <v>743</v>
      </c>
      <c r="E265" s="136" t="s">
        <v>744</v>
      </c>
      <c r="F265" s="137" t="s">
        <v>764</v>
      </c>
      <c r="G265" s="142" t="s">
        <v>746</v>
      </c>
      <c r="H265" s="143">
        <v>1</v>
      </c>
      <c r="I265" s="144" t="s">
        <v>747</v>
      </c>
      <c r="J265" s="143">
        <v>3</v>
      </c>
      <c r="K265" s="142" t="s">
        <v>748</v>
      </c>
      <c r="L265" s="145">
        <v>1</v>
      </c>
      <c r="M265" s="142" t="s">
        <v>749</v>
      </c>
      <c r="N265" s="146">
        <v>1</v>
      </c>
      <c r="O265" s="142" t="s">
        <v>750</v>
      </c>
      <c r="P265" s="146">
        <v>1</v>
      </c>
    </row>
    <row r="267" spans="1:10" ht="12.75">
      <c r="A267" s="147" t="s">
        <v>751</v>
      </c>
      <c r="C267" s="148" t="s">
        <v>752</v>
      </c>
      <c r="D267" s="148" t="s">
        <v>753</v>
      </c>
      <c r="F267" s="148" t="s">
        <v>754</v>
      </c>
      <c r="G267" s="148" t="s">
        <v>755</v>
      </c>
      <c r="H267" s="148" t="s">
        <v>756</v>
      </c>
      <c r="I267" s="149" t="s">
        <v>757</v>
      </c>
      <c r="J267" s="148" t="s">
        <v>758</v>
      </c>
    </row>
    <row r="268" spans="1:8" ht="12.75">
      <c r="A268" s="150" t="s">
        <v>825</v>
      </c>
      <c r="C268" s="151">
        <v>228.61599999992177</v>
      </c>
      <c r="D268" s="131">
        <v>29621.937349945307</v>
      </c>
      <c r="F268" s="131">
        <v>22439</v>
      </c>
      <c r="G268" s="131">
        <v>22776</v>
      </c>
      <c r="H268" s="152" t="s">
        <v>998</v>
      </c>
    </row>
    <row r="270" spans="4:8" ht="12.75">
      <c r="D270" s="131">
        <v>30720.864261120558</v>
      </c>
      <c r="F270" s="131">
        <v>23002</v>
      </c>
      <c r="G270" s="131">
        <v>22446</v>
      </c>
      <c r="H270" s="152" t="s">
        <v>999</v>
      </c>
    </row>
    <row r="272" spans="4:8" ht="12.75">
      <c r="D272" s="131">
        <v>30539.264631658792</v>
      </c>
      <c r="F272" s="131">
        <v>23011</v>
      </c>
      <c r="G272" s="131">
        <v>22872</v>
      </c>
      <c r="H272" s="152" t="s">
        <v>1000</v>
      </c>
    </row>
    <row r="274" spans="1:8" ht="12.75">
      <c r="A274" s="147" t="s">
        <v>759</v>
      </c>
      <c r="C274" s="153" t="s">
        <v>760</v>
      </c>
      <c r="D274" s="131">
        <v>30294.022080908217</v>
      </c>
      <c r="F274" s="131">
        <v>22817.333333333336</v>
      </c>
      <c r="G274" s="131">
        <v>22698</v>
      </c>
      <c r="H274" s="131">
        <v>7537.873040301347</v>
      </c>
    </row>
    <row r="275" spans="1:8" ht="12.75">
      <c r="A275" s="130">
        <v>38378.95637731482</v>
      </c>
      <c r="C275" s="153" t="s">
        <v>761</v>
      </c>
      <c r="D275" s="131">
        <v>589.0823546416326</v>
      </c>
      <c r="F275" s="131">
        <v>327.67717853603006</v>
      </c>
      <c r="G275" s="131">
        <v>223.4546933944329</v>
      </c>
      <c r="H275" s="131">
        <v>589.0823546416326</v>
      </c>
    </row>
    <row r="277" spans="3:8" ht="12.75">
      <c r="C277" s="153" t="s">
        <v>762</v>
      </c>
      <c r="D277" s="131">
        <v>1.9445498292314312</v>
      </c>
      <c r="F277" s="131">
        <v>1.436088844165386</v>
      </c>
      <c r="G277" s="131">
        <v>0.9844686465522643</v>
      </c>
      <c r="H277" s="131">
        <v>7.8149678495789905</v>
      </c>
    </row>
    <row r="278" spans="1:10" ht="12.75">
      <c r="A278" s="147" t="s">
        <v>751</v>
      </c>
      <c r="C278" s="148" t="s">
        <v>752</v>
      </c>
      <c r="D278" s="148" t="s">
        <v>753</v>
      </c>
      <c r="F278" s="148" t="s">
        <v>754</v>
      </c>
      <c r="G278" s="148" t="s">
        <v>755</v>
      </c>
      <c r="H278" s="148" t="s">
        <v>756</v>
      </c>
      <c r="I278" s="149" t="s">
        <v>757</v>
      </c>
      <c r="J278" s="148" t="s">
        <v>758</v>
      </c>
    </row>
    <row r="279" spans="1:8" ht="12.75">
      <c r="A279" s="150" t="s">
        <v>826</v>
      </c>
      <c r="C279" s="151">
        <v>231.6040000000503</v>
      </c>
      <c r="D279" s="131">
        <v>27665.808742433786</v>
      </c>
      <c r="F279" s="131">
        <v>16132</v>
      </c>
      <c r="G279" s="131">
        <v>18660</v>
      </c>
      <c r="H279" s="152" t="s">
        <v>1001</v>
      </c>
    </row>
    <row r="281" spans="4:8" ht="12.75">
      <c r="D281" s="131">
        <v>27860.295692265034</v>
      </c>
      <c r="F281" s="131">
        <v>16400</v>
      </c>
      <c r="G281" s="131">
        <v>18476</v>
      </c>
      <c r="H281" s="152" t="s">
        <v>1002</v>
      </c>
    </row>
    <row r="283" spans="4:8" ht="12.75">
      <c r="D283" s="131">
        <v>27031.86850193143</v>
      </c>
      <c r="F283" s="131">
        <v>16797</v>
      </c>
      <c r="G283" s="131">
        <v>18881</v>
      </c>
      <c r="H283" s="152" t="s">
        <v>1003</v>
      </c>
    </row>
    <row r="285" spans="1:8" ht="12.75">
      <c r="A285" s="147" t="s">
        <v>759</v>
      </c>
      <c r="C285" s="153" t="s">
        <v>760</v>
      </c>
      <c r="D285" s="131">
        <v>27519.324312210083</v>
      </c>
      <c r="F285" s="131">
        <v>16443</v>
      </c>
      <c r="G285" s="131">
        <v>18672.333333333332</v>
      </c>
      <c r="H285" s="131">
        <v>9886.807070830773</v>
      </c>
    </row>
    <row r="286" spans="1:8" ht="12.75">
      <c r="A286" s="130">
        <v>38378.957094907404</v>
      </c>
      <c r="C286" s="153" t="s">
        <v>761</v>
      </c>
      <c r="D286" s="131">
        <v>433.2045344227241</v>
      </c>
      <c r="F286" s="131">
        <v>334.57883973736296</v>
      </c>
      <c r="G286" s="131">
        <v>202.7814915946062</v>
      </c>
      <c r="H286" s="131">
        <v>433.2045344227241</v>
      </c>
    </row>
    <row r="288" spans="3:8" ht="12.75">
      <c r="C288" s="153" t="s">
        <v>762</v>
      </c>
      <c r="D288" s="131">
        <v>1.5741830341034757</v>
      </c>
      <c r="F288" s="131">
        <v>2.0347797831135614</v>
      </c>
      <c r="G288" s="131">
        <v>1.0859997407640871</v>
      </c>
      <c r="H288" s="131">
        <v>4.381642438445223</v>
      </c>
    </row>
    <row r="289" spans="1:10" ht="12.75">
      <c r="A289" s="147" t="s">
        <v>751</v>
      </c>
      <c r="C289" s="148" t="s">
        <v>752</v>
      </c>
      <c r="D289" s="148" t="s">
        <v>753</v>
      </c>
      <c r="F289" s="148" t="s">
        <v>754</v>
      </c>
      <c r="G289" s="148" t="s">
        <v>755</v>
      </c>
      <c r="H289" s="148" t="s">
        <v>756</v>
      </c>
      <c r="I289" s="149" t="s">
        <v>757</v>
      </c>
      <c r="J289" s="148" t="s">
        <v>758</v>
      </c>
    </row>
    <row r="290" spans="1:8" ht="12.75">
      <c r="A290" s="150" t="s">
        <v>824</v>
      </c>
      <c r="C290" s="151">
        <v>267.7160000000149</v>
      </c>
      <c r="D290" s="131">
        <v>14689.17713612318</v>
      </c>
      <c r="F290" s="131">
        <v>4166</v>
      </c>
      <c r="G290" s="131">
        <v>4303</v>
      </c>
      <c r="H290" s="152" t="s">
        <v>1004</v>
      </c>
    </row>
    <row r="292" spans="4:8" ht="12.75">
      <c r="D292" s="131">
        <v>15318.928272530437</v>
      </c>
      <c r="F292" s="131">
        <v>4200</v>
      </c>
      <c r="G292" s="131">
        <v>4333.25</v>
      </c>
      <c r="H292" s="152" t="s">
        <v>1005</v>
      </c>
    </row>
    <row r="294" spans="4:8" ht="12.75">
      <c r="D294" s="131">
        <v>14448.139344066381</v>
      </c>
      <c r="F294" s="131">
        <v>4162.75</v>
      </c>
      <c r="G294" s="131">
        <v>4282.75</v>
      </c>
      <c r="H294" s="152" t="s">
        <v>1006</v>
      </c>
    </row>
    <row r="296" spans="1:8" ht="12.75">
      <c r="A296" s="147" t="s">
        <v>759</v>
      </c>
      <c r="C296" s="153" t="s">
        <v>760</v>
      </c>
      <c r="D296" s="131">
        <v>14818.748250906665</v>
      </c>
      <c r="F296" s="131">
        <v>4176.25</v>
      </c>
      <c r="G296" s="131">
        <v>4306.333333333333</v>
      </c>
      <c r="H296" s="131">
        <v>10572.212550946779</v>
      </c>
    </row>
    <row r="297" spans="1:8" ht="12.75">
      <c r="A297" s="130">
        <v>38378.95799768518</v>
      </c>
      <c r="C297" s="153" t="s">
        <v>761</v>
      </c>
      <c r="D297" s="131">
        <v>449.6218909523396</v>
      </c>
      <c r="F297" s="131">
        <v>20.632195714465293</v>
      </c>
      <c r="G297" s="131">
        <v>25.414480780321547</v>
      </c>
      <c r="H297" s="131">
        <v>449.6218909523396</v>
      </c>
    </row>
    <row r="299" spans="3:8" ht="12.75">
      <c r="C299" s="153" t="s">
        <v>762</v>
      </c>
      <c r="D299" s="131">
        <v>3.034142178134582</v>
      </c>
      <c r="F299" s="131">
        <v>0.49403641339635535</v>
      </c>
      <c r="G299" s="131">
        <v>0.5901652011840287</v>
      </c>
      <c r="H299" s="131">
        <v>4.25286465615066</v>
      </c>
    </row>
    <row r="300" spans="1:10" ht="12.75">
      <c r="A300" s="147" t="s">
        <v>751</v>
      </c>
      <c r="C300" s="148" t="s">
        <v>752</v>
      </c>
      <c r="D300" s="148" t="s">
        <v>753</v>
      </c>
      <c r="F300" s="148" t="s">
        <v>754</v>
      </c>
      <c r="G300" s="148" t="s">
        <v>755</v>
      </c>
      <c r="H300" s="148" t="s">
        <v>756</v>
      </c>
      <c r="I300" s="149" t="s">
        <v>757</v>
      </c>
      <c r="J300" s="148" t="s">
        <v>758</v>
      </c>
    </row>
    <row r="301" spans="1:8" ht="12.75">
      <c r="A301" s="150" t="s">
        <v>823</v>
      </c>
      <c r="C301" s="151">
        <v>292.40199999976903</v>
      </c>
      <c r="D301" s="131">
        <v>55510.0791348815</v>
      </c>
      <c r="F301" s="131">
        <v>17039.75</v>
      </c>
      <c r="G301" s="131">
        <v>16275.25</v>
      </c>
      <c r="H301" s="152" t="s">
        <v>1007</v>
      </c>
    </row>
    <row r="303" spans="4:8" ht="12.75">
      <c r="D303" s="131">
        <v>53376.19909161329</v>
      </c>
      <c r="F303" s="131">
        <v>16722.25</v>
      </c>
      <c r="G303" s="131">
        <v>16115.999999985099</v>
      </c>
      <c r="H303" s="152" t="s">
        <v>1008</v>
      </c>
    </row>
    <row r="305" spans="4:8" ht="12.75">
      <c r="D305" s="131">
        <v>32598.34345573187</v>
      </c>
      <c r="F305" s="131">
        <v>17578.25</v>
      </c>
      <c r="G305" s="131">
        <v>16085.000000014901</v>
      </c>
      <c r="H305" s="152" t="s">
        <v>1009</v>
      </c>
    </row>
    <row r="307" spans="1:8" ht="12.75">
      <c r="A307" s="147" t="s">
        <v>759</v>
      </c>
      <c r="C307" s="153" t="s">
        <v>760</v>
      </c>
      <c r="D307" s="131">
        <v>47161.540560742214</v>
      </c>
      <c r="F307" s="131">
        <v>17113.416666666668</v>
      </c>
      <c r="G307" s="131">
        <v>16158.75</v>
      </c>
      <c r="H307" s="131">
        <v>30599.467658893</v>
      </c>
    </row>
    <row r="308" spans="1:8" ht="12.75">
      <c r="A308" s="130">
        <v>38378.95893518518</v>
      </c>
      <c r="C308" s="153" t="s">
        <v>761</v>
      </c>
      <c r="D308" s="131">
        <v>12657.147919231305</v>
      </c>
      <c r="F308" s="131">
        <v>432.728648616351</v>
      </c>
      <c r="G308" s="131">
        <v>102.07564596681344</v>
      </c>
      <c r="H308" s="131">
        <v>12657.147919231305</v>
      </c>
    </row>
    <row r="310" spans="3:8" ht="12.75">
      <c r="C310" s="153" t="s">
        <v>762</v>
      </c>
      <c r="D310" s="131">
        <v>26.83785934204036</v>
      </c>
      <c r="F310" s="131">
        <v>2.5285929574730415</v>
      </c>
      <c r="G310" s="131">
        <v>0.6317050883689236</v>
      </c>
      <c r="H310" s="131">
        <v>41.36394809323688</v>
      </c>
    </row>
    <row r="311" spans="1:10" ht="12.75">
      <c r="A311" s="147" t="s">
        <v>751</v>
      </c>
      <c r="C311" s="148" t="s">
        <v>752</v>
      </c>
      <c r="D311" s="148" t="s">
        <v>753</v>
      </c>
      <c r="F311" s="148" t="s">
        <v>754</v>
      </c>
      <c r="G311" s="148" t="s">
        <v>755</v>
      </c>
      <c r="H311" s="148" t="s">
        <v>756</v>
      </c>
      <c r="I311" s="149" t="s">
        <v>757</v>
      </c>
      <c r="J311" s="148" t="s">
        <v>758</v>
      </c>
    </row>
    <row r="312" spans="1:8" ht="12.75">
      <c r="A312" s="150" t="s">
        <v>877</v>
      </c>
      <c r="C312" s="151">
        <v>309.418</v>
      </c>
      <c r="D312" s="131">
        <v>29399.616572529078</v>
      </c>
      <c r="F312" s="131">
        <v>5674</v>
      </c>
      <c r="G312" s="131">
        <v>5392</v>
      </c>
      <c r="H312" s="152" t="s">
        <v>1010</v>
      </c>
    </row>
    <row r="314" spans="4:8" ht="12.75">
      <c r="D314" s="131">
        <v>24997.75</v>
      </c>
      <c r="F314" s="131">
        <v>5984</v>
      </c>
      <c r="G314" s="131">
        <v>4934</v>
      </c>
      <c r="H314" s="152" t="s">
        <v>1011</v>
      </c>
    </row>
    <row r="316" spans="4:8" ht="12.75">
      <c r="D316" s="131">
        <v>29376.327441692352</v>
      </c>
      <c r="F316" s="131">
        <v>5918</v>
      </c>
      <c r="G316" s="131">
        <v>5048</v>
      </c>
      <c r="H316" s="152" t="s">
        <v>1012</v>
      </c>
    </row>
    <row r="318" spans="1:8" ht="12.75">
      <c r="A318" s="147" t="s">
        <v>759</v>
      </c>
      <c r="C318" s="153" t="s">
        <v>760</v>
      </c>
      <c r="D318" s="131">
        <v>27924.56467140714</v>
      </c>
      <c r="F318" s="131">
        <v>5858.666666666666</v>
      </c>
      <c r="G318" s="131">
        <v>5124.666666666667</v>
      </c>
      <c r="H318" s="131">
        <v>22477.447137688454</v>
      </c>
    </row>
    <row r="319" spans="1:8" ht="12.75">
      <c r="A319" s="130">
        <v>38378.95967592593</v>
      </c>
      <c r="C319" s="153" t="s">
        <v>761</v>
      </c>
      <c r="D319" s="131">
        <v>2534.7226054298026</v>
      </c>
      <c r="F319" s="131">
        <v>163.29523365160824</v>
      </c>
      <c r="G319" s="131">
        <v>238.43098232682206</v>
      </c>
      <c r="H319" s="131">
        <v>2534.7226054298026</v>
      </c>
    </row>
    <row r="321" spans="3:8" ht="12.75">
      <c r="C321" s="153" t="s">
        <v>762</v>
      </c>
      <c r="D321" s="131">
        <v>9.077035345962571</v>
      </c>
      <c r="F321" s="131">
        <v>2.7872422676082436</v>
      </c>
      <c r="G321" s="131">
        <v>4.652614459349982</v>
      </c>
      <c r="H321" s="131">
        <v>11.276737032915872</v>
      </c>
    </row>
    <row r="322" spans="1:10" ht="12.75">
      <c r="A322" s="147" t="s">
        <v>751</v>
      </c>
      <c r="C322" s="148" t="s">
        <v>752</v>
      </c>
      <c r="D322" s="148" t="s">
        <v>753</v>
      </c>
      <c r="F322" s="148" t="s">
        <v>754</v>
      </c>
      <c r="G322" s="148" t="s">
        <v>755</v>
      </c>
      <c r="H322" s="148" t="s">
        <v>756</v>
      </c>
      <c r="I322" s="149" t="s">
        <v>757</v>
      </c>
      <c r="J322" s="148" t="s">
        <v>758</v>
      </c>
    </row>
    <row r="323" spans="1:8" ht="12.75">
      <c r="A323" s="150" t="s">
        <v>827</v>
      </c>
      <c r="C323" s="151">
        <v>324.75400000019</v>
      </c>
      <c r="D323" s="131">
        <v>50210.49340891838</v>
      </c>
      <c r="F323" s="131">
        <v>23879</v>
      </c>
      <c r="G323" s="131">
        <v>21023</v>
      </c>
      <c r="H323" s="152" t="s">
        <v>1013</v>
      </c>
    </row>
    <row r="325" spans="4:8" ht="12.75">
      <c r="D325" s="131">
        <v>46966.223582565784</v>
      </c>
      <c r="F325" s="131">
        <v>24062</v>
      </c>
      <c r="G325" s="131">
        <v>20852</v>
      </c>
      <c r="H325" s="152" t="s">
        <v>1014</v>
      </c>
    </row>
    <row r="327" spans="4:8" ht="12.75">
      <c r="D327" s="131">
        <v>48145.64321440458</v>
      </c>
      <c r="F327" s="131">
        <v>23828</v>
      </c>
      <c r="G327" s="131">
        <v>20950</v>
      </c>
      <c r="H327" s="152" t="s">
        <v>1015</v>
      </c>
    </row>
    <row r="329" spans="1:8" ht="12.75">
      <c r="A329" s="147" t="s">
        <v>759</v>
      </c>
      <c r="C329" s="153" t="s">
        <v>760</v>
      </c>
      <c r="D329" s="131">
        <v>48440.78673529625</v>
      </c>
      <c r="F329" s="131">
        <v>23923</v>
      </c>
      <c r="G329" s="131">
        <v>20941.666666666668</v>
      </c>
      <c r="H329" s="131">
        <v>25429.839366875196</v>
      </c>
    </row>
    <row r="330" spans="1:8" ht="12.75">
      <c r="A330" s="130">
        <v>38378.96040509259</v>
      </c>
      <c r="C330" s="153" t="s">
        <v>761</v>
      </c>
      <c r="D330" s="131">
        <v>1642.1491862766345</v>
      </c>
      <c r="F330" s="131">
        <v>123.04877081872863</v>
      </c>
      <c r="G330" s="131">
        <v>85.80404030891164</v>
      </c>
      <c r="H330" s="131">
        <v>1642.1491862766345</v>
      </c>
    </row>
    <row r="332" spans="3:8" ht="12.75">
      <c r="C332" s="153" t="s">
        <v>762</v>
      </c>
      <c r="D332" s="131">
        <v>3.3900134513713156</v>
      </c>
      <c r="F332" s="131">
        <v>0.5143534289960651</v>
      </c>
      <c r="G332" s="131">
        <v>0.4097288037035176</v>
      </c>
      <c r="H332" s="131">
        <v>6.457568066338994</v>
      </c>
    </row>
    <row r="333" spans="1:10" ht="12.75">
      <c r="A333" s="147" t="s">
        <v>751</v>
      </c>
      <c r="C333" s="148" t="s">
        <v>752</v>
      </c>
      <c r="D333" s="148" t="s">
        <v>753</v>
      </c>
      <c r="F333" s="148" t="s">
        <v>754</v>
      </c>
      <c r="G333" s="148" t="s">
        <v>755</v>
      </c>
      <c r="H333" s="148" t="s">
        <v>756</v>
      </c>
      <c r="I333" s="149" t="s">
        <v>757</v>
      </c>
      <c r="J333" s="148" t="s">
        <v>758</v>
      </c>
    </row>
    <row r="334" spans="1:8" ht="12.75">
      <c r="A334" s="150" t="s">
        <v>846</v>
      </c>
      <c r="C334" s="151">
        <v>343.82299999985844</v>
      </c>
      <c r="D334" s="131">
        <v>22384.67519557476</v>
      </c>
      <c r="F334" s="131">
        <v>18560</v>
      </c>
      <c r="G334" s="131">
        <v>17926</v>
      </c>
      <c r="H334" s="152" t="s">
        <v>1016</v>
      </c>
    </row>
    <row r="336" spans="4:8" ht="12.75">
      <c r="D336" s="131">
        <v>22410.49013057351</v>
      </c>
      <c r="F336" s="131">
        <v>18582</v>
      </c>
      <c r="G336" s="131">
        <v>18388</v>
      </c>
      <c r="H336" s="152" t="s">
        <v>1017</v>
      </c>
    </row>
    <row r="338" spans="4:8" ht="12.75">
      <c r="D338" s="131">
        <v>22544.286719739437</v>
      </c>
      <c r="F338" s="131">
        <v>18764</v>
      </c>
      <c r="G338" s="131">
        <v>18532</v>
      </c>
      <c r="H338" s="152" t="s">
        <v>1018</v>
      </c>
    </row>
    <row r="340" spans="1:8" ht="12.75">
      <c r="A340" s="147" t="s">
        <v>759</v>
      </c>
      <c r="C340" s="153" t="s">
        <v>760</v>
      </c>
      <c r="D340" s="131">
        <v>22446.4840152959</v>
      </c>
      <c r="F340" s="131">
        <v>18635.333333333332</v>
      </c>
      <c r="G340" s="131">
        <v>18282</v>
      </c>
      <c r="H340" s="131">
        <v>3962.3310098314223</v>
      </c>
    </row>
    <row r="341" spans="1:8" ht="12.75">
      <c r="A341" s="130">
        <v>38378.96109953704</v>
      </c>
      <c r="C341" s="153" t="s">
        <v>761</v>
      </c>
      <c r="D341" s="131">
        <v>85.6774734963729</v>
      </c>
      <c r="F341" s="131">
        <v>111.97023413985224</v>
      </c>
      <c r="G341" s="131">
        <v>316.60069488237076</v>
      </c>
      <c r="H341" s="131">
        <v>85.6774734963729</v>
      </c>
    </row>
    <row r="343" spans="3:8" ht="12.75">
      <c r="C343" s="153" t="s">
        <v>762</v>
      </c>
      <c r="D343" s="131">
        <v>0.38169663203372506</v>
      </c>
      <c r="F343" s="131">
        <v>0.6008491081807976</v>
      </c>
      <c r="G343" s="131">
        <v>1.7317618142564857</v>
      </c>
      <c r="H343" s="131">
        <v>2.162299749409832</v>
      </c>
    </row>
    <row r="344" spans="1:10" ht="12.75">
      <c r="A344" s="147" t="s">
        <v>751</v>
      </c>
      <c r="C344" s="148" t="s">
        <v>752</v>
      </c>
      <c r="D344" s="148" t="s">
        <v>753</v>
      </c>
      <c r="F344" s="148" t="s">
        <v>754</v>
      </c>
      <c r="G344" s="148" t="s">
        <v>755</v>
      </c>
      <c r="H344" s="148" t="s">
        <v>756</v>
      </c>
      <c r="I344" s="149" t="s">
        <v>757</v>
      </c>
      <c r="J344" s="148" t="s">
        <v>758</v>
      </c>
    </row>
    <row r="345" spans="1:8" ht="12.75">
      <c r="A345" s="150" t="s">
        <v>828</v>
      </c>
      <c r="C345" s="151">
        <v>361.38400000007823</v>
      </c>
      <c r="D345" s="131">
        <v>64968.077973365784</v>
      </c>
      <c r="F345" s="131">
        <v>19656</v>
      </c>
      <c r="G345" s="131">
        <v>19550</v>
      </c>
      <c r="H345" s="152" t="s">
        <v>1019</v>
      </c>
    </row>
    <row r="347" spans="4:8" ht="12.75">
      <c r="D347" s="131">
        <v>65126.15123492479</v>
      </c>
      <c r="F347" s="131">
        <v>19714</v>
      </c>
      <c r="G347" s="131">
        <v>19664</v>
      </c>
      <c r="H347" s="152" t="s">
        <v>1020</v>
      </c>
    </row>
    <row r="349" spans="4:8" ht="12.75">
      <c r="D349" s="131">
        <v>65700.15144777298</v>
      </c>
      <c r="F349" s="131">
        <v>20164</v>
      </c>
      <c r="G349" s="131">
        <v>19678</v>
      </c>
      <c r="H349" s="152" t="s">
        <v>1021</v>
      </c>
    </row>
    <row r="351" spans="1:8" ht="12.75">
      <c r="A351" s="147" t="s">
        <v>759</v>
      </c>
      <c r="C351" s="153" t="s">
        <v>760</v>
      </c>
      <c r="D351" s="131">
        <v>65264.79355202119</v>
      </c>
      <c r="F351" s="131">
        <v>19844.666666666668</v>
      </c>
      <c r="G351" s="131">
        <v>19630.666666666668</v>
      </c>
      <c r="H351" s="131">
        <v>45518.490770443444</v>
      </c>
    </row>
    <row r="352" spans="1:8" ht="12.75">
      <c r="A352" s="130">
        <v>38378.96179398148</v>
      </c>
      <c r="C352" s="153" t="s">
        <v>761</v>
      </c>
      <c r="D352" s="131">
        <v>385.22611807762155</v>
      </c>
      <c r="F352" s="131">
        <v>278.0671381758969</v>
      </c>
      <c r="G352" s="131">
        <v>70.20921117156448</v>
      </c>
      <c r="H352" s="131">
        <v>385.22611807762155</v>
      </c>
    </row>
    <row r="354" spans="3:8" ht="12.75">
      <c r="C354" s="153" t="s">
        <v>762</v>
      </c>
      <c r="D354" s="131">
        <v>0.5902510329256859</v>
      </c>
      <c r="F354" s="131">
        <v>1.401218487801409</v>
      </c>
      <c r="G354" s="131">
        <v>0.3576506715932443</v>
      </c>
      <c r="H354" s="131">
        <v>0.8463068778364695</v>
      </c>
    </row>
    <row r="355" spans="1:10" ht="12.75">
      <c r="A355" s="147" t="s">
        <v>751</v>
      </c>
      <c r="C355" s="148" t="s">
        <v>752</v>
      </c>
      <c r="D355" s="148" t="s">
        <v>753</v>
      </c>
      <c r="F355" s="148" t="s">
        <v>754</v>
      </c>
      <c r="G355" s="148" t="s">
        <v>755</v>
      </c>
      <c r="H355" s="148" t="s">
        <v>756</v>
      </c>
      <c r="I355" s="149" t="s">
        <v>757</v>
      </c>
      <c r="J355" s="148" t="s">
        <v>758</v>
      </c>
    </row>
    <row r="356" spans="1:8" ht="12.75">
      <c r="A356" s="150" t="s">
        <v>847</v>
      </c>
      <c r="C356" s="151">
        <v>371.029</v>
      </c>
      <c r="D356" s="131">
        <v>37968.46199554205</v>
      </c>
      <c r="F356" s="131">
        <v>26568.000000029802</v>
      </c>
      <c r="G356" s="131">
        <v>26140</v>
      </c>
      <c r="H356" s="152" t="s">
        <v>1022</v>
      </c>
    </row>
    <row r="358" spans="4:8" ht="12.75">
      <c r="D358" s="131">
        <v>41046.873255729675</v>
      </c>
      <c r="F358" s="131">
        <v>27400</v>
      </c>
      <c r="G358" s="131">
        <v>26944</v>
      </c>
      <c r="H358" s="152" t="s">
        <v>1023</v>
      </c>
    </row>
    <row r="360" spans="4:8" ht="12.75">
      <c r="D360" s="131">
        <v>40450.03347104788</v>
      </c>
      <c r="F360" s="131">
        <v>26666.000000029802</v>
      </c>
      <c r="G360" s="131">
        <v>26877.999999970198</v>
      </c>
      <c r="H360" s="152" t="s">
        <v>1024</v>
      </c>
    </row>
    <row r="362" spans="1:8" ht="12.75">
      <c r="A362" s="147" t="s">
        <v>759</v>
      </c>
      <c r="C362" s="153" t="s">
        <v>760</v>
      </c>
      <c r="D362" s="131">
        <v>39821.78957410654</v>
      </c>
      <c r="F362" s="131">
        <v>26878.00000001987</v>
      </c>
      <c r="G362" s="131">
        <v>26653.99999999007</v>
      </c>
      <c r="H362" s="131">
        <v>13029.032703062065</v>
      </c>
    </row>
    <row r="363" spans="1:8" ht="12.75">
      <c r="A363" s="130">
        <v>38378.9625</v>
      </c>
      <c r="C363" s="153" t="s">
        <v>761</v>
      </c>
      <c r="D363" s="131">
        <v>1632.5353800900264</v>
      </c>
      <c r="F363" s="131">
        <v>454.7130963413461</v>
      </c>
      <c r="G363" s="131">
        <v>446.3586002235082</v>
      </c>
      <c r="H363" s="131">
        <v>1632.5353800900264</v>
      </c>
    </row>
    <row r="365" spans="3:8" ht="12.75">
      <c r="C365" s="153" t="s">
        <v>762</v>
      </c>
      <c r="D365" s="131">
        <v>4.099603251260099</v>
      </c>
      <c r="F365" s="131">
        <v>1.6917668589218318</v>
      </c>
      <c r="G365" s="131">
        <v>1.674640204936124</v>
      </c>
      <c r="H365" s="131">
        <v>12.52998144448859</v>
      </c>
    </row>
    <row r="366" spans="1:10" ht="12.75">
      <c r="A366" s="147" t="s">
        <v>751</v>
      </c>
      <c r="C366" s="148" t="s">
        <v>752</v>
      </c>
      <c r="D366" s="148" t="s">
        <v>753</v>
      </c>
      <c r="F366" s="148" t="s">
        <v>754</v>
      </c>
      <c r="G366" s="148" t="s">
        <v>755</v>
      </c>
      <c r="H366" s="148" t="s">
        <v>756</v>
      </c>
      <c r="I366" s="149" t="s">
        <v>757</v>
      </c>
      <c r="J366" s="148" t="s">
        <v>758</v>
      </c>
    </row>
    <row r="367" spans="1:8" ht="12.75">
      <c r="A367" s="150" t="s">
        <v>822</v>
      </c>
      <c r="C367" s="151">
        <v>407.77100000018254</v>
      </c>
      <c r="D367" s="131">
        <v>1350183.0248203278</v>
      </c>
      <c r="F367" s="131">
        <v>59100</v>
      </c>
      <c r="G367" s="131">
        <v>58200</v>
      </c>
      <c r="H367" s="152" t="s">
        <v>1025</v>
      </c>
    </row>
    <row r="369" spans="4:8" ht="12.75">
      <c r="D369" s="131">
        <v>1331540.4739379883</v>
      </c>
      <c r="F369" s="131">
        <v>58900</v>
      </c>
      <c r="G369" s="131">
        <v>58000</v>
      </c>
      <c r="H369" s="152" t="s">
        <v>1026</v>
      </c>
    </row>
    <row r="371" spans="4:8" ht="12.75">
      <c r="D371" s="131">
        <v>1384207.1724529266</v>
      </c>
      <c r="F371" s="131">
        <v>59100</v>
      </c>
      <c r="G371" s="131">
        <v>58900</v>
      </c>
      <c r="H371" s="152" t="s">
        <v>1027</v>
      </c>
    </row>
    <row r="373" spans="1:8" ht="12.75">
      <c r="A373" s="147" t="s">
        <v>759</v>
      </c>
      <c r="C373" s="153" t="s">
        <v>760</v>
      </c>
      <c r="D373" s="131">
        <v>1355310.223737081</v>
      </c>
      <c r="F373" s="131">
        <v>59033.33333333333</v>
      </c>
      <c r="G373" s="131">
        <v>58366.66666666667</v>
      </c>
      <c r="H373" s="131">
        <v>1296615.6744708335</v>
      </c>
    </row>
    <row r="374" spans="1:8" ht="12.75">
      <c r="A374" s="130">
        <v>38378.963217592594</v>
      </c>
      <c r="C374" s="153" t="s">
        <v>761</v>
      </c>
      <c r="D374" s="131">
        <v>26705.08209432398</v>
      </c>
      <c r="F374" s="131">
        <v>115.47005383792514</v>
      </c>
      <c r="G374" s="131">
        <v>472.58156262526086</v>
      </c>
      <c r="H374" s="131">
        <v>26705.08209432398</v>
      </c>
    </row>
    <row r="376" spans="3:8" ht="12.75">
      <c r="C376" s="153" t="s">
        <v>762</v>
      </c>
      <c r="D376" s="131">
        <v>1.9704036483018925</v>
      </c>
      <c r="F376" s="131">
        <v>0.19560144636576818</v>
      </c>
      <c r="G376" s="131">
        <v>0.8096771489867405</v>
      </c>
      <c r="H376" s="131">
        <v>2.0595988942693206</v>
      </c>
    </row>
    <row r="377" spans="1:10" ht="12.75">
      <c r="A377" s="147" t="s">
        <v>751</v>
      </c>
      <c r="C377" s="148" t="s">
        <v>752</v>
      </c>
      <c r="D377" s="148" t="s">
        <v>753</v>
      </c>
      <c r="F377" s="148" t="s">
        <v>754</v>
      </c>
      <c r="G377" s="148" t="s">
        <v>755</v>
      </c>
      <c r="H377" s="148" t="s">
        <v>756</v>
      </c>
      <c r="I377" s="149" t="s">
        <v>757</v>
      </c>
      <c r="J377" s="148" t="s">
        <v>758</v>
      </c>
    </row>
    <row r="378" spans="1:8" ht="12.75">
      <c r="A378" s="150" t="s">
        <v>829</v>
      </c>
      <c r="C378" s="151">
        <v>455.40299999993294</v>
      </c>
      <c r="D378" s="131">
        <v>64906.649814248085</v>
      </c>
      <c r="F378" s="131">
        <v>37447.5</v>
      </c>
      <c r="G378" s="131">
        <v>39502.5</v>
      </c>
      <c r="H378" s="152" t="s">
        <v>1028</v>
      </c>
    </row>
    <row r="380" spans="4:8" ht="12.75">
      <c r="D380" s="131">
        <v>64763.71921008825</v>
      </c>
      <c r="F380" s="131">
        <v>37577.5</v>
      </c>
      <c r="G380" s="131">
        <v>39720</v>
      </c>
      <c r="H380" s="152" t="s">
        <v>1029</v>
      </c>
    </row>
    <row r="382" spans="4:8" ht="12.75">
      <c r="D382" s="131">
        <v>63314.93113964796</v>
      </c>
      <c r="F382" s="131">
        <v>37125</v>
      </c>
      <c r="G382" s="131">
        <v>39792.5</v>
      </c>
      <c r="H382" s="152" t="s">
        <v>1030</v>
      </c>
    </row>
    <row r="384" spans="1:8" ht="12.75">
      <c r="A384" s="147" t="s">
        <v>759</v>
      </c>
      <c r="C384" s="153" t="s">
        <v>760</v>
      </c>
      <c r="D384" s="131">
        <v>64328.433387994766</v>
      </c>
      <c r="F384" s="131">
        <v>37383.333333333336</v>
      </c>
      <c r="G384" s="131">
        <v>39671.666666666664</v>
      </c>
      <c r="H384" s="131">
        <v>25807.58551977771</v>
      </c>
    </row>
    <row r="385" spans="1:8" ht="12.75">
      <c r="A385" s="130">
        <v>38378.96412037037</v>
      </c>
      <c r="C385" s="153" t="s">
        <v>761</v>
      </c>
      <c r="D385" s="131">
        <v>880.6232991203522</v>
      </c>
      <c r="F385" s="131">
        <v>232.9744263504759</v>
      </c>
      <c r="G385" s="131">
        <v>150.92078496129463</v>
      </c>
      <c r="H385" s="131">
        <v>880.6232991203522</v>
      </c>
    </row>
    <row r="387" spans="3:8" ht="12.75">
      <c r="C387" s="153" t="s">
        <v>762</v>
      </c>
      <c r="D387" s="131">
        <v>1.3689487723242109</v>
      </c>
      <c r="F387" s="131">
        <v>0.6232039938042157</v>
      </c>
      <c r="G387" s="131">
        <v>0.38042461444682096</v>
      </c>
      <c r="H387" s="131">
        <v>3.412265352934641</v>
      </c>
    </row>
    <row r="388" spans="1:16" ht="12.75">
      <c r="A388" s="141" t="s">
        <v>742</v>
      </c>
      <c r="B388" s="136" t="s">
        <v>900</v>
      </c>
      <c r="D388" s="141" t="s">
        <v>743</v>
      </c>
      <c r="E388" s="136" t="s">
        <v>744</v>
      </c>
      <c r="F388" s="137" t="s">
        <v>765</v>
      </c>
      <c r="G388" s="142" t="s">
        <v>746</v>
      </c>
      <c r="H388" s="143">
        <v>1</v>
      </c>
      <c r="I388" s="144" t="s">
        <v>747</v>
      </c>
      <c r="J388" s="143">
        <v>4</v>
      </c>
      <c r="K388" s="142" t="s">
        <v>748</v>
      </c>
      <c r="L388" s="145">
        <v>1</v>
      </c>
      <c r="M388" s="142" t="s">
        <v>749</v>
      </c>
      <c r="N388" s="146">
        <v>1</v>
      </c>
      <c r="O388" s="142" t="s">
        <v>750</v>
      </c>
      <c r="P388" s="146">
        <v>1</v>
      </c>
    </row>
    <row r="390" spans="1:10" ht="12.75">
      <c r="A390" s="147" t="s">
        <v>751</v>
      </c>
      <c r="C390" s="148" t="s">
        <v>752</v>
      </c>
      <c r="D390" s="148" t="s">
        <v>753</v>
      </c>
      <c r="F390" s="148" t="s">
        <v>754</v>
      </c>
      <c r="G390" s="148" t="s">
        <v>755</v>
      </c>
      <c r="H390" s="148" t="s">
        <v>756</v>
      </c>
      <c r="I390" s="149" t="s">
        <v>757</v>
      </c>
      <c r="J390" s="148" t="s">
        <v>758</v>
      </c>
    </row>
    <row r="391" spans="1:8" ht="12.75">
      <c r="A391" s="150" t="s">
        <v>825</v>
      </c>
      <c r="C391" s="151">
        <v>228.61599999992177</v>
      </c>
      <c r="D391" s="131">
        <v>32306.943659335375</v>
      </c>
      <c r="F391" s="131">
        <v>22768</v>
      </c>
      <c r="G391" s="131">
        <v>23149</v>
      </c>
      <c r="H391" s="152" t="s">
        <v>1031</v>
      </c>
    </row>
    <row r="393" spans="4:8" ht="12.75">
      <c r="D393" s="131">
        <v>32451.51614934206</v>
      </c>
      <c r="F393" s="131">
        <v>22879</v>
      </c>
      <c r="G393" s="131">
        <v>23758</v>
      </c>
      <c r="H393" s="152" t="s">
        <v>1032</v>
      </c>
    </row>
    <row r="395" spans="4:8" ht="12.75">
      <c r="D395" s="131">
        <v>31395.90756651759</v>
      </c>
      <c r="F395" s="131">
        <v>23875</v>
      </c>
      <c r="G395" s="131">
        <v>23186</v>
      </c>
      <c r="H395" s="152" t="s">
        <v>1033</v>
      </c>
    </row>
    <row r="397" spans="1:8" ht="12.75">
      <c r="A397" s="147" t="s">
        <v>759</v>
      </c>
      <c r="C397" s="153" t="s">
        <v>760</v>
      </c>
      <c r="D397" s="131">
        <v>32051.455791731678</v>
      </c>
      <c r="F397" s="131">
        <v>23174</v>
      </c>
      <c r="G397" s="131">
        <v>23364.333333333336</v>
      </c>
      <c r="H397" s="131">
        <v>8779.868553891425</v>
      </c>
    </row>
    <row r="398" spans="1:8" ht="12.75">
      <c r="A398" s="130">
        <v>38378.9666087963</v>
      </c>
      <c r="C398" s="153" t="s">
        <v>761</v>
      </c>
      <c r="D398" s="131">
        <v>572.3049081587792</v>
      </c>
      <c r="F398" s="131">
        <v>609.6154525600545</v>
      </c>
      <c r="G398" s="131">
        <v>341.42690774649463</v>
      </c>
      <c r="H398" s="131">
        <v>572.3049081587792</v>
      </c>
    </row>
    <row r="400" spans="3:8" ht="12.75">
      <c r="C400" s="153" t="s">
        <v>762</v>
      </c>
      <c r="D400" s="131">
        <v>1.7855816343494042</v>
      </c>
      <c r="F400" s="131">
        <v>2.630600899974344</v>
      </c>
      <c r="G400" s="131">
        <v>1.4613167124241846</v>
      </c>
      <c r="H400" s="131">
        <v>6.518376723363603</v>
      </c>
    </row>
    <row r="401" spans="1:10" ht="12.75">
      <c r="A401" s="147" t="s">
        <v>751</v>
      </c>
      <c r="C401" s="148" t="s">
        <v>752</v>
      </c>
      <c r="D401" s="148" t="s">
        <v>753</v>
      </c>
      <c r="F401" s="148" t="s">
        <v>754</v>
      </c>
      <c r="G401" s="148" t="s">
        <v>755</v>
      </c>
      <c r="H401" s="148" t="s">
        <v>756</v>
      </c>
      <c r="I401" s="149" t="s">
        <v>757</v>
      </c>
      <c r="J401" s="148" t="s">
        <v>758</v>
      </c>
    </row>
    <row r="402" spans="1:8" ht="12.75">
      <c r="A402" s="150" t="s">
        <v>826</v>
      </c>
      <c r="C402" s="151">
        <v>231.6040000000503</v>
      </c>
      <c r="D402" s="131">
        <v>55878.96472221613</v>
      </c>
      <c r="F402" s="131">
        <v>17111</v>
      </c>
      <c r="G402" s="131">
        <v>19296</v>
      </c>
      <c r="H402" s="152" t="s">
        <v>1034</v>
      </c>
    </row>
    <row r="404" spans="4:8" ht="12.75">
      <c r="D404" s="131">
        <v>52367.25</v>
      </c>
      <c r="F404" s="131">
        <v>16906</v>
      </c>
      <c r="G404" s="131">
        <v>19513</v>
      </c>
      <c r="H404" s="152" t="s">
        <v>1035</v>
      </c>
    </row>
    <row r="406" spans="4:8" ht="12.75">
      <c r="D406" s="131">
        <v>55151.1349080205</v>
      </c>
      <c r="F406" s="131">
        <v>16908</v>
      </c>
      <c r="G406" s="131">
        <v>19314</v>
      </c>
      <c r="H406" s="152" t="s">
        <v>1036</v>
      </c>
    </row>
    <row r="408" spans="1:8" ht="12.75">
      <c r="A408" s="147" t="s">
        <v>759</v>
      </c>
      <c r="C408" s="153" t="s">
        <v>760</v>
      </c>
      <c r="D408" s="131">
        <v>54465.78321007888</v>
      </c>
      <c r="F408" s="131">
        <v>16975</v>
      </c>
      <c r="G408" s="131">
        <v>19374.333333333332</v>
      </c>
      <c r="H408" s="131">
        <v>36210.558164706825</v>
      </c>
    </row>
    <row r="409" spans="1:8" ht="12.75">
      <c r="A409" s="130">
        <v>38378.96733796296</v>
      </c>
      <c r="C409" s="153" t="s">
        <v>761</v>
      </c>
      <c r="D409" s="131">
        <v>1853.4603542997456</v>
      </c>
      <c r="F409" s="131">
        <v>117.78370006074694</v>
      </c>
      <c r="G409" s="131">
        <v>120.42563403749773</v>
      </c>
      <c r="H409" s="131">
        <v>1853.4603542997456</v>
      </c>
    </row>
    <row r="411" spans="3:8" ht="12.75">
      <c r="C411" s="153" t="s">
        <v>762</v>
      </c>
      <c r="D411" s="131">
        <v>3.402981183894484</v>
      </c>
      <c r="F411" s="131">
        <v>0.6938656851884943</v>
      </c>
      <c r="G411" s="131">
        <v>0.6215730470080575</v>
      </c>
      <c r="H411" s="131">
        <v>5.1185633368840175</v>
      </c>
    </row>
    <row r="412" spans="1:10" ht="12.75">
      <c r="A412" s="147" t="s">
        <v>751</v>
      </c>
      <c r="C412" s="148" t="s">
        <v>752</v>
      </c>
      <c r="D412" s="148" t="s">
        <v>753</v>
      </c>
      <c r="F412" s="148" t="s">
        <v>754</v>
      </c>
      <c r="G412" s="148" t="s">
        <v>755</v>
      </c>
      <c r="H412" s="148" t="s">
        <v>756</v>
      </c>
      <c r="I412" s="149" t="s">
        <v>757</v>
      </c>
      <c r="J412" s="148" t="s">
        <v>758</v>
      </c>
    </row>
    <row r="413" spans="1:8" ht="12.75">
      <c r="A413" s="150" t="s">
        <v>824</v>
      </c>
      <c r="C413" s="151">
        <v>267.7160000000149</v>
      </c>
      <c r="D413" s="131">
        <v>52403.03271454573</v>
      </c>
      <c r="F413" s="131">
        <v>4285.25</v>
      </c>
      <c r="G413" s="131">
        <v>4532</v>
      </c>
      <c r="H413" s="152" t="s">
        <v>1037</v>
      </c>
    </row>
    <row r="415" spans="4:8" ht="12.75">
      <c r="D415" s="131">
        <v>52647.207139372826</v>
      </c>
      <c r="F415" s="131">
        <v>4307.75</v>
      </c>
      <c r="G415" s="131">
        <v>4532</v>
      </c>
      <c r="H415" s="152" t="s">
        <v>1038</v>
      </c>
    </row>
    <row r="417" spans="4:8" ht="12.75">
      <c r="D417" s="131">
        <v>50793.42391991615</v>
      </c>
      <c r="F417" s="131">
        <v>4339.5</v>
      </c>
      <c r="G417" s="131">
        <v>4541.25</v>
      </c>
      <c r="H417" s="152" t="s">
        <v>1039</v>
      </c>
    </row>
    <row r="419" spans="1:8" ht="12.75">
      <c r="A419" s="147" t="s">
        <v>759</v>
      </c>
      <c r="C419" s="153" t="s">
        <v>760</v>
      </c>
      <c r="D419" s="131">
        <v>51947.88792461157</v>
      </c>
      <c r="F419" s="131">
        <v>4310.833333333333</v>
      </c>
      <c r="G419" s="131">
        <v>4535.083333333333</v>
      </c>
      <c r="H419" s="131">
        <v>47515.88942882336</v>
      </c>
    </row>
    <row r="420" spans="1:8" ht="12.75">
      <c r="A420" s="130">
        <v>38378.96824074074</v>
      </c>
      <c r="C420" s="153" t="s">
        <v>761</v>
      </c>
      <c r="D420" s="131">
        <v>1007.2217437275655</v>
      </c>
      <c r="F420" s="131">
        <v>27.256115521719767</v>
      </c>
      <c r="G420" s="131">
        <v>5.340489990004038</v>
      </c>
      <c r="H420" s="131">
        <v>1007.2217437275655</v>
      </c>
    </row>
    <row r="422" spans="3:8" ht="12.75">
      <c r="C422" s="153" t="s">
        <v>762</v>
      </c>
      <c r="D422" s="131">
        <v>1.9389079786829406</v>
      </c>
      <c r="F422" s="131">
        <v>0.63227022281198</v>
      </c>
      <c r="G422" s="131">
        <v>0.11775946763206938</v>
      </c>
      <c r="H422" s="131">
        <v>2.1197577396427314</v>
      </c>
    </row>
    <row r="423" spans="1:10" ht="12.75">
      <c r="A423" s="147" t="s">
        <v>751</v>
      </c>
      <c r="C423" s="148" t="s">
        <v>752</v>
      </c>
      <c r="D423" s="148" t="s">
        <v>753</v>
      </c>
      <c r="F423" s="148" t="s">
        <v>754</v>
      </c>
      <c r="G423" s="148" t="s">
        <v>755</v>
      </c>
      <c r="H423" s="148" t="s">
        <v>756</v>
      </c>
      <c r="I423" s="149" t="s">
        <v>757</v>
      </c>
      <c r="J423" s="148" t="s">
        <v>758</v>
      </c>
    </row>
    <row r="424" spans="1:8" ht="12.75">
      <c r="A424" s="150" t="s">
        <v>823</v>
      </c>
      <c r="C424" s="151">
        <v>292.40199999976903</v>
      </c>
      <c r="D424" s="131">
        <v>52113.61484819651</v>
      </c>
      <c r="F424" s="131">
        <v>17674.25</v>
      </c>
      <c r="G424" s="131">
        <v>16547.5</v>
      </c>
      <c r="H424" s="152" t="s">
        <v>1040</v>
      </c>
    </row>
    <row r="426" spans="4:8" ht="12.75">
      <c r="D426" s="131">
        <v>55274.550942242146</v>
      </c>
      <c r="F426" s="131">
        <v>17539.25</v>
      </c>
      <c r="G426" s="131">
        <v>16764.5</v>
      </c>
      <c r="H426" s="152" t="s">
        <v>1041</v>
      </c>
    </row>
    <row r="428" spans="4:8" ht="12.75">
      <c r="D428" s="131">
        <v>55355.632088303566</v>
      </c>
      <c r="F428" s="131">
        <v>17724.5</v>
      </c>
      <c r="G428" s="131">
        <v>16413.5</v>
      </c>
      <c r="H428" s="152" t="s">
        <v>1042</v>
      </c>
    </row>
    <row r="430" spans="1:8" ht="12.75">
      <c r="A430" s="147" t="s">
        <v>759</v>
      </c>
      <c r="C430" s="153" t="s">
        <v>760</v>
      </c>
      <c r="D430" s="131">
        <v>54247.932626247406</v>
      </c>
      <c r="F430" s="131">
        <v>17646</v>
      </c>
      <c r="G430" s="131">
        <v>16575.166666666668</v>
      </c>
      <c r="H430" s="131">
        <v>37220.3655328382</v>
      </c>
    </row>
    <row r="431" spans="1:8" ht="12.75">
      <c r="A431" s="130">
        <v>38378.96917824074</v>
      </c>
      <c r="C431" s="153" t="s">
        <v>761</v>
      </c>
      <c r="D431" s="131">
        <v>1848.8179524605262</v>
      </c>
      <c r="F431" s="131">
        <v>95.80155270140457</v>
      </c>
      <c r="G431" s="131">
        <v>177.1280139710637</v>
      </c>
      <c r="H431" s="131">
        <v>1848.8179524605262</v>
      </c>
    </row>
    <row r="433" spans="3:8" ht="12.75">
      <c r="C433" s="153" t="s">
        <v>762</v>
      </c>
      <c r="D433" s="131">
        <v>3.4080892357656243</v>
      </c>
      <c r="F433" s="131">
        <v>0.5429080397903466</v>
      </c>
      <c r="G433" s="131">
        <v>1.0686348893690183</v>
      </c>
      <c r="H433" s="131">
        <v>4.967221374624546</v>
      </c>
    </row>
    <row r="434" spans="1:10" ht="12.75">
      <c r="A434" s="147" t="s">
        <v>751</v>
      </c>
      <c r="C434" s="148" t="s">
        <v>752</v>
      </c>
      <c r="D434" s="148" t="s">
        <v>753</v>
      </c>
      <c r="F434" s="148" t="s">
        <v>754</v>
      </c>
      <c r="G434" s="148" t="s">
        <v>755</v>
      </c>
      <c r="H434" s="148" t="s">
        <v>756</v>
      </c>
      <c r="I434" s="149" t="s">
        <v>757</v>
      </c>
      <c r="J434" s="148" t="s">
        <v>758</v>
      </c>
    </row>
    <row r="435" spans="1:8" ht="12.75">
      <c r="A435" s="150" t="s">
        <v>877</v>
      </c>
      <c r="C435" s="151">
        <v>309.418</v>
      </c>
      <c r="D435" s="131">
        <v>30500.522946953773</v>
      </c>
      <c r="F435" s="131">
        <v>5902</v>
      </c>
      <c r="G435" s="131">
        <v>5530</v>
      </c>
      <c r="H435" s="152" t="s">
        <v>1043</v>
      </c>
    </row>
    <row r="437" spans="4:8" ht="12.75">
      <c r="D437" s="131">
        <v>30436.524482369423</v>
      </c>
      <c r="F437" s="131">
        <v>5834</v>
      </c>
      <c r="G437" s="131">
        <v>5228</v>
      </c>
      <c r="H437" s="152" t="s">
        <v>1044</v>
      </c>
    </row>
    <row r="439" spans="4:8" ht="12.75">
      <c r="D439" s="131">
        <v>27077.11308091879</v>
      </c>
      <c r="F439" s="131">
        <v>5994</v>
      </c>
      <c r="G439" s="131">
        <v>5200</v>
      </c>
      <c r="H439" s="152" t="s">
        <v>1045</v>
      </c>
    </row>
    <row r="441" spans="1:8" ht="12.75">
      <c r="A441" s="147" t="s">
        <v>759</v>
      </c>
      <c r="C441" s="153" t="s">
        <v>760</v>
      </c>
      <c r="D441" s="131">
        <v>29338.053503413998</v>
      </c>
      <c r="F441" s="131">
        <v>5910</v>
      </c>
      <c r="G441" s="131">
        <v>5319.333333333334</v>
      </c>
      <c r="H441" s="131">
        <v>23759.236547729986</v>
      </c>
    </row>
    <row r="442" spans="1:8" ht="12.75">
      <c r="A442" s="130">
        <v>38378.96991898148</v>
      </c>
      <c r="C442" s="153" t="s">
        <v>761</v>
      </c>
      <c r="D442" s="131">
        <v>1958.2932993864624</v>
      </c>
      <c r="F442" s="131">
        <v>80.29943959953893</v>
      </c>
      <c r="G442" s="131">
        <v>182.9790516243139</v>
      </c>
      <c r="H442" s="131">
        <v>1958.2932993864624</v>
      </c>
    </row>
    <row r="444" spans="3:8" ht="12.75">
      <c r="C444" s="153" t="s">
        <v>762</v>
      </c>
      <c r="D444" s="131">
        <v>6.6749257893288</v>
      </c>
      <c r="F444" s="131">
        <v>1.3587045617519278</v>
      </c>
      <c r="G444" s="131">
        <v>3.439886921123835</v>
      </c>
      <c r="H444" s="131">
        <v>8.242240004018827</v>
      </c>
    </row>
    <row r="445" spans="1:10" ht="12.75">
      <c r="A445" s="147" t="s">
        <v>751</v>
      </c>
      <c r="C445" s="148" t="s">
        <v>752</v>
      </c>
      <c r="D445" s="148" t="s">
        <v>753</v>
      </c>
      <c r="F445" s="148" t="s">
        <v>754</v>
      </c>
      <c r="G445" s="148" t="s">
        <v>755</v>
      </c>
      <c r="H445" s="148" t="s">
        <v>756</v>
      </c>
      <c r="I445" s="149" t="s">
        <v>757</v>
      </c>
      <c r="J445" s="148" t="s">
        <v>758</v>
      </c>
    </row>
    <row r="446" spans="1:8" ht="12.75">
      <c r="A446" s="150" t="s">
        <v>827</v>
      </c>
      <c r="C446" s="151">
        <v>324.75400000019</v>
      </c>
      <c r="D446" s="131">
        <v>51715.6486518383</v>
      </c>
      <c r="F446" s="131">
        <v>24701</v>
      </c>
      <c r="G446" s="131">
        <v>21656</v>
      </c>
      <c r="H446" s="152" t="s">
        <v>1046</v>
      </c>
    </row>
    <row r="448" spans="4:8" ht="12.75">
      <c r="D448" s="131">
        <v>52528.50925165415</v>
      </c>
      <c r="F448" s="131">
        <v>24306</v>
      </c>
      <c r="G448" s="131">
        <v>21492</v>
      </c>
      <c r="H448" s="152" t="s">
        <v>1047</v>
      </c>
    </row>
    <row r="450" spans="4:8" ht="12.75">
      <c r="D450" s="131">
        <v>51428.0034840107</v>
      </c>
      <c r="F450" s="131">
        <v>24160</v>
      </c>
      <c r="G450" s="131">
        <v>21725</v>
      </c>
      <c r="H450" s="152" t="s">
        <v>1048</v>
      </c>
    </row>
    <row r="452" spans="1:8" ht="12.75">
      <c r="A452" s="147" t="s">
        <v>759</v>
      </c>
      <c r="C452" s="153" t="s">
        <v>760</v>
      </c>
      <c r="D452" s="131">
        <v>51890.72046250105</v>
      </c>
      <c r="F452" s="131">
        <v>24389</v>
      </c>
      <c r="G452" s="131">
        <v>21624.333333333336</v>
      </c>
      <c r="H452" s="131">
        <v>28347.490199343152</v>
      </c>
    </row>
    <row r="453" spans="1:8" ht="12.75">
      <c r="A453" s="130">
        <v>38378.97064814815</v>
      </c>
      <c r="C453" s="153" t="s">
        <v>761</v>
      </c>
      <c r="D453" s="131">
        <v>570.7590037133223</v>
      </c>
      <c r="F453" s="131">
        <v>279.88747739046846</v>
      </c>
      <c r="G453" s="131">
        <v>119.68430696350015</v>
      </c>
      <c r="H453" s="131">
        <v>570.7590037133223</v>
      </c>
    </row>
    <row r="455" spans="3:8" ht="12.75">
      <c r="C455" s="153" t="s">
        <v>762</v>
      </c>
      <c r="D455" s="131">
        <v>1.099924993575263</v>
      </c>
      <c r="F455" s="131">
        <v>1.1475971847573438</v>
      </c>
      <c r="G455" s="131">
        <v>0.5534705052803175</v>
      </c>
      <c r="H455" s="131">
        <v>2.013437520216684</v>
      </c>
    </row>
    <row r="456" spans="1:10" ht="12.75">
      <c r="A456" s="147" t="s">
        <v>751</v>
      </c>
      <c r="C456" s="148" t="s">
        <v>752</v>
      </c>
      <c r="D456" s="148" t="s">
        <v>753</v>
      </c>
      <c r="F456" s="148" t="s">
        <v>754</v>
      </c>
      <c r="G456" s="148" t="s">
        <v>755</v>
      </c>
      <c r="H456" s="148" t="s">
        <v>756</v>
      </c>
      <c r="I456" s="149" t="s">
        <v>757</v>
      </c>
      <c r="J456" s="148" t="s">
        <v>758</v>
      </c>
    </row>
    <row r="457" spans="1:8" ht="12.75">
      <c r="A457" s="150" t="s">
        <v>846</v>
      </c>
      <c r="C457" s="151">
        <v>343.82299999985844</v>
      </c>
      <c r="D457" s="131">
        <v>49593.31619745493</v>
      </c>
      <c r="F457" s="131">
        <v>19406</v>
      </c>
      <c r="G457" s="131">
        <v>18778</v>
      </c>
      <c r="H457" s="152" t="s">
        <v>1049</v>
      </c>
    </row>
    <row r="459" spans="4:8" ht="12.75">
      <c r="D459" s="131">
        <v>50094.56808137894</v>
      </c>
      <c r="F459" s="131">
        <v>18954</v>
      </c>
      <c r="G459" s="131">
        <v>19170</v>
      </c>
      <c r="H459" s="152" t="s">
        <v>1050</v>
      </c>
    </row>
    <row r="461" spans="4:8" ht="12.75">
      <c r="D461" s="131">
        <v>50895.4205917716</v>
      </c>
      <c r="F461" s="131">
        <v>19604</v>
      </c>
      <c r="G461" s="131">
        <v>18920</v>
      </c>
      <c r="H461" s="152" t="s">
        <v>1051</v>
      </c>
    </row>
    <row r="463" spans="1:8" ht="12.75">
      <c r="A463" s="147" t="s">
        <v>759</v>
      </c>
      <c r="C463" s="153" t="s">
        <v>760</v>
      </c>
      <c r="D463" s="131">
        <v>50194.434956868485</v>
      </c>
      <c r="F463" s="131">
        <v>19321.333333333332</v>
      </c>
      <c r="G463" s="131">
        <v>18956</v>
      </c>
      <c r="H463" s="131">
        <v>31029.416377633515</v>
      </c>
    </row>
    <row r="464" spans="1:8" ht="12.75">
      <c r="A464" s="130">
        <v>38378.971342592595</v>
      </c>
      <c r="C464" s="153" t="s">
        <v>761</v>
      </c>
      <c r="D464" s="131">
        <v>656.7716559355805</v>
      </c>
      <c r="F464" s="131">
        <v>333.1686259738953</v>
      </c>
      <c r="G464" s="131">
        <v>198.4641025475388</v>
      </c>
      <c r="H464" s="131">
        <v>656.7716559355805</v>
      </c>
    </row>
    <row r="466" spans="3:8" ht="12.75">
      <c r="C466" s="153" t="s">
        <v>762</v>
      </c>
      <c r="D466" s="131">
        <v>1.308455123560883</v>
      </c>
      <c r="F466" s="131">
        <v>1.724356286525578</v>
      </c>
      <c r="G466" s="131">
        <v>1.046972475984062</v>
      </c>
      <c r="H466" s="131">
        <v>2.1166097613392165</v>
      </c>
    </row>
    <row r="467" spans="1:10" ht="12.75">
      <c r="A467" s="147" t="s">
        <v>751</v>
      </c>
      <c r="C467" s="148" t="s">
        <v>752</v>
      </c>
      <c r="D467" s="148" t="s">
        <v>753</v>
      </c>
      <c r="F467" s="148" t="s">
        <v>754</v>
      </c>
      <c r="G467" s="148" t="s">
        <v>755</v>
      </c>
      <c r="H467" s="148" t="s">
        <v>756</v>
      </c>
      <c r="I467" s="149" t="s">
        <v>757</v>
      </c>
      <c r="J467" s="148" t="s">
        <v>758</v>
      </c>
    </row>
    <row r="468" spans="1:8" ht="12.75">
      <c r="A468" s="150" t="s">
        <v>828</v>
      </c>
      <c r="C468" s="151">
        <v>361.38400000007823</v>
      </c>
      <c r="D468" s="131">
        <v>52300.1316421628</v>
      </c>
      <c r="F468" s="131">
        <v>20468</v>
      </c>
      <c r="G468" s="131">
        <v>20000</v>
      </c>
      <c r="H468" s="152" t="s">
        <v>1052</v>
      </c>
    </row>
    <row r="470" spans="4:8" ht="12.75">
      <c r="D470" s="131">
        <v>52402.447952866554</v>
      </c>
      <c r="F470" s="131">
        <v>20334</v>
      </c>
      <c r="G470" s="131">
        <v>20040</v>
      </c>
      <c r="H470" s="152" t="s">
        <v>1053</v>
      </c>
    </row>
    <row r="472" spans="4:8" ht="12.75">
      <c r="D472" s="131">
        <v>50652.27413326502</v>
      </c>
      <c r="F472" s="131">
        <v>20162</v>
      </c>
      <c r="G472" s="131">
        <v>19922</v>
      </c>
      <c r="H472" s="152" t="s">
        <v>1054</v>
      </c>
    </row>
    <row r="474" spans="1:8" ht="12.75">
      <c r="A474" s="147" t="s">
        <v>759</v>
      </c>
      <c r="C474" s="153" t="s">
        <v>760</v>
      </c>
      <c r="D474" s="131">
        <v>51784.951242764786</v>
      </c>
      <c r="F474" s="131">
        <v>20321.333333333332</v>
      </c>
      <c r="G474" s="131">
        <v>19987.333333333332</v>
      </c>
      <c r="H474" s="131">
        <v>31617.139113261826</v>
      </c>
    </row>
    <row r="475" spans="1:8" ht="12.75">
      <c r="A475" s="130">
        <v>38378.972025462965</v>
      </c>
      <c r="C475" s="153" t="s">
        <v>761</v>
      </c>
      <c r="D475" s="131">
        <v>982.2602672648925</v>
      </c>
      <c r="F475" s="131">
        <v>153.39274211426476</v>
      </c>
      <c r="G475" s="131">
        <v>60.011110082494994</v>
      </c>
      <c r="H475" s="131">
        <v>982.2602672648925</v>
      </c>
    </row>
    <row r="477" spans="3:8" ht="12.75">
      <c r="C477" s="153" t="s">
        <v>762</v>
      </c>
      <c r="D477" s="131">
        <v>1.8968063958583543</v>
      </c>
      <c r="F477" s="131">
        <v>0.7548360119788636</v>
      </c>
      <c r="G477" s="131">
        <v>0.3002457060262917</v>
      </c>
      <c r="H477" s="131">
        <v>3.106733546467153</v>
      </c>
    </row>
    <row r="478" spans="1:10" ht="12.75">
      <c r="A478" s="147" t="s">
        <v>751</v>
      </c>
      <c r="C478" s="148" t="s">
        <v>752</v>
      </c>
      <c r="D478" s="148" t="s">
        <v>753</v>
      </c>
      <c r="F478" s="148" t="s">
        <v>754</v>
      </c>
      <c r="G478" s="148" t="s">
        <v>755</v>
      </c>
      <c r="H478" s="148" t="s">
        <v>756</v>
      </c>
      <c r="I478" s="149" t="s">
        <v>757</v>
      </c>
      <c r="J478" s="148" t="s">
        <v>758</v>
      </c>
    </row>
    <row r="479" spans="1:8" ht="12.75">
      <c r="A479" s="150" t="s">
        <v>847</v>
      </c>
      <c r="C479" s="151">
        <v>371.029</v>
      </c>
      <c r="D479" s="131">
        <v>50025.02686864138</v>
      </c>
      <c r="F479" s="131">
        <v>27892</v>
      </c>
      <c r="G479" s="131">
        <v>26858</v>
      </c>
      <c r="H479" s="152" t="s">
        <v>1055</v>
      </c>
    </row>
    <row r="481" spans="4:8" ht="12.75">
      <c r="D481" s="131">
        <v>48245.05037212372</v>
      </c>
      <c r="F481" s="131">
        <v>27010</v>
      </c>
      <c r="G481" s="131">
        <v>27010</v>
      </c>
      <c r="H481" s="152" t="s">
        <v>1056</v>
      </c>
    </row>
    <row r="483" spans="4:8" ht="12.75">
      <c r="D483" s="131">
        <v>50619.54432851076</v>
      </c>
      <c r="F483" s="131">
        <v>27568.000000029802</v>
      </c>
      <c r="G483" s="131">
        <v>27666.000000029802</v>
      </c>
      <c r="H483" s="152" t="s">
        <v>1057</v>
      </c>
    </row>
    <row r="485" spans="1:8" ht="12.75">
      <c r="A485" s="147" t="s">
        <v>759</v>
      </c>
      <c r="C485" s="153" t="s">
        <v>760</v>
      </c>
      <c r="D485" s="131">
        <v>49629.873856425285</v>
      </c>
      <c r="F485" s="131">
        <v>27490.00000000993</v>
      </c>
      <c r="G485" s="131">
        <v>27178.00000000993</v>
      </c>
      <c r="H485" s="131">
        <v>22258.605357472436</v>
      </c>
    </row>
    <row r="486" spans="1:8" ht="12.75">
      <c r="A486" s="130">
        <v>38378.97274305556</v>
      </c>
      <c r="C486" s="153" t="s">
        <v>761</v>
      </c>
      <c r="D486" s="131">
        <v>1235.5827833565752</v>
      </c>
      <c r="F486" s="131">
        <v>446.14347468301935</v>
      </c>
      <c r="G486" s="131">
        <v>429.3995808272855</v>
      </c>
      <c r="H486" s="131">
        <v>1235.5827833565752</v>
      </c>
    </row>
    <row r="488" spans="3:8" ht="12.75">
      <c r="C488" s="153" t="s">
        <v>762</v>
      </c>
      <c r="D488" s="131">
        <v>2.489594849527532</v>
      </c>
      <c r="F488" s="131">
        <v>1.6229300643246933</v>
      </c>
      <c r="G488" s="131">
        <v>1.5799528325378196</v>
      </c>
      <c r="H488" s="131">
        <v>5.551034143932911</v>
      </c>
    </row>
    <row r="489" spans="1:10" ht="12.75">
      <c r="A489" s="147" t="s">
        <v>751</v>
      </c>
      <c r="C489" s="148" t="s">
        <v>752</v>
      </c>
      <c r="D489" s="148" t="s">
        <v>753</v>
      </c>
      <c r="F489" s="148" t="s">
        <v>754</v>
      </c>
      <c r="G489" s="148" t="s">
        <v>755</v>
      </c>
      <c r="H489" s="148" t="s">
        <v>756</v>
      </c>
      <c r="I489" s="149" t="s">
        <v>757</v>
      </c>
      <c r="J489" s="148" t="s">
        <v>758</v>
      </c>
    </row>
    <row r="490" spans="1:8" ht="12.75">
      <c r="A490" s="150" t="s">
        <v>822</v>
      </c>
      <c r="C490" s="151">
        <v>407.77100000018254</v>
      </c>
      <c r="D490" s="131">
        <v>4704525</v>
      </c>
      <c r="F490" s="131">
        <v>67900</v>
      </c>
      <c r="G490" s="131">
        <v>64400</v>
      </c>
      <c r="H490" s="152" t="s">
        <v>1058</v>
      </c>
    </row>
    <row r="492" spans="4:8" ht="12.75">
      <c r="D492" s="131">
        <v>5135841.664260864</v>
      </c>
      <c r="F492" s="131">
        <v>67000</v>
      </c>
      <c r="G492" s="131">
        <v>64400</v>
      </c>
      <c r="H492" s="152" t="s">
        <v>1059</v>
      </c>
    </row>
    <row r="494" spans="4:8" ht="12.75">
      <c r="D494" s="131">
        <v>5241543.495285034</v>
      </c>
      <c r="F494" s="131">
        <v>67900</v>
      </c>
      <c r="G494" s="131">
        <v>64300</v>
      </c>
      <c r="H494" s="152" t="s">
        <v>1060</v>
      </c>
    </row>
    <row r="496" spans="1:8" ht="12.75">
      <c r="A496" s="147" t="s">
        <v>759</v>
      </c>
      <c r="C496" s="153" t="s">
        <v>760</v>
      </c>
      <c r="D496" s="131">
        <v>5027303.3865153</v>
      </c>
      <c r="F496" s="131">
        <v>67600</v>
      </c>
      <c r="G496" s="131">
        <v>64366.66666666667</v>
      </c>
      <c r="H496" s="131">
        <v>4961346.489240667</v>
      </c>
    </row>
    <row r="497" spans="1:8" ht="12.75">
      <c r="A497" s="130">
        <v>38378.97346064815</v>
      </c>
      <c r="C497" s="153" t="s">
        <v>761</v>
      </c>
      <c r="D497" s="131">
        <v>284486.6154523384</v>
      </c>
      <c r="F497" s="131">
        <v>519.6152422706632</v>
      </c>
      <c r="G497" s="131">
        <v>57.73502691896257</v>
      </c>
      <c r="H497" s="131">
        <v>284486.6154523384</v>
      </c>
    </row>
    <row r="499" spans="3:8" ht="12.75">
      <c r="C499" s="153" t="s">
        <v>762</v>
      </c>
      <c r="D499" s="131">
        <v>5.658831257636348</v>
      </c>
      <c r="F499" s="131">
        <v>0.7686616009921053</v>
      </c>
      <c r="G499" s="131">
        <v>0.08969708998285224</v>
      </c>
      <c r="H499" s="131">
        <v>5.734060623850503</v>
      </c>
    </row>
    <row r="500" spans="1:10" ht="12.75">
      <c r="A500" s="147" t="s">
        <v>751</v>
      </c>
      <c r="C500" s="148" t="s">
        <v>752</v>
      </c>
      <c r="D500" s="148" t="s">
        <v>753</v>
      </c>
      <c r="F500" s="148" t="s">
        <v>754</v>
      </c>
      <c r="G500" s="148" t="s">
        <v>755</v>
      </c>
      <c r="H500" s="148" t="s">
        <v>756</v>
      </c>
      <c r="I500" s="149" t="s">
        <v>757</v>
      </c>
      <c r="J500" s="148" t="s">
        <v>758</v>
      </c>
    </row>
    <row r="501" spans="1:8" ht="12.75">
      <c r="A501" s="150" t="s">
        <v>829</v>
      </c>
      <c r="C501" s="151">
        <v>455.40299999993294</v>
      </c>
      <c r="D501" s="131">
        <v>472430.83527469635</v>
      </c>
      <c r="F501" s="131">
        <v>39795</v>
      </c>
      <c r="G501" s="131">
        <v>40907.5</v>
      </c>
      <c r="H501" s="152" t="s">
        <v>1061</v>
      </c>
    </row>
    <row r="503" spans="4:8" ht="12.75">
      <c r="D503" s="131">
        <v>455555.55911779404</v>
      </c>
      <c r="F503" s="131">
        <v>39582.5</v>
      </c>
      <c r="G503" s="131">
        <v>41167.5</v>
      </c>
      <c r="H503" s="152" t="s">
        <v>1062</v>
      </c>
    </row>
    <row r="505" spans="4:8" ht="12.75">
      <c r="D505" s="131">
        <v>471508.32593631744</v>
      </c>
      <c r="F505" s="131">
        <v>39287.5</v>
      </c>
      <c r="G505" s="131">
        <v>41327.5</v>
      </c>
      <c r="H505" s="152" t="s">
        <v>1063</v>
      </c>
    </row>
    <row r="507" spans="1:8" ht="12.75">
      <c r="A507" s="147" t="s">
        <v>759</v>
      </c>
      <c r="C507" s="153" t="s">
        <v>760</v>
      </c>
      <c r="D507" s="131">
        <v>466498.2401096026</v>
      </c>
      <c r="F507" s="131">
        <v>39555</v>
      </c>
      <c r="G507" s="131">
        <v>41134.166666666664</v>
      </c>
      <c r="H507" s="131">
        <v>426158.24737704446</v>
      </c>
    </row>
    <row r="508" spans="1:8" ht="12.75">
      <c r="A508" s="130">
        <v>38378.974375</v>
      </c>
      <c r="C508" s="153" t="s">
        <v>761</v>
      </c>
      <c r="D508" s="131">
        <v>9487.858364046015</v>
      </c>
      <c r="F508" s="131">
        <v>254.86516042801927</v>
      </c>
      <c r="G508" s="131">
        <v>211.9748412744619</v>
      </c>
      <c r="H508" s="131">
        <v>9487.858364046015</v>
      </c>
    </row>
    <row r="510" spans="3:8" ht="12.75">
      <c r="C510" s="153" t="s">
        <v>762</v>
      </c>
      <c r="D510" s="131">
        <v>2.033846550378597</v>
      </c>
      <c r="F510" s="131">
        <v>0.644331084383818</v>
      </c>
      <c r="G510" s="131">
        <v>0.5153254786761905</v>
      </c>
      <c r="H510" s="131">
        <v>2.226369763448837</v>
      </c>
    </row>
    <row r="511" spans="1:16" ht="12.75">
      <c r="A511" s="141" t="s">
        <v>742</v>
      </c>
      <c r="B511" s="136" t="s">
        <v>1064</v>
      </c>
      <c r="D511" s="141" t="s">
        <v>743</v>
      </c>
      <c r="E511" s="136" t="s">
        <v>744</v>
      </c>
      <c r="F511" s="137" t="s">
        <v>766</v>
      </c>
      <c r="G511" s="142" t="s">
        <v>746</v>
      </c>
      <c r="H511" s="143">
        <v>1</v>
      </c>
      <c r="I511" s="144" t="s">
        <v>747</v>
      </c>
      <c r="J511" s="143">
        <v>5</v>
      </c>
      <c r="K511" s="142" t="s">
        <v>748</v>
      </c>
      <c r="L511" s="145">
        <v>1</v>
      </c>
      <c r="M511" s="142" t="s">
        <v>749</v>
      </c>
      <c r="N511" s="146">
        <v>1</v>
      </c>
      <c r="O511" s="142" t="s">
        <v>750</v>
      </c>
      <c r="P511" s="146">
        <v>1</v>
      </c>
    </row>
    <row r="513" spans="1:10" ht="12.75">
      <c r="A513" s="147" t="s">
        <v>751</v>
      </c>
      <c r="C513" s="148" t="s">
        <v>752</v>
      </c>
      <c r="D513" s="148" t="s">
        <v>753</v>
      </c>
      <c r="F513" s="148" t="s">
        <v>754</v>
      </c>
      <c r="G513" s="148" t="s">
        <v>755</v>
      </c>
      <c r="H513" s="148" t="s">
        <v>756</v>
      </c>
      <c r="I513" s="149" t="s">
        <v>757</v>
      </c>
      <c r="J513" s="148" t="s">
        <v>758</v>
      </c>
    </row>
    <row r="514" spans="1:8" ht="12.75">
      <c r="A514" s="150" t="s">
        <v>825</v>
      </c>
      <c r="C514" s="151">
        <v>228.61599999992177</v>
      </c>
      <c r="D514" s="131">
        <v>38982.725445628166</v>
      </c>
      <c r="F514" s="131">
        <v>22994</v>
      </c>
      <c r="G514" s="131">
        <v>23616</v>
      </c>
      <c r="H514" s="152" t="s">
        <v>1065</v>
      </c>
    </row>
    <row r="516" spans="4:8" ht="12.75">
      <c r="D516" s="131">
        <v>33000</v>
      </c>
      <c r="F516" s="131">
        <v>23518</v>
      </c>
      <c r="G516" s="131">
        <v>23383</v>
      </c>
      <c r="H516" s="152" t="s">
        <v>1066</v>
      </c>
    </row>
    <row r="518" spans="4:8" ht="12.75">
      <c r="D518" s="131">
        <v>38739.290243685246</v>
      </c>
      <c r="F518" s="131">
        <v>23430</v>
      </c>
      <c r="G518" s="131">
        <v>23337</v>
      </c>
      <c r="H518" s="152" t="s">
        <v>1067</v>
      </c>
    </row>
    <row r="520" spans="1:8" ht="12.75">
      <c r="A520" s="147" t="s">
        <v>759</v>
      </c>
      <c r="C520" s="153" t="s">
        <v>760</v>
      </c>
      <c r="D520" s="131">
        <v>36907.33856310447</v>
      </c>
      <c r="F520" s="131">
        <v>23314</v>
      </c>
      <c r="G520" s="131">
        <v>23445.333333333336</v>
      </c>
      <c r="H520" s="131">
        <v>13526.00165993624</v>
      </c>
    </row>
    <row r="521" spans="1:8" ht="12.75">
      <c r="A521" s="130">
        <v>38378.97686342592</v>
      </c>
      <c r="C521" s="153" t="s">
        <v>761</v>
      </c>
      <c r="D521" s="131">
        <v>3386.042846661677</v>
      </c>
      <c r="F521" s="131">
        <v>280.5993585167293</v>
      </c>
      <c r="G521" s="131">
        <v>149.58052457901508</v>
      </c>
      <c r="H521" s="131">
        <v>3386.042846661677</v>
      </c>
    </row>
    <row r="523" spans="3:8" ht="12.75">
      <c r="C523" s="153" t="s">
        <v>762</v>
      </c>
      <c r="D523" s="131">
        <v>9.174443290924902</v>
      </c>
      <c r="F523" s="131">
        <v>1.2035659196908695</v>
      </c>
      <c r="G523" s="131">
        <v>0.6379970054268728</v>
      </c>
      <c r="H523" s="131">
        <v>25.03358295963449</v>
      </c>
    </row>
    <row r="524" spans="1:10" ht="12.75">
      <c r="A524" s="147" t="s">
        <v>751</v>
      </c>
      <c r="C524" s="148" t="s">
        <v>752</v>
      </c>
      <c r="D524" s="148" t="s">
        <v>753</v>
      </c>
      <c r="F524" s="148" t="s">
        <v>754</v>
      </c>
      <c r="G524" s="148" t="s">
        <v>755</v>
      </c>
      <c r="H524" s="148" t="s">
        <v>756</v>
      </c>
      <c r="I524" s="149" t="s">
        <v>757</v>
      </c>
      <c r="J524" s="148" t="s">
        <v>758</v>
      </c>
    </row>
    <row r="525" spans="1:8" ht="12.75">
      <c r="A525" s="150" t="s">
        <v>826</v>
      </c>
      <c r="C525" s="151">
        <v>231.6040000000503</v>
      </c>
      <c r="D525" s="131">
        <v>157011.73797774315</v>
      </c>
      <c r="F525" s="131">
        <v>17868</v>
      </c>
      <c r="G525" s="131">
        <v>20835</v>
      </c>
      <c r="H525" s="152" t="s">
        <v>1068</v>
      </c>
    </row>
    <row r="527" spans="4:8" ht="12.75">
      <c r="D527" s="131">
        <v>157895.49110126495</v>
      </c>
      <c r="F527" s="131">
        <v>17986</v>
      </c>
      <c r="G527" s="131">
        <v>20986</v>
      </c>
      <c r="H527" s="152" t="s">
        <v>1069</v>
      </c>
    </row>
    <row r="529" spans="4:8" ht="12.75">
      <c r="D529" s="131">
        <v>149046.5031144619</v>
      </c>
      <c r="F529" s="131">
        <v>17676</v>
      </c>
      <c r="G529" s="131">
        <v>21157</v>
      </c>
      <c r="H529" s="152" t="s">
        <v>1070</v>
      </c>
    </row>
    <row r="531" spans="1:8" ht="12.75">
      <c r="A531" s="147" t="s">
        <v>759</v>
      </c>
      <c r="C531" s="153" t="s">
        <v>760</v>
      </c>
      <c r="D531" s="131">
        <v>154651.24406449</v>
      </c>
      <c r="F531" s="131">
        <v>17843.333333333332</v>
      </c>
      <c r="G531" s="131">
        <v>20992.666666666664</v>
      </c>
      <c r="H531" s="131">
        <v>135127.50419758135</v>
      </c>
    </row>
    <row r="532" spans="1:8" ht="12.75">
      <c r="A532" s="130">
        <v>38378.97758101852</v>
      </c>
      <c r="C532" s="153" t="s">
        <v>761</v>
      </c>
      <c r="D532" s="131">
        <v>4873.9199555931</v>
      </c>
      <c r="F532" s="131">
        <v>156.46511858345085</v>
      </c>
      <c r="G532" s="131">
        <v>161.103486409616</v>
      </c>
      <c r="H532" s="131">
        <v>4873.9199555931</v>
      </c>
    </row>
    <row r="534" spans="3:8" ht="12.75">
      <c r="C534" s="153" t="s">
        <v>762</v>
      </c>
      <c r="D534" s="131">
        <v>3.1515556082825067</v>
      </c>
      <c r="F534" s="131">
        <v>0.876882786755749</v>
      </c>
      <c r="G534" s="131">
        <v>0.7674274496313762</v>
      </c>
      <c r="H534" s="131">
        <v>3.606904445202014</v>
      </c>
    </row>
    <row r="535" spans="1:10" ht="12.75">
      <c r="A535" s="147" t="s">
        <v>751</v>
      </c>
      <c r="C535" s="148" t="s">
        <v>752</v>
      </c>
      <c r="D535" s="148" t="s">
        <v>753</v>
      </c>
      <c r="F535" s="148" t="s">
        <v>754</v>
      </c>
      <c r="G535" s="148" t="s">
        <v>755</v>
      </c>
      <c r="H535" s="148" t="s">
        <v>756</v>
      </c>
      <c r="I535" s="149" t="s">
        <v>757</v>
      </c>
      <c r="J535" s="148" t="s">
        <v>758</v>
      </c>
    </row>
    <row r="536" spans="1:8" ht="12.75">
      <c r="A536" s="150" t="s">
        <v>824</v>
      </c>
      <c r="C536" s="151">
        <v>267.7160000000149</v>
      </c>
      <c r="D536" s="131">
        <v>74288.1792088747</v>
      </c>
      <c r="F536" s="131">
        <v>4459.25</v>
      </c>
      <c r="G536" s="131">
        <v>4626.75</v>
      </c>
      <c r="H536" s="152" t="s">
        <v>1071</v>
      </c>
    </row>
    <row r="538" spans="4:8" ht="12.75">
      <c r="D538" s="131">
        <v>79309.08030033112</v>
      </c>
      <c r="F538" s="131">
        <v>4486.5</v>
      </c>
      <c r="G538" s="131">
        <v>4624</v>
      </c>
      <c r="H538" s="152" t="s">
        <v>1072</v>
      </c>
    </row>
    <row r="540" spans="4:8" ht="12.75">
      <c r="D540" s="131">
        <v>79754.01624143124</v>
      </c>
      <c r="F540" s="131">
        <v>4441.5</v>
      </c>
      <c r="G540" s="131">
        <v>4619.5</v>
      </c>
      <c r="H540" s="152" t="s">
        <v>1073</v>
      </c>
    </row>
    <row r="542" spans="1:8" ht="12.75">
      <c r="A542" s="147" t="s">
        <v>759</v>
      </c>
      <c r="C542" s="153" t="s">
        <v>760</v>
      </c>
      <c r="D542" s="131">
        <v>77783.75858354568</v>
      </c>
      <c r="F542" s="131">
        <v>4462.416666666667</v>
      </c>
      <c r="G542" s="131">
        <v>4623.416666666667</v>
      </c>
      <c r="H542" s="131">
        <v>73234.35154383448</v>
      </c>
    </row>
    <row r="543" spans="1:8" ht="12.75">
      <c r="A543" s="130">
        <v>38378.978483796294</v>
      </c>
      <c r="C543" s="153" t="s">
        <v>761</v>
      </c>
      <c r="D543" s="131">
        <v>3035.423919552255</v>
      </c>
      <c r="F543" s="131">
        <v>22.66651347987452</v>
      </c>
      <c r="G543" s="131">
        <v>3.660031875999625</v>
      </c>
      <c r="H543" s="131">
        <v>3035.423919552255</v>
      </c>
    </row>
    <row r="545" spans="3:8" ht="12.75">
      <c r="C545" s="153" t="s">
        <v>762</v>
      </c>
      <c r="D545" s="131">
        <v>3.9023878182641156</v>
      </c>
      <c r="F545" s="131">
        <v>0.5079425605678803</v>
      </c>
      <c r="G545" s="131">
        <v>0.07916292516716623</v>
      </c>
      <c r="H545" s="131">
        <v>4.144808898506324</v>
      </c>
    </row>
    <row r="546" spans="1:10" ht="12.75">
      <c r="A546" s="147" t="s">
        <v>751</v>
      </c>
      <c r="C546" s="148" t="s">
        <v>752</v>
      </c>
      <c r="D546" s="148" t="s">
        <v>753</v>
      </c>
      <c r="F546" s="148" t="s">
        <v>754</v>
      </c>
      <c r="G546" s="148" t="s">
        <v>755</v>
      </c>
      <c r="H546" s="148" t="s">
        <v>756</v>
      </c>
      <c r="I546" s="149" t="s">
        <v>757</v>
      </c>
      <c r="J546" s="148" t="s">
        <v>758</v>
      </c>
    </row>
    <row r="547" spans="1:8" ht="12.75">
      <c r="A547" s="150" t="s">
        <v>823</v>
      </c>
      <c r="C547" s="151">
        <v>292.40199999976903</v>
      </c>
      <c r="D547" s="131">
        <v>20110.51539361477</v>
      </c>
      <c r="F547" s="131">
        <v>17982.25</v>
      </c>
      <c r="G547" s="131">
        <v>16718.75</v>
      </c>
      <c r="H547" s="152" t="s">
        <v>1074</v>
      </c>
    </row>
    <row r="549" spans="4:8" ht="12.75">
      <c r="D549" s="131">
        <v>20093.402068167925</v>
      </c>
      <c r="F549" s="131">
        <v>17847.5</v>
      </c>
      <c r="G549" s="131">
        <v>16662.25</v>
      </c>
      <c r="H549" s="152" t="s">
        <v>1075</v>
      </c>
    </row>
    <row r="551" spans="4:8" ht="12.75">
      <c r="D551" s="131">
        <v>19354</v>
      </c>
      <c r="F551" s="131">
        <v>17459</v>
      </c>
      <c r="G551" s="131">
        <v>16446.25</v>
      </c>
      <c r="H551" s="152" t="s">
        <v>1076</v>
      </c>
    </row>
    <row r="553" spans="1:8" ht="12.75">
      <c r="A553" s="147" t="s">
        <v>759</v>
      </c>
      <c r="C553" s="153" t="s">
        <v>760</v>
      </c>
      <c r="D553" s="131">
        <v>19852.639153927565</v>
      </c>
      <c r="F553" s="131">
        <v>17762.916666666668</v>
      </c>
      <c r="G553" s="131">
        <v>16609.083333333332</v>
      </c>
      <c r="H553" s="131">
        <v>2756.0899599967915</v>
      </c>
    </row>
    <row r="554" spans="1:8" ht="12.75">
      <c r="A554" s="130">
        <v>38378.979421296295</v>
      </c>
      <c r="C554" s="153" t="s">
        <v>761</v>
      </c>
      <c r="D554" s="131">
        <v>431.918940137154</v>
      </c>
      <c r="F554" s="131">
        <v>271.6862083973593</v>
      </c>
      <c r="G554" s="131">
        <v>143.81962082182434</v>
      </c>
      <c r="H554" s="131">
        <v>431.918940137154</v>
      </c>
    </row>
    <row r="556" spans="3:8" ht="12.75">
      <c r="C556" s="153" t="s">
        <v>762</v>
      </c>
      <c r="D556" s="131">
        <v>2.175624796221136</v>
      </c>
      <c r="F556" s="131">
        <v>1.5295134999264905</v>
      </c>
      <c r="G556" s="131">
        <v>0.86590944205324</v>
      </c>
      <c r="H556" s="131">
        <v>15.671438393021715</v>
      </c>
    </row>
    <row r="557" spans="1:10" ht="12.75">
      <c r="A557" s="147" t="s">
        <v>751</v>
      </c>
      <c r="C557" s="148" t="s">
        <v>752</v>
      </c>
      <c r="D557" s="148" t="s">
        <v>753</v>
      </c>
      <c r="F557" s="148" t="s">
        <v>754</v>
      </c>
      <c r="G557" s="148" t="s">
        <v>755</v>
      </c>
      <c r="H557" s="148" t="s">
        <v>756</v>
      </c>
      <c r="I557" s="149" t="s">
        <v>757</v>
      </c>
      <c r="J557" s="148" t="s">
        <v>758</v>
      </c>
    </row>
    <row r="558" spans="1:8" ht="12.75">
      <c r="A558" s="150" t="s">
        <v>877</v>
      </c>
      <c r="C558" s="151">
        <v>309.418</v>
      </c>
      <c r="D558" s="131">
        <v>29972.102163255215</v>
      </c>
      <c r="F558" s="131">
        <v>5304</v>
      </c>
      <c r="G558" s="131">
        <v>5606</v>
      </c>
      <c r="H558" s="152" t="s">
        <v>1077</v>
      </c>
    </row>
    <row r="560" spans="4:8" ht="12.75">
      <c r="D560" s="131">
        <v>29718.24460813403</v>
      </c>
      <c r="F560" s="131">
        <v>5464</v>
      </c>
      <c r="G560" s="131">
        <v>5252</v>
      </c>
      <c r="H560" s="152" t="s">
        <v>1078</v>
      </c>
    </row>
    <row r="562" spans="4:8" ht="12.75">
      <c r="D562" s="131">
        <v>29634.82940596342</v>
      </c>
      <c r="F562" s="131">
        <v>5606</v>
      </c>
      <c r="G562" s="131">
        <v>5120</v>
      </c>
      <c r="H562" s="152" t="s">
        <v>1079</v>
      </c>
    </row>
    <row r="564" spans="1:8" ht="12.75">
      <c r="A564" s="147" t="s">
        <v>759</v>
      </c>
      <c r="C564" s="153" t="s">
        <v>760</v>
      </c>
      <c r="D564" s="131">
        <v>29775.05872578422</v>
      </c>
      <c r="F564" s="131">
        <v>5458</v>
      </c>
      <c r="G564" s="131">
        <v>5326</v>
      </c>
      <c r="H564" s="131">
        <v>24391.070286477865</v>
      </c>
    </row>
    <row r="565" spans="1:8" ht="12.75">
      <c r="A565" s="130">
        <v>38378.980150462965</v>
      </c>
      <c r="C565" s="153" t="s">
        <v>761</v>
      </c>
      <c r="D565" s="131">
        <v>175.66761561524083</v>
      </c>
      <c r="F565" s="131">
        <v>151.0893775220482</v>
      </c>
      <c r="G565" s="131">
        <v>251.30857526156962</v>
      </c>
      <c r="H565" s="131">
        <v>175.66761561524083</v>
      </c>
    </row>
    <row r="567" spans="3:8" ht="12.75">
      <c r="C567" s="153" t="s">
        <v>762</v>
      </c>
      <c r="D567" s="131">
        <v>0.5899824320518249</v>
      </c>
      <c r="F567" s="131">
        <v>2.768218716050718</v>
      </c>
      <c r="G567" s="131">
        <v>4.718523756319368</v>
      </c>
      <c r="H567" s="131">
        <v>0.7202128219548815</v>
      </c>
    </row>
    <row r="568" spans="1:10" ht="12.75">
      <c r="A568" s="147" t="s">
        <v>751</v>
      </c>
      <c r="C568" s="148" t="s">
        <v>752</v>
      </c>
      <c r="D568" s="148" t="s">
        <v>753</v>
      </c>
      <c r="F568" s="148" t="s">
        <v>754</v>
      </c>
      <c r="G568" s="148" t="s">
        <v>755</v>
      </c>
      <c r="H568" s="148" t="s">
        <v>756</v>
      </c>
      <c r="I568" s="149" t="s">
        <v>757</v>
      </c>
      <c r="J568" s="148" t="s">
        <v>758</v>
      </c>
    </row>
    <row r="569" spans="1:8" ht="12.75">
      <c r="A569" s="150" t="s">
        <v>827</v>
      </c>
      <c r="C569" s="151">
        <v>324.75400000019</v>
      </c>
      <c r="D569" s="131">
        <v>28067.012446522713</v>
      </c>
      <c r="F569" s="131">
        <v>23390</v>
      </c>
      <c r="G569" s="131">
        <v>20672</v>
      </c>
      <c r="H569" s="152" t="s">
        <v>1080</v>
      </c>
    </row>
    <row r="571" spans="4:8" ht="12.75">
      <c r="D571" s="131">
        <v>27772.879532694817</v>
      </c>
      <c r="F571" s="131">
        <v>23515</v>
      </c>
      <c r="G571" s="131">
        <v>20528</v>
      </c>
      <c r="H571" s="152" t="s">
        <v>1081</v>
      </c>
    </row>
    <row r="573" spans="4:8" ht="12.75">
      <c r="D573" s="131">
        <v>27596.927090108395</v>
      </c>
      <c r="F573" s="131">
        <v>23246</v>
      </c>
      <c r="G573" s="131">
        <v>20757</v>
      </c>
      <c r="H573" s="152" t="s">
        <v>1082</v>
      </c>
    </row>
    <row r="575" spans="1:8" ht="12.75">
      <c r="A575" s="147" t="s">
        <v>759</v>
      </c>
      <c r="C575" s="153" t="s">
        <v>760</v>
      </c>
      <c r="D575" s="131">
        <v>27812.27302310864</v>
      </c>
      <c r="F575" s="131">
        <v>23383.666666666664</v>
      </c>
      <c r="G575" s="131">
        <v>20652.333333333332</v>
      </c>
      <c r="H575" s="131">
        <v>5264.178724863027</v>
      </c>
    </row>
    <row r="576" spans="1:8" ht="12.75">
      <c r="A576" s="130">
        <v>38378.98087962963</v>
      </c>
      <c r="C576" s="153" t="s">
        <v>761</v>
      </c>
      <c r="D576" s="131">
        <v>237.5056754984217</v>
      </c>
      <c r="F576" s="131">
        <v>134.61178749772745</v>
      </c>
      <c r="G576" s="131">
        <v>115.7598087996578</v>
      </c>
      <c r="H576" s="131">
        <v>237.5056754984217</v>
      </c>
    </row>
    <row r="578" spans="3:8" ht="12.75">
      <c r="C578" s="153" t="s">
        <v>762</v>
      </c>
      <c r="D578" s="131">
        <v>0.8539599596950715</v>
      </c>
      <c r="F578" s="131">
        <v>0.5756658671910344</v>
      </c>
      <c r="G578" s="131">
        <v>0.5605168526542175</v>
      </c>
      <c r="H578" s="131">
        <v>4.511732749054824</v>
      </c>
    </row>
    <row r="579" spans="1:10" ht="12.75">
      <c r="A579" s="147" t="s">
        <v>751</v>
      </c>
      <c r="C579" s="148" t="s">
        <v>752</v>
      </c>
      <c r="D579" s="148" t="s">
        <v>753</v>
      </c>
      <c r="F579" s="148" t="s">
        <v>754</v>
      </c>
      <c r="G579" s="148" t="s">
        <v>755</v>
      </c>
      <c r="H579" s="148" t="s">
        <v>756</v>
      </c>
      <c r="I579" s="149" t="s">
        <v>757</v>
      </c>
      <c r="J579" s="148" t="s">
        <v>758</v>
      </c>
    </row>
    <row r="580" spans="1:8" ht="12.75">
      <c r="A580" s="150" t="s">
        <v>846</v>
      </c>
      <c r="C580" s="151">
        <v>343.82299999985844</v>
      </c>
      <c r="D580" s="131">
        <v>20888.399790227413</v>
      </c>
      <c r="F580" s="131">
        <v>18532</v>
      </c>
      <c r="G580" s="131">
        <v>18580</v>
      </c>
      <c r="H580" s="152" t="s">
        <v>1083</v>
      </c>
    </row>
    <row r="582" spans="4:8" ht="12.75">
      <c r="D582" s="131">
        <v>20955.971514731646</v>
      </c>
      <c r="F582" s="131">
        <v>18950</v>
      </c>
      <c r="G582" s="131">
        <v>18858</v>
      </c>
      <c r="H582" s="152" t="s">
        <v>1084</v>
      </c>
    </row>
    <row r="584" spans="4:8" ht="12.75">
      <c r="D584" s="131">
        <v>20652.185060232878</v>
      </c>
      <c r="F584" s="131">
        <v>18880</v>
      </c>
      <c r="G584" s="131">
        <v>18486</v>
      </c>
      <c r="H584" s="152" t="s">
        <v>1085</v>
      </c>
    </row>
    <row r="586" spans="1:8" ht="12.75">
      <c r="A586" s="147" t="s">
        <v>759</v>
      </c>
      <c r="C586" s="153" t="s">
        <v>760</v>
      </c>
      <c r="D586" s="131">
        <v>20832.18545506398</v>
      </c>
      <c r="F586" s="131">
        <v>18787.333333333332</v>
      </c>
      <c r="G586" s="131">
        <v>18641.333333333332</v>
      </c>
      <c r="H586" s="131">
        <v>2107.320974189662</v>
      </c>
    </row>
    <row r="587" spans="1:8" ht="12.75">
      <c r="A587" s="130">
        <v>38378.98158564815</v>
      </c>
      <c r="C587" s="153" t="s">
        <v>761</v>
      </c>
      <c r="D587" s="131">
        <v>159.50420399705064</v>
      </c>
      <c r="F587" s="131">
        <v>223.8779429361752</v>
      </c>
      <c r="G587" s="131">
        <v>193.43560513342246</v>
      </c>
      <c r="H587" s="131">
        <v>159.50420399705064</v>
      </c>
    </row>
    <row r="589" spans="3:8" ht="12.75">
      <c r="C589" s="153" t="s">
        <v>762</v>
      </c>
      <c r="D589" s="131">
        <v>0.765662365771027</v>
      </c>
      <c r="F589" s="131">
        <v>1.1916430020377662</v>
      </c>
      <c r="G589" s="131">
        <v>1.0376704373797787</v>
      </c>
      <c r="H589" s="131">
        <v>7.569051224310313</v>
      </c>
    </row>
    <row r="590" spans="1:10" ht="12.75">
      <c r="A590" s="147" t="s">
        <v>751</v>
      </c>
      <c r="C590" s="148" t="s">
        <v>752</v>
      </c>
      <c r="D590" s="148" t="s">
        <v>753</v>
      </c>
      <c r="F590" s="148" t="s">
        <v>754</v>
      </c>
      <c r="G590" s="148" t="s">
        <v>755</v>
      </c>
      <c r="H590" s="148" t="s">
        <v>756</v>
      </c>
      <c r="I590" s="149" t="s">
        <v>757</v>
      </c>
      <c r="J590" s="148" t="s">
        <v>758</v>
      </c>
    </row>
    <row r="591" spans="1:8" ht="12.75">
      <c r="A591" s="150" t="s">
        <v>828</v>
      </c>
      <c r="C591" s="151">
        <v>361.38400000007823</v>
      </c>
      <c r="D591" s="131">
        <v>26798.174241036177</v>
      </c>
      <c r="F591" s="131">
        <v>19902</v>
      </c>
      <c r="G591" s="131">
        <v>19216</v>
      </c>
      <c r="H591" s="152" t="s">
        <v>1086</v>
      </c>
    </row>
    <row r="593" spans="4:8" ht="12.75">
      <c r="D593" s="131">
        <v>27005.75</v>
      </c>
      <c r="F593" s="131">
        <v>19694</v>
      </c>
      <c r="G593" s="131">
        <v>19216</v>
      </c>
      <c r="H593" s="152" t="s">
        <v>1087</v>
      </c>
    </row>
    <row r="595" spans="4:8" ht="12.75">
      <c r="D595" s="131">
        <v>26925.49916538596</v>
      </c>
      <c r="F595" s="131">
        <v>19560</v>
      </c>
      <c r="G595" s="131">
        <v>19384</v>
      </c>
      <c r="H595" s="152" t="s">
        <v>1088</v>
      </c>
    </row>
    <row r="597" spans="1:8" ht="12.75">
      <c r="A597" s="147" t="s">
        <v>759</v>
      </c>
      <c r="C597" s="153" t="s">
        <v>760</v>
      </c>
      <c r="D597" s="131">
        <v>26909.807802140713</v>
      </c>
      <c r="F597" s="131">
        <v>19718.666666666668</v>
      </c>
      <c r="G597" s="131">
        <v>19272</v>
      </c>
      <c r="H597" s="131">
        <v>7396.448933011666</v>
      </c>
    </row>
    <row r="598" spans="1:8" ht="12.75">
      <c r="A598" s="130">
        <v>38378.98226851852</v>
      </c>
      <c r="C598" s="153" t="s">
        <v>761</v>
      </c>
      <c r="D598" s="131">
        <v>104.67372204887484</v>
      </c>
      <c r="F598" s="131">
        <v>172.32914243775872</v>
      </c>
      <c r="G598" s="131">
        <v>96.99484522385711</v>
      </c>
      <c r="H598" s="131">
        <v>104.67372204887484</v>
      </c>
    </row>
    <row r="600" spans="3:8" ht="12.75">
      <c r="C600" s="153" t="s">
        <v>762</v>
      </c>
      <c r="D600" s="131">
        <v>0.3889798203632948</v>
      </c>
      <c r="F600" s="131">
        <v>0.8739391225121309</v>
      </c>
      <c r="G600" s="131">
        <v>0.5032941325438829</v>
      </c>
      <c r="H600" s="131">
        <v>1.4151888696438828</v>
      </c>
    </row>
    <row r="601" spans="1:10" ht="12.75">
      <c r="A601" s="147" t="s">
        <v>751</v>
      </c>
      <c r="C601" s="148" t="s">
        <v>752</v>
      </c>
      <c r="D601" s="148" t="s">
        <v>753</v>
      </c>
      <c r="F601" s="148" t="s">
        <v>754</v>
      </c>
      <c r="G601" s="148" t="s">
        <v>755</v>
      </c>
      <c r="H601" s="148" t="s">
        <v>756</v>
      </c>
      <c r="I601" s="149" t="s">
        <v>757</v>
      </c>
      <c r="J601" s="148" t="s">
        <v>758</v>
      </c>
    </row>
    <row r="602" spans="1:8" ht="12.75">
      <c r="A602" s="150" t="s">
        <v>847</v>
      </c>
      <c r="C602" s="151">
        <v>371.029</v>
      </c>
      <c r="D602" s="131">
        <v>26826.877675563097</v>
      </c>
      <c r="F602" s="131">
        <v>25902</v>
      </c>
      <c r="G602" s="131">
        <v>26036</v>
      </c>
      <c r="H602" s="152" t="s">
        <v>1089</v>
      </c>
    </row>
    <row r="604" spans="4:8" ht="12.75">
      <c r="D604" s="131">
        <v>27065.81705123186</v>
      </c>
      <c r="F604" s="131">
        <v>26379.999999970198</v>
      </c>
      <c r="G604" s="131">
        <v>26594</v>
      </c>
      <c r="H604" s="152" t="s">
        <v>1090</v>
      </c>
    </row>
    <row r="606" spans="4:8" ht="12.75">
      <c r="D606" s="131">
        <v>26861.264552235603</v>
      </c>
      <c r="F606" s="131">
        <v>26086</v>
      </c>
      <c r="G606" s="131">
        <v>26346</v>
      </c>
      <c r="H606" s="152" t="s">
        <v>1091</v>
      </c>
    </row>
    <row r="608" spans="1:8" ht="12.75">
      <c r="A608" s="147" t="s">
        <v>759</v>
      </c>
      <c r="C608" s="153" t="s">
        <v>760</v>
      </c>
      <c r="D608" s="131">
        <v>26917.986426343523</v>
      </c>
      <c r="F608" s="131">
        <v>26122.666666656733</v>
      </c>
      <c r="G608" s="131">
        <v>26325.333333333336</v>
      </c>
      <c r="H608" s="131">
        <v>718.1950239536205</v>
      </c>
    </row>
    <row r="609" spans="1:8" ht="12.75">
      <c r="A609" s="130">
        <v>38378.98297453704</v>
      </c>
      <c r="C609" s="153" t="s">
        <v>761</v>
      </c>
      <c r="D609" s="131">
        <v>129.17443463390225</v>
      </c>
      <c r="F609" s="131">
        <v>241.10025575640867</v>
      </c>
      <c r="G609" s="131">
        <v>279.5734846750194</v>
      </c>
      <c r="H609" s="131">
        <v>129.17443463390225</v>
      </c>
    </row>
    <row r="611" spans="3:8" ht="12.75">
      <c r="C611" s="153" t="s">
        <v>762</v>
      </c>
      <c r="D611" s="131">
        <v>0.4798814910891127</v>
      </c>
      <c r="F611" s="131">
        <v>0.9229542252826423</v>
      </c>
      <c r="G611" s="131">
        <v>1.061994091907742</v>
      </c>
      <c r="H611" s="131">
        <v>17.98598296084046</v>
      </c>
    </row>
    <row r="612" spans="1:10" ht="12.75">
      <c r="A612" s="147" t="s">
        <v>751</v>
      </c>
      <c r="C612" s="148" t="s">
        <v>752</v>
      </c>
      <c r="D612" s="148" t="s">
        <v>753</v>
      </c>
      <c r="F612" s="148" t="s">
        <v>754</v>
      </c>
      <c r="G612" s="148" t="s">
        <v>755</v>
      </c>
      <c r="H612" s="148" t="s">
        <v>756</v>
      </c>
      <c r="I612" s="149" t="s">
        <v>757</v>
      </c>
      <c r="J612" s="148" t="s">
        <v>758</v>
      </c>
    </row>
    <row r="613" spans="1:8" ht="12.75">
      <c r="A613" s="150" t="s">
        <v>822</v>
      </c>
      <c r="C613" s="151">
        <v>407.77100000018254</v>
      </c>
      <c r="D613" s="131">
        <v>67829.77634978294</v>
      </c>
      <c r="F613" s="131">
        <v>55600</v>
      </c>
      <c r="G613" s="131">
        <v>54400</v>
      </c>
      <c r="H613" s="152" t="s">
        <v>1092</v>
      </c>
    </row>
    <row r="615" spans="4:8" ht="12.75">
      <c r="D615" s="131">
        <v>67379.92676270008</v>
      </c>
      <c r="F615" s="131">
        <v>54800</v>
      </c>
      <c r="G615" s="131">
        <v>54300</v>
      </c>
      <c r="H615" s="152" t="s">
        <v>1093</v>
      </c>
    </row>
    <row r="617" spans="4:8" ht="12.75">
      <c r="D617" s="131">
        <v>69487.23144900799</v>
      </c>
      <c r="F617" s="131">
        <v>55800</v>
      </c>
      <c r="G617" s="131">
        <v>54200</v>
      </c>
      <c r="H617" s="152" t="s">
        <v>1094</v>
      </c>
    </row>
    <row r="619" spans="1:8" ht="12.75">
      <c r="A619" s="147" t="s">
        <v>759</v>
      </c>
      <c r="C619" s="153" t="s">
        <v>760</v>
      </c>
      <c r="D619" s="131">
        <v>68232.31152049701</v>
      </c>
      <c r="F619" s="131">
        <v>55400</v>
      </c>
      <c r="G619" s="131">
        <v>54300</v>
      </c>
      <c r="H619" s="131">
        <v>13391.30523118883</v>
      </c>
    </row>
    <row r="620" spans="1:8" ht="12.75">
      <c r="A620" s="130">
        <v>38378.98369212963</v>
      </c>
      <c r="C620" s="153" t="s">
        <v>761</v>
      </c>
      <c r="D620" s="131">
        <v>1109.8239423346974</v>
      </c>
      <c r="F620" s="131">
        <v>529.150262212918</v>
      </c>
      <c r="G620" s="131">
        <v>100</v>
      </c>
      <c r="H620" s="131">
        <v>1109.8239423346974</v>
      </c>
    </row>
    <row r="622" spans="3:8" ht="12.75">
      <c r="C622" s="153" t="s">
        <v>762</v>
      </c>
      <c r="D622" s="131">
        <v>1.626537219102281</v>
      </c>
      <c r="F622" s="131">
        <v>0.9551448776406464</v>
      </c>
      <c r="G622" s="131">
        <v>0.1841620626151013</v>
      </c>
      <c r="H622" s="131">
        <v>8.287645775931367</v>
      </c>
    </row>
    <row r="623" spans="1:10" ht="12.75">
      <c r="A623" s="147" t="s">
        <v>751</v>
      </c>
      <c r="C623" s="148" t="s">
        <v>752</v>
      </c>
      <c r="D623" s="148" t="s">
        <v>753</v>
      </c>
      <c r="F623" s="148" t="s">
        <v>754</v>
      </c>
      <c r="G623" s="148" t="s">
        <v>755</v>
      </c>
      <c r="H623" s="148" t="s">
        <v>756</v>
      </c>
      <c r="I623" s="149" t="s">
        <v>757</v>
      </c>
      <c r="J623" s="148" t="s">
        <v>758</v>
      </c>
    </row>
    <row r="624" spans="1:8" ht="12.75">
      <c r="A624" s="150" t="s">
        <v>829</v>
      </c>
      <c r="C624" s="151">
        <v>455.40299999993294</v>
      </c>
      <c r="D624" s="131">
        <v>75467.99162852764</v>
      </c>
      <c r="F624" s="131">
        <v>36872.5</v>
      </c>
      <c r="G624" s="131">
        <v>39595</v>
      </c>
      <c r="H624" s="152" t="s">
        <v>1095</v>
      </c>
    </row>
    <row r="626" spans="4:8" ht="12.75">
      <c r="D626" s="131">
        <v>74659.17276132107</v>
      </c>
      <c r="F626" s="131">
        <v>36857.5</v>
      </c>
      <c r="G626" s="131">
        <v>39195</v>
      </c>
      <c r="H626" s="152" t="s">
        <v>1096</v>
      </c>
    </row>
    <row r="628" spans="4:8" ht="12.75">
      <c r="D628" s="131">
        <v>72783.25117826462</v>
      </c>
      <c r="F628" s="131">
        <v>36957.5</v>
      </c>
      <c r="G628" s="131">
        <v>39462.5</v>
      </c>
      <c r="H628" s="152" t="s">
        <v>1097</v>
      </c>
    </row>
    <row r="630" spans="1:8" ht="12.75">
      <c r="A630" s="147" t="s">
        <v>759</v>
      </c>
      <c r="C630" s="153" t="s">
        <v>760</v>
      </c>
      <c r="D630" s="131">
        <v>74303.47185603778</v>
      </c>
      <c r="F630" s="131">
        <v>36895.833333333336</v>
      </c>
      <c r="G630" s="131">
        <v>39417.5</v>
      </c>
      <c r="H630" s="131">
        <v>36154.1356157277</v>
      </c>
    </row>
    <row r="631" spans="1:8" ht="12.75">
      <c r="A631" s="130">
        <v>38378.984606481485</v>
      </c>
      <c r="C631" s="153" t="s">
        <v>761</v>
      </c>
      <c r="D631" s="131">
        <v>1377.261838516667</v>
      </c>
      <c r="F631" s="131">
        <v>53.92896562454479</v>
      </c>
      <c r="G631" s="131">
        <v>203.76150274278996</v>
      </c>
      <c r="H631" s="131">
        <v>1377.261838516667</v>
      </c>
    </row>
    <row r="633" spans="3:8" ht="12.75">
      <c r="C633" s="153" t="s">
        <v>762</v>
      </c>
      <c r="D633" s="131">
        <v>1.8535632375094102</v>
      </c>
      <c r="F633" s="131">
        <v>0.14616546301401181</v>
      </c>
      <c r="G633" s="131">
        <v>0.516931572887144</v>
      </c>
      <c r="H633" s="131">
        <v>3.8094171387616678</v>
      </c>
    </row>
    <row r="634" spans="1:16" ht="12.75">
      <c r="A634" s="141" t="s">
        <v>742</v>
      </c>
      <c r="B634" s="136" t="s">
        <v>1098</v>
      </c>
      <c r="D634" s="141" t="s">
        <v>743</v>
      </c>
      <c r="E634" s="136" t="s">
        <v>744</v>
      </c>
      <c r="F634" s="137" t="s">
        <v>767</v>
      </c>
      <c r="G634" s="142" t="s">
        <v>746</v>
      </c>
      <c r="H634" s="143">
        <v>1</v>
      </c>
      <c r="I634" s="144" t="s">
        <v>747</v>
      </c>
      <c r="J634" s="143">
        <v>6</v>
      </c>
      <c r="K634" s="142" t="s">
        <v>748</v>
      </c>
      <c r="L634" s="145">
        <v>1</v>
      </c>
      <c r="M634" s="142" t="s">
        <v>749</v>
      </c>
      <c r="N634" s="146">
        <v>1</v>
      </c>
      <c r="O634" s="142" t="s">
        <v>750</v>
      </c>
      <c r="P634" s="146">
        <v>1</v>
      </c>
    </row>
    <row r="636" spans="1:10" ht="12.75">
      <c r="A636" s="147" t="s">
        <v>751</v>
      </c>
      <c r="C636" s="148" t="s">
        <v>752</v>
      </c>
      <c r="D636" s="148" t="s">
        <v>753</v>
      </c>
      <c r="F636" s="148" t="s">
        <v>754</v>
      </c>
      <c r="G636" s="148" t="s">
        <v>755</v>
      </c>
      <c r="H636" s="148" t="s">
        <v>756</v>
      </c>
      <c r="I636" s="149" t="s">
        <v>757</v>
      </c>
      <c r="J636" s="148" t="s">
        <v>758</v>
      </c>
    </row>
    <row r="637" spans="1:8" ht="12.75">
      <c r="A637" s="150" t="s">
        <v>825</v>
      </c>
      <c r="C637" s="151">
        <v>228.61599999992177</v>
      </c>
      <c r="D637" s="131">
        <v>30601.13102659583</v>
      </c>
      <c r="F637" s="131">
        <v>22518</v>
      </c>
      <c r="G637" s="131">
        <v>23167</v>
      </c>
      <c r="H637" s="152" t="s">
        <v>1099</v>
      </c>
    </row>
    <row r="639" spans="4:8" ht="12.75">
      <c r="D639" s="131">
        <v>31069.220783293247</v>
      </c>
      <c r="F639" s="131">
        <v>23149</v>
      </c>
      <c r="G639" s="131">
        <v>23434</v>
      </c>
      <c r="H639" s="152" t="s">
        <v>1100</v>
      </c>
    </row>
    <row r="641" spans="4:8" ht="12.75">
      <c r="D641" s="131">
        <v>30576.170362740755</v>
      </c>
      <c r="F641" s="131">
        <v>23238</v>
      </c>
      <c r="G641" s="131">
        <v>23179</v>
      </c>
      <c r="H641" s="152" t="s">
        <v>1101</v>
      </c>
    </row>
    <row r="643" spans="1:8" ht="12.75">
      <c r="A643" s="147" t="s">
        <v>759</v>
      </c>
      <c r="C643" s="153" t="s">
        <v>760</v>
      </c>
      <c r="D643" s="131">
        <v>30748.840724209942</v>
      </c>
      <c r="F643" s="131">
        <v>22968.333333333336</v>
      </c>
      <c r="G643" s="131">
        <v>23260</v>
      </c>
      <c r="H643" s="131">
        <v>7630.964775972549</v>
      </c>
    </row>
    <row r="644" spans="1:8" ht="12.75">
      <c r="A644" s="130">
        <v>38378.98708333333</v>
      </c>
      <c r="C644" s="153" t="s">
        <v>761</v>
      </c>
      <c r="D644" s="131">
        <v>277.7378176961528</v>
      </c>
      <c r="F644" s="131">
        <v>392.5306782066</v>
      </c>
      <c r="G644" s="131">
        <v>150.80782473068166</v>
      </c>
      <c r="H644" s="131">
        <v>277.7378176961528</v>
      </c>
    </row>
    <row r="646" spans="3:8" ht="12.75">
      <c r="C646" s="153" t="s">
        <v>762</v>
      </c>
      <c r="D646" s="131">
        <v>0.9032464676870805</v>
      </c>
      <c r="F646" s="131">
        <v>1.7090081048106813</v>
      </c>
      <c r="G646" s="131">
        <v>0.6483569420923545</v>
      </c>
      <c r="H646" s="131">
        <v>3.6396160361093495</v>
      </c>
    </row>
    <row r="647" spans="1:10" ht="12.75">
      <c r="A647" s="147" t="s">
        <v>751</v>
      </c>
      <c r="C647" s="148" t="s">
        <v>752</v>
      </c>
      <c r="D647" s="148" t="s">
        <v>753</v>
      </c>
      <c r="F647" s="148" t="s">
        <v>754</v>
      </c>
      <c r="G647" s="148" t="s">
        <v>755</v>
      </c>
      <c r="H647" s="148" t="s">
        <v>756</v>
      </c>
      <c r="I647" s="149" t="s">
        <v>757</v>
      </c>
      <c r="J647" s="148" t="s">
        <v>758</v>
      </c>
    </row>
    <row r="648" spans="1:8" ht="12.75">
      <c r="A648" s="150" t="s">
        <v>826</v>
      </c>
      <c r="C648" s="151">
        <v>231.6040000000503</v>
      </c>
      <c r="D648" s="131">
        <v>33468.182721316814</v>
      </c>
      <c r="F648" s="131">
        <v>16934</v>
      </c>
      <c r="G648" s="131">
        <v>18952</v>
      </c>
      <c r="H648" s="152" t="s">
        <v>1102</v>
      </c>
    </row>
    <row r="650" spans="4:8" ht="12.75">
      <c r="D650" s="131">
        <v>32155.401341080666</v>
      </c>
      <c r="F650" s="131">
        <v>16995</v>
      </c>
      <c r="G650" s="131">
        <v>19032</v>
      </c>
      <c r="H650" s="152" t="s">
        <v>1103</v>
      </c>
    </row>
    <row r="652" spans="4:8" ht="12.75">
      <c r="D652" s="131">
        <v>34102.028779149055</v>
      </c>
      <c r="F652" s="131">
        <v>16859</v>
      </c>
      <c r="G652" s="131">
        <v>19013</v>
      </c>
      <c r="H652" s="152" t="s">
        <v>1104</v>
      </c>
    </row>
    <row r="654" spans="1:8" ht="12.75">
      <c r="A654" s="147" t="s">
        <v>759</v>
      </c>
      <c r="C654" s="153" t="s">
        <v>760</v>
      </c>
      <c r="D654" s="131">
        <v>33241.87094718218</v>
      </c>
      <c r="F654" s="131">
        <v>16929.333333333332</v>
      </c>
      <c r="G654" s="131">
        <v>18999</v>
      </c>
      <c r="H654" s="131">
        <v>15208.21456484703</v>
      </c>
    </row>
    <row r="655" spans="1:8" ht="12.75">
      <c r="A655" s="130">
        <v>38378.9878125</v>
      </c>
      <c r="C655" s="153" t="s">
        <v>761</v>
      </c>
      <c r="D655" s="131">
        <v>992.850623202858</v>
      </c>
      <c r="F655" s="131">
        <v>68.11999217067874</v>
      </c>
      <c r="G655" s="131">
        <v>41.79712908801273</v>
      </c>
      <c r="H655" s="131">
        <v>992.850623202858</v>
      </c>
    </row>
    <row r="657" spans="3:8" ht="12.75">
      <c r="C657" s="153" t="s">
        <v>762</v>
      </c>
      <c r="D657" s="131">
        <v>2.986747120161777</v>
      </c>
      <c r="F657" s="131">
        <v>0.40237846836267677</v>
      </c>
      <c r="G657" s="131">
        <v>0.21999646869841957</v>
      </c>
      <c r="H657" s="131">
        <v>6.5283838478829646</v>
      </c>
    </row>
    <row r="658" spans="1:10" ht="12.75">
      <c r="A658" s="147" t="s">
        <v>751</v>
      </c>
      <c r="C658" s="148" t="s">
        <v>752</v>
      </c>
      <c r="D658" s="148" t="s">
        <v>753</v>
      </c>
      <c r="F658" s="148" t="s">
        <v>754</v>
      </c>
      <c r="G658" s="148" t="s">
        <v>755</v>
      </c>
      <c r="H658" s="148" t="s">
        <v>756</v>
      </c>
      <c r="I658" s="149" t="s">
        <v>757</v>
      </c>
      <c r="J658" s="148" t="s">
        <v>758</v>
      </c>
    </row>
    <row r="659" spans="1:8" ht="12.75">
      <c r="A659" s="150" t="s">
        <v>824</v>
      </c>
      <c r="C659" s="151">
        <v>267.7160000000149</v>
      </c>
      <c r="D659" s="131">
        <v>9358.733965575695</v>
      </c>
      <c r="F659" s="131">
        <v>4150.25</v>
      </c>
      <c r="G659" s="131">
        <v>4343.75</v>
      </c>
      <c r="H659" s="152" t="s">
        <v>1105</v>
      </c>
    </row>
    <row r="661" spans="4:8" ht="12.75">
      <c r="D661" s="131">
        <v>9497.758697584271</v>
      </c>
      <c r="F661" s="131">
        <v>4204.75</v>
      </c>
      <c r="G661" s="131">
        <v>4306.5</v>
      </c>
      <c r="H661" s="152" t="s">
        <v>1106</v>
      </c>
    </row>
    <row r="663" spans="4:8" ht="12.75">
      <c r="D663" s="131">
        <v>9601.878118097782</v>
      </c>
      <c r="F663" s="131">
        <v>4203</v>
      </c>
      <c r="G663" s="131">
        <v>4332</v>
      </c>
      <c r="H663" s="152" t="s">
        <v>1107</v>
      </c>
    </row>
    <row r="665" spans="1:8" ht="12.75">
      <c r="A665" s="147" t="s">
        <v>759</v>
      </c>
      <c r="C665" s="153" t="s">
        <v>760</v>
      </c>
      <c r="D665" s="131">
        <v>9486.123593752583</v>
      </c>
      <c r="F665" s="131">
        <v>4186</v>
      </c>
      <c r="G665" s="131">
        <v>4327.416666666667</v>
      </c>
      <c r="H665" s="131">
        <v>5223.7143478640955</v>
      </c>
    </row>
    <row r="666" spans="1:8" ht="12.75">
      <c r="A666" s="130">
        <v>38378.98871527778</v>
      </c>
      <c r="C666" s="153" t="s">
        <v>761</v>
      </c>
      <c r="D666" s="131">
        <v>121.98893989750087</v>
      </c>
      <c r="F666" s="131">
        <v>30.972770299086907</v>
      </c>
      <c r="G666" s="131">
        <v>19.043262150517524</v>
      </c>
      <c r="H666" s="131">
        <v>121.98893989750087</v>
      </c>
    </row>
    <row r="668" spans="3:8" ht="12.75">
      <c r="C668" s="153" t="s">
        <v>762</v>
      </c>
      <c r="D668" s="131">
        <v>1.2859724912064285</v>
      </c>
      <c r="F668" s="131">
        <v>0.7399132895147374</v>
      </c>
      <c r="G668" s="131">
        <v>0.4400607479562678</v>
      </c>
      <c r="H668" s="131">
        <v>2.335291169728308</v>
      </c>
    </row>
    <row r="669" spans="1:10" ht="12.75">
      <c r="A669" s="147" t="s">
        <v>751</v>
      </c>
      <c r="C669" s="148" t="s">
        <v>752</v>
      </c>
      <c r="D669" s="148" t="s">
        <v>753</v>
      </c>
      <c r="F669" s="148" t="s">
        <v>754</v>
      </c>
      <c r="G669" s="148" t="s">
        <v>755</v>
      </c>
      <c r="H669" s="148" t="s">
        <v>756</v>
      </c>
      <c r="I669" s="149" t="s">
        <v>757</v>
      </c>
      <c r="J669" s="148" t="s">
        <v>758</v>
      </c>
    </row>
    <row r="670" spans="1:8" ht="12.75">
      <c r="A670" s="150" t="s">
        <v>823</v>
      </c>
      <c r="C670" s="151">
        <v>292.40199999976903</v>
      </c>
      <c r="D670" s="131">
        <v>22106.5</v>
      </c>
      <c r="F670" s="131">
        <v>16426</v>
      </c>
      <c r="G670" s="131">
        <v>15876</v>
      </c>
      <c r="H670" s="152" t="s">
        <v>1108</v>
      </c>
    </row>
    <row r="672" spans="4:8" ht="12.75">
      <c r="D672" s="131">
        <v>23499.986067533493</v>
      </c>
      <c r="F672" s="131">
        <v>16344</v>
      </c>
      <c r="G672" s="131">
        <v>16230.750000014901</v>
      </c>
      <c r="H672" s="152" t="s">
        <v>1109</v>
      </c>
    </row>
    <row r="674" spans="4:8" ht="12.75">
      <c r="D674" s="131">
        <v>23358.133514106274</v>
      </c>
      <c r="F674" s="131">
        <v>16149.25</v>
      </c>
      <c r="G674" s="131">
        <v>16105.750000014901</v>
      </c>
      <c r="H674" s="152" t="s">
        <v>1110</v>
      </c>
    </row>
    <row r="676" spans="1:8" ht="12.75">
      <c r="A676" s="147" t="s">
        <v>759</v>
      </c>
      <c r="C676" s="153" t="s">
        <v>760</v>
      </c>
      <c r="D676" s="131">
        <v>22988.206527213253</v>
      </c>
      <c r="F676" s="131">
        <v>16306.416666666668</v>
      </c>
      <c r="G676" s="131">
        <v>16070.833333343267</v>
      </c>
      <c r="H676" s="131">
        <v>6817.845099990827</v>
      </c>
    </row>
    <row r="677" spans="1:8" ht="12.75">
      <c r="A677" s="130">
        <v>38378.98966435185</v>
      </c>
      <c r="C677" s="153" t="s">
        <v>761</v>
      </c>
      <c r="D677" s="131">
        <v>766.8672224227447</v>
      </c>
      <c r="F677" s="131">
        <v>142.15140109521727</v>
      </c>
      <c r="G677" s="131">
        <v>179.93407358316688</v>
      </c>
      <c r="H677" s="131">
        <v>766.8672224227447</v>
      </c>
    </row>
    <row r="679" spans="3:8" ht="12.75">
      <c r="C679" s="153" t="s">
        <v>762</v>
      </c>
      <c r="D679" s="131">
        <v>3.335915838040404</v>
      </c>
      <c r="F679" s="131">
        <v>0.8717513111620718</v>
      </c>
      <c r="G679" s="131">
        <v>1.119631259007865</v>
      </c>
      <c r="H679" s="131">
        <v>11.24794141221801</v>
      </c>
    </row>
    <row r="680" spans="1:10" ht="12.75">
      <c r="A680" s="147" t="s">
        <v>751</v>
      </c>
      <c r="C680" s="148" t="s">
        <v>752</v>
      </c>
      <c r="D680" s="148" t="s">
        <v>753</v>
      </c>
      <c r="F680" s="148" t="s">
        <v>754</v>
      </c>
      <c r="G680" s="148" t="s">
        <v>755</v>
      </c>
      <c r="H680" s="148" t="s">
        <v>756</v>
      </c>
      <c r="I680" s="149" t="s">
        <v>757</v>
      </c>
      <c r="J680" s="148" t="s">
        <v>758</v>
      </c>
    </row>
    <row r="681" spans="1:8" ht="12.75">
      <c r="A681" s="150" t="s">
        <v>877</v>
      </c>
      <c r="C681" s="151">
        <v>309.418</v>
      </c>
      <c r="D681" s="131">
        <v>28981.85014268756</v>
      </c>
      <c r="F681" s="131">
        <v>5624</v>
      </c>
      <c r="G681" s="131">
        <v>5434</v>
      </c>
      <c r="H681" s="152" t="s">
        <v>1111</v>
      </c>
    </row>
    <row r="683" spans="4:8" ht="12.75">
      <c r="D683" s="131">
        <v>29731.180886298418</v>
      </c>
      <c r="F683" s="131">
        <v>5556</v>
      </c>
      <c r="G683" s="131">
        <v>4972</v>
      </c>
      <c r="H683" s="152" t="s">
        <v>1112</v>
      </c>
    </row>
    <row r="685" spans="4:8" ht="12.75">
      <c r="D685" s="131">
        <v>29636.512677043676</v>
      </c>
      <c r="F685" s="131">
        <v>5354</v>
      </c>
      <c r="G685" s="131">
        <v>5338</v>
      </c>
      <c r="H685" s="152" t="s">
        <v>1113</v>
      </c>
    </row>
    <row r="687" spans="1:8" ht="12.75">
      <c r="A687" s="147" t="s">
        <v>759</v>
      </c>
      <c r="C687" s="153" t="s">
        <v>760</v>
      </c>
      <c r="D687" s="131">
        <v>29449.847902009882</v>
      </c>
      <c r="F687" s="131">
        <v>5511.333333333334</v>
      </c>
      <c r="G687" s="131">
        <v>5248</v>
      </c>
      <c r="H687" s="131">
        <v>24086.16389430275</v>
      </c>
    </row>
    <row r="688" spans="1:8" ht="12.75">
      <c r="A688" s="130">
        <v>38378.99039351852</v>
      </c>
      <c r="C688" s="153" t="s">
        <v>761</v>
      </c>
      <c r="D688" s="131">
        <v>408.05262468077626</v>
      </c>
      <c r="F688" s="131">
        <v>140.43266476619084</v>
      </c>
      <c r="G688" s="131">
        <v>243.79499584692053</v>
      </c>
      <c r="H688" s="131">
        <v>408.05262468077626</v>
      </c>
    </row>
    <row r="690" spans="3:8" ht="12.75">
      <c r="C690" s="153" t="s">
        <v>762</v>
      </c>
      <c r="D690" s="131">
        <v>1.385584828955696</v>
      </c>
      <c r="F690" s="131">
        <v>2.54807060782976</v>
      </c>
      <c r="G690" s="131">
        <v>4.645483914766015</v>
      </c>
      <c r="H690" s="131">
        <v>1.6941370426251041</v>
      </c>
    </row>
    <row r="691" spans="1:10" ht="12.75">
      <c r="A691" s="147" t="s">
        <v>751</v>
      </c>
      <c r="C691" s="148" t="s">
        <v>752</v>
      </c>
      <c r="D691" s="148" t="s">
        <v>753</v>
      </c>
      <c r="F691" s="148" t="s">
        <v>754</v>
      </c>
      <c r="G691" s="148" t="s">
        <v>755</v>
      </c>
      <c r="H691" s="148" t="s">
        <v>756</v>
      </c>
      <c r="I691" s="149" t="s">
        <v>757</v>
      </c>
      <c r="J691" s="148" t="s">
        <v>758</v>
      </c>
    </row>
    <row r="692" spans="1:8" ht="12.75">
      <c r="A692" s="150" t="s">
        <v>827</v>
      </c>
      <c r="C692" s="151">
        <v>324.75400000019</v>
      </c>
      <c r="D692" s="131">
        <v>27613.379622370005</v>
      </c>
      <c r="F692" s="131">
        <v>23309</v>
      </c>
      <c r="G692" s="131">
        <v>20580</v>
      </c>
      <c r="H692" s="152" t="s">
        <v>1114</v>
      </c>
    </row>
    <row r="694" spans="4:8" ht="12.75">
      <c r="D694" s="131">
        <v>27909.77532634139</v>
      </c>
      <c r="F694" s="131">
        <v>23083</v>
      </c>
      <c r="G694" s="131">
        <v>20812</v>
      </c>
      <c r="H694" s="152" t="s">
        <v>1115</v>
      </c>
    </row>
    <row r="696" spans="4:8" ht="12.75">
      <c r="D696" s="131">
        <v>27644.55458495021</v>
      </c>
      <c r="F696" s="131">
        <v>22974</v>
      </c>
      <c r="G696" s="131">
        <v>20714</v>
      </c>
      <c r="H696" s="152" t="s">
        <v>1116</v>
      </c>
    </row>
    <row r="698" spans="1:8" ht="12.75">
      <c r="A698" s="147" t="s">
        <v>759</v>
      </c>
      <c r="C698" s="153" t="s">
        <v>760</v>
      </c>
      <c r="D698" s="131">
        <v>27722.569844553866</v>
      </c>
      <c r="F698" s="131">
        <v>23122</v>
      </c>
      <c r="G698" s="131">
        <v>20702</v>
      </c>
      <c r="H698" s="131">
        <v>5340.898791922289</v>
      </c>
    </row>
    <row r="699" spans="1:8" ht="12.75">
      <c r="A699" s="130">
        <v>38378.991122685184</v>
      </c>
      <c r="C699" s="153" t="s">
        <v>761</v>
      </c>
      <c r="D699" s="131">
        <v>162.87230851692527</v>
      </c>
      <c r="F699" s="131">
        <v>170.87129659483477</v>
      </c>
      <c r="G699" s="131">
        <v>116.46458689232533</v>
      </c>
      <c r="H699" s="131">
        <v>162.87230851692527</v>
      </c>
    </row>
    <row r="701" spans="3:8" ht="12.75">
      <c r="C701" s="153" t="s">
        <v>762</v>
      </c>
      <c r="D701" s="131">
        <v>0.587507974297418</v>
      </c>
      <c r="F701" s="131">
        <v>0.7389987743051415</v>
      </c>
      <c r="G701" s="131">
        <v>0.5625764993349691</v>
      </c>
      <c r="H701" s="131">
        <v>3.0495299548318995</v>
      </c>
    </row>
    <row r="702" spans="1:10" ht="12.75">
      <c r="A702" s="147" t="s">
        <v>751</v>
      </c>
      <c r="C702" s="148" t="s">
        <v>752</v>
      </c>
      <c r="D702" s="148" t="s">
        <v>753</v>
      </c>
      <c r="F702" s="148" t="s">
        <v>754</v>
      </c>
      <c r="G702" s="148" t="s">
        <v>755</v>
      </c>
      <c r="H702" s="148" t="s">
        <v>756</v>
      </c>
      <c r="I702" s="149" t="s">
        <v>757</v>
      </c>
      <c r="J702" s="148" t="s">
        <v>758</v>
      </c>
    </row>
    <row r="703" spans="1:8" ht="12.75">
      <c r="A703" s="150" t="s">
        <v>846</v>
      </c>
      <c r="C703" s="151">
        <v>343.82299999985844</v>
      </c>
      <c r="D703" s="131">
        <v>20563</v>
      </c>
      <c r="F703" s="131">
        <v>18926</v>
      </c>
      <c r="G703" s="131">
        <v>18164</v>
      </c>
      <c r="H703" s="152" t="s">
        <v>1117</v>
      </c>
    </row>
    <row r="705" spans="4:8" ht="12.75">
      <c r="D705" s="131">
        <v>20668.359074145555</v>
      </c>
      <c r="F705" s="131">
        <v>18610</v>
      </c>
      <c r="G705" s="131">
        <v>18686</v>
      </c>
      <c r="H705" s="152" t="s">
        <v>1118</v>
      </c>
    </row>
    <row r="707" spans="4:8" ht="12.75">
      <c r="D707" s="131">
        <v>20856.629357874393</v>
      </c>
      <c r="F707" s="131">
        <v>18644</v>
      </c>
      <c r="G707" s="131">
        <v>18860</v>
      </c>
      <c r="H707" s="152" t="s">
        <v>1119</v>
      </c>
    </row>
    <row r="709" spans="1:8" ht="12.75">
      <c r="A709" s="147" t="s">
        <v>759</v>
      </c>
      <c r="C709" s="153" t="s">
        <v>760</v>
      </c>
      <c r="D709" s="131">
        <v>20695.99614400665</v>
      </c>
      <c r="F709" s="131">
        <v>18726.666666666668</v>
      </c>
      <c r="G709" s="131">
        <v>18570</v>
      </c>
      <c r="H709" s="131">
        <v>2036.362264225229</v>
      </c>
    </row>
    <row r="710" spans="1:8" ht="12.75">
      <c r="A710" s="130">
        <v>38378.99181712963</v>
      </c>
      <c r="C710" s="153" t="s">
        <v>761</v>
      </c>
      <c r="D710" s="131">
        <v>148.7528341721092</v>
      </c>
      <c r="F710" s="131">
        <v>173.46277218277507</v>
      </c>
      <c r="G710" s="131">
        <v>362.20988390710704</v>
      </c>
      <c r="H710" s="131">
        <v>148.7528341721092</v>
      </c>
    </row>
    <row r="712" spans="3:8" ht="12.75">
      <c r="C712" s="153" t="s">
        <v>762</v>
      </c>
      <c r="D712" s="131">
        <v>0.71875174858489</v>
      </c>
      <c r="F712" s="131">
        <v>0.9262874983060256</v>
      </c>
      <c r="G712" s="131">
        <v>1.9505109526500106</v>
      </c>
      <c r="H712" s="131">
        <v>7.304831600221434</v>
      </c>
    </row>
    <row r="713" spans="1:10" ht="12.75">
      <c r="A713" s="147" t="s">
        <v>751</v>
      </c>
      <c r="C713" s="148" t="s">
        <v>752</v>
      </c>
      <c r="D713" s="148" t="s">
        <v>753</v>
      </c>
      <c r="F713" s="148" t="s">
        <v>754</v>
      </c>
      <c r="G713" s="148" t="s">
        <v>755</v>
      </c>
      <c r="H713" s="148" t="s">
        <v>756</v>
      </c>
      <c r="I713" s="149" t="s">
        <v>757</v>
      </c>
      <c r="J713" s="148" t="s">
        <v>758</v>
      </c>
    </row>
    <row r="714" spans="1:8" ht="12.75">
      <c r="A714" s="150" t="s">
        <v>828</v>
      </c>
      <c r="C714" s="151">
        <v>361.38400000007823</v>
      </c>
      <c r="D714" s="131">
        <v>31202.22573336959</v>
      </c>
      <c r="F714" s="131">
        <v>19774</v>
      </c>
      <c r="G714" s="131">
        <v>19844</v>
      </c>
      <c r="H714" s="152" t="s">
        <v>1120</v>
      </c>
    </row>
    <row r="716" spans="4:8" ht="12.75">
      <c r="D716" s="131">
        <v>30787.82818931341</v>
      </c>
      <c r="F716" s="131">
        <v>19836</v>
      </c>
      <c r="G716" s="131">
        <v>19176</v>
      </c>
      <c r="H716" s="152" t="s">
        <v>1121</v>
      </c>
    </row>
    <row r="718" spans="4:8" ht="12.75">
      <c r="D718" s="131">
        <v>29312.323161810637</v>
      </c>
      <c r="F718" s="131">
        <v>19576</v>
      </c>
      <c r="G718" s="131">
        <v>19614</v>
      </c>
      <c r="H718" s="152" t="s">
        <v>1122</v>
      </c>
    </row>
    <row r="720" spans="1:8" ht="12.75">
      <c r="A720" s="147" t="s">
        <v>759</v>
      </c>
      <c r="C720" s="153" t="s">
        <v>760</v>
      </c>
      <c r="D720" s="131">
        <v>30434.125694831215</v>
      </c>
      <c r="F720" s="131">
        <v>19728.666666666668</v>
      </c>
      <c r="G720" s="131">
        <v>19544.666666666668</v>
      </c>
      <c r="H720" s="131">
        <v>10790.033583568102</v>
      </c>
    </row>
    <row r="721" spans="1:8" ht="12.75">
      <c r="A721" s="130">
        <v>38378.9925</v>
      </c>
      <c r="C721" s="153" t="s">
        <v>761</v>
      </c>
      <c r="D721" s="131">
        <v>993.3589600182233</v>
      </c>
      <c r="F721" s="131">
        <v>135.79887088386758</v>
      </c>
      <c r="G721" s="131">
        <v>339.3542888093995</v>
      </c>
      <c r="H721" s="131">
        <v>993.3589600182233</v>
      </c>
    </row>
    <row r="723" spans="3:8" ht="12.75">
      <c r="C723" s="153" t="s">
        <v>762</v>
      </c>
      <c r="D723" s="131">
        <v>3.263964176197545</v>
      </c>
      <c r="F723" s="131">
        <v>0.6883327351934624</v>
      </c>
      <c r="G723" s="131">
        <v>1.7363012355087466</v>
      </c>
      <c r="H723" s="131">
        <v>9.206263838983665</v>
      </c>
    </row>
    <row r="724" spans="1:10" ht="12.75">
      <c r="A724" s="147" t="s">
        <v>751</v>
      </c>
      <c r="C724" s="148" t="s">
        <v>752</v>
      </c>
      <c r="D724" s="148" t="s">
        <v>753</v>
      </c>
      <c r="F724" s="148" t="s">
        <v>754</v>
      </c>
      <c r="G724" s="148" t="s">
        <v>755</v>
      </c>
      <c r="H724" s="148" t="s">
        <v>756</v>
      </c>
      <c r="I724" s="149" t="s">
        <v>757</v>
      </c>
      <c r="J724" s="148" t="s">
        <v>758</v>
      </c>
    </row>
    <row r="725" spans="1:8" ht="12.75">
      <c r="A725" s="150" t="s">
        <v>847</v>
      </c>
      <c r="C725" s="151">
        <v>371.029</v>
      </c>
      <c r="D725" s="131">
        <v>30625.245391488075</v>
      </c>
      <c r="F725" s="131">
        <v>26479.999999970198</v>
      </c>
      <c r="G725" s="131">
        <v>26010</v>
      </c>
      <c r="H725" s="152" t="s">
        <v>1123</v>
      </c>
    </row>
    <row r="727" spans="4:8" ht="12.75">
      <c r="D727" s="131">
        <v>30893.315572470427</v>
      </c>
      <c r="F727" s="131">
        <v>26364</v>
      </c>
      <c r="G727" s="131">
        <v>26836</v>
      </c>
      <c r="H727" s="152" t="s">
        <v>1124</v>
      </c>
    </row>
    <row r="729" spans="4:8" ht="12.75">
      <c r="D729" s="131">
        <v>31092.932213038206</v>
      </c>
      <c r="F729" s="131">
        <v>26004</v>
      </c>
      <c r="G729" s="131">
        <v>27040</v>
      </c>
      <c r="H729" s="152" t="s">
        <v>1125</v>
      </c>
    </row>
    <row r="731" spans="1:8" ht="12.75">
      <c r="A731" s="147" t="s">
        <v>759</v>
      </c>
      <c r="C731" s="153" t="s">
        <v>760</v>
      </c>
      <c r="D731" s="131">
        <v>30870.49772566557</v>
      </c>
      <c r="F731" s="131">
        <v>26282.666666656733</v>
      </c>
      <c r="G731" s="131">
        <v>26628.666666666664</v>
      </c>
      <c r="H731" s="131">
        <v>4456.160868730214</v>
      </c>
    </row>
    <row r="732" spans="1:8" ht="12.75">
      <c r="A732" s="130">
        <v>38378.99320601852</v>
      </c>
      <c r="C732" s="153" t="s">
        <v>761</v>
      </c>
      <c r="D732" s="131">
        <v>234.6768658447432</v>
      </c>
      <c r="F732" s="131">
        <v>248.2042169819778</v>
      </c>
      <c r="G732" s="131">
        <v>545.4038259247302</v>
      </c>
      <c r="H732" s="131">
        <v>234.6768658447432</v>
      </c>
    </row>
    <row r="734" spans="3:8" ht="12.75">
      <c r="C734" s="153" t="s">
        <v>762</v>
      </c>
      <c r="D734" s="131">
        <v>0.7601978689499199</v>
      </c>
      <c r="F734" s="131">
        <v>0.9443646648567049</v>
      </c>
      <c r="G734" s="131">
        <v>2.048183008004145</v>
      </c>
      <c r="H734" s="131">
        <v>5.2663463631108645</v>
      </c>
    </row>
    <row r="735" spans="1:10" ht="12.75">
      <c r="A735" s="147" t="s">
        <v>751</v>
      </c>
      <c r="C735" s="148" t="s">
        <v>752</v>
      </c>
      <c r="D735" s="148" t="s">
        <v>753</v>
      </c>
      <c r="F735" s="148" t="s">
        <v>754</v>
      </c>
      <c r="G735" s="148" t="s">
        <v>755</v>
      </c>
      <c r="H735" s="148" t="s">
        <v>756</v>
      </c>
      <c r="I735" s="149" t="s">
        <v>757</v>
      </c>
      <c r="J735" s="148" t="s">
        <v>758</v>
      </c>
    </row>
    <row r="736" spans="1:8" ht="12.75">
      <c r="A736" s="150" t="s">
        <v>822</v>
      </c>
      <c r="C736" s="151">
        <v>407.77100000018254</v>
      </c>
      <c r="D736" s="131">
        <v>1379337.1525688171</v>
      </c>
      <c r="F736" s="131">
        <v>58300</v>
      </c>
      <c r="G736" s="131">
        <v>57000</v>
      </c>
      <c r="H736" s="152" t="s">
        <v>1126</v>
      </c>
    </row>
    <row r="738" spans="4:8" ht="12.75">
      <c r="D738" s="131">
        <v>1276188.401151657</v>
      </c>
      <c r="F738" s="131">
        <v>59600</v>
      </c>
      <c r="G738" s="131">
        <v>57500</v>
      </c>
      <c r="H738" s="152" t="s">
        <v>1127</v>
      </c>
    </row>
    <row r="740" spans="4:8" ht="12.75">
      <c r="D740" s="131">
        <v>898925</v>
      </c>
      <c r="F740" s="131">
        <v>58200</v>
      </c>
      <c r="G740" s="131">
        <v>57400</v>
      </c>
      <c r="H740" s="152" t="s">
        <v>1128</v>
      </c>
    </row>
    <row r="742" spans="1:8" ht="12.75">
      <c r="A742" s="147" t="s">
        <v>759</v>
      </c>
      <c r="C742" s="153" t="s">
        <v>760</v>
      </c>
      <c r="D742" s="131">
        <v>1184816.851240158</v>
      </c>
      <c r="F742" s="131">
        <v>58700</v>
      </c>
      <c r="G742" s="131">
        <v>57300</v>
      </c>
      <c r="H742" s="131">
        <v>1126828.2977810383</v>
      </c>
    </row>
    <row r="743" spans="1:8" ht="12.75">
      <c r="A743" s="130">
        <v>38378.99392361111</v>
      </c>
      <c r="C743" s="153" t="s">
        <v>761</v>
      </c>
      <c r="D743" s="131">
        <v>252904.18973175064</v>
      </c>
      <c r="F743" s="131">
        <v>781.0249675906655</v>
      </c>
      <c r="G743" s="131">
        <v>264.575131106459</v>
      </c>
      <c r="H743" s="131">
        <v>252904.18973175064</v>
      </c>
    </row>
    <row r="745" spans="3:8" ht="12.75">
      <c r="C745" s="153" t="s">
        <v>762</v>
      </c>
      <c r="D745" s="131">
        <v>21.345424777427297</v>
      </c>
      <c r="F745" s="131">
        <v>1.330536571704711</v>
      </c>
      <c r="G745" s="131">
        <v>0.46173670350167373</v>
      </c>
      <c r="H745" s="131">
        <v>22.44389763993078</v>
      </c>
    </row>
    <row r="746" spans="1:10" ht="12.75">
      <c r="A746" s="147" t="s">
        <v>751</v>
      </c>
      <c r="C746" s="148" t="s">
        <v>752</v>
      </c>
      <c r="D746" s="148" t="s">
        <v>753</v>
      </c>
      <c r="F746" s="148" t="s">
        <v>754</v>
      </c>
      <c r="G746" s="148" t="s">
        <v>755</v>
      </c>
      <c r="H746" s="148" t="s">
        <v>756</v>
      </c>
      <c r="I746" s="149" t="s">
        <v>757</v>
      </c>
      <c r="J746" s="148" t="s">
        <v>758</v>
      </c>
    </row>
    <row r="747" spans="1:8" ht="12.75">
      <c r="A747" s="150" t="s">
        <v>829</v>
      </c>
      <c r="C747" s="151">
        <v>455.40299999993294</v>
      </c>
      <c r="D747" s="131">
        <v>51772.41777801514</v>
      </c>
      <c r="F747" s="131">
        <v>37240</v>
      </c>
      <c r="G747" s="131">
        <v>39100</v>
      </c>
      <c r="H747" s="152" t="s">
        <v>1129</v>
      </c>
    </row>
    <row r="749" spans="4:8" ht="12.75">
      <c r="D749" s="131">
        <v>50143.44808882475</v>
      </c>
      <c r="F749" s="131">
        <v>37127.5</v>
      </c>
      <c r="G749" s="131">
        <v>38905</v>
      </c>
      <c r="H749" s="152" t="s">
        <v>1130</v>
      </c>
    </row>
    <row r="751" spans="4:8" ht="12.75">
      <c r="D751" s="131">
        <v>52128.427422106266</v>
      </c>
      <c r="F751" s="131">
        <v>37200</v>
      </c>
      <c r="G751" s="131">
        <v>39335</v>
      </c>
      <c r="H751" s="152" t="s">
        <v>1131</v>
      </c>
    </row>
    <row r="753" spans="1:8" ht="12.75">
      <c r="A753" s="147" t="s">
        <v>759</v>
      </c>
      <c r="C753" s="153" t="s">
        <v>760</v>
      </c>
      <c r="D753" s="131">
        <v>51348.097762982055</v>
      </c>
      <c r="F753" s="131">
        <v>37189.166666666664</v>
      </c>
      <c r="G753" s="131">
        <v>39113.333333333336</v>
      </c>
      <c r="H753" s="131">
        <v>13202.441270733987</v>
      </c>
    </row>
    <row r="754" spans="1:8" ht="12.75">
      <c r="A754" s="130">
        <v>38378.994837962964</v>
      </c>
      <c r="C754" s="153" t="s">
        <v>761</v>
      </c>
      <c r="D754" s="131">
        <v>1058.3342311182575</v>
      </c>
      <c r="F754" s="131">
        <v>57.027040369752086</v>
      </c>
      <c r="G754" s="131">
        <v>215.3098542411223</v>
      </c>
      <c r="H754" s="131">
        <v>1058.3342311182575</v>
      </c>
    </row>
    <row r="756" spans="3:8" ht="12.75">
      <c r="C756" s="153" t="s">
        <v>762</v>
      </c>
      <c r="D756" s="131">
        <v>2.061097250385843</v>
      </c>
      <c r="F756" s="131">
        <v>0.1533431520014846</v>
      </c>
      <c r="G756" s="131">
        <v>0.55047687295327</v>
      </c>
      <c r="H756" s="131">
        <v>8.016201014764443</v>
      </c>
    </row>
    <row r="757" spans="1:16" ht="12.75">
      <c r="A757" s="141" t="s">
        <v>742</v>
      </c>
      <c r="B757" s="136" t="s">
        <v>901</v>
      </c>
      <c r="D757" s="141" t="s">
        <v>743</v>
      </c>
      <c r="E757" s="136" t="s">
        <v>744</v>
      </c>
      <c r="F757" s="137" t="s">
        <v>768</v>
      </c>
      <c r="G757" s="142" t="s">
        <v>746</v>
      </c>
      <c r="H757" s="143">
        <v>1</v>
      </c>
      <c r="I757" s="144" t="s">
        <v>747</v>
      </c>
      <c r="J757" s="143">
        <v>7</v>
      </c>
      <c r="K757" s="142" t="s">
        <v>748</v>
      </c>
      <c r="L757" s="145">
        <v>1</v>
      </c>
      <c r="M757" s="142" t="s">
        <v>749</v>
      </c>
      <c r="N757" s="146">
        <v>1</v>
      </c>
      <c r="O757" s="142" t="s">
        <v>750</v>
      </c>
      <c r="P757" s="146">
        <v>1</v>
      </c>
    </row>
    <row r="759" spans="1:10" ht="12.75">
      <c r="A759" s="147" t="s">
        <v>751</v>
      </c>
      <c r="C759" s="148" t="s">
        <v>752</v>
      </c>
      <c r="D759" s="148" t="s">
        <v>753</v>
      </c>
      <c r="F759" s="148" t="s">
        <v>754</v>
      </c>
      <c r="G759" s="148" t="s">
        <v>755</v>
      </c>
      <c r="H759" s="148" t="s">
        <v>756</v>
      </c>
      <c r="I759" s="149" t="s">
        <v>757</v>
      </c>
      <c r="J759" s="148" t="s">
        <v>758</v>
      </c>
    </row>
    <row r="760" spans="1:8" ht="12.75">
      <c r="A760" s="150" t="s">
        <v>825</v>
      </c>
      <c r="C760" s="151">
        <v>228.61599999992177</v>
      </c>
      <c r="D760" s="131">
        <v>32555.91701757908</v>
      </c>
      <c r="F760" s="131">
        <v>23925</v>
      </c>
      <c r="G760" s="131">
        <v>23622</v>
      </c>
      <c r="H760" s="152" t="s">
        <v>1132</v>
      </c>
    </row>
    <row r="762" spans="4:8" ht="12.75">
      <c r="D762" s="131">
        <v>32590.975788086653</v>
      </c>
      <c r="F762" s="131">
        <v>23114</v>
      </c>
      <c r="G762" s="131">
        <v>23870</v>
      </c>
      <c r="H762" s="152" t="s">
        <v>1133</v>
      </c>
    </row>
    <row r="764" spans="4:8" ht="12.75">
      <c r="D764" s="131">
        <v>31583</v>
      </c>
      <c r="F764" s="131">
        <v>23533</v>
      </c>
      <c r="G764" s="131">
        <v>23578</v>
      </c>
      <c r="H764" s="152" t="s">
        <v>1134</v>
      </c>
    </row>
    <row r="766" spans="1:8" ht="12.75">
      <c r="A766" s="147" t="s">
        <v>759</v>
      </c>
      <c r="C766" s="153" t="s">
        <v>760</v>
      </c>
      <c r="D766" s="131">
        <v>32243.297601888575</v>
      </c>
      <c r="F766" s="131">
        <v>23524</v>
      </c>
      <c r="G766" s="131">
        <v>23690</v>
      </c>
      <c r="H766" s="131">
        <v>8634.186490777467</v>
      </c>
    </row>
    <row r="767" spans="1:8" ht="12.75">
      <c r="A767" s="130">
        <v>38378.99732638889</v>
      </c>
      <c r="C767" s="153" t="s">
        <v>761</v>
      </c>
      <c r="D767" s="131">
        <v>572.103112770987</v>
      </c>
      <c r="F767" s="131">
        <v>405.5749006040685</v>
      </c>
      <c r="G767" s="131">
        <v>157.4293492332354</v>
      </c>
      <c r="H767" s="131">
        <v>572.103112770987</v>
      </c>
    </row>
    <row r="769" spans="3:8" ht="12.75">
      <c r="C769" s="153" t="s">
        <v>762</v>
      </c>
      <c r="D769" s="131">
        <v>1.774331893203992</v>
      </c>
      <c r="F769" s="131">
        <v>1.7240898682369854</v>
      </c>
      <c r="G769" s="131">
        <v>0.6645392538338346</v>
      </c>
      <c r="H769" s="131">
        <v>6.626022189607256</v>
      </c>
    </row>
    <row r="770" spans="1:10" ht="12.75">
      <c r="A770" s="147" t="s">
        <v>751</v>
      </c>
      <c r="C770" s="148" t="s">
        <v>752</v>
      </c>
      <c r="D770" s="148" t="s">
        <v>753</v>
      </c>
      <c r="F770" s="148" t="s">
        <v>754</v>
      </c>
      <c r="G770" s="148" t="s">
        <v>755</v>
      </c>
      <c r="H770" s="148" t="s">
        <v>756</v>
      </c>
      <c r="I770" s="149" t="s">
        <v>757</v>
      </c>
      <c r="J770" s="148" t="s">
        <v>758</v>
      </c>
    </row>
    <row r="771" spans="1:8" ht="12.75">
      <c r="A771" s="150" t="s">
        <v>826</v>
      </c>
      <c r="C771" s="151">
        <v>231.6040000000503</v>
      </c>
      <c r="D771" s="131">
        <v>57614.51561874151</v>
      </c>
      <c r="F771" s="131">
        <v>17606</v>
      </c>
      <c r="G771" s="131">
        <v>19460</v>
      </c>
      <c r="H771" s="152" t="s">
        <v>1135</v>
      </c>
    </row>
    <row r="773" spans="4:8" ht="12.75">
      <c r="D773" s="131">
        <v>54832.168883264065</v>
      </c>
      <c r="F773" s="131">
        <v>17073</v>
      </c>
      <c r="G773" s="131">
        <v>19468</v>
      </c>
      <c r="H773" s="152" t="s">
        <v>1136</v>
      </c>
    </row>
    <row r="775" spans="4:8" ht="12.75">
      <c r="D775" s="131">
        <v>57496.03679269552</v>
      </c>
      <c r="F775" s="131">
        <v>17194</v>
      </c>
      <c r="G775" s="131">
        <v>19680</v>
      </c>
      <c r="H775" s="152" t="s">
        <v>1137</v>
      </c>
    </row>
    <row r="777" spans="1:8" ht="12.75">
      <c r="A777" s="147" t="s">
        <v>759</v>
      </c>
      <c r="C777" s="153" t="s">
        <v>760</v>
      </c>
      <c r="D777" s="131">
        <v>56647.57376490037</v>
      </c>
      <c r="F777" s="131">
        <v>17291</v>
      </c>
      <c r="G777" s="131">
        <v>19536</v>
      </c>
      <c r="H777" s="131">
        <v>38158.69717687859</v>
      </c>
    </row>
    <row r="778" spans="1:8" ht="12.75">
      <c r="A778" s="130">
        <v>38378.99804398148</v>
      </c>
      <c r="C778" s="153" t="s">
        <v>761</v>
      </c>
      <c r="D778" s="131">
        <v>1573.3024093468205</v>
      </c>
      <c r="F778" s="131">
        <v>279.42619776964364</v>
      </c>
      <c r="G778" s="131">
        <v>124.77179168385777</v>
      </c>
      <c r="H778" s="131">
        <v>1573.3024093468205</v>
      </c>
    </row>
    <row r="780" spans="3:8" ht="12.75">
      <c r="C780" s="153" t="s">
        <v>762</v>
      </c>
      <c r="D780" s="131">
        <v>2.777351799525191</v>
      </c>
      <c r="F780" s="131">
        <v>1.616021038515087</v>
      </c>
      <c r="G780" s="131">
        <v>0.6386762473579944</v>
      </c>
      <c r="H780" s="131">
        <v>4.1230506430919975</v>
      </c>
    </row>
    <row r="781" spans="1:10" ht="12.75">
      <c r="A781" s="147" t="s">
        <v>751</v>
      </c>
      <c r="C781" s="148" t="s">
        <v>752</v>
      </c>
      <c r="D781" s="148" t="s">
        <v>753</v>
      </c>
      <c r="F781" s="148" t="s">
        <v>754</v>
      </c>
      <c r="G781" s="148" t="s">
        <v>755</v>
      </c>
      <c r="H781" s="148" t="s">
        <v>756</v>
      </c>
      <c r="I781" s="149" t="s">
        <v>757</v>
      </c>
      <c r="J781" s="148" t="s">
        <v>758</v>
      </c>
    </row>
    <row r="782" spans="1:8" ht="12.75">
      <c r="A782" s="150" t="s">
        <v>824</v>
      </c>
      <c r="C782" s="151">
        <v>267.7160000000149</v>
      </c>
      <c r="D782" s="131">
        <v>53493.76994681358</v>
      </c>
      <c r="F782" s="131">
        <v>4366.75</v>
      </c>
      <c r="G782" s="131">
        <v>4545.75</v>
      </c>
      <c r="H782" s="152" t="s">
        <v>1138</v>
      </c>
    </row>
    <row r="784" spans="4:8" ht="12.75">
      <c r="D784" s="131">
        <v>47600.5</v>
      </c>
      <c r="F784" s="131">
        <v>4328.75</v>
      </c>
      <c r="G784" s="131">
        <v>4482</v>
      </c>
      <c r="H784" s="152" t="s">
        <v>1139</v>
      </c>
    </row>
    <row r="786" spans="4:8" ht="12.75">
      <c r="D786" s="131">
        <v>50801.84040945768</v>
      </c>
      <c r="F786" s="131">
        <v>4346</v>
      </c>
      <c r="G786" s="131">
        <v>4489.25</v>
      </c>
      <c r="H786" s="152" t="s">
        <v>1140</v>
      </c>
    </row>
    <row r="788" spans="1:8" ht="12.75">
      <c r="A788" s="147" t="s">
        <v>759</v>
      </c>
      <c r="C788" s="153" t="s">
        <v>760</v>
      </c>
      <c r="D788" s="131">
        <v>50632.036785423756</v>
      </c>
      <c r="F788" s="131">
        <v>4347.166666666667</v>
      </c>
      <c r="G788" s="131">
        <v>4505.666666666667</v>
      </c>
      <c r="H788" s="131">
        <v>46199.2305279027</v>
      </c>
    </row>
    <row r="789" spans="1:8" ht="12.75">
      <c r="A789" s="130">
        <v>38378.99894675926</v>
      </c>
      <c r="C789" s="153" t="s">
        <v>761</v>
      </c>
      <c r="D789" s="131">
        <v>2950.302123436657</v>
      </c>
      <c r="F789" s="131">
        <v>19.026845070408637</v>
      </c>
      <c r="G789" s="131">
        <v>34.90194598204137</v>
      </c>
      <c r="H789" s="131">
        <v>2950.302123436657</v>
      </c>
    </row>
    <row r="791" spans="3:8" ht="12.75">
      <c r="C791" s="153" t="s">
        <v>762</v>
      </c>
      <c r="D791" s="131">
        <v>5.826947345491752</v>
      </c>
      <c r="F791" s="131">
        <v>0.43768381866522943</v>
      </c>
      <c r="G791" s="131">
        <v>0.77462334797754</v>
      </c>
      <c r="H791" s="131">
        <v>6.386041693172313</v>
      </c>
    </row>
    <row r="792" spans="1:10" ht="12.75">
      <c r="A792" s="147" t="s">
        <v>751</v>
      </c>
      <c r="C792" s="148" t="s">
        <v>752</v>
      </c>
      <c r="D792" s="148" t="s">
        <v>753</v>
      </c>
      <c r="F792" s="148" t="s">
        <v>754</v>
      </c>
      <c r="G792" s="148" t="s">
        <v>755</v>
      </c>
      <c r="H792" s="148" t="s">
        <v>756</v>
      </c>
      <c r="I792" s="149" t="s">
        <v>757</v>
      </c>
      <c r="J792" s="148" t="s">
        <v>758</v>
      </c>
    </row>
    <row r="793" spans="1:8" ht="12.75">
      <c r="A793" s="150" t="s">
        <v>823</v>
      </c>
      <c r="C793" s="151">
        <v>292.40199999976903</v>
      </c>
      <c r="D793" s="131">
        <v>56933.39839911461</v>
      </c>
      <c r="F793" s="131">
        <v>17375.5</v>
      </c>
      <c r="G793" s="131">
        <v>16311.75</v>
      </c>
      <c r="H793" s="152" t="s">
        <v>1141</v>
      </c>
    </row>
    <row r="795" spans="4:8" ht="12.75">
      <c r="D795" s="131">
        <v>56141.44195628166</v>
      </c>
      <c r="F795" s="131">
        <v>17317</v>
      </c>
      <c r="G795" s="131">
        <v>16590.75</v>
      </c>
      <c r="H795" s="152" t="s">
        <v>1142</v>
      </c>
    </row>
    <row r="797" spans="4:8" ht="12.75">
      <c r="D797" s="131">
        <v>50659.37957304716</v>
      </c>
      <c r="F797" s="131">
        <v>17614.5</v>
      </c>
      <c r="G797" s="131">
        <v>16443.75</v>
      </c>
      <c r="H797" s="152" t="s">
        <v>1143</v>
      </c>
    </row>
    <row r="799" spans="1:8" ht="12.75">
      <c r="A799" s="147" t="s">
        <v>759</v>
      </c>
      <c r="C799" s="153" t="s">
        <v>760</v>
      </c>
      <c r="D799" s="131">
        <v>54578.073309481144</v>
      </c>
      <c r="F799" s="131">
        <v>17435.666666666668</v>
      </c>
      <c r="G799" s="131">
        <v>16448.75</v>
      </c>
      <c r="H799" s="131">
        <v>37712.37558544132</v>
      </c>
    </row>
    <row r="800" spans="1:8" ht="12.75">
      <c r="A800" s="130">
        <v>38378.99988425926</v>
      </c>
      <c r="C800" s="153" t="s">
        <v>761</v>
      </c>
      <c r="D800" s="131">
        <v>3416.711752813152</v>
      </c>
      <c r="F800" s="131">
        <v>157.61212939787768</v>
      </c>
      <c r="G800" s="131">
        <v>139.5671881209907</v>
      </c>
      <c r="H800" s="131">
        <v>3416.711752813152</v>
      </c>
    </row>
    <row r="802" spans="3:8" ht="12.75">
      <c r="C802" s="153" t="s">
        <v>762</v>
      </c>
      <c r="D802" s="131">
        <v>6.260227863741045</v>
      </c>
      <c r="F802" s="131">
        <v>0.9039638828333358</v>
      </c>
      <c r="G802" s="131">
        <v>0.8484972300083027</v>
      </c>
      <c r="H802" s="131">
        <v>9.05992184202832</v>
      </c>
    </row>
    <row r="803" spans="1:10" ht="12.75">
      <c r="A803" s="147" t="s">
        <v>751</v>
      </c>
      <c r="C803" s="148" t="s">
        <v>752</v>
      </c>
      <c r="D803" s="148" t="s">
        <v>753</v>
      </c>
      <c r="F803" s="148" t="s">
        <v>754</v>
      </c>
      <c r="G803" s="148" t="s">
        <v>755</v>
      </c>
      <c r="H803" s="148" t="s">
        <v>756</v>
      </c>
      <c r="I803" s="149" t="s">
        <v>757</v>
      </c>
      <c r="J803" s="148" t="s">
        <v>758</v>
      </c>
    </row>
    <row r="804" spans="1:8" ht="12.75">
      <c r="A804" s="150" t="s">
        <v>877</v>
      </c>
      <c r="C804" s="151">
        <v>309.418</v>
      </c>
      <c r="D804" s="131">
        <v>30058.386649250984</v>
      </c>
      <c r="F804" s="131">
        <v>5498</v>
      </c>
      <c r="G804" s="131">
        <v>5370</v>
      </c>
      <c r="H804" s="152" t="s">
        <v>1144</v>
      </c>
    </row>
    <row r="806" spans="4:8" ht="12.75">
      <c r="D806" s="131">
        <v>29682.635143220425</v>
      </c>
      <c r="F806" s="131">
        <v>6070</v>
      </c>
      <c r="G806" s="131">
        <v>5322</v>
      </c>
      <c r="H806" s="152" t="s">
        <v>1145</v>
      </c>
    </row>
    <row r="808" spans="4:8" ht="12.75">
      <c r="D808" s="131">
        <v>29654.88927873969</v>
      </c>
      <c r="F808" s="131">
        <v>5844</v>
      </c>
      <c r="G808" s="131">
        <v>5414</v>
      </c>
      <c r="H808" s="152" t="s">
        <v>1146</v>
      </c>
    </row>
    <row r="810" spans="1:8" ht="12.75">
      <c r="A810" s="147" t="s">
        <v>759</v>
      </c>
      <c r="C810" s="153" t="s">
        <v>760</v>
      </c>
      <c r="D810" s="131">
        <v>29798.637023737036</v>
      </c>
      <c r="F810" s="131">
        <v>5804</v>
      </c>
      <c r="G810" s="131">
        <v>5368.666666666666</v>
      </c>
      <c r="H810" s="131">
        <v>24238.725655721617</v>
      </c>
    </row>
    <row r="811" spans="1:8" ht="12.75">
      <c r="A811" s="130">
        <v>38379.000625</v>
      </c>
      <c r="C811" s="153" t="s">
        <v>761</v>
      </c>
      <c r="D811" s="131">
        <v>225.3771488307719</v>
      </c>
      <c r="F811" s="131">
        <v>288.0902636327719</v>
      </c>
      <c r="G811" s="131">
        <v>46.01449047129973</v>
      </c>
      <c r="H811" s="131">
        <v>225.3771488307719</v>
      </c>
    </row>
    <row r="813" spans="3:8" ht="12.75">
      <c r="C813" s="153" t="s">
        <v>762</v>
      </c>
      <c r="D813" s="131">
        <v>0.7563337499337324</v>
      </c>
      <c r="F813" s="131">
        <v>4.96365030380379</v>
      </c>
      <c r="G813" s="131">
        <v>0.8570934522159394</v>
      </c>
      <c r="H813" s="131">
        <v>0.929822598893812</v>
      </c>
    </row>
    <row r="814" spans="1:10" ht="12.75">
      <c r="A814" s="147" t="s">
        <v>751</v>
      </c>
      <c r="C814" s="148" t="s">
        <v>752</v>
      </c>
      <c r="D814" s="148" t="s">
        <v>753</v>
      </c>
      <c r="F814" s="148" t="s">
        <v>754</v>
      </c>
      <c r="G814" s="148" t="s">
        <v>755</v>
      </c>
      <c r="H814" s="148" t="s">
        <v>756</v>
      </c>
      <c r="I814" s="149" t="s">
        <v>757</v>
      </c>
      <c r="J814" s="148" t="s">
        <v>758</v>
      </c>
    </row>
    <row r="815" spans="1:8" ht="12.75">
      <c r="A815" s="150" t="s">
        <v>827</v>
      </c>
      <c r="C815" s="151">
        <v>324.75400000019</v>
      </c>
      <c r="D815" s="131">
        <v>50809.05345386267</v>
      </c>
      <c r="F815" s="131">
        <v>24566</v>
      </c>
      <c r="G815" s="131">
        <v>21795</v>
      </c>
      <c r="H815" s="152" t="s">
        <v>1147</v>
      </c>
    </row>
    <row r="817" spans="4:8" ht="12.75">
      <c r="D817" s="131">
        <v>52641.47437518835</v>
      </c>
      <c r="F817" s="131">
        <v>24393</v>
      </c>
      <c r="G817" s="131">
        <v>21609</v>
      </c>
      <c r="H817" s="152" t="s">
        <v>1148</v>
      </c>
    </row>
    <row r="819" spans="4:8" ht="12.75">
      <c r="D819" s="131">
        <v>49643.76163738966</v>
      </c>
      <c r="F819" s="131">
        <v>24513</v>
      </c>
      <c r="G819" s="131">
        <v>21779</v>
      </c>
      <c r="H819" s="152" t="s">
        <v>1149</v>
      </c>
    </row>
    <row r="821" spans="1:8" ht="12.75">
      <c r="A821" s="147" t="s">
        <v>759</v>
      </c>
      <c r="C821" s="153" t="s">
        <v>760</v>
      </c>
      <c r="D821" s="131">
        <v>51031.42982214689</v>
      </c>
      <c r="F821" s="131">
        <v>24490.666666666664</v>
      </c>
      <c r="G821" s="131">
        <v>21727.666666666664</v>
      </c>
      <c r="H821" s="131">
        <v>27386.023023901278</v>
      </c>
    </row>
    <row r="822" spans="1:8" ht="12.75">
      <c r="A822" s="130">
        <v>38379.00135416666</v>
      </c>
      <c r="C822" s="153" t="s">
        <v>761</v>
      </c>
      <c r="D822" s="131">
        <v>1511.1779681658036</v>
      </c>
      <c r="F822" s="131">
        <v>88.63595959503871</v>
      </c>
      <c r="G822" s="131">
        <v>103.07925753192701</v>
      </c>
      <c r="H822" s="131">
        <v>1511.1779681658036</v>
      </c>
    </row>
    <row r="824" spans="3:8" ht="12.75">
      <c r="C824" s="153" t="s">
        <v>762</v>
      </c>
      <c r="D824" s="131">
        <v>2.961269110884239</v>
      </c>
      <c r="F824" s="131">
        <v>0.36191730017573526</v>
      </c>
      <c r="G824" s="131">
        <v>0.4744147593633019</v>
      </c>
      <c r="H824" s="131">
        <v>5.518062870417205</v>
      </c>
    </row>
    <row r="825" spans="1:10" ht="12.75">
      <c r="A825" s="147" t="s">
        <v>751</v>
      </c>
      <c r="C825" s="148" t="s">
        <v>752</v>
      </c>
      <c r="D825" s="148" t="s">
        <v>753</v>
      </c>
      <c r="F825" s="148" t="s">
        <v>754</v>
      </c>
      <c r="G825" s="148" t="s">
        <v>755</v>
      </c>
      <c r="H825" s="148" t="s">
        <v>756</v>
      </c>
      <c r="I825" s="149" t="s">
        <v>757</v>
      </c>
      <c r="J825" s="148" t="s">
        <v>758</v>
      </c>
    </row>
    <row r="826" spans="1:8" ht="12.75">
      <c r="A826" s="150" t="s">
        <v>846</v>
      </c>
      <c r="C826" s="151">
        <v>343.82299999985844</v>
      </c>
      <c r="D826" s="131">
        <v>52282.47317034006</v>
      </c>
      <c r="F826" s="131">
        <v>19534</v>
      </c>
      <c r="G826" s="131">
        <v>18834</v>
      </c>
      <c r="H826" s="152" t="s">
        <v>1150</v>
      </c>
    </row>
    <row r="828" spans="4:8" ht="12.75">
      <c r="D828" s="131">
        <v>50590.195592820644</v>
      </c>
      <c r="F828" s="131">
        <v>19344</v>
      </c>
      <c r="G828" s="131">
        <v>18916</v>
      </c>
      <c r="H828" s="152" t="s">
        <v>1151</v>
      </c>
    </row>
    <row r="830" spans="4:8" ht="12.75">
      <c r="D830" s="131">
        <v>51171.346218287945</v>
      </c>
      <c r="F830" s="131">
        <v>19276</v>
      </c>
      <c r="G830" s="131">
        <v>18550</v>
      </c>
      <c r="H830" s="152" t="s">
        <v>1152</v>
      </c>
    </row>
    <row r="832" spans="1:8" ht="12.75">
      <c r="A832" s="147" t="s">
        <v>759</v>
      </c>
      <c r="C832" s="153" t="s">
        <v>760</v>
      </c>
      <c r="D832" s="131">
        <v>51348.00499381621</v>
      </c>
      <c r="F832" s="131">
        <v>19384.666666666668</v>
      </c>
      <c r="G832" s="131">
        <v>18766.666666666668</v>
      </c>
      <c r="H832" s="131">
        <v>32227.761277969217</v>
      </c>
    </row>
    <row r="833" spans="1:8" ht="12.75">
      <c r="A833" s="130">
        <v>38379.00204861111</v>
      </c>
      <c r="C833" s="153" t="s">
        <v>761</v>
      </c>
      <c r="D833" s="131">
        <v>859.8587628627973</v>
      </c>
      <c r="F833" s="131">
        <v>133.72110279732715</v>
      </c>
      <c r="G833" s="131">
        <v>192.06596089191163</v>
      </c>
      <c r="H833" s="131">
        <v>859.8587628627973</v>
      </c>
    </row>
    <row r="835" spans="3:8" ht="12.75">
      <c r="C835" s="153" t="s">
        <v>762</v>
      </c>
      <c r="D835" s="131">
        <v>1.6745709263024913</v>
      </c>
      <c r="F835" s="131">
        <v>0.6898292609140927</v>
      </c>
      <c r="G835" s="131">
        <v>1.0234420651434013</v>
      </c>
      <c r="H835" s="131">
        <v>2.668068549491813</v>
      </c>
    </row>
    <row r="836" spans="1:10" ht="12.75">
      <c r="A836" s="147" t="s">
        <v>751</v>
      </c>
      <c r="C836" s="148" t="s">
        <v>752</v>
      </c>
      <c r="D836" s="148" t="s">
        <v>753</v>
      </c>
      <c r="F836" s="148" t="s">
        <v>754</v>
      </c>
      <c r="G836" s="148" t="s">
        <v>755</v>
      </c>
      <c r="H836" s="148" t="s">
        <v>756</v>
      </c>
      <c r="I836" s="149" t="s">
        <v>757</v>
      </c>
      <c r="J836" s="148" t="s">
        <v>758</v>
      </c>
    </row>
    <row r="837" spans="1:8" ht="12.75">
      <c r="A837" s="150" t="s">
        <v>828</v>
      </c>
      <c r="C837" s="151">
        <v>361.38400000007823</v>
      </c>
      <c r="D837" s="131">
        <v>54228.43209922314</v>
      </c>
      <c r="F837" s="131">
        <v>20436</v>
      </c>
      <c r="G837" s="131">
        <v>20150</v>
      </c>
      <c r="H837" s="152" t="s">
        <v>1153</v>
      </c>
    </row>
    <row r="839" spans="4:8" ht="12.75">
      <c r="D839" s="131">
        <v>53759.86777794361</v>
      </c>
      <c r="F839" s="131">
        <v>20042</v>
      </c>
      <c r="G839" s="131">
        <v>19414</v>
      </c>
      <c r="H839" s="152" t="s">
        <v>1154</v>
      </c>
    </row>
    <row r="841" spans="4:8" ht="12.75">
      <c r="D841" s="131">
        <v>51603.914565086365</v>
      </c>
      <c r="F841" s="131">
        <v>19936</v>
      </c>
      <c r="G841" s="131">
        <v>20014</v>
      </c>
      <c r="H841" s="152" t="s">
        <v>1155</v>
      </c>
    </row>
    <row r="843" spans="1:8" ht="12.75">
      <c r="A843" s="147" t="s">
        <v>759</v>
      </c>
      <c r="C843" s="153" t="s">
        <v>760</v>
      </c>
      <c r="D843" s="131">
        <v>53197.404814084366</v>
      </c>
      <c r="F843" s="131">
        <v>20138</v>
      </c>
      <c r="G843" s="131">
        <v>19859.333333333332</v>
      </c>
      <c r="H843" s="131">
        <v>33187.49236538396</v>
      </c>
    </row>
    <row r="844" spans="1:8" ht="12.75">
      <c r="A844" s="130">
        <v>38379.00274305556</v>
      </c>
      <c r="C844" s="153" t="s">
        <v>761</v>
      </c>
      <c r="D844" s="131">
        <v>1399.7487313917145</v>
      </c>
      <c r="F844" s="131">
        <v>263.4615721504751</v>
      </c>
      <c r="G844" s="131">
        <v>391.61886233088075</v>
      </c>
      <c r="H844" s="131">
        <v>1399.7487313917145</v>
      </c>
    </row>
    <row r="846" spans="3:8" ht="12.75">
      <c r="C846" s="153" t="s">
        <v>762</v>
      </c>
      <c r="D846" s="131">
        <v>2.6312349940445263</v>
      </c>
      <c r="F846" s="131">
        <v>1.3082807237584424</v>
      </c>
      <c r="G846" s="131">
        <v>1.971963790312938</v>
      </c>
      <c r="H846" s="131">
        <v>4.217699595922817</v>
      </c>
    </row>
    <row r="847" spans="1:10" ht="12.75">
      <c r="A847" s="147" t="s">
        <v>751</v>
      </c>
      <c r="C847" s="148" t="s">
        <v>752</v>
      </c>
      <c r="D847" s="148" t="s">
        <v>753</v>
      </c>
      <c r="F847" s="148" t="s">
        <v>754</v>
      </c>
      <c r="G847" s="148" t="s">
        <v>755</v>
      </c>
      <c r="H847" s="148" t="s">
        <v>756</v>
      </c>
      <c r="I847" s="149" t="s">
        <v>757</v>
      </c>
      <c r="J847" s="148" t="s">
        <v>758</v>
      </c>
    </row>
    <row r="848" spans="1:8" ht="12.75">
      <c r="A848" s="150" t="s">
        <v>847</v>
      </c>
      <c r="C848" s="151">
        <v>371.029</v>
      </c>
      <c r="D848" s="131">
        <v>49589.8161637187</v>
      </c>
      <c r="F848" s="131">
        <v>27584</v>
      </c>
      <c r="G848" s="131">
        <v>26674.000000029802</v>
      </c>
      <c r="H848" s="152" t="s">
        <v>1156</v>
      </c>
    </row>
    <row r="850" spans="4:8" ht="12.75">
      <c r="D850" s="131">
        <v>51044.23984050751</v>
      </c>
      <c r="F850" s="131">
        <v>26948</v>
      </c>
      <c r="G850" s="131">
        <v>27100</v>
      </c>
      <c r="H850" s="152" t="s">
        <v>1157</v>
      </c>
    </row>
    <row r="852" spans="4:8" ht="12.75">
      <c r="D852" s="131">
        <v>50872.23466569185</v>
      </c>
      <c r="F852" s="131">
        <v>27546</v>
      </c>
      <c r="G852" s="131">
        <v>27258</v>
      </c>
      <c r="H852" s="152" t="s">
        <v>1158</v>
      </c>
    </row>
    <row r="854" spans="1:8" ht="12.75">
      <c r="A854" s="147" t="s">
        <v>759</v>
      </c>
      <c r="C854" s="153" t="s">
        <v>760</v>
      </c>
      <c r="D854" s="131">
        <v>50502.09688997269</v>
      </c>
      <c r="F854" s="131">
        <v>27359.333333333336</v>
      </c>
      <c r="G854" s="131">
        <v>27010.666666676603</v>
      </c>
      <c r="H854" s="131">
        <v>23275.448546064752</v>
      </c>
    </row>
    <row r="855" spans="1:8" ht="12.75">
      <c r="A855" s="130">
        <v>38379.00344907407</v>
      </c>
      <c r="C855" s="153" t="s">
        <v>761</v>
      </c>
      <c r="D855" s="131">
        <v>794.7254479768133</v>
      </c>
      <c r="F855" s="131">
        <v>356.7314582894721</v>
      </c>
      <c r="G855" s="131">
        <v>302.07504584716645</v>
      </c>
      <c r="H855" s="131">
        <v>794.7254479768133</v>
      </c>
    </row>
    <row r="857" spans="3:8" ht="12.75">
      <c r="C857" s="153" t="s">
        <v>762</v>
      </c>
      <c r="D857" s="131">
        <v>1.5736484164375517</v>
      </c>
      <c r="F857" s="131">
        <v>1.3038748201325767</v>
      </c>
      <c r="G857" s="131">
        <v>1.11835464698041</v>
      </c>
      <c r="H857" s="131">
        <v>3.414436660174181</v>
      </c>
    </row>
    <row r="858" spans="1:10" ht="12.75">
      <c r="A858" s="147" t="s">
        <v>751</v>
      </c>
      <c r="C858" s="148" t="s">
        <v>752</v>
      </c>
      <c r="D858" s="148" t="s">
        <v>753</v>
      </c>
      <c r="F858" s="148" t="s">
        <v>754</v>
      </c>
      <c r="G858" s="148" t="s">
        <v>755</v>
      </c>
      <c r="H858" s="148" t="s">
        <v>756</v>
      </c>
      <c r="I858" s="149" t="s">
        <v>757</v>
      </c>
      <c r="J858" s="148" t="s">
        <v>758</v>
      </c>
    </row>
    <row r="859" spans="1:8" ht="12.75">
      <c r="A859" s="150" t="s">
        <v>822</v>
      </c>
      <c r="C859" s="151">
        <v>407.77100000018254</v>
      </c>
      <c r="D859" s="131">
        <v>5367163.680137634</v>
      </c>
      <c r="F859" s="131">
        <v>69100</v>
      </c>
      <c r="G859" s="131">
        <v>63500</v>
      </c>
      <c r="H859" s="152" t="s">
        <v>1159</v>
      </c>
    </row>
    <row r="861" spans="4:8" ht="12.75">
      <c r="D861" s="131">
        <v>5310164.06552887</v>
      </c>
      <c r="F861" s="131">
        <v>69700</v>
      </c>
      <c r="G861" s="131">
        <v>64000</v>
      </c>
      <c r="H861" s="152" t="s">
        <v>1160</v>
      </c>
    </row>
    <row r="863" spans="4:8" ht="12.75">
      <c r="D863" s="131">
        <v>5178779.91217804</v>
      </c>
      <c r="F863" s="131">
        <v>69700</v>
      </c>
      <c r="G863" s="131">
        <v>64700</v>
      </c>
      <c r="H863" s="152" t="s">
        <v>1161</v>
      </c>
    </row>
    <row r="865" spans="1:8" ht="12.75">
      <c r="A865" s="147" t="s">
        <v>759</v>
      </c>
      <c r="C865" s="153" t="s">
        <v>760</v>
      </c>
      <c r="D865" s="131">
        <v>5285369.219281514</v>
      </c>
      <c r="F865" s="131">
        <v>69500</v>
      </c>
      <c r="G865" s="131">
        <v>64066.66666666667</v>
      </c>
      <c r="H865" s="131">
        <v>5218630.309428265</v>
      </c>
    </row>
    <row r="866" spans="1:8" ht="12.75">
      <c r="A866" s="130">
        <v>38379.00417824074</v>
      </c>
      <c r="C866" s="153" t="s">
        <v>761</v>
      </c>
      <c r="D866" s="131">
        <v>96608.48465833631</v>
      </c>
      <c r="F866" s="131">
        <v>346.41016151377545</v>
      </c>
      <c r="G866" s="131">
        <v>602.7713773341708</v>
      </c>
      <c r="H866" s="131">
        <v>96608.48465833631</v>
      </c>
    </row>
    <row r="868" spans="3:8" ht="12.75">
      <c r="C868" s="153" t="s">
        <v>762</v>
      </c>
      <c r="D868" s="131">
        <v>1.8278474151985384</v>
      </c>
      <c r="F868" s="131">
        <v>0.4984318870701805</v>
      </c>
      <c r="G868" s="131">
        <v>0.9408502247671763</v>
      </c>
      <c r="H868" s="131">
        <v>1.85122300163317</v>
      </c>
    </row>
    <row r="869" spans="1:10" ht="12.75">
      <c r="A869" s="147" t="s">
        <v>751</v>
      </c>
      <c r="C869" s="148" t="s">
        <v>752</v>
      </c>
      <c r="D869" s="148" t="s">
        <v>753</v>
      </c>
      <c r="F869" s="148" t="s">
        <v>754</v>
      </c>
      <c r="G869" s="148" t="s">
        <v>755</v>
      </c>
      <c r="H869" s="148" t="s">
        <v>756</v>
      </c>
      <c r="I869" s="149" t="s">
        <v>757</v>
      </c>
      <c r="J869" s="148" t="s">
        <v>758</v>
      </c>
    </row>
    <row r="870" spans="1:8" ht="12.75">
      <c r="A870" s="150" t="s">
        <v>829</v>
      </c>
      <c r="C870" s="151">
        <v>455.40299999993294</v>
      </c>
      <c r="D870" s="131">
        <v>469039.9847803116</v>
      </c>
      <c r="F870" s="131">
        <v>40207.5</v>
      </c>
      <c r="G870" s="131">
        <v>40740</v>
      </c>
      <c r="H870" s="152" t="s">
        <v>1162</v>
      </c>
    </row>
    <row r="872" spans="4:8" ht="12.75">
      <c r="D872" s="131">
        <v>490142.0874004364</v>
      </c>
      <c r="F872" s="131">
        <v>39970</v>
      </c>
      <c r="G872" s="131">
        <v>40847.5</v>
      </c>
      <c r="H872" s="152" t="s">
        <v>1163</v>
      </c>
    </row>
    <row r="874" spans="4:8" ht="12.75">
      <c r="D874" s="131">
        <v>481921.9372086525</v>
      </c>
      <c r="F874" s="131">
        <v>39595</v>
      </c>
      <c r="G874" s="131">
        <v>41265</v>
      </c>
      <c r="H874" s="152" t="s">
        <v>1164</v>
      </c>
    </row>
    <row r="876" spans="1:8" ht="12.75">
      <c r="A876" s="147" t="s">
        <v>759</v>
      </c>
      <c r="C876" s="153" t="s">
        <v>760</v>
      </c>
      <c r="D876" s="131">
        <v>480368.0031298002</v>
      </c>
      <c r="F876" s="131">
        <v>39924.166666666664</v>
      </c>
      <c r="G876" s="131">
        <v>40950.833333333336</v>
      </c>
      <c r="H876" s="131">
        <v>439933.4876259242</v>
      </c>
    </row>
    <row r="877" spans="1:8" ht="12.75">
      <c r="A877" s="130">
        <v>38379.00508101852</v>
      </c>
      <c r="C877" s="153" t="s">
        <v>761</v>
      </c>
      <c r="D877" s="131">
        <v>10636.527492026982</v>
      </c>
      <c r="F877" s="131">
        <v>308.811566061463</v>
      </c>
      <c r="G877" s="131">
        <v>277.33478565324856</v>
      </c>
      <c r="H877" s="131">
        <v>10636.527492026982</v>
      </c>
    </row>
    <row r="879" spans="3:8" ht="12.75">
      <c r="C879" s="153" t="s">
        <v>762</v>
      </c>
      <c r="D879" s="131">
        <v>2.214245624755504</v>
      </c>
      <c r="F879" s="131">
        <v>0.7734953333898761</v>
      </c>
      <c r="G879" s="131">
        <v>0.6772384420013802</v>
      </c>
      <c r="H879" s="131">
        <v>2.417758090984705</v>
      </c>
    </row>
    <row r="880" spans="1:16" ht="12.75">
      <c r="A880" s="141" t="s">
        <v>742</v>
      </c>
      <c r="B880" s="136" t="s">
        <v>1165</v>
      </c>
      <c r="D880" s="141" t="s">
        <v>743</v>
      </c>
      <c r="E880" s="136" t="s">
        <v>744</v>
      </c>
      <c r="F880" s="137" t="s">
        <v>769</v>
      </c>
      <c r="G880" s="142" t="s">
        <v>746</v>
      </c>
      <c r="H880" s="143">
        <v>1</v>
      </c>
      <c r="I880" s="144" t="s">
        <v>747</v>
      </c>
      <c r="J880" s="143">
        <v>8</v>
      </c>
      <c r="K880" s="142" t="s">
        <v>748</v>
      </c>
      <c r="L880" s="145">
        <v>1</v>
      </c>
      <c r="M880" s="142" t="s">
        <v>749</v>
      </c>
      <c r="N880" s="146">
        <v>1</v>
      </c>
      <c r="O880" s="142" t="s">
        <v>750</v>
      </c>
      <c r="P880" s="146">
        <v>1</v>
      </c>
    </row>
    <row r="882" spans="1:10" ht="12.75">
      <c r="A882" s="147" t="s">
        <v>751</v>
      </c>
      <c r="C882" s="148" t="s">
        <v>752</v>
      </c>
      <c r="D882" s="148" t="s">
        <v>753</v>
      </c>
      <c r="F882" s="148" t="s">
        <v>754</v>
      </c>
      <c r="G882" s="148" t="s">
        <v>755</v>
      </c>
      <c r="H882" s="148" t="s">
        <v>756</v>
      </c>
      <c r="I882" s="149" t="s">
        <v>757</v>
      </c>
      <c r="J882" s="148" t="s">
        <v>758</v>
      </c>
    </row>
    <row r="883" spans="1:8" ht="12.75">
      <c r="A883" s="150" t="s">
        <v>825</v>
      </c>
      <c r="C883" s="151">
        <v>228.61599999992177</v>
      </c>
      <c r="D883" s="131">
        <v>30246.716338068247</v>
      </c>
      <c r="F883" s="131">
        <v>23395</v>
      </c>
      <c r="G883" s="131">
        <v>23704</v>
      </c>
      <c r="H883" s="152" t="s">
        <v>1166</v>
      </c>
    </row>
    <row r="885" spans="4:8" ht="12.75">
      <c r="D885" s="131">
        <v>30042.167078524828</v>
      </c>
      <c r="F885" s="131">
        <v>23751</v>
      </c>
      <c r="G885" s="131">
        <v>23708</v>
      </c>
      <c r="H885" s="152" t="s">
        <v>1167</v>
      </c>
    </row>
    <row r="887" spans="4:8" ht="12.75">
      <c r="D887" s="131">
        <v>30191.697861731052</v>
      </c>
      <c r="F887" s="131">
        <v>24003</v>
      </c>
      <c r="G887" s="131">
        <v>23184</v>
      </c>
      <c r="H887" s="152" t="s">
        <v>1168</v>
      </c>
    </row>
    <row r="889" spans="1:8" ht="12.75">
      <c r="A889" s="147" t="s">
        <v>759</v>
      </c>
      <c r="C889" s="153" t="s">
        <v>760</v>
      </c>
      <c r="D889" s="131">
        <v>30160.193759441376</v>
      </c>
      <c r="F889" s="131">
        <v>23716.333333333336</v>
      </c>
      <c r="G889" s="131">
        <v>23532</v>
      </c>
      <c r="H889" s="131">
        <v>6538.371358727409</v>
      </c>
    </row>
    <row r="890" spans="1:8" ht="12.75">
      <c r="A890" s="130">
        <v>38379.007569444446</v>
      </c>
      <c r="C890" s="153" t="s">
        <v>761</v>
      </c>
      <c r="D890" s="131">
        <v>105.8512221981623</v>
      </c>
      <c r="F890" s="131">
        <v>305.4788590612014</v>
      </c>
      <c r="G890" s="131">
        <v>301.3834766539135</v>
      </c>
      <c r="H890" s="131">
        <v>105.8512221981623</v>
      </c>
    </row>
    <row r="892" spans="3:8" ht="12.75">
      <c r="C892" s="153" t="s">
        <v>762</v>
      </c>
      <c r="D892" s="131">
        <v>0.35096333611923997</v>
      </c>
      <c r="F892" s="131">
        <v>1.2880526461139357</v>
      </c>
      <c r="G892" s="131">
        <v>1.2807388945007372</v>
      </c>
      <c r="H892" s="131">
        <v>1.618923373889925</v>
      </c>
    </row>
    <row r="893" spans="1:10" ht="12.75">
      <c r="A893" s="147" t="s">
        <v>751</v>
      </c>
      <c r="C893" s="148" t="s">
        <v>752</v>
      </c>
      <c r="D893" s="148" t="s">
        <v>753</v>
      </c>
      <c r="F893" s="148" t="s">
        <v>754</v>
      </c>
      <c r="G893" s="148" t="s">
        <v>755</v>
      </c>
      <c r="H893" s="148" t="s">
        <v>756</v>
      </c>
      <c r="I893" s="149" t="s">
        <v>757</v>
      </c>
      <c r="J893" s="148" t="s">
        <v>758</v>
      </c>
    </row>
    <row r="894" spans="1:8" ht="12.75">
      <c r="A894" s="150" t="s">
        <v>826</v>
      </c>
      <c r="C894" s="151">
        <v>231.6040000000503</v>
      </c>
      <c r="D894" s="131">
        <v>46932.126482605934</v>
      </c>
      <c r="F894" s="131">
        <v>17637</v>
      </c>
      <c r="G894" s="131">
        <v>19243</v>
      </c>
      <c r="H894" s="152" t="s">
        <v>1169</v>
      </c>
    </row>
    <row r="896" spans="4:8" ht="12.75">
      <c r="D896" s="131">
        <v>46453.283988177776</v>
      </c>
      <c r="F896" s="131">
        <v>16556</v>
      </c>
      <c r="G896" s="131">
        <v>19082</v>
      </c>
      <c r="H896" s="152" t="s">
        <v>1170</v>
      </c>
    </row>
    <row r="898" spans="4:8" ht="12.75">
      <c r="D898" s="131">
        <v>46190.14895427227</v>
      </c>
      <c r="F898" s="131">
        <v>16791</v>
      </c>
      <c r="G898" s="131">
        <v>19399</v>
      </c>
      <c r="H898" s="152" t="s">
        <v>1171</v>
      </c>
    </row>
    <row r="900" spans="1:8" ht="12.75">
      <c r="A900" s="147" t="s">
        <v>759</v>
      </c>
      <c r="C900" s="153" t="s">
        <v>760</v>
      </c>
      <c r="D900" s="131">
        <v>46525.186475018665</v>
      </c>
      <c r="F900" s="131">
        <v>16994.666666666668</v>
      </c>
      <c r="G900" s="131">
        <v>19241.333333333332</v>
      </c>
      <c r="H900" s="131">
        <v>28331.753928134203</v>
      </c>
    </row>
    <row r="901" spans="1:8" ht="12.75">
      <c r="A901" s="130">
        <v>38379.00828703704</v>
      </c>
      <c r="C901" s="153" t="s">
        <v>761</v>
      </c>
      <c r="D901" s="131">
        <v>376.1783338371178</v>
      </c>
      <c r="F901" s="131">
        <v>568.551082430887</v>
      </c>
      <c r="G901" s="131">
        <v>158.50657189319733</v>
      </c>
      <c r="H901" s="131">
        <v>376.1783338371178</v>
      </c>
    </row>
    <row r="903" spans="3:8" ht="12.75">
      <c r="C903" s="153" t="s">
        <v>762</v>
      </c>
      <c r="D903" s="131">
        <v>0.8085477186407494</v>
      </c>
      <c r="F903" s="131">
        <v>3.345467690437512</v>
      </c>
      <c r="G903" s="131">
        <v>0.8237816431286675</v>
      </c>
      <c r="H903" s="131">
        <v>1.3277622514699399</v>
      </c>
    </row>
    <row r="904" spans="1:10" ht="12.75">
      <c r="A904" s="147" t="s">
        <v>751</v>
      </c>
      <c r="C904" s="148" t="s">
        <v>752</v>
      </c>
      <c r="D904" s="148" t="s">
        <v>753</v>
      </c>
      <c r="F904" s="148" t="s">
        <v>754</v>
      </c>
      <c r="G904" s="148" t="s">
        <v>755</v>
      </c>
      <c r="H904" s="148" t="s">
        <v>756</v>
      </c>
      <c r="I904" s="149" t="s">
        <v>757</v>
      </c>
      <c r="J904" s="148" t="s">
        <v>758</v>
      </c>
    </row>
    <row r="905" spans="1:8" ht="12.75">
      <c r="A905" s="150" t="s">
        <v>824</v>
      </c>
      <c r="C905" s="151">
        <v>267.7160000000149</v>
      </c>
      <c r="D905" s="131">
        <v>9994.287411019206</v>
      </c>
      <c r="F905" s="131">
        <v>4213.5</v>
      </c>
      <c r="G905" s="131">
        <v>4381</v>
      </c>
      <c r="H905" s="152" t="s">
        <v>1172</v>
      </c>
    </row>
    <row r="907" spans="4:8" ht="12.75">
      <c r="D907" s="131">
        <v>10280.24549049139</v>
      </c>
      <c r="F907" s="131">
        <v>4234.25</v>
      </c>
      <c r="G907" s="131">
        <v>4405</v>
      </c>
      <c r="H907" s="152" t="s">
        <v>1173</v>
      </c>
    </row>
    <row r="909" spans="4:8" ht="12.75">
      <c r="D909" s="131">
        <v>10497.063762679696</v>
      </c>
      <c r="F909" s="131">
        <v>4215.75</v>
      </c>
      <c r="G909" s="131">
        <v>4418</v>
      </c>
      <c r="H909" s="152" t="s">
        <v>1174</v>
      </c>
    </row>
    <row r="911" spans="1:8" ht="12.75">
      <c r="A911" s="147" t="s">
        <v>759</v>
      </c>
      <c r="C911" s="153" t="s">
        <v>760</v>
      </c>
      <c r="D911" s="131">
        <v>10257.19888806343</v>
      </c>
      <c r="F911" s="131">
        <v>4221.166666666667</v>
      </c>
      <c r="G911" s="131">
        <v>4401.333333333333</v>
      </c>
      <c r="H911" s="131">
        <v>5938.685851561225</v>
      </c>
    </row>
    <row r="912" spans="1:8" ht="12.75">
      <c r="A912" s="130">
        <v>38379.009201388886</v>
      </c>
      <c r="C912" s="153" t="s">
        <v>761</v>
      </c>
      <c r="D912" s="131">
        <v>252.17925045469894</v>
      </c>
      <c r="F912" s="131">
        <v>11.386212422633497</v>
      </c>
      <c r="G912" s="131">
        <v>18.770544300401454</v>
      </c>
      <c r="H912" s="131">
        <v>252.17925045469894</v>
      </c>
    </row>
    <row r="914" spans="3:8" ht="12.75">
      <c r="C914" s="153" t="s">
        <v>762</v>
      </c>
      <c r="D914" s="131">
        <v>2.45855864945903</v>
      </c>
      <c r="F914" s="131">
        <v>0.26974088733683804</v>
      </c>
      <c r="G914" s="131">
        <v>0.4264740449954891</v>
      </c>
      <c r="H914" s="131">
        <v>4.2463813839959785</v>
      </c>
    </row>
    <row r="915" spans="1:10" ht="12.75">
      <c r="A915" s="147" t="s">
        <v>751</v>
      </c>
      <c r="C915" s="148" t="s">
        <v>752</v>
      </c>
      <c r="D915" s="148" t="s">
        <v>753</v>
      </c>
      <c r="F915" s="148" t="s">
        <v>754</v>
      </c>
      <c r="G915" s="148" t="s">
        <v>755</v>
      </c>
      <c r="H915" s="148" t="s">
        <v>756</v>
      </c>
      <c r="I915" s="149" t="s">
        <v>757</v>
      </c>
      <c r="J915" s="148" t="s">
        <v>758</v>
      </c>
    </row>
    <row r="916" spans="1:8" ht="12.75">
      <c r="A916" s="150" t="s">
        <v>823</v>
      </c>
      <c r="C916" s="151">
        <v>292.40199999976903</v>
      </c>
      <c r="D916" s="131">
        <v>19623.64435914159</v>
      </c>
      <c r="F916" s="131">
        <v>16184.749999985099</v>
      </c>
      <c r="G916" s="131">
        <v>16258.000000014901</v>
      </c>
      <c r="H916" s="152" t="s">
        <v>1175</v>
      </c>
    </row>
    <row r="918" spans="4:8" ht="12.75">
      <c r="D918" s="131">
        <v>19883.572986006737</v>
      </c>
      <c r="F918" s="131">
        <v>16324</v>
      </c>
      <c r="G918" s="131">
        <v>16366.250000014901</v>
      </c>
      <c r="H918" s="152" t="s">
        <v>1176</v>
      </c>
    </row>
    <row r="920" spans="4:8" ht="12.75">
      <c r="D920" s="131">
        <v>19834.704440116882</v>
      </c>
      <c r="F920" s="131">
        <v>16428.25</v>
      </c>
      <c r="G920" s="131">
        <v>16126.499999985099</v>
      </c>
      <c r="H920" s="152" t="s">
        <v>1177</v>
      </c>
    </row>
    <row r="922" spans="1:8" ht="12.75">
      <c r="A922" s="147" t="s">
        <v>759</v>
      </c>
      <c r="C922" s="153" t="s">
        <v>760</v>
      </c>
      <c r="D922" s="131">
        <v>19780.640595088404</v>
      </c>
      <c r="F922" s="131">
        <v>16312.333333328366</v>
      </c>
      <c r="G922" s="131">
        <v>16250.250000004966</v>
      </c>
      <c r="H922" s="131">
        <v>3504.1619322142333</v>
      </c>
    </row>
    <row r="923" spans="1:8" ht="12.75">
      <c r="A923" s="130">
        <v>38379.01012731482</v>
      </c>
      <c r="C923" s="153" t="s">
        <v>761</v>
      </c>
      <c r="D923" s="131">
        <v>138.14086024926183</v>
      </c>
      <c r="F923" s="131">
        <v>122.16851409125886</v>
      </c>
      <c r="G923" s="131">
        <v>120.0627440287493</v>
      </c>
      <c r="H923" s="131">
        <v>138.14086024926183</v>
      </c>
    </row>
    <row r="925" spans="3:8" ht="12.75">
      <c r="C925" s="153" t="s">
        <v>762</v>
      </c>
      <c r="D925" s="131">
        <v>0.6983639361182399</v>
      </c>
      <c r="F925" s="131">
        <v>0.7489334088192741</v>
      </c>
      <c r="G925" s="131">
        <v>0.7388362888491723</v>
      </c>
      <c r="H925" s="131">
        <v>3.942193965961284</v>
      </c>
    </row>
    <row r="926" spans="1:10" ht="12.75">
      <c r="A926" s="147" t="s">
        <v>751</v>
      </c>
      <c r="C926" s="148" t="s">
        <v>752</v>
      </c>
      <c r="D926" s="148" t="s">
        <v>753</v>
      </c>
      <c r="F926" s="148" t="s">
        <v>754</v>
      </c>
      <c r="G926" s="148" t="s">
        <v>755</v>
      </c>
      <c r="H926" s="148" t="s">
        <v>756</v>
      </c>
      <c r="I926" s="149" t="s">
        <v>757</v>
      </c>
      <c r="J926" s="148" t="s">
        <v>758</v>
      </c>
    </row>
    <row r="927" spans="1:8" ht="12.75">
      <c r="A927" s="150" t="s">
        <v>877</v>
      </c>
      <c r="C927" s="151">
        <v>309.418</v>
      </c>
      <c r="D927" s="131">
        <v>29436.552004158497</v>
      </c>
      <c r="F927" s="131">
        <v>5408</v>
      </c>
      <c r="G927" s="131">
        <v>5070</v>
      </c>
      <c r="H927" s="152" t="s">
        <v>1178</v>
      </c>
    </row>
    <row r="929" spans="4:8" ht="12.75">
      <c r="D929" s="131">
        <v>29060.820219695568</v>
      </c>
      <c r="F929" s="131">
        <v>5332</v>
      </c>
      <c r="G929" s="131">
        <v>5336</v>
      </c>
      <c r="H929" s="152" t="s">
        <v>1179</v>
      </c>
    </row>
    <row r="931" spans="4:8" ht="12.75">
      <c r="D931" s="131">
        <v>29917.868644326925</v>
      </c>
      <c r="F931" s="131">
        <v>5274</v>
      </c>
      <c r="G931" s="131">
        <v>5286</v>
      </c>
      <c r="H931" s="152" t="s">
        <v>1180</v>
      </c>
    </row>
    <row r="933" spans="1:8" ht="12.75">
      <c r="A933" s="147" t="s">
        <v>759</v>
      </c>
      <c r="C933" s="153" t="s">
        <v>760</v>
      </c>
      <c r="D933" s="131">
        <v>29471.746956060328</v>
      </c>
      <c r="F933" s="131">
        <v>5338</v>
      </c>
      <c r="G933" s="131">
        <v>5230.666666666667</v>
      </c>
      <c r="H933" s="131">
        <v>24193.92807359405</v>
      </c>
    </row>
    <row r="934" spans="1:8" ht="12.75">
      <c r="A934" s="130">
        <v>38379.01086805556</v>
      </c>
      <c r="C934" s="153" t="s">
        <v>761</v>
      </c>
      <c r="D934" s="131">
        <v>429.6068132844098</v>
      </c>
      <c r="F934" s="131">
        <v>67.20119046564577</v>
      </c>
      <c r="G934" s="131">
        <v>141.3694922298773</v>
      </c>
      <c r="H934" s="131">
        <v>429.6068132844098</v>
      </c>
    </row>
    <row r="936" spans="3:8" ht="12.75">
      <c r="C936" s="153" t="s">
        <v>762</v>
      </c>
      <c r="D936" s="131">
        <v>1.4576903565469472</v>
      </c>
      <c r="F936" s="131">
        <v>1.2589207655609924</v>
      </c>
      <c r="G936" s="131">
        <v>2.7027050515525866</v>
      </c>
      <c r="H936" s="131">
        <v>1.7756802945665324</v>
      </c>
    </row>
    <row r="937" spans="1:10" ht="12.75">
      <c r="A937" s="147" t="s">
        <v>751</v>
      </c>
      <c r="C937" s="148" t="s">
        <v>752</v>
      </c>
      <c r="D937" s="148" t="s">
        <v>753</v>
      </c>
      <c r="F937" s="148" t="s">
        <v>754</v>
      </c>
      <c r="G937" s="148" t="s">
        <v>755</v>
      </c>
      <c r="H937" s="148" t="s">
        <v>756</v>
      </c>
      <c r="I937" s="149" t="s">
        <v>757</v>
      </c>
      <c r="J937" s="148" t="s">
        <v>758</v>
      </c>
    </row>
    <row r="938" spans="1:8" ht="12.75">
      <c r="A938" s="150" t="s">
        <v>827</v>
      </c>
      <c r="C938" s="151">
        <v>324.75400000019</v>
      </c>
      <c r="D938" s="131">
        <v>27486.57938364148</v>
      </c>
      <c r="F938" s="131">
        <v>23185</v>
      </c>
      <c r="G938" s="131">
        <v>20711</v>
      </c>
      <c r="H938" s="152" t="s">
        <v>1181</v>
      </c>
    </row>
    <row r="940" spans="4:8" ht="12.75">
      <c r="D940" s="131">
        <v>27170.69629150629</v>
      </c>
      <c r="F940" s="131">
        <v>23095</v>
      </c>
      <c r="G940" s="131">
        <v>20715</v>
      </c>
      <c r="H940" s="152" t="s">
        <v>1182</v>
      </c>
    </row>
    <row r="942" spans="4:8" ht="12.75">
      <c r="D942" s="131">
        <v>26836.05494120717</v>
      </c>
      <c r="F942" s="131">
        <v>22663</v>
      </c>
      <c r="G942" s="131">
        <v>20764</v>
      </c>
      <c r="H942" s="152" t="s">
        <v>1183</v>
      </c>
    </row>
    <row r="944" spans="1:8" ht="12.75">
      <c r="A944" s="147" t="s">
        <v>759</v>
      </c>
      <c r="C944" s="153" t="s">
        <v>760</v>
      </c>
      <c r="D944" s="131">
        <v>27164.44353878498</v>
      </c>
      <c r="F944" s="131">
        <v>22981</v>
      </c>
      <c r="G944" s="131">
        <v>20730</v>
      </c>
      <c r="H944" s="131">
        <v>4872.071828258664</v>
      </c>
    </row>
    <row r="945" spans="1:8" ht="12.75">
      <c r="A945" s="130">
        <v>38379.01159722222</v>
      </c>
      <c r="C945" s="153" t="s">
        <v>761</v>
      </c>
      <c r="D945" s="131">
        <v>325.3072935524871</v>
      </c>
      <c r="F945" s="131">
        <v>279.04838290160365</v>
      </c>
      <c r="G945" s="131">
        <v>29.51270912674741</v>
      </c>
      <c r="H945" s="131">
        <v>325.3072935524871</v>
      </c>
    </row>
    <row r="947" spans="3:8" ht="12.75">
      <c r="C947" s="153" t="s">
        <v>762</v>
      </c>
      <c r="D947" s="131">
        <v>1.1975481591883825</v>
      </c>
      <c r="F947" s="131">
        <v>1.2142569205065212</v>
      </c>
      <c r="G947" s="131">
        <v>0.14236714484682783</v>
      </c>
      <c r="H947" s="131">
        <v>6.676980656682063</v>
      </c>
    </row>
    <row r="948" spans="1:10" ht="12.75">
      <c r="A948" s="147" t="s">
        <v>751</v>
      </c>
      <c r="C948" s="148" t="s">
        <v>752</v>
      </c>
      <c r="D948" s="148" t="s">
        <v>753</v>
      </c>
      <c r="F948" s="148" t="s">
        <v>754</v>
      </c>
      <c r="G948" s="148" t="s">
        <v>755</v>
      </c>
      <c r="H948" s="148" t="s">
        <v>756</v>
      </c>
      <c r="I948" s="149" t="s">
        <v>757</v>
      </c>
      <c r="J948" s="148" t="s">
        <v>758</v>
      </c>
    </row>
    <row r="949" spans="1:8" ht="12.75">
      <c r="A949" s="150" t="s">
        <v>846</v>
      </c>
      <c r="C949" s="151">
        <v>343.82299999985844</v>
      </c>
      <c r="D949" s="131">
        <v>20286.937036454678</v>
      </c>
      <c r="F949" s="131">
        <v>18956</v>
      </c>
      <c r="G949" s="131">
        <v>17956</v>
      </c>
      <c r="H949" s="152" t="s">
        <v>1184</v>
      </c>
    </row>
    <row r="951" spans="4:8" ht="12.75">
      <c r="D951" s="131">
        <v>20370.445007622242</v>
      </c>
      <c r="F951" s="131">
        <v>18592</v>
      </c>
      <c r="G951" s="131">
        <v>18456</v>
      </c>
      <c r="H951" s="152" t="s">
        <v>1185</v>
      </c>
    </row>
    <row r="953" spans="4:8" ht="12.75">
      <c r="D953" s="131">
        <v>20291.67968595028</v>
      </c>
      <c r="F953" s="131">
        <v>18668</v>
      </c>
      <c r="G953" s="131">
        <v>18486</v>
      </c>
      <c r="H953" s="152" t="s">
        <v>1186</v>
      </c>
    </row>
    <row r="955" spans="1:8" ht="12.75">
      <c r="A955" s="147" t="s">
        <v>759</v>
      </c>
      <c r="C955" s="153" t="s">
        <v>760</v>
      </c>
      <c r="D955" s="131">
        <v>20316.353910009067</v>
      </c>
      <c r="F955" s="131">
        <v>18738.666666666668</v>
      </c>
      <c r="G955" s="131">
        <v>18299.333333333332</v>
      </c>
      <c r="H955" s="131">
        <v>1765.6642925227272</v>
      </c>
    </row>
    <row r="956" spans="1:8" ht="12.75">
      <c r="A956" s="130">
        <v>38379.012291666666</v>
      </c>
      <c r="C956" s="153" t="s">
        <v>761</v>
      </c>
      <c r="D956" s="131">
        <v>46.9042462018907</v>
      </c>
      <c r="F956" s="131">
        <v>192.01388838657826</v>
      </c>
      <c r="G956" s="131">
        <v>297.71350881902106</v>
      </c>
      <c r="H956" s="131">
        <v>46.9042462018907</v>
      </c>
    </row>
    <row r="958" spans="3:8" ht="12.75">
      <c r="C958" s="153" t="s">
        <v>762</v>
      </c>
      <c r="D958" s="131">
        <v>0.23086940899756045</v>
      </c>
      <c r="F958" s="131">
        <v>1.0246934416531501</v>
      </c>
      <c r="G958" s="131">
        <v>1.6269090430563289</v>
      </c>
      <c r="H958" s="131">
        <v>2.6564645612714606</v>
      </c>
    </row>
    <row r="959" spans="1:10" ht="12.75">
      <c r="A959" s="147" t="s">
        <v>751</v>
      </c>
      <c r="C959" s="148" t="s">
        <v>752</v>
      </c>
      <c r="D959" s="148" t="s">
        <v>753</v>
      </c>
      <c r="F959" s="148" t="s">
        <v>754</v>
      </c>
      <c r="G959" s="148" t="s">
        <v>755</v>
      </c>
      <c r="H959" s="148" t="s">
        <v>756</v>
      </c>
      <c r="I959" s="149" t="s">
        <v>757</v>
      </c>
      <c r="J959" s="148" t="s">
        <v>758</v>
      </c>
    </row>
    <row r="960" spans="1:8" ht="12.75">
      <c r="A960" s="150" t="s">
        <v>828</v>
      </c>
      <c r="C960" s="151">
        <v>361.38400000007823</v>
      </c>
      <c r="D960" s="131">
        <v>26532.480330646038</v>
      </c>
      <c r="F960" s="131">
        <v>19546</v>
      </c>
      <c r="G960" s="131">
        <v>18860</v>
      </c>
      <c r="H960" s="152" t="s">
        <v>1187</v>
      </c>
    </row>
    <row r="962" spans="4:8" ht="12.75">
      <c r="D962" s="131">
        <v>26265.5</v>
      </c>
      <c r="F962" s="131">
        <v>19654</v>
      </c>
      <c r="G962" s="131">
        <v>19384</v>
      </c>
      <c r="H962" s="152" t="s">
        <v>1188</v>
      </c>
    </row>
    <row r="964" spans="4:8" ht="12.75">
      <c r="D964" s="131">
        <v>26188.622535049915</v>
      </c>
      <c r="F964" s="131">
        <v>19878</v>
      </c>
      <c r="G964" s="131">
        <v>19232</v>
      </c>
      <c r="H964" s="152" t="s">
        <v>1189</v>
      </c>
    </row>
    <row r="966" spans="1:8" ht="12.75">
      <c r="A966" s="147" t="s">
        <v>759</v>
      </c>
      <c r="C966" s="153" t="s">
        <v>760</v>
      </c>
      <c r="D966" s="131">
        <v>26328.86762189865</v>
      </c>
      <c r="F966" s="131">
        <v>19692.666666666668</v>
      </c>
      <c r="G966" s="131">
        <v>19158.666666666668</v>
      </c>
      <c r="H966" s="131">
        <v>6881.651023631437</v>
      </c>
    </row>
    <row r="967" spans="1:8" ht="12.75">
      <c r="A967" s="130">
        <v>38379.01298611111</v>
      </c>
      <c r="C967" s="153" t="s">
        <v>761</v>
      </c>
      <c r="D967" s="131">
        <v>180.4747559268483</v>
      </c>
      <c r="F967" s="131">
        <v>169.3438316955576</v>
      </c>
      <c r="G967" s="131">
        <v>269.5873389707561</v>
      </c>
      <c r="H967" s="131">
        <v>180.4747559268483</v>
      </c>
    </row>
    <row r="969" spans="3:8" ht="12.75">
      <c r="C969" s="153" t="s">
        <v>762</v>
      </c>
      <c r="D969" s="131">
        <v>0.6854634180193192</v>
      </c>
      <c r="F969" s="131">
        <v>0.8599334694584664</v>
      </c>
      <c r="G969" s="131">
        <v>1.4071299619184847</v>
      </c>
      <c r="H969" s="131">
        <v>2.622550247129679</v>
      </c>
    </row>
    <row r="970" spans="1:10" ht="12.75">
      <c r="A970" s="147" t="s">
        <v>751</v>
      </c>
      <c r="C970" s="148" t="s">
        <v>752</v>
      </c>
      <c r="D970" s="148" t="s">
        <v>753</v>
      </c>
      <c r="F970" s="148" t="s">
        <v>754</v>
      </c>
      <c r="G970" s="148" t="s">
        <v>755</v>
      </c>
      <c r="H970" s="148" t="s">
        <v>756</v>
      </c>
      <c r="I970" s="149" t="s">
        <v>757</v>
      </c>
      <c r="J970" s="148" t="s">
        <v>758</v>
      </c>
    </row>
    <row r="971" spans="1:8" ht="12.75">
      <c r="A971" s="150" t="s">
        <v>847</v>
      </c>
      <c r="C971" s="151">
        <v>371.029</v>
      </c>
      <c r="D971" s="131">
        <v>28844.884090662003</v>
      </c>
      <c r="F971" s="131">
        <v>25779.999999970198</v>
      </c>
      <c r="G971" s="131">
        <v>26412</v>
      </c>
      <c r="H971" s="152" t="s">
        <v>1190</v>
      </c>
    </row>
    <row r="973" spans="4:8" ht="12.75">
      <c r="D973" s="131">
        <v>28542</v>
      </c>
      <c r="F973" s="131">
        <v>26012</v>
      </c>
      <c r="G973" s="131">
        <v>26614</v>
      </c>
      <c r="H973" s="152" t="s">
        <v>1191</v>
      </c>
    </row>
    <row r="975" spans="4:8" ht="12.75">
      <c r="D975" s="131">
        <v>28737.813038229942</v>
      </c>
      <c r="F975" s="131">
        <v>26490</v>
      </c>
      <c r="G975" s="131">
        <v>26142</v>
      </c>
      <c r="H975" s="152" t="s">
        <v>1192</v>
      </c>
    </row>
    <row r="977" spans="1:8" ht="12.75">
      <c r="A977" s="147" t="s">
        <v>759</v>
      </c>
      <c r="C977" s="153" t="s">
        <v>760</v>
      </c>
      <c r="D977" s="131">
        <v>28708.232376297317</v>
      </c>
      <c r="F977" s="131">
        <v>26093.99999999007</v>
      </c>
      <c r="G977" s="131">
        <v>26389.333333333336</v>
      </c>
      <c r="H977" s="131">
        <v>2501.8433699609736</v>
      </c>
    </row>
    <row r="978" spans="1:8" ht="12.75">
      <c r="A978" s="130">
        <v>38379.01369212963</v>
      </c>
      <c r="C978" s="153" t="s">
        <v>761</v>
      </c>
      <c r="D978" s="131">
        <v>153.59347240101334</v>
      </c>
      <c r="F978" s="131">
        <v>362.0331476662811</v>
      </c>
      <c r="G978" s="131">
        <v>236.81497700384858</v>
      </c>
      <c r="H978" s="131">
        <v>153.59347240101334</v>
      </c>
    </row>
    <row r="980" spans="3:8" ht="12.75">
      <c r="C980" s="153" t="s">
        <v>762</v>
      </c>
      <c r="D980" s="131">
        <v>0.5350154282846977</v>
      </c>
      <c r="F980" s="131">
        <v>1.3874191295562923</v>
      </c>
      <c r="G980" s="131">
        <v>0.8973890094628457</v>
      </c>
      <c r="H980" s="131">
        <v>6.139212160328377</v>
      </c>
    </row>
    <row r="981" spans="1:10" ht="12.75">
      <c r="A981" s="147" t="s">
        <v>751</v>
      </c>
      <c r="C981" s="148" t="s">
        <v>752</v>
      </c>
      <c r="D981" s="148" t="s">
        <v>753</v>
      </c>
      <c r="F981" s="148" t="s">
        <v>754</v>
      </c>
      <c r="G981" s="148" t="s">
        <v>755</v>
      </c>
      <c r="H981" s="148" t="s">
        <v>756</v>
      </c>
      <c r="I981" s="149" t="s">
        <v>757</v>
      </c>
      <c r="J981" s="148" t="s">
        <v>758</v>
      </c>
    </row>
    <row r="982" spans="1:8" ht="12.75">
      <c r="A982" s="150" t="s">
        <v>822</v>
      </c>
      <c r="C982" s="151">
        <v>407.77100000018254</v>
      </c>
      <c r="D982" s="131">
        <v>1516022.3359527588</v>
      </c>
      <c r="F982" s="131">
        <v>62400</v>
      </c>
      <c r="G982" s="131">
        <v>57800</v>
      </c>
      <c r="H982" s="152" t="s">
        <v>1193</v>
      </c>
    </row>
    <row r="984" spans="4:8" ht="12.75">
      <c r="D984" s="131">
        <v>1468344.8169231415</v>
      </c>
      <c r="F984" s="131">
        <v>61700</v>
      </c>
      <c r="G984" s="131">
        <v>56800</v>
      </c>
      <c r="H984" s="152" t="s">
        <v>1194</v>
      </c>
    </row>
    <row r="986" spans="4:8" ht="12.75">
      <c r="D986" s="131">
        <v>1459561.5595684052</v>
      </c>
      <c r="F986" s="131">
        <v>62500</v>
      </c>
      <c r="G986" s="131">
        <v>57700</v>
      </c>
      <c r="H986" s="152" t="s">
        <v>1195</v>
      </c>
    </row>
    <row r="988" spans="1:8" ht="12.75">
      <c r="A988" s="147" t="s">
        <v>759</v>
      </c>
      <c r="C988" s="153" t="s">
        <v>760</v>
      </c>
      <c r="D988" s="131">
        <v>1481309.5708147683</v>
      </c>
      <c r="F988" s="131">
        <v>62200</v>
      </c>
      <c r="G988" s="131">
        <v>57433.33333333333</v>
      </c>
      <c r="H988" s="131">
        <v>1421531.8768944328</v>
      </c>
    </row>
    <row r="989" spans="1:8" ht="12.75">
      <c r="A989" s="130">
        <v>38379.01440972222</v>
      </c>
      <c r="C989" s="153" t="s">
        <v>761</v>
      </c>
      <c r="D989" s="131">
        <v>30381.218706361167</v>
      </c>
      <c r="F989" s="131">
        <v>435.88989435406734</v>
      </c>
      <c r="G989" s="131">
        <v>550.7570547286101</v>
      </c>
      <c r="H989" s="131">
        <v>30381.218706361167</v>
      </c>
    </row>
    <row r="991" spans="3:8" ht="12.75">
      <c r="C991" s="153" t="s">
        <v>762</v>
      </c>
      <c r="D991" s="131">
        <v>2.0509702566527346</v>
      </c>
      <c r="F991" s="131">
        <v>0.7007876115017162</v>
      </c>
      <c r="G991" s="131">
        <v>0.9589501823481313</v>
      </c>
      <c r="H991" s="131">
        <v>2.137216843334802</v>
      </c>
    </row>
    <row r="992" spans="1:10" ht="12.75">
      <c r="A992" s="147" t="s">
        <v>751</v>
      </c>
      <c r="C992" s="148" t="s">
        <v>752</v>
      </c>
      <c r="D992" s="148" t="s">
        <v>753</v>
      </c>
      <c r="F992" s="148" t="s">
        <v>754</v>
      </c>
      <c r="G992" s="148" t="s">
        <v>755</v>
      </c>
      <c r="H992" s="148" t="s">
        <v>756</v>
      </c>
      <c r="I992" s="149" t="s">
        <v>757</v>
      </c>
      <c r="J992" s="148" t="s">
        <v>758</v>
      </c>
    </row>
    <row r="993" spans="1:8" ht="12.75">
      <c r="A993" s="150" t="s">
        <v>829</v>
      </c>
      <c r="C993" s="151">
        <v>455.40299999993294</v>
      </c>
      <c r="D993" s="131">
        <v>110219.77550446987</v>
      </c>
      <c r="F993" s="131">
        <v>37167.5</v>
      </c>
      <c r="G993" s="131">
        <v>39320</v>
      </c>
      <c r="H993" s="152" t="s">
        <v>1196</v>
      </c>
    </row>
    <row r="995" spans="4:8" ht="12.75">
      <c r="D995" s="131">
        <v>114797.79963433743</v>
      </c>
      <c r="F995" s="131">
        <v>37107.5</v>
      </c>
      <c r="G995" s="131">
        <v>39287.5</v>
      </c>
      <c r="H995" s="152" t="s">
        <v>1197</v>
      </c>
    </row>
    <row r="997" spans="4:8" ht="12.75">
      <c r="D997" s="131">
        <v>115094.05227935314</v>
      </c>
      <c r="F997" s="131">
        <v>37060</v>
      </c>
      <c r="G997" s="131">
        <v>39242.5</v>
      </c>
      <c r="H997" s="152" t="s">
        <v>1198</v>
      </c>
    </row>
    <row r="999" spans="1:8" ht="12.75">
      <c r="A999" s="147" t="s">
        <v>759</v>
      </c>
      <c r="C999" s="153" t="s">
        <v>760</v>
      </c>
      <c r="D999" s="131">
        <v>113370.54247272015</v>
      </c>
      <c r="F999" s="131">
        <v>37111.666666666664</v>
      </c>
      <c r="G999" s="131">
        <v>39283.333333333336</v>
      </c>
      <c r="H999" s="131">
        <v>75179.35545721627</v>
      </c>
    </row>
    <row r="1000" spans="1:8" ht="12.75">
      <c r="A1000" s="130">
        <v>38379.01532407408</v>
      </c>
      <c r="C1000" s="153" t="s">
        <v>761</v>
      </c>
      <c r="D1000" s="131">
        <v>2732.6618476467197</v>
      </c>
      <c r="F1000" s="131">
        <v>53.870987862979945</v>
      </c>
      <c r="G1000" s="131">
        <v>38.917648096118725</v>
      </c>
      <c r="H1000" s="131">
        <v>2732.6618476467197</v>
      </c>
    </row>
    <row r="1002" spans="3:8" ht="12.75">
      <c r="C1002" s="153" t="s">
        <v>762</v>
      </c>
      <c r="D1002" s="131">
        <v>2.4103808520668135</v>
      </c>
      <c r="F1002" s="131">
        <v>0.1451591714994745</v>
      </c>
      <c r="G1002" s="131">
        <v>0.0990691084330557</v>
      </c>
      <c r="H1002" s="131">
        <v>3.634856711696401</v>
      </c>
    </row>
    <row r="1003" spans="1:16" ht="12.75">
      <c r="A1003" s="141" t="s">
        <v>742</v>
      </c>
      <c r="B1003" s="136" t="s">
        <v>1199</v>
      </c>
      <c r="D1003" s="141" t="s">
        <v>743</v>
      </c>
      <c r="E1003" s="136" t="s">
        <v>744</v>
      </c>
      <c r="F1003" s="137" t="s">
        <v>777</v>
      </c>
      <c r="G1003" s="142" t="s">
        <v>746</v>
      </c>
      <c r="H1003" s="143">
        <v>1</v>
      </c>
      <c r="I1003" s="144" t="s">
        <v>747</v>
      </c>
      <c r="J1003" s="143">
        <v>9</v>
      </c>
      <c r="K1003" s="142" t="s">
        <v>748</v>
      </c>
      <c r="L1003" s="145">
        <v>1</v>
      </c>
      <c r="M1003" s="142" t="s">
        <v>749</v>
      </c>
      <c r="N1003" s="146">
        <v>1</v>
      </c>
      <c r="O1003" s="142" t="s">
        <v>750</v>
      </c>
      <c r="P1003" s="146">
        <v>1</v>
      </c>
    </row>
    <row r="1005" spans="1:10" ht="12.75">
      <c r="A1005" s="147" t="s">
        <v>751</v>
      </c>
      <c r="C1005" s="148" t="s">
        <v>752</v>
      </c>
      <c r="D1005" s="148" t="s">
        <v>753</v>
      </c>
      <c r="F1005" s="148" t="s">
        <v>754</v>
      </c>
      <c r="G1005" s="148" t="s">
        <v>755</v>
      </c>
      <c r="H1005" s="148" t="s">
        <v>756</v>
      </c>
      <c r="I1005" s="149" t="s">
        <v>757</v>
      </c>
      <c r="J1005" s="148" t="s">
        <v>758</v>
      </c>
    </row>
    <row r="1006" spans="1:8" ht="12.75">
      <c r="A1006" s="150" t="s">
        <v>825</v>
      </c>
      <c r="C1006" s="151">
        <v>228.61599999992177</v>
      </c>
      <c r="D1006" s="131">
        <v>28301.157262295485</v>
      </c>
      <c r="F1006" s="131">
        <v>22873</v>
      </c>
      <c r="G1006" s="131">
        <v>24225</v>
      </c>
      <c r="H1006" s="152" t="s">
        <v>1200</v>
      </c>
    </row>
    <row r="1008" spans="4:8" ht="12.75">
      <c r="D1008" s="131">
        <v>28467.827434778214</v>
      </c>
      <c r="F1008" s="131">
        <v>23902</v>
      </c>
      <c r="G1008" s="131">
        <v>23370</v>
      </c>
      <c r="H1008" s="152" t="s">
        <v>1201</v>
      </c>
    </row>
    <row r="1010" spans="4:8" ht="12.75">
      <c r="D1010" s="131">
        <v>27928.462098121643</v>
      </c>
      <c r="F1010" s="131">
        <v>23510</v>
      </c>
      <c r="G1010" s="131">
        <v>23335</v>
      </c>
      <c r="H1010" s="152" t="s">
        <v>1202</v>
      </c>
    </row>
    <row r="1012" spans="1:8" ht="12.75">
      <c r="A1012" s="147" t="s">
        <v>759</v>
      </c>
      <c r="C1012" s="153" t="s">
        <v>760</v>
      </c>
      <c r="D1012" s="131">
        <v>28232.48226506511</v>
      </c>
      <c r="F1012" s="131">
        <v>23428.333333333336</v>
      </c>
      <c r="G1012" s="131">
        <v>23643.333333333336</v>
      </c>
      <c r="H1012" s="131">
        <v>4693.914661316787</v>
      </c>
    </row>
    <row r="1013" spans="1:8" ht="12.75">
      <c r="A1013" s="130">
        <v>38379.017800925925</v>
      </c>
      <c r="C1013" s="153" t="s">
        <v>761</v>
      </c>
      <c r="D1013" s="131">
        <v>276.162874098225</v>
      </c>
      <c r="F1013" s="131">
        <v>519.3383611224317</v>
      </c>
      <c r="G1013" s="131">
        <v>504.04199560486364</v>
      </c>
      <c r="H1013" s="131">
        <v>276.162874098225</v>
      </c>
    </row>
    <row r="1015" spans="3:8" ht="12.75">
      <c r="C1015" s="153" t="s">
        <v>762</v>
      </c>
      <c r="D1015" s="131">
        <v>0.9781742586621549</v>
      </c>
      <c r="F1015" s="131">
        <v>2.2167106542893857</v>
      </c>
      <c r="G1015" s="131">
        <v>2.1318567415967724</v>
      </c>
      <c r="H1015" s="131">
        <v>5.883423411467664</v>
      </c>
    </row>
    <row r="1016" spans="1:10" ht="12.75">
      <c r="A1016" s="147" t="s">
        <v>751</v>
      </c>
      <c r="C1016" s="148" t="s">
        <v>752</v>
      </c>
      <c r="D1016" s="148" t="s">
        <v>753</v>
      </c>
      <c r="F1016" s="148" t="s">
        <v>754</v>
      </c>
      <c r="G1016" s="148" t="s">
        <v>755</v>
      </c>
      <c r="H1016" s="148" t="s">
        <v>756</v>
      </c>
      <c r="I1016" s="149" t="s">
        <v>757</v>
      </c>
      <c r="J1016" s="148" t="s">
        <v>758</v>
      </c>
    </row>
    <row r="1017" spans="1:8" ht="12.75">
      <c r="A1017" s="150" t="s">
        <v>826</v>
      </c>
      <c r="C1017" s="151">
        <v>231.6040000000503</v>
      </c>
      <c r="D1017" s="131">
        <v>39514.26721316576</v>
      </c>
      <c r="F1017" s="131">
        <v>17016</v>
      </c>
      <c r="G1017" s="131">
        <v>19414</v>
      </c>
      <c r="H1017" s="152" t="s">
        <v>1203</v>
      </c>
    </row>
    <row r="1019" spans="4:8" ht="12.75">
      <c r="D1019" s="131">
        <v>40487.387639939785</v>
      </c>
      <c r="F1019" s="131">
        <v>17052</v>
      </c>
      <c r="G1019" s="131">
        <v>19193</v>
      </c>
      <c r="H1019" s="152" t="s">
        <v>1204</v>
      </c>
    </row>
    <row r="1021" spans="4:8" ht="12.75">
      <c r="D1021" s="131">
        <v>41209.94129657745</v>
      </c>
      <c r="F1021" s="131">
        <v>16960</v>
      </c>
      <c r="G1021" s="131">
        <v>19216</v>
      </c>
      <c r="H1021" s="152" t="s">
        <v>1205</v>
      </c>
    </row>
    <row r="1023" spans="1:8" ht="12.75">
      <c r="A1023" s="147" t="s">
        <v>759</v>
      </c>
      <c r="C1023" s="153" t="s">
        <v>760</v>
      </c>
      <c r="D1023" s="131">
        <v>40403.86538322767</v>
      </c>
      <c r="F1023" s="131">
        <v>17009.333333333332</v>
      </c>
      <c r="G1023" s="131">
        <v>19274.333333333332</v>
      </c>
      <c r="H1023" s="131">
        <v>22185.983955520467</v>
      </c>
    </row>
    <row r="1024" spans="1:8" ht="12.75">
      <c r="A1024" s="130">
        <v>38379.018530092595</v>
      </c>
      <c r="C1024" s="153" t="s">
        <v>761</v>
      </c>
      <c r="D1024" s="131">
        <v>850.9169317934776</v>
      </c>
      <c r="F1024" s="131">
        <v>46.3609030685699</v>
      </c>
      <c r="G1024" s="131">
        <v>121.50034293504416</v>
      </c>
      <c r="H1024" s="131">
        <v>850.9169317934776</v>
      </c>
    </row>
    <row r="1026" spans="3:8" ht="12.75">
      <c r="C1026" s="153" t="s">
        <v>762</v>
      </c>
      <c r="D1026" s="131">
        <v>2.106028529009771</v>
      </c>
      <c r="F1026" s="131">
        <v>0.27256155288412187</v>
      </c>
      <c r="G1026" s="131">
        <v>0.6303737765337885</v>
      </c>
      <c r="H1026" s="131">
        <v>3.835380632652747</v>
      </c>
    </row>
    <row r="1027" spans="1:10" ht="12.75">
      <c r="A1027" s="147" t="s">
        <v>751</v>
      </c>
      <c r="C1027" s="148" t="s">
        <v>752</v>
      </c>
      <c r="D1027" s="148" t="s">
        <v>753</v>
      </c>
      <c r="F1027" s="148" t="s">
        <v>754</v>
      </c>
      <c r="G1027" s="148" t="s">
        <v>755</v>
      </c>
      <c r="H1027" s="148" t="s">
        <v>756</v>
      </c>
      <c r="I1027" s="149" t="s">
        <v>757</v>
      </c>
      <c r="J1027" s="148" t="s">
        <v>758</v>
      </c>
    </row>
    <row r="1028" spans="1:8" ht="12.75">
      <c r="A1028" s="150" t="s">
        <v>824</v>
      </c>
      <c r="C1028" s="151">
        <v>267.7160000000149</v>
      </c>
      <c r="D1028" s="131">
        <v>8820.75</v>
      </c>
      <c r="F1028" s="131">
        <v>4179.75</v>
      </c>
      <c r="G1028" s="131">
        <v>4368</v>
      </c>
      <c r="H1028" s="152" t="s">
        <v>1206</v>
      </c>
    </row>
    <row r="1030" spans="4:8" ht="12.75">
      <c r="D1030" s="131">
        <v>9083.148677498102</v>
      </c>
      <c r="F1030" s="131">
        <v>4207</v>
      </c>
      <c r="G1030" s="131">
        <v>4364.5</v>
      </c>
      <c r="H1030" s="152" t="s">
        <v>1207</v>
      </c>
    </row>
    <row r="1032" spans="4:8" ht="12.75">
      <c r="D1032" s="131">
        <v>8936.813263103366</v>
      </c>
      <c r="F1032" s="131">
        <v>4192.5</v>
      </c>
      <c r="G1032" s="131">
        <v>4371.5</v>
      </c>
      <c r="H1032" s="152" t="s">
        <v>1208</v>
      </c>
    </row>
    <row r="1034" spans="1:8" ht="12.75">
      <c r="A1034" s="147" t="s">
        <v>759</v>
      </c>
      <c r="C1034" s="153" t="s">
        <v>760</v>
      </c>
      <c r="D1034" s="131">
        <v>8946.90398020049</v>
      </c>
      <c r="F1034" s="131">
        <v>4193.083333333333</v>
      </c>
      <c r="G1034" s="131">
        <v>4368</v>
      </c>
      <c r="H1034" s="131">
        <v>4659.310919630895</v>
      </c>
    </row>
    <row r="1035" spans="1:8" ht="12.75">
      <c r="A1035" s="130">
        <v>38379.01943287037</v>
      </c>
      <c r="C1035" s="153" t="s">
        <v>761</v>
      </c>
      <c r="D1035" s="131">
        <v>131.49005063805743</v>
      </c>
      <c r="F1035" s="131">
        <v>13.634362226863908</v>
      </c>
      <c r="G1035" s="131">
        <v>3.5</v>
      </c>
      <c r="H1035" s="131">
        <v>131.49005063805743</v>
      </c>
    </row>
    <row r="1037" spans="3:8" ht="12.75">
      <c r="C1037" s="153" t="s">
        <v>762</v>
      </c>
      <c r="D1037" s="131">
        <v>1.4696709714225735</v>
      </c>
      <c r="F1037" s="131">
        <v>0.3251631590165689</v>
      </c>
      <c r="G1037" s="131">
        <v>0.08012820512820515</v>
      </c>
      <c r="H1037" s="131">
        <v>2.82209221290761</v>
      </c>
    </row>
    <row r="1038" spans="1:10" ht="12.75">
      <c r="A1038" s="147" t="s">
        <v>751</v>
      </c>
      <c r="C1038" s="148" t="s">
        <v>752</v>
      </c>
      <c r="D1038" s="148" t="s">
        <v>753</v>
      </c>
      <c r="F1038" s="148" t="s">
        <v>754</v>
      </c>
      <c r="G1038" s="148" t="s">
        <v>755</v>
      </c>
      <c r="H1038" s="148" t="s">
        <v>756</v>
      </c>
      <c r="I1038" s="149" t="s">
        <v>757</v>
      </c>
      <c r="J1038" s="148" t="s">
        <v>758</v>
      </c>
    </row>
    <row r="1039" spans="1:8" ht="12.75">
      <c r="A1039" s="150" t="s">
        <v>823</v>
      </c>
      <c r="C1039" s="151">
        <v>292.40199999976903</v>
      </c>
      <c r="D1039" s="131">
        <v>19712.403798669577</v>
      </c>
      <c r="F1039" s="131">
        <v>16052.750000014901</v>
      </c>
      <c r="G1039" s="131">
        <v>16254.750000014901</v>
      </c>
      <c r="H1039" s="152" t="s">
        <v>1209</v>
      </c>
    </row>
    <row r="1041" spans="4:8" ht="12.75">
      <c r="D1041" s="131">
        <v>19690.929331332445</v>
      </c>
      <c r="F1041" s="131">
        <v>16313.5</v>
      </c>
      <c r="G1041" s="131">
        <v>16018.75</v>
      </c>
      <c r="H1041" s="152" t="s">
        <v>1210</v>
      </c>
    </row>
    <row r="1043" spans="4:8" ht="12.75">
      <c r="D1043" s="131">
        <v>19718.028392374516</v>
      </c>
      <c r="F1043" s="131">
        <v>16273.75</v>
      </c>
      <c r="G1043" s="131">
        <v>16215.999999985099</v>
      </c>
      <c r="H1043" s="152" t="s">
        <v>1211</v>
      </c>
    </row>
    <row r="1045" spans="1:8" ht="12.75">
      <c r="A1045" s="147" t="s">
        <v>759</v>
      </c>
      <c r="C1045" s="153" t="s">
        <v>760</v>
      </c>
      <c r="D1045" s="131">
        <v>19707.120507458847</v>
      </c>
      <c r="F1045" s="131">
        <v>16213.333333338302</v>
      </c>
      <c r="G1045" s="131">
        <v>16163.166666666668</v>
      </c>
      <c r="H1045" s="131">
        <v>3522.759672938018</v>
      </c>
    </row>
    <row r="1046" spans="1:8" ht="12.75">
      <c r="A1046" s="130">
        <v>38379.020370370374</v>
      </c>
      <c r="C1046" s="153" t="s">
        <v>761</v>
      </c>
      <c r="D1046" s="131">
        <v>14.301211553436962</v>
      </c>
      <c r="F1046" s="131">
        <v>140.4822794194767</v>
      </c>
      <c r="G1046" s="131">
        <v>126.56034463426404</v>
      </c>
      <c r="H1046" s="131">
        <v>14.301211553436962</v>
      </c>
    </row>
    <row r="1048" spans="3:8" ht="12.75">
      <c r="C1048" s="153" t="s">
        <v>762</v>
      </c>
      <c r="D1048" s="131">
        <v>0.07256875274104184</v>
      </c>
      <c r="F1048" s="131">
        <v>0.8664614273402568</v>
      </c>
      <c r="G1048" s="131">
        <v>0.7830170117299459</v>
      </c>
      <c r="H1048" s="131">
        <v>0.40596614249048685</v>
      </c>
    </row>
    <row r="1049" spans="1:10" ht="12.75">
      <c r="A1049" s="147" t="s">
        <v>751</v>
      </c>
      <c r="C1049" s="148" t="s">
        <v>752</v>
      </c>
      <c r="D1049" s="148" t="s">
        <v>753</v>
      </c>
      <c r="F1049" s="148" t="s">
        <v>754</v>
      </c>
      <c r="G1049" s="148" t="s">
        <v>755</v>
      </c>
      <c r="H1049" s="148" t="s">
        <v>756</v>
      </c>
      <c r="I1049" s="149" t="s">
        <v>757</v>
      </c>
      <c r="J1049" s="148" t="s">
        <v>758</v>
      </c>
    </row>
    <row r="1050" spans="1:8" ht="12.75">
      <c r="A1050" s="150" t="s">
        <v>877</v>
      </c>
      <c r="C1050" s="151">
        <v>309.418</v>
      </c>
      <c r="D1050" s="131">
        <v>30798.473545879126</v>
      </c>
      <c r="F1050" s="131">
        <v>5506</v>
      </c>
      <c r="G1050" s="131">
        <v>5318</v>
      </c>
      <c r="H1050" s="152" t="s">
        <v>1212</v>
      </c>
    </row>
    <row r="1052" spans="4:8" ht="12.75">
      <c r="D1052" s="131">
        <v>29728.985866218805</v>
      </c>
      <c r="F1052" s="131">
        <v>5420</v>
      </c>
      <c r="G1052" s="131">
        <v>5362</v>
      </c>
      <c r="H1052" s="152" t="s">
        <v>1213</v>
      </c>
    </row>
    <row r="1054" spans="4:8" ht="12.75">
      <c r="D1054" s="131">
        <v>29105.464001387358</v>
      </c>
      <c r="F1054" s="131">
        <v>5306</v>
      </c>
      <c r="G1054" s="131">
        <v>5230</v>
      </c>
      <c r="H1054" s="152" t="s">
        <v>1214</v>
      </c>
    </row>
    <row r="1056" spans="1:8" ht="12.75">
      <c r="A1056" s="147" t="s">
        <v>759</v>
      </c>
      <c r="C1056" s="153" t="s">
        <v>760</v>
      </c>
      <c r="D1056" s="131">
        <v>29877.641137828432</v>
      </c>
      <c r="F1056" s="131">
        <v>5410.666666666666</v>
      </c>
      <c r="G1056" s="131">
        <v>5303.333333333334</v>
      </c>
      <c r="H1056" s="131">
        <v>24527.15558869548</v>
      </c>
    </row>
    <row r="1057" spans="1:8" ht="12.75">
      <c r="A1057" s="130">
        <v>38379.02111111111</v>
      </c>
      <c r="C1057" s="153" t="s">
        <v>761</v>
      </c>
      <c r="D1057" s="131">
        <v>856.2383556978679</v>
      </c>
      <c r="F1057" s="131">
        <v>100.32613484697463</v>
      </c>
      <c r="G1057" s="131">
        <v>67.21111019268565</v>
      </c>
      <c r="H1057" s="131">
        <v>856.2383556978679</v>
      </c>
    </row>
    <row r="1059" spans="3:8" ht="12.75">
      <c r="C1059" s="153" t="s">
        <v>762</v>
      </c>
      <c r="D1059" s="131">
        <v>2.865816453675034</v>
      </c>
      <c r="F1059" s="131">
        <v>1.8542287120559626</v>
      </c>
      <c r="G1059" s="131">
        <v>1.2673370872285163</v>
      </c>
      <c r="H1059" s="131">
        <v>3.490981058123619</v>
      </c>
    </row>
    <row r="1060" spans="1:10" ht="12.75">
      <c r="A1060" s="147" t="s">
        <v>751</v>
      </c>
      <c r="C1060" s="148" t="s">
        <v>752</v>
      </c>
      <c r="D1060" s="148" t="s">
        <v>753</v>
      </c>
      <c r="F1060" s="148" t="s">
        <v>754</v>
      </c>
      <c r="G1060" s="148" t="s">
        <v>755</v>
      </c>
      <c r="H1060" s="148" t="s">
        <v>756</v>
      </c>
      <c r="I1060" s="149" t="s">
        <v>757</v>
      </c>
      <c r="J1060" s="148" t="s">
        <v>758</v>
      </c>
    </row>
    <row r="1061" spans="1:8" ht="12.75">
      <c r="A1061" s="150" t="s">
        <v>827</v>
      </c>
      <c r="C1061" s="151">
        <v>324.75400000019</v>
      </c>
      <c r="D1061" s="131">
        <v>35241.75</v>
      </c>
      <c r="F1061" s="131">
        <v>22757</v>
      </c>
      <c r="G1061" s="131">
        <v>20633</v>
      </c>
      <c r="H1061" s="152" t="s">
        <v>1215</v>
      </c>
    </row>
    <row r="1063" spans="4:8" ht="12.75">
      <c r="D1063" s="131">
        <v>38241.72791391611</v>
      </c>
      <c r="F1063" s="131">
        <v>23038</v>
      </c>
      <c r="G1063" s="131">
        <v>20516</v>
      </c>
      <c r="H1063" s="152" t="s">
        <v>1216</v>
      </c>
    </row>
    <row r="1065" spans="4:8" ht="12.75">
      <c r="D1065" s="131">
        <v>36927.02604061365</v>
      </c>
      <c r="F1065" s="131">
        <v>22682</v>
      </c>
      <c r="G1065" s="131">
        <v>20702</v>
      </c>
      <c r="H1065" s="152" t="s">
        <v>1217</v>
      </c>
    </row>
    <row r="1067" spans="1:8" ht="12.75">
      <c r="A1067" s="147" t="s">
        <v>759</v>
      </c>
      <c r="C1067" s="153" t="s">
        <v>760</v>
      </c>
      <c r="D1067" s="131">
        <v>36803.50131817659</v>
      </c>
      <c r="F1067" s="131">
        <v>22825.666666666664</v>
      </c>
      <c r="G1067" s="131">
        <v>20617</v>
      </c>
      <c r="H1067" s="131">
        <v>14653.51228308887</v>
      </c>
    </row>
    <row r="1068" spans="1:8" ht="12.75">
      <c r="A1068" s="130">
        <v>38379.021840277775</v>
      </c>
      <c r="C1068" s="153" t="s">
        <v>761</v>
      </c>
      <c r="D1068" s="131">
        <v>1503.7987361298742</v>
      </c>
      <c r="F1068" s="131">
        <v>187.67081108508413</v>
      </c>
      <c r="G1068" s="131">
        <v>94.02659198333204</v>
      </c>
      <c r="H1068" s="131">
        <v>1503.7987361298742</v>
      </c>
    </row>
    <row r="1070" spans="3:8" ht="12.75">
      <c r="C1070" s="153" t="s">
        <v>762</v>
      </c>
      <c r="D1070" s="131">
        <v>4.086020846574114</v>
      </c>
      <c r="F1070" s="131">
        <v>0.8221920254322658</v>
      </c>
      <c r="G1070" s="131">
        <v>0.45606340390615535</v>
      </c>
      <c r="H1070" s="131">
        <v>10.262377422410587</v>
      </c>
    </row>
    <row r="1071" spans="1:10" ht="12.75">
      <c r="A1071" s="147" t="s">
        <v>751</v>
      </c>
      <c r="C1071" s="148" t="s">
        <v>752</v>
      </c>
      <c r="D1071" s="148" t="s">
        <v>753</v>
      </c>
      <c r="F1071" s="148" t="s">
        <v>754</v>
      </c>
      <c r="G1071" s="148" t="s">
        <v>755</v>
      </c>
      <c r="H1071" s="148" t="s">
        <v>756</v>
      </c>
      <c r="I1071" s="149" t="s">
        <v>757</v>
      </c>
      <c r="J1071" s="148" t="s">
        <v>758</v>
      </c>
    </row>
    <row r="1072" spans="1:8" ht="12.75">
      <c r="A1072" s="150" t="s">
        <v>846</v>
      </c>
      <c r="C1072" s="151">
        <v>343.82299999985844</v>
      </c>
      <c r="D1072" s="131">
        <v>19939.64566618204</v>
      </c>
      <c r="F1072" s="131">
        <v>18476</v>
      </c>
      <c r="G1072" s="131">
        <v>18702</v>
      </c>
      <c r="H1072" s="152" t="s">
        <v>1218</v>
      </c>
    </row>
    <row r="1074" spans="4:8" ht="12.75">
      <c r="D1074" s="131">
        <v>19827.9079285264</v>
      </c>
      <c r="F1074" s="131">
        <v>18574</v>
      </c>
      <c r="G1074" s="131">
        <v>18474</v>
      </c>
      <c r="H1074" s="152" t="s">
        <v>1219</v>
      </c>
    </row>
    <row r="1076" spans="4:8" ht="12.75">
      <c r="D1076" s="131">
        <v>20077.024983257055</v>
      </c>
      <c r="F1076" s="131">
        <v>18648</v>
      </c>
      <c r="G1076" s="131">
        <v>18522</v>
      </c>
      <c r="H1076" s="152" t="s">
        <v>1220</v>
      </c>
    </row>
    <row r="1078" spans="1:8" ht="12.75">
      <c r="A1078" s="147" t="s">
        <v>759</v>
      </c>
      <c r="C1078" s="153" t="s">
        <v>760</v>
      </c>
      <c r="D1078" s="131">
        <v>19948.192859321833</v>
      </c>
      <c r="F1078" s="131">
        <v>18566</v>
      </c>
      <c r="G1078" s="131">
        <v>18566</v>
      </c>
      <c r="H1078" s="131">
        <v>1382.1928593218327</v>
      </c>
    </row>
    <row r="1079" spans="1:8" ht="12.75">
      <c r="A1079" s="130">
        <v>38379.02253472222</v>
      </c>
      <c r="C1079" s="153" t="s">
        <v>761</v>
      </c>
      <c r="D1079" s="131">
        <v>124.77827383954101</v>
      </c>
      <c r="F1079" s="131">
        <v>86.27861844049195</v>
      </c>
      <c r="G1079" s="131">
        <v>120.19983361053374</v>
      </c>
      <c r="H1079" s="131">
        <v>124.77827383954101</v>
      </c>
    </row>
    <row r="1081" spans="3:8" ht="12.75">
      <c r="C1081" s="153" t="s">
        <v>762</v>
      </c>
      <c r="D1081" s="131">
        <v>0.6255116677460426</v>
      </c>
      <c r="F1081" s="131">
        <v>0.46471301540715265</v>
      </c>
      <c r="G1081" s="131">
        <v>0.647419118876084</v>
      </c>
      <c r="H1081" s="131">
        <v>9.027558853166333</v>
      </c>
    </row>
    <row r="1082" spans="1:10" ht="12.75">
      <c r="A1082" s="147" t="s">
        <v>751</v>
      </c>
      <c r="C1082" s="148" t="s">
        <v>752</v>
      </c>
      <c r="D1082" s="148" t="s">
        <v>753</v>
      </c>
      <c r="F1082" s="148" t="s">
        <v>754</v>
      </c>
      <c r="G1082" s="148" t="s">
        <v>755</v>
      </c>
      <c r="H1082" s="148" t="s">
        <v>756</v>
      </c>
      <c r="I1082" s="149" t="s">
        <v>757</v>
      </c>
      <c r="J1082" s="148" t="s">
        <v>758</v>
      </c>
    </row>
    <row r="1083" spans="1:8" ht="12.75">
      <c r="A1083" s="150" t="s">
        <v>828</v>
      </c>
      <c r="C1083" s="151">
        <v>361.38400000007823</v>
      </c>
      <c r="D1083" s="131">
        <v>25242.17028093338</v>
      </c>
      <c r="F1083" s="131">
        <v>19152</v>
      </c>
      <c r="G1083" s="131">
        <v>19292</v>
      </c>
      <c r="H1083" s="152" t="s">
        <v>1221</v>
      </c>
    </row>
    <row r="1085" spans="4:8" ht="12.75">
      <c r="D1085" s="131">
        <v>25359.229360073805</v>
      </c>
      <c r="F1085" s="131">
        <v>19080</v>
      </c>
      <c r="G1085" s="131">
        <v>19534</v>
      </c>
      <c r="H1085" s="152" t="s">
        <v>1222</v>
      </c>
    </row>
    <row r="1087" spans="4:8" ht="12.75">
      <c r="D1087" s="131">
        <v>24613.613055318594</v>
      </c>
      <c r="F1087" s="131">
        <v>19326</v>
      </c>
      <c r="G1087" s="131">
        <v>18844</v>
      </c>
      <c r="H1087" s="152" t="s">
        <v>1223</v>
      </c>
    </row>
    <row r="1089" spans="1:8" ht="12.75">
      <c r="A1089" s="147" t="s">
        <v>759</v>
      </c>
      <c r="C1089" s="153" t="s">
        <v>760</v>
      </c>
      <c r="D1089" s="131">
        <v>25071.670898775257</v>
      </c>
      <c r="F1089" s="131">
        <v>19186</v>
      </c>
      <c r="G1089" s="131">
        <v>19223.333333333332</v>
      </c>
      <c r="H1089" s="131">
        <v>5868.510844055697</v>
      </c>
    </row>
    <row r="1090" spans="1:8" ht="12.75">
      <c r="A1090" s="130">
        <v>38379.02322916667</v>
      </c>
      <c r="C1090" s="153" t="s">
        <v>761</v>
      </c>
      <c r="D1090" s="131">
        <v>400.9843487799892</v>
      </c>
      <c r="F1090" s="131">
        <v>126.47529403009901</v>
      </c>
      <c r="G1090" s="131">
        <v>350.0876080830816</v>
      </c>
      <c r="H1090" s="131">
        <v>400.9843487799892</v>
      </c>
    </row>
    <row r="1092" spans="3:8" ht="12.75">
      <c r="C1092" s="153" t="s">
        <v>762</v>
      </c>
      <c r="D1092" s="131">
        <v>1.5993523144066843</v>
      </c>
      <c r="F1092" s="131">
        <v>0.6592061608990879</v>
      </c>
      <c r="G1092" s="131">
        <v>1.8211597437996274</v>
      </c>
      <c r="H1092" s="131">
        <v>6.832812606730585</v>
      </c>
    </row>
    <row r="1093" spans="1:10" ht="12.75">
      <c r="A1093" s="147" t="s">
        <v>751</v>
      </c>
      <c r="C1093" s="148" t="s">
        <v>752</v>
      </c>
      <c r="D1093" s="148" t="s">
        <v>753</v>
      </c>
      <c r="F1093" s="148" t="s">
        <v>754</v>
      </c>
      <c r="G1093" s="148" t="s">
        <v>755</v>
      </c>
      <c r="H1093" s="148" t="s">
        <v>756</v>
      </c>
      <c r="I1093" s="149" t="s">
        <v>757</v>
      </c>
      <c r="J1093" s="148" t="s">
        <v>758</v>
      </c>
    </row>
    <row r="1094" spans="1:8" ht="12.75">
      <c r="A1094" s="150" t="s">
        <v>847</v>
      </c>
      <c r="C1094" s="151">
        <v>371.029</v>
      </c>
      <c r="D1094" s="131">
        <v>28423.148735940456</v>
      </c>
      <c r="F1094" s="131">
        <v>26074.000000029802</v>
      </c>
      <c r="G1094" s="131">
        <v>26092</v>
      </c>
      <c r="H1094" s="152" t="s">
        <v>1224</v>
      </c>
    </row>
    <row r="1096" spans="4:8" ht="12.75">
      <c r="D1096" s="131">
        <v>28456.203213334084</v>
      </c>
      <c r="F1096" s="131">
        <v>26446</v>
      </c>
      <c r="G1096" s="131">
        <v>26504</v>
      </c>
      <c r="H1096" s="152" t="s">
        <v>1225</v>
      </c>
    </row>
    <row r="1098" spans="4:8" ht="12.75">
      <c r="D1098" s="131">
        <v>28334.814438015223</v>
      </c>
      <c r="F1098" s="131">
        <v>26400</v>
      </c>
      <c r="G1098" s="131">
        <v>26124.000000029802</v>
      </c>
      <c r="H1098" s="152" t="s">
        <v>1226</v>
      </c>
    </row>
    <row r="1100" spans="1:8" ht="12.75">
      <c r="A1100" s="147" t="s">
        <v>759</v>
      </c>
      <c r="C1100" s="153" t="s">
        <v>760</v>
      </c>
      <c r="D1100" s="131">
        <v>28404.72212909659</v>
      </c>
      <c r="F1100" s="131">
        <v>26306.666666676603</v>
      </c>
      <c r="G1100" s="131">
        <v>26240.00000000993</v>
      </c>
      <c r="H1100" s="131">
        <v>2123.4254412783375</v>
      </c>
    </row>
    <row r="1101" spans="1:8" ht="12.75">
      <c r="A1101" s="130">
        <v>38379.023935185185</v>
      </c>
      <c r="C1101" s="153" t="s">
        <v>761</v>
      </c>
      <c r="D1101" s="131">
        <v>62.7571794554336</v>
      </c>
      <c r="F1101" s="131">
        <v>202.80368173782256</v>
      </c>
      <c r="G1101" s="131">
        <v>229.18987760443932</v>
      </c>
      <c r="H1101" s="131">
        <v>62.7571794554336</v>
      </c>
    </row>
    <row r="1103" spans="3:8" ht="12.75">
      <c r="C1103" s="153" t="s">
        <v>762</v>
      </c>
      <c r="D1103" s="131">
        <v>0.22093924795394432</v>
      </c>
      <c r="F1103" s="131">
        <v>0.7709212433011126</v>
      </c>
      <c r="G1103" s="131">
        <v>0.8734370335531731</v>
      </c>
      <c r="H1103" s="131">
        <v>2.955468943503509</v>
      </c>
    </row>
    <row r="1104" spans="1:10" ht="12.75">
      <c r="A1104" s="147" t="s">
        <v>751</v>
      </c>
      <c r="C1104" s="148" t="s">
        <v>752</v>
      </c>
      <c r="D1104" s="148" t="s">
        <v>753</v>
      </c>
      <c r="F1104" s="148" t="s">
        <v>754</v>
      </c>
      <c r="G1104" s="148" t="s">
        <v>755</v>
      </c>
      <c r="H1104" s="148" t="s">
        <v>756</v>
      </c>
      <c r="I1104" s="149" t="s">
        <v>757</v>
      </c>
      <c r="J1104" s="148" t="s">
        <v>758</v>
      </c>
    </row>
    <row r="1105" spans="1:8" ht="12.75">
      <c r="A1105" s="150" t="s">
        <v>822</v>
      </c>
      <c r="C1105" s="151">
        <v>407.77100000018254</v>
      </c>
      <c r="D1105" s="131">
        <v>1243775.6670093536</v>
      </c>
      <c r="F1105" s="131">
        <v>156700</v>
      </c>
      <c r="G1105" s="131">
        <v>57400</v>
      </c>
      <c r="H1105" s="152" t="s">
        <v>1227</v>
      </c>
    </row>
    <row r="1107" spans="4:8" ht="12.75">
      <c r="D1107" s="131">
        <v>1293335.3461456299</v>
      </c>
      <c r="F1107" s="131">
        <v>149300</v>
      </c>
      <c r="G1107" s="131">
        <v>57900</v>
      </c>
      <c r="H1107" s="152" t="s">
        <v>1228</v>
      </c>
    </row>
    <row r="1109" spans="4:8" ht="12.75">
      <c r="D1109" s="131">
        <v>1005600</v>
      </c>
      <c r="F1109" s="131">
        <v>157200</v>
      </c>
      <c r="G1109" s="131">
        <v>57500</v>
      </c>
      <c r="H1109" s="152" t="s">
        <v>1229</v>
      </c>
    </row>
    <row r="1111" spans="1:8" ht="12.75">
      <c r="A1111" s="147" t="s">
        <v>759</v>
      </c>
      <c r="C1111" s="153" t="s">
        <v>760</v>
      </c>
      <c r="D1111" s="131">
        <v>1180903.6710516613</v>
      </c>
      <c r="F1111" s="131">
        <v>154400</v>
      </c>
      <c r="G1111" s="131">
        <v>57600</v>
      </c>
      <c r="H1111" s="131">
        <v>1075695.1175925417</v>
      </c>
    </row>
    <row r="1112" spans="1:8" ht="12.75">
      <c r="A1112" s="130">
        <v>38379.02465277778</v>
      </c>
      <c r="C1112" s="153" t="s">
        <v>761</v>
      </c>
      <c r="D1112" s="131">
        <v>153826.43876188566</v>
      </c>
      <c r="F1112" s="131">
        <v>4423.799272118933</v>
      </c>
      <c r="G1112" s="131">
        <v>264.575131106459</v>
      </c>
      <c r="H1112" s="131">
        <v>153826.43876188566</v>
      </c>
    </row>
    <row r="1114" spans="3:8" ht="12.75">
      <c r="C1114" s="153" t="s">
        <v>762</v>
      </c>
      <c r="D1114" s="131">
        <v>13.02616314376384</v>
      </c>
      <c r="F1114" s="131">
        <v>2.865154968988946</v>
      </c>
      <c r="G1114" s="131">
        <v>0.4593318248376025</v>
      </c>
      <c r="H1114" s="131">
        <v>14.300189360918248</v>
      </c>
    </row>
    <row r="1115" spans="1:10" ht="12.75">
      <c r="A1115" s="147" t="s">
        <v>751</v>
      </c>
      <c r="C1115" s="148" t="s">
        <v>752</v>
      </c>
      <c r="D1115" s="148" t="s">
        <v>753</v>
      </c>
      <c r="F1115" s="148" t="s">
        <v>754</v>
      </c>
      <c r="G1115" s="148" t="s">
        <v>755</v>
      </c>
      <c r="H1115" s="148" t="s">
        <v>756</v>
      </c>
      <c r="I1115" s="149" t="s">
        <v>757</v>
      </c>
      <c r="J1115" s="148" t="s">
        <v>758</v>
      </c>
    </row>
    <row r="1116" spans="1:8" ht="12.75">
      <c r="A1116" s="150" t="s">
        <v>829</v>
      </c>
      <c r="C1116" s="151">
        <v>455.40299999993294</v>
      </c>
      <c r="D1116" s="131">
        <v>47017.05512589216</v>
      </c>
      <c r="F1116" s="131">
        <v>36987.5</v>
      </c>
      <c r="G1116" s="131">
        <v>38982.5</v>
      </c>
      <c r="H1116" s="152" t="s">
        <v>1230</v>
      </c>
    </row>
    <row r="1118" spans="4:8" ht="12.75">
      <c r="D1118" s="131">
        <v>47068.33709663153</v>
      </c>
      <c r="F1118" s="131">
        <v>37000</v>
      </c>
      <c r="G1118" s="131">
        <v>39152.5</v>
      </c>
      <c r="H1118" s="152" t="s">
        <v>1231</v>
      </c>
    </row>
    <row r="1120" spans="4:8" ht="12.75">
      <c r="D1120" s="131">
        <v>45908.78332221508</v>
      </c>
      <c r="F1120" s="131">
        <v>36910</v>
      </c>
      <c r="G1120" s="131">
        <v>39487.5</v>
      </c>
      <c r="H1120" s="152" t="s">
        <v>1232</v>
      </c>
    </row>
    <row r="1122" spans="1:8" ht="12.75">
      <c r="A1122" s="147" t="s">
        <v>759</v>
      </c>
      <c r="C1122" s="153" t="s">
        <v>760</v>
      </c>
      <c r="D1122" s="131">
        <v>46664.72518157959</v>
      </c>
      <c r="F1122" s="131">
        <v>36965.833333333336</v>
      </c>
      <c r="G1122" s="131">
        <v>39207.5</v>
      </c>
      <c r="H1122" s="131">
        <v>8584.57498778114</v>
      </c>
    </row>
    <row r="1123" spans="1:8" ht="12.75">
      <c r="A1123" s="130">
        <v>38379.02556712963</v>
      </c>
      <c r="C1123" s="153" t="s">
        <v>761</v>
      </c>
      <c r="D1123" s="131">
        <v>655.1667964612544</v>
      </c>
      <c r="F1123" s="131">
        <v>48.75534158770025</v>
      </c>
      <c r="G1123" s="131">
        <v>256.953303150592</v>
      </c>
      <c r="H1123" s="131">
        <v>655.1667964612544</v>
      </c>
    </row>
    <row r="1125" spans="3:8" ht="12.75">
      <c r="C1125" s="153" t="s">
        <v>762</v>
      </c>
      <c r="D1125" s="131">
        <v>1.403987259995425</v>
      </c>
      <c r="F1125" s="131">
        <v>0.13189298655343965</v>
      </c>
      <c r="G1125" s="131">
        <v>0.6553677310478657</v>
      </c>
      <c r="H1125" s="131">
        <v>7.631907198594998</v>
      </c>
    </row>
    <row r="1126" spans="1:16" ht="12.75">
      <c r="A1126" s="141" t="s">
        <v>742</v>
      </c>
      <c r="B1126" s="136" t="s">
        <v>1233</v>
      </c>
      <c r="D1126" s="141" t="s">
        <v>743</v>
      </c>
      <c r="E1126" s="136" t="s">
        <v>744</v>
      </c>
      <c r="F1126" s="137" t="s">
        <v>778</v>
      </c>
      <c r="G1126" s="142" t="s">
        <v>746</v>
      </c>
      <c r="H1126" s="143">
        <v>1</v>
      </c>
      <c r="I1126" s="144" t="s">
        <v>747</v>
      </c>
      <c r="J1126" s="143">
        <v>10</v>
      </c>
      <c r="K1126" s="142" t="s">
        <v>748</v>
      </c>
      <c r="L1126" s="145">
        <v>1</v>
      </c>
      <c r="M1126" s="142" t="s">
        <v>749</v>
      </c>
      <c r="N1126" s="146">
        <v>1</v>
      </c>
      <c r="O1126" s="142" t="s">
        <v>750</v>
      </c>
      <c r="P1126" s="146">
        <v>1</v>
      </c>
    </row>
    <row r="1128" spans="1:10" ht="12.75">
      <c r="A1128" s="147" t="s">
        <v>751</v>
      </c>
      <c r="C1128" s="148" t="s">
        <v>752</v>
      </c>
      <c r="D1128" s="148" t="s">
        <v>753</v>
      </c>
      <c r="F1128" s="148" t="s">
        <v>754</v>
      </c>
      <c r="G1128" s="148" t="s">
        <v>755</v>
      </c>
      <c r="H1128" s="148" t="s">
        <v>756</v>
      </c>
      <c r="I1128" s="149" t="s">
        <v>757</v>
      </c>
      <c r="J1128" s="148" t="s">
        <v>758</v>
      </c>
    </row>
    <row r="1129" spans="1:8" ht="12.75">
      <c r="A1129" s="150" t="s">
        <v>825</v>
      </c>
      <c r="C1129" s="151">
        <v>228.61599999992177</v>
      </c>
      <c r="D1129" s="131">
        <v>29255.467542350292</v>
      </c>
      <c r="F1129" s="131">
        <v>23029</v>
      </c>
      <c r="G1129" s="131">
        <v>23378</v>
      </c>
      <c r="H1129" s="152" t="s">
        <v>1234</v>
      </c>
    </row>
    <row r="1131" spans="4:8" ht="12.75">
      <c r="D1131" s="131">
        <v>29759.718158483505</v>
      </c>
      <c r="F1131" s="131">
        <v>23004</v>
      </c>
      <c r="G1131" s="131">
        <v>23159</v>
      </c>
      <c r="H1131" s="152" t="s">
        <v>1235</v>
      </c>
    </row>
    <row r="1133" spans="4:8" ht="12.75">
      <c r="D1133" s="131">
        <v>29310.044188410044</v>
      </c>
      <c r="F1133" s="131">
        <v>23645</v>
      </c>
      <c r="G1133" s="131">
        <v>23250</v>
      </c>
      <c r="H1133" s="152" t="s">
        <v>1236</v>
      </c>
    </row>
    <row r="1135" spans="1:8" ht="12.75">
      <c r="A1135" s="147" t="s">
        <v>759</v>
      </c>
      <c r="C1135" s="153" t="s">
        <v>760</v>
      </c>
      <c r="D1135" s="131">
        <v>29441.743296414614</v>
      </c>
      <c r="F1135" s="131">
        <v>23226</v>
      </c>
      <c r="G1135" s="131">
        <v>23262.333333333336</v>
      </c>
      <c r="H1135" s="131">
        <v>6197.114559243708</v>
      </c>
    </row>
    <row r="1136" spans="1:8" ht="12.75">
      <c r="A1136" s="130">
        <v>38379.02805555556</v>
      </c>
      <c r="C1136" s="153" t="s">
        <v>761</v>
      </c>
      <c r="D1136" s="131">
        <v>276.7230786447684</v>
      </c>
      <c r="F1136" s="131">
        <v>363.079881017938</v>
      </c>
      <c r="G1136" s="131">
        <v>110.01969520650987</v>
      </c>
      <c r="H1136" s="131">
        <v>276.7230786447684</v>
      </c>
    </row>
    <row r="1138" spans="3:8" ht="12.75">
      <c r="C1138" s="153" t="s">
        <v>762</v>
      </c>
      <c r="D1138" s="131">
        <v>0.9399004531041729</v>
      </c>
      <c r="F1138" s="131">
        <v>1.5632475717641352</v>
      </c>
      <c r="G1138" s="131">
        <v>0.4729521051478492</v>
      </c>
      <c r="H1138" s="131">
        <v>4.465353609318132</v>
      </c>
    </row>
    <row r="1139" spans="1:10" ht="12.75">
      <c r="A1139" s="147" t="s">
        <v>751</v>
      </c>
      <c r="C1139" s="148" t="s">
        <v>752</v>
      </c>
      <c r="D1139" s="148" t="s">
        <v>753</v>
      </c>
      <c r="F1139" s="148" t="s">
        <v>754</v>
      </c>
      <c r="G1139" s="148" t="s">
        <v>755</v>
      </c>
      <c r="H1139" s="148" t="s">
        <v>756</v>
      </c>
      <c r="I1139" s="149" t="s">
        <v>757</v>
      </c>
      <c r="J1139" s="148" t="s">
        <v>758</v>
      </c>
    </row>
    <row r="1140" spans="1:8" ht="12.75">
      <c r="A1140" s="150" t="s">
        <v>826</v>
      </c>
      <c r="C1140" s="151">
        <v>231.6040000000503</v>
      </c>
      <c r="D1140" s="131">
        <v>33056.56317573786</v>
      </c>
      <c r="F1140" s="131">
        <v>16656</v>
      </c>
      <c r="G1140" s="131">
        <v>19080</v>
      </c>
      <c r="H1140" s="152" t="s">
        <v>1237</v>
      </c>
    </row>
    <row r="1142" spans="4:8" ht="12.75">
      <c r="D1142" s="131">
        <v>32182.012030929327</v>
      </c>
      <c r="F1142" s="131">
        <v>17305</v>
      </c>
      <c r="G1142" s="131">
        <v>19412</v>
      </c>
      <c r="H1142" s="152" t="s">
        <v>1238</v>
      </c>
    </row>
    <row r="1144" spans="4:8" ht="12.75">
      <c r="D1144" s="131">
        <v>32514.953502982855</v>
      </c>
      <c r="F1144" s="131">
        <v>16822</v>
      </c>
      <c r="G1144" s="131">
        <v>19359</v>
      </c>
      <c r="H1144" s="152" t="s">
        <v>1239</v>
      </c>
    </row>
    <row r="1146" spans="1:8" ht="12.75">
      <c r="A1146" s="147" t="s">
        <v>759</v>
      </c>
      <c r="C1146" s="153" t="s">
        <v>760</v>
      </c>
      <c r="D1146" s="131">
        <v>32584.509569883347</v>
      </c>
      <c r="F1146" s="131">
        <v>16927.666666666668</v>
      </c>
      <c r="G1146" s="131">
        <v>19283.666666666668</v>
      </c>
      <c r="H1146" s="131">
        <v>14399.739454940818</v>
      </c>
    </row>
    <row r="1147" spans="1:8" ht="12.75">
      <c r="A1147" s="130">
        <v>38379.02877314815</v>
      </c>
      <c r="C1147" s="153" t="s">
        <v>761</v>
      </c>
      <c r="D1147" s="131">
        <v>441.40509858095584</v>
      </c>
      <c r="F1147" s="131">
        <v>337.1562446898075</v>
      </c>
      <c r="G1147" s="131">
        <v>178.36012259844782</v>
      </c>
      <c r="H1147" s="131">
        <v>441.40509858095584</v>
      </c>
    </row>
    <row r="1149" spans="3:8" ht="12.75">
      <c r="C1149" s="153" t="s">
        <v>762</v>
      </c>
      <c r="D1149" s="131">
        <v>1.3546470528711905</v>
      </c>
      <c r="F1149" s="131">
        <v>1.991746714588391</v>
      </c>
      <c r="G1149" s="131">
        <v>0.9249284676070307</v>
      </c>
      <c r="H1149" s="131">
        <v>3.0653686475521713</v>
      </c>
    </row>
    <row r="1150" spans="1:10" ht="12.75">
      <c r="A1150" s="147" t="s">
        <v>751</v>
      </c>
      <c r="C1150" s="148" t="s">
        <v>752</v>
      </c>
      <c r="D1150" s="148" t="s">
        <v>753</v>
      </c>
      <c r="F1150" s="148" t="s">
        <v>754</v>
      </c>
      <c r="G1150" s="148" t="s">
        <v>755</v>
      </c>
      <c r="H1150" s="148" t="s">
        <v>756</v>
      </c>
      <c r="I1150" s="149" t="s">
        <v>757</v>
      </c>
      <c r="J1150" s="148" t="s">
        <v>758</v>
      </c>
    </row>
    <row r="1151" spans="1:8" ht="12.75">
      <c r="A1151" s="150" t="s">
        <v>824</v>
      </c>
      <c r="C1151" s="151">
        <v>267.7160000000149</v>
      </c>
      <c r="D1151" s="131">
        <v>17593.03824350238</v>
      </c>
      <c r="F1151" s="131">
        <v>4256</v>
      </c>
      <c r="G1151" s="131">
        <v>4420.5</v>
      </c>
      <c r="H1151" s="152" t="s">
        <v>1240</v>
      </c>
    </row>
    <row r="1153" spans="4:8" ht="12.75">
      <c r="D1153" s="131">
        <v>17636.913272112608</v>
      </c>
      <c r="F1153" s="131">
        <v>4262.5</v>
      </c>
      <c r="G1153" s="131">
        <v>4409.5</v>
      </c>
      <c r="H1153" s="152" t="s">
        <v>1241</v>
      </c>
    </row>
    <row r="1155" spans="4:8" ht="12.75">
      <c r="D1155" s="131">
        <v>17886.74858030677</v>
      </c>
      <c r="F1155" s="131">
        <v>4268</v>
      </c>
      <c r="G1155" s="131">
        <v>4405.5</v>
      </c>
      <c r="H1155" s="152" t="s">
        <v>1242</v>
      </c>
    </row>
    <row r="1157" spans="1:8" ht="12.75">
      <c r="A1157" s="147" t="s">
        <v>759</v>
      </c>
      <c r="C1157" s="153" t="s">
        <v>760</v>
      </c>
      <c r="D1157" s="131">
        <v>17705.566698640585</v>
      </c>
      <c r="F1157" s="131">
        <v>4262.166666666667</v>
      </c>
      <c r="G1157" s="131">
        <v>4411.833333333333</v>
      </c>
      <c r="H1157" s="131">
        <v>13362.533204857993</v>
      </c>
    </row>
    <row r="1158" spans="1:8" ht="12.75">
      <c r="A1158" s="130">
        <v>38379.0296875</v>
      </c>
      <c r="C1158" s="153" t="s">
        <v>761</v>
      </c>
      <c r="D1158" s="131">
        <v>158.4342457206828</v>
      </c>
      <c r="F1158" s="131">
        <v>6.006940430313366</v>
      </c>
      <c r="G1158" s="131">
        <v>7.767453465154029</v>
      </c>
      <c r="H1158" s="131">
        <v>158.4342457206828</v>
      </c>
    </row>
    <row r="1160" spans="3:8" ht="12.75">
      <c r="C1160" s="153" t="s">
        <v>762</v>
      </c>
      <c r="D1160" s="131">
        <v>0.894827307238052</v>
      </c>
      <c r="F1160" s="131">
        <v>0.14093631010002816</v>
      </c>
      <c r="G1160" s="131">
        <v>0.17605953983953831</v>
      </c>
      <c r="H1160" s="131">
        <v>1.185660258363912</v>
      </c>
    </row>
    <row r="1161" spans="1:10" ht="12.75">
      <c r="A1161" s="147" t="s">
        <v>751</v>
      </c>
      <c r="C1161" s="148" t="s">
        <v>752</v>
      </c>
      <c r="D1161" s="148" t="s">
        <v>753</v>
      </c>
      <c r="F1161" s="148" t="s">
        <v>754</v>
      </c>
      <c r="G1161" s="148" t="s">
        <v>755</v>
      </c>
      <c r="H1161" s="148" t="s">
        <v>756</v>
      </c>
      <c r="I1161" s="149" t="s">
        <v>757</v>
      </c>
      <c r="J1161" s="148" t="s">
        <v>758</v>
      </c>
    </row>
    <row r="1162" spans="1:8" ht="12.75">
      <c r="A1162" s="150" t="s">
        <v>823</v>
      </c>
      <c r="C1162" s="151">
        <v>292.40199999976903</v>
      </c>
      <c r="D1162" s="131">
        <v>32761.624023616314</v>
      </c>
      <c r="F1162" s="131">
        <v>16489.75</v>
      </c>
      <c r="G1162" s="131">
        <v>16498.75</v>
      </c>
      <c r="H1162" s="152" t="s">
        <v>1243</v>
      </c>
    </row>
    <row r="1164" spans="4:8" ht="12.75">
      <c r="D1164" s="131">
        <v>31743.668272346258</v>
      </c>
      <c r="F1164" s="131">
        <v>16755</v>
      </c>
      <c r="G1164" s="131">
        <v>16327</v>
      </c>
      <c r="H1164" s="152" t="s">
        <v>1244</v>
      </c>
    </row>
    <row r="1166" spans="4:8" ht="12.75">
      <c r="D1166" s="131">
        <v>32535.643518596888</v>
      </c>
      <c r="F1166" s="131">
        <v>16531.75</v>
      </c>
      <c r="G1166" s="131">
        <v>16245</v>
      </c>
      <c r="H1166" s="152" t="s">
        <v>1245</v>
      </c>
    </row>
    <row r="1168" spans="1:8" ht="12.75">
      <c r="A1168" s="147" t="s">
        <v>759</v>
      </c>
      <c r="C1168" s="153" t="s">
        <v>760</v>
      </c>
      <c r="D1168" s="131">
        <v>32346.978604853153</v>
      </c>
      <c r="F1168" s="131">
        <v>16592.166666666668</v>
      </c>
      <c r="G1168" s="131">
        <v>16356.916666666668</v>
      </c>
      <c r="H1168" s="131">
        <v>15890.67466933869</v>
      </c>
    </row>
    <row r="1169" spans="1:8" ht="12.75">
      <c r="A1169" s="130">
        <v>38379.030625</v>
      </c>
      <c r="C1169" s="153" t="s">
        <v>761</v>
      </c>
      <c r="D1169" s="131">
        <v>534.5599266168887</v>
      </c>
      <c r="F1169" s="131">
        <v>142.57286148960233</v>
      </c>
      <c r="G1169" s="131">
        <v>129.49332350871737</v>
      </c>
      <c r="H1169" s="131">
        <v>534.5599266168887</v>
      </c>
    </row>
    <row r="1171" spans="3:8" ht="12.75">
      <c r="C1171" s="153" t="s">
        <v>762</v>
      </c>
      <c r="D1171" s="131">
        <v>1.6525807035859799</v>
      </c>
      <c r="F1171" s="131">
        <v>0.8592781422333973</v>
      </c>
      <c r="G1171" s="131">
        <v>0.7916731872371058</v>
      </c>
      <c r="H1171" s="131">
        <v>3.3639850902512682</v>
      </c>
    </row>
    <row r="1172" spans="1:10" ht="12.75">
      <c r="A1172" s="147" t="s">
        <v>751</v>
      </c>
      <c r="C1172" s="148" t="s">
        <v>752</v>
      </c>
      <c r="D1172" s="148" t="s">
        <v>753</v>
      </c>
      <c r="F1172" s="148" t="s">
        <v>754</v>
      </c>
      <c r="G1172" s="148" t="s">
        <v>755</v>
      </c>
      <c r="H1172" s="148" t="s">
        <v>756</v>
      </c>
      <c r="I1172" s="149" t="s">
        <v>757</v>
      </c>
      <c r="J1172" s="148" t="s">
        <v>758</v>
      </c>
    </row>
    <row r="1173" spans="1:8" ht="12.75">
      <c r="A1173" s="150" t="s">
        <v>877</v>
      </c>
      <c r="C1173" s="151">
        <v>309.418</v>
      </c>
      <c r="D1173" s="131">
        <v>29524.130436718464</v>
      </c>
      <c r="F1173" s="131">
        <v>5328</v>
      </c>
      <c r="G1173" s="131">
        <v>5372</v>
      </c>
      <c r="H1173" s="152" t="s">
        <v>1246</v>
      </c>
    </row>
    <row r="1175" spans="4:8" ht="12.75">
      <c r="D1175" s="131">
        <v>27682.75</v>
      </c>
      <c r="F1175" s="131">
        <v>5490</v>
      </c>
      <c r="G1175" s="131">
        <v>4978</v>
      </c>
      <c r="H1175" s="152" t="s">
        <v>1247</v>
      </c>
    </row>
    <row r="1177" spans="4:8" ht="12.75">
      <c r="D1177" s="131">
        <v>25900.96170014143</v>
      </c>
      <c r="F1177" s="131">
        <v>5438</v>
      </c>
      <c r="G1177" s="131">
        <v>5272</v>
      </c>
      <c r="H1177" s="152" t="s">
        <v>1248</v>
      </c>
    </row>
    <row r="1179" spans="1:8" ht="12.75">
      <c r="A1179" s="147" t="s">
        <v>759</v>
      </c>
      <c r="C1179" s="153" t="s">
        <v>760</v>
      </c>
      <c r="D1179" s="131">
        <v>27702.614045619965</v>
      </c>
      <c r="F1179" s="131">
        <v>5418.666666666666</v>
      </c>
      <c r="G1179" s="131">
        <v>5207.333333333333</v>
      </c>
      <c r="H1179" s="131">
        <v>22402.440635215342</v>
      </c>
    </row>
    <row r="1180" spans="1:8" ht="12.75">
      <c r="A1180" s="130">
        <v>38379.03135416667</v>
      </c>
      <c r="C1180" s="153" t="s">
        <v>761</v>
      </c>
      <c r="D1180" s="131">
        <v>1811.666045014547</v>
      </c>
      <c r="F1180" s="131">
        <v>82.71235296697425</v>
      </c>
      <c r="G1180" s="131">
        <v>204.80559888180142</v>
      </c>
      <c r="H1180" s="131">
        <v>1811.666045014547</v>
      </c>
    </row>
    <row r="1182" spans="3:8" ht="12.75">
      <c r="C1182" s="153" t="s">
        <v>762</v>
      </c>
      <c r="D1182" s="131">
        <v>6.53969348174559</v>
      </c>
      <c r="F1182" s="131">
        <v>1.526433679262567</v>
      </c>
      <c r="G1182" s="131">
        <v>3.933022638877252</v>
      </c>
      <c r="H1182" s="131">
        <v>8.086913718529011</v>
      </c>
    </row>
    <row r="1183" spans="1:10" ht="12.75">
      <c r="A1183" s="147" t="s">
        <v>751</v>
      </c>
      <c r="C1183" s="148" t="s">
        <v>752</v>
      </c>
      <c r="D1183" s="148" t="s">
        <v>753</v>
      </c>
      <c r="F1183" s="148" t="s">
        <v>754</v>
      </c>
      <c r="G1183" s="148" t="s">
        <v>755</v>
      </c>
      <c r="H1183" s="148" t="s">
        <v>756</v>
      </c>
      <c r="I1183" s="149" t="s">
        <v>757</v>
      </c>
      <c r="J1183" s="148" t="s">
        <v>758</v>
      </c>
    </row>
    <row r="1184" spans="1:8" ht="12.75">
      <c r="A1184" s="150" t="s">
        <v>827</v>
      </c>
      <c r="C1184" s="151">
        <v>324.75400000019</v>
      </c>
      <c r="D1184" s="131">
        <v>43854.43224853277</v>
      </c>
      <c r="F1184" s="131">
        <v>23727</v>
      </c>
      <c r="G1184" s="131">
        <v>20669</v>
      </c>
      <c r="H1184" s="152" t="s">
        <v>1249</v>
      </c>
    </row>
    <row r="1186" spans="4:8" ht="12.75">
      <c r="D1186" s="131">
        <v>43251.52900379896</v>
      </c>
      <c r="F1186" s="131">
        <v>23586</v>
      </c>
      <c r="G1186" s="131">
        <v>20592</v>
      </c>
      <c r="H1186" s="152" t="s">
        <v>1250</v>
      </c>
    </row>
    <row r="1188" spans="4:8" ht="12.75">
      <c r="D1188" s="131">
        <v>42472.7323140502</v>
      </c>
      <c r="F1188" s="131">
        <v>23142</v>
      </c>
      <c r="G1188" s="131">
        <v>20957</v>
      </c>
      <c r="H1188" s="152" t="s">
        <v>1251</v>
      </c>
    </row>
    <row r="1190" spans="1:8" ht="12.75">
      <c r="A1190" s="147" t="s">
        <v>759</v>
      </c>
      <c r="C1190" s="153" t="s">
        <v>760</v>
      </c>
      <c r="D1190" s="131">
        <v>43192.897855460644</v>
      </c>
      <c r="F1190" s="131">
        <v>23485</v>
      </c>
      <c r="G1190" s="131">
        <v>20739.333333333332</v>
      </c>
      <c r="H1190" s="131">
        <v>20547.85509230275</v>
      </c>
    </row>
    <row r="1191" spans="1:8" ht="12.75">
      <c r="A1191" s="130">
        <v>38379.03208333333</v>
      </c>
      <c r="C1191" s="153" t="s">
        <v>761</v>
      </c>
      <c r="D1191" s="131">
        <v>692.7134226386314</v>
      </c>
      <c r="F1191" s="131">
        <v>305.2982148654001</v>
      </c>
      <c r="G1191" s="131">
        <v>192.39629241056943</v>
      </c>
      <c r="H1191" s="131">
        <v>692.7134226386314</v>
      </c>
    </row>
    <row r="1193" spans="3:8" ht="12.75">
      <c r="C1193" s="153" t="s">
        <v>762</v>
      </c>
      <c r="D1193" s="131">
        <v>1.6037669548283282</v>
      </c>
      <c r="F1193" s="131">
        <v>1.299971108645519</v>
      </c>
      <c r="G1193" s="131">
        <v>0.9276879315177414</v>
      </c>
      <c r="H1193" s="131">
        <v>3.3712201080205335</v>
      </c>
    </row>
    <row r="1194" spans="1:10" ht="12.75">
      <c r="A1194" s="147" t="s">
        <v>751</v>
      </c>
      <c r="C1194" s="148" t="s">
        <v>752</v>
      </c>
      <c r="D1194" s="148" t="s">
        <v>753</v>
      </c>
      <c r="F1194" s="148" t="s">
        <v>754</v>
      </c>
      <c r="G1194" s="148" t="s">
        <v>755</v>
      </c>
      <c r="H1194" s="148" t="s">
        <v>756</v>
      </c>
      <c r="I1194" s="149" t="s">
        <v>757</v>
      </c>
      <c r="J1194" s="148" t="s">
        <v>758</v>
      </c>
    </row>
    <row r="1195" spans="1:8" ht="12.75">
      <c r="A1195" s="150" t="s">
        <v>846</v>
      </c>
      <c r="C1195" s="151">
        <v>343.82299999985844</v>
      </c>
      <c r="D1195" s="131">
        <v>20454.031505465508</v>
      </c>
      <c r="F1195" s="131">
        <v>18656</v>
      </c>
      <c r="G1195" s="131">
        <v>18418</v>
      </c>
      <c r="H1195" s="152" t="s">
        <v>1252</v>
      </c>
    </row>
    <row r="1197" spans="4:8" ht="12.75">
      <c r="D1197" s="131">
        <v>20224.22346764803</v>
      </c>
      <c r="F1197" s="131">
        <v>18622</v>
      </c>
      <c r="G1197" s="131">
        <v>18248</v>
      </c>
      <c r="H1197" s="152" t="s">
        <v>1253</v>
      </c>
    </row>
    <row r="1199" spans="4:8" ht="12.75">
      <c r="D1199" s="131">
        <v>20121.5</v>
      </c>
      <c r="F1199" s="131">
        <v>18806</v>
      </c>
      <c r="G1199" s="131">
        <v>18528</v>
      </c>
      <c r="H1199" s="152" t="s">
        <v>1254</v>
      </c>
    </row>
    <row r="1201" spans="1:8" ht="12.75">
      <c r="A1201" s="147" t="s">
        <v>759</v>
      </c>
      <c r="C1201" s="153" t="s">
        <v>760</v>
      </c>
      <c r="D1201" s="131">
        <v>20266.584991037846</v>
      </c>
      <c r="F1201" s="131">
        <v>18694.666666666668</v>
      </c>
      <c r="G1201" s="131">
        <v>18398</v>
      </c>
      <c r="H1201" s="131">
        <v>1698.8527506006874</v>
      </c>
    </row>
    <row r="1202" spans="1:8" ht="12.75">
      <c r="A1202" s="130">
        <v>38379.03277777778</v>
      </c>
      <c r="C1202" s="153" t="s">
        <v>761</v>
      </c>
      <c r="D1202" s="131">
        <v>170.2650126409486</v>
      </c>
      <c r="F1202" s="131">
        <v>97.90471558272019</v>
      </c>
      <c r="G1202" s="131">
        <v>141.06735979665885</v>
      </c>
      <c r="H1202" s="131">
        <v>170.2650126409486</v>
      </c>
    </row>
    <row r="1204" spans="3:8" ht="12.75">
      <c r="C1204" s="153" t="s">
        <v>762</v>
      </c>
      <c r="D1204" s="131">
        <v>0.8401268033871624</v>
      </c>
      <c r="F1204" s="131">
        <v>0.523703991776907</v>
      </c>
      <c r="G1204" s="131">
        <v>0.7667537764792849</v>
      </c>
      <c r="H1204" s="131">
        <v>10.022352589460487</v>
      </c>
    </row>
    <row r="1205" spans="1:10" ht="12.75">
      <c r="A1205" s="147" t="s">
        <v>751</v>
      </c>
      <c r="C1205" s="148" t="s">
        <v>752</v>
      </c>
      <c r="D1205" s="148" t="s">
        <v>753</v>
      </c>
      <c r="F1205" s="148" t="s">
        <v>754</v>
      </c>
      <c r="G1205" s="148" t="s">
        <v>755</v>
      </c>
      <c r="H1205" s="148" t="s">
        <v>756</v>
      </c>
      <c r="I1205" s="149" t="s">
        <v>757</v>
      </c>
      <c r="J1205" s="148" t="s">
        <v>758</v>
      </c>
    </row>
    <row r="1206" spans="1:8" ht="12.75">
      <c r="A1206" s="150" t="s">
        <v>828</v>
      </c>
      <c r="C1206" s="151">
        <v>361.38400000007823</v>
      </c>
      <c r="D1206" s="131">
        <v>53219.65741318464</v>
      </c>
      <c r="F1206" s="131">
        <v>19424</v>
      </c>
      <c r="G1206" s="131">
        <v>19646</v>
      </c>
      <c r="H1206" s="152" t="s">
        <v>1255</v>
      </c>
    </row>
    <row r="1208" spans="4:8" ht="12.75">
      <c r="D1208" s="131">
        <v>53463.700657725334</v>
      </c>
      <c r="F1208" s="131">
        <v>19514</v>
      </c>
      <c r="G1208" s="131">
        <v>19026</v>
      </c>
      <c r="H1208" s="152" t="s">
        <v>1256</v>
      </c>
    </row>
    <row r="1210" spans="4:8" ht="12.75">
      <c r="D1210" s="131">
        <v>52042.37848031521</v>
      </c>
      <c r="F1210" s="131">
        <v>19582</v>
      </c>
      <c r="G1210" s="131">
        <v>19182</v>
      </c>
      <c r="H1210" s="152" t="s">
        <v>1257</v>
      </c>
    </row>
    <row r="1212" spans="1:8" ht="12.75">
      <c r="A1212" s="147" t="s">
        <v>759</v>
      </c>
      <c r="C1212" s="153" t="s">
        <v>760</v>
      </c>
      <c r="D1212" s="131">
        <v>52908.57885040839</v>
      </c>
      <c r="F1212" s="131">
        <v>19506.666666666668</v>
      </c>
      <c r="G1212" s="131">
        <v>19284.666666666668</v>
      </c>
      <c r="H1212" s="131">
        <v>33503.95322341341</v>
      </c>
    </row>
    <row r="1213" spans="1:8" ht="12.75">
      <c r="A1213" s="130">
        <v>38379.033472222225</v>
      </c>
      <c r="C1213" s="153" t="s">
        <v>761</v>
      </c>
      <c r="D1213" s="131">
        <v>760.0109125289491</v>
      </c>
      <c r="F1213" s="131">
        <v>79.25486315257463</v>
      </c>
      <c r="G1213" s="131">
        <v>322.49857880823805</v>
      </c>
      <c r="H1213" s="131">
        <v>760.0109125289491</v>
      </c>
    </row>
    <row r="1215" spans="3:8" ht="12.75">
      <c r="C1215" s="153" t="s">
        <v>762</v>
      </c>
      <c r="D1215" s="131">
        <v>1.4364606440815086</v>
      </c>
      <c r="F1215" s="131">
        <v>0.40629629093937786</v>
      </c>
      <c r="G1215" s="131">
        <v>1.6723056943767312</v>
      </c>
      <c r="H1215" s="131">
        <v>2.268421602253892</v>
      </c>
    </row>
    <row r="1216" spans="1:10" ht="12.75">
      <c r="A1216" s="147" t="s">
        <v>751</v>
      </c>
      <c r="C1216" s="148" t="s">
        <v>752</v>
      </c>
      <c r="D1216" s="148" t="s">
        <v>753</v>
      </c>
      <c r="F1216" s="148" t="s">
        <v>754</v>
      </c>
      <c r="G1216" s="148" t="s">
        <v>755</v>
      </c>
      <c r="H1216" s="148" t="s">
        <v>756</v>
      </c>
      <c r="I1216" s="149" t="s">
        <v>757</v>
      </c>
      <c r="J1216" s="148" t="s">
        <v>758</v>
      </c>
    </row>
    <row r="1217" spans="1:8" ht="12.75">
      <c r="A1217" s="150" t="s">
        <v>847</v>
      </c>
      <c r="C1217" s="151">
        <v>371.029</v>
      </c>
      <c r="D1217" s="131">
        <v>33128.04037743807</v>
      </c>
      <c r="F1217" s="131">
        <v>26560</v>
      </c>
      <c r="G1217" s="131">
        <v>26310</v>
      </c>
      <c r="H1217" s="152" t="s">
        <v>1258</v>
      </c>
    </row>
    <row r="1219" spans="4:8" ht="12.75">
      <c r="D1219" s="131">
        <v>32685.46296387911</v>
      </c>
      <c r="F1219" s="131">
        <v>26696</v>
      </c>
      <c r="G1219" s="131">
        <v>26372.000000029802</v>
      </c>
      <c r="H1219" s="152" t="s">
        <v>1259</v>
      </c>
    </row>
    <row r="1221" spans="4:8" ht="12.75">
      <c r="D1221" s="131">
        <v>32623.756990492344</v>
      </c>
      <c r="F1221" s="131">
        <v>26398</v>
      </c>
      <c r="G1221" s="131">
        <v>26984</v>
      </c>
      <c r="H1221" s="152" t="s">
        <v>1260</v>
      </c>
    </row>
    <row r="1223" spans="1:8" ht="12.75">
      <c r="A1223" s="147" t="s">
        <v>759</v>
      </c>
      <c r="C1223" s="153" t="s">
        <v>760</v>
      </c>
      <c r="D1223" s="131">
        <v>32812.420110603176</v>
      </c>
      <c r="F1223" s="131">
        <v>26551.333333333336</v>
      </c>
      <c r="G1223" s="131">
        <v>26555.333333343267</v>
      </c>
      <c r="H1223" s="131">
        <v>6259.564578534559</v>
      </c>
    </row>
    <row r="1224" spans="1:8" ht="12.75">
      <c r="A1224" s="130">
        <v>38379.03417824074</v>
      </c>
      <c r="C1224" s="153" t="s">
        <v>761</v>
      </c>
      <c r="D1224" s="131">
        <v>275.0709388783287</v>
      </c>
      <c r="F1224" s="131">
        <v>149.1889182658462</v>
      </c>
      <c r="G1224" s="131">
        <v>372.52829869399204</v>
      </c>
      <c r="H1224" s="131">
        <v>275.0709388783287</v>
      </c>
    </row>
    <row r="1226" spans="3:8" ht="12.75">
      <c r="C1226" s="153" t="s">
        <v>762</v>
      </c>
      <c r="D1226" s="131">
        <v>0.8383134738343816</v>
      </c>
      <c r="F1226" s="131">
        <v>0.5618886117427104</v>
      </c>
      <c r="G1226" s="131">
        <v>1.40283796862094</v>
      </c>
      <c r="H1226" s="131">
        <v>4.394410113150813</v>
      </c>
    </row>
    <row r="1227" spans="1:10" ht="12.75">
      <c r="A1227" s="147" t="s">
        <v>751</v>
      </c>
      <c r="C1227" s="148" t="s">
        <v>752</v>
      </c>
      <c r="D1227" s="148" t="s">
        <v>753</v>
      </c>
      <c r="F1227" s="148" t="s">
        <v>754</v>
      </c>
      <c r="G1227" s="148" t="s">
        <v>755</v>
      </c>
      <c r="H1227" s="148" t="s">
        <v>756</v>
      </c>
      <c r="I1227" s="149" t="s">
        <v>757</v>
      </c>
      <c r="J1227" s="148" t="s">
        <v>758</v>
      </c>
    </row>
    <row r="1228" spans="1:8" ht="12.75">
      <c r="A1228" s="150" t="s">
        <v>822</v>
      </c>
      <c r="C1228" s="151">
        <v>407.77100000018254</v>
      </c>
      <c r="D1228" s="131">
        <v>992650</v>
      </c>
      <c r="F1228" s="131">
        <v>58100</v>
      </c>
      <c r="G1228" s="131">
        <v>56700</v>
      </c>
      <c r="H1228" s="152" t="s">
        <v>1261</v>
      </c>
    </row>
    <row r="1230" spans="4:8" ht="12.75">
      <c r="D1230" s="131">
        <v>992875</v>
      </c>
      <c r="F1230" s="131">
        <v>58100</v>
      </c>
      <c r="G1230" s="131">
        <v>57100</v>
      </c>
      <c r="H1230" s="152" t="s">
        <v>1262</v>
      </c>
    </row>
    <row r="1232" spans="4:8" ht="12.75">
      <c r="D1232" s="131">
        <v>1047981.7088603973</v>
      </c>
      <c r="F1232" s="131">
        <v>58900</v>
      </c>
      <c r="G1232" s="131">
        <v>56600</v>
      </c>
      <c r="H1232" s="152" t="s">
        <v>1263</v>
      </c>
    </row>
    <row r="1234" spans="1:8" ht="12.75">
      <c r="A1234" s="147" t="s">
        <v>759</v>
      </c>
      <c r="C1234" s="153" t="s">
        <v>760</v>
      </c>
      <c r="D1234" s="131">
        <v>1011168.9029534657</v>
      </c>
      <c r="F1234" s="131">
        <v>58366.66666666667</v>
      </c>
      <c r="G1234" s="131">
        <v>56800</v>
      </c>
      <c r="H1234" s="131">
        <v>953598.3788444512</v>
      </c>
    </row>
    <row r="1235" spans="1:8" ht="12.75">
      <c r="A1235" s="130">
        <v>38379.034907407404</v>
      </c>
      <c r="C1235" s="153" t="s">
        <v>761</v>
      </c>
      <c r="D1235" s="131">
        <v>31881.023592504574</v>
      </c>
      <c r="F1235" s="131">
        <v>461.88021535170054</v>
      </c>
      <c r="G1235" s="131">
        <v>264.575131106459</v>
      </c>
      <c r="H1235" s="131">
        <v>31881.023592504574</v>
      </c>
    </row>
    <row r="1237" spans="3:8" ht="12.75">
      <c r="C1237" s="153" t="s">
        <v>762</v>
      </c>
      <c r="D1237" s="131">
        <v>3.152888058501909</v>
      </c>
      <c r="F1237" s="131">
        <v>0.7913424591976593</v>
      </c>
      <c r="G1237" s="131">
        <v>0.4658012871592589</v>
      </c>
      <c r="H1237" s="131">
        <v>3.3432338288092804</v>
      </c>
    </row>
    <row r="1238" spans="1:10" ht="12.75">
      <c r="A1238" s="147" t="s">
        <v>751</v>
      </c>
      <c r="C1238" s="148" t="s">
        <v>752</v>
      </c>
      <c r="D1238" s="148" t="s">
        <v>753</v>
      </c>
      <c r="F1238" s="148" t="s">
        <v>754</v>
      </c>
      <c r="G1238" s="148" t="s">
        <v>755</v>
      </c>
      <c r="H1238" s="148" t="s">
        <v>756</v>
      </c>
      <c r="I1238" s="149" t="s">
        <v>757</v>
      </c>
      <c r="J1238" s="148" t="s">
        <v>758</v>
      </c>
    </row>
    <row r="1239" spans="1:8" ht="12.75">
      <c r="A1239" s="150" t="s">
        <v>829</v>
      </c>
      <c r="C1239" s="151">
        <v>455.40299999993294</v>
      </c>
      <c r="D1239" s="131">
        <v>50875.000595510006</v>
      </c>
      <c r="F1239" s="131">
        <v>37102.5</v>
      </c>
      <c r="G1239" s="131">
        <v>39505</v>
      </c>
      <c r="H1239" s="152" t="s">
        <v>1264</v>
      </c>
    </row>
    <row r="1241" spans="4:8" ht="12.75">
      <c r="D1241" s="131">
        <v>48517.30537033081</v>
      </c>
      <c r="F1241" s="131">
        <v>36882.5</v>
      </c>
      <c r="G1241" s="131">
        <v>39350</v>
      </c>
      <c r="H1241" s="152" t="s">
        <v>1265</v>
      </c>
    </row>
    <row r="1243" spans="4:8" ht="12.75">
      <c r="D1243" s="131">
        <v>49071.86739349365</v>
      </c>
      <c r="F1243" s="131">
        <v>37010</v>
      </c>
      <c r="G1243" s="131">
        <v>39490</v>
      </c>
      <c r="H1243" s="152" t="s">
        <v>1266</v>
      </c>
    </row>
    <row r="1245" spans="1:8" ht="12.75">
      <c r="A1245" s="147" t="s">
        <v>759</v>
      </c>
      <c r="C1245" s="153" t="s">
        <v>760</v>
      </c>
      <c r="D1245" s="131">
        <v>49488.05778644483</v>
      </c>
      <c r="F1245" s="131">
        <v>36998.333333333336</v>
      </c>
      <c r="G1245" s="131">
        <v>39448.333333333336</v>
      </c>
      <c r="H1245" s="131">
        <v>11271.846546134744</v>
      </c>
    </row>
    <row r="1246" spans="1:8" ht="12.75">
      <c r="A1246" s="130">
        <v>38379.03581018518</v>
      </c>
      <c r="C1246" s="153" t="s">
        <v>761</v>
      </c>
      <c r="D1246" s="131">
        <v>1232.7175370282544</v>
      </c>
      <c r="F1246" s="131">
        <v>110.46304057617341</v>
      </c>
      <c r="G1246" s="131">
        <v>85.48879068821441</v>
      </c>
      <c r="H1246" s="131">
        <v>1232.7175370282544</v>
      </c>
    </row>
    <row r="1248" spans="3:8" ht="12.75">
      <c r="C1248" s="153" t="s">
        <v>762</v>
      </c>
      <c r="D1248" s="131">
        <v>2.490939414813538</v>
      </c>
      <c r="F1248" s="131">
        <v>0.2985622070620481</v>
      </c>
      <c r="G1248" s="131">
        <v>0.21671077955523532</v>
      </c>
      <c r="H1248" s="131">
        <v>10.936251944016826</v>
      </c>
    </row>
    <row r="1249" spans="1:16" ht="12.75">
      <c r="A1249" s="141" t="s">
        <v>742</v>
      </c>
      <c r="B1249" s="136" t="s">
        <v>1267</v>
      </c>
      <c r="D1249" s="141" t="s">
        <v>743</v>
      </c>
      <c r="E1249" s="136" t="s">
        <v>744</v>
      </c>
      <c r="F1249" s="137" t="s">
        <v>779</v>
      </c>
      <c r="G1249" s="142" t="s">
        <v>746</v>
      </c>
      <c r="H1249" s="143">
        <v>1</v>
      </c>
      <c r="I1249" s="144" t="s">
        <v>747</v>
      </c>
      <c r="J1249" s="143">
        <v>11</v>
      </c>
      <c r="K1249" s="142" t="s">
        <v>748</v>
      </c>
      <c r="L1249" s="145">
        <v>1</v>
      </c>
      <c r="M1249" s="142" t="s">
        <v>749</v>
      </c>
      <c r="N1249" s="146">
        <v>1</v>
      </c>
      <c r="O1249" s="142" t="s">
        <v>750</v>
      </c>
      <c r="P1249" s="146">
        <v>1</v>
      </c>
    </row>
    <row r="1251" spans="1:10" ht="12.75">
      <c r="A1251" s="147" t="s">
        <v>751</v>
      </c>
      <c r="C1251" s="148" t="s">
        <v>752</v>
      </c>
      <c r="D1251" s="148" t="s">
        <v>753</v>
      </c>
      <c r="F1251" s="148" t="s">
        <v>754</v>
      </c>
      <c r="G1251" s="148" t="s">
        <v>755</v>
      </c>
      <c r="H1251" s="148" t="s">
        <v>756</v>
      </c>
      <c r="I1251" s="149" t="s">
        <v>757</v>
      </c>
      <c r="J1251" s="148" t="s">
        <v>758</v>
      </c>
    </row>
    <row r="1252" spans="1:8" ht="12.75">
      <c r="A1252" s="150" t="s">
        <v>825</v>
      </c>
      <c r="C1252" s="151">
        <v>228.61599999992177</v>
      </c>
      <c r="D1252" s="131">
        <v>26344.657880604267</v>
      </c>
      <c r="F1252" s="131">
        <v>23682</v>
      </c>
      <c r="G1252" s="131">
        <v>23864</v>
      </c>
      <c r="H1252" s="152" t="s">
        <v>1268</v>
      </c>
    </row>
    <row r="1254" spans="4:8" ht="12.75">
      <c r="D1254" s="131">
        <v>26585.269560217857</v>
      </c>
      <c r="F1254" s="131">
        <v>23703</v>
      </c>
      <c r="G1254" s="131">
        <v>23693</v>
      </c>
      <c r="H1254" s="152" t="s">
        <v>1269</v>
      </c>
    </row>
    <row r="1256" spans="4:8" ht="12.75">
      <c r="D1256" s="131">
        <v>26872.671922802925</v>
      </c>
      <c r="F1256" s="131">
        <v>24545</v>
      </c>
      <c r="G1256" s="131">
        <v>23866</v>
      </c>
      <c r="H1256" s="152" t="s">
        <v>1270</v>
      </c>
    </row>
    <row r="1258" spans="1:8" ht="12.75">
      <c r="A1258" s="147" t="s">
        <v>759</v>
      </c>
      <c r="C1258" s="153" t="s">
        <v>760</v>
      </c>
      <c r="D1258" s="131">
        <v>26600.866454541683</v>
      </c>
      <c r="F1258" s="131">
        <v>23976.666666666664</v>
      </c>
      <c r="G1258" s="131">
        <v>23807.666666666664</v>
      </c>
      <c r="H1258" s="131">
        <v>2710.8490515965696</v>
      </c>
    </row>
    <row r="1259" spans="1:8" ht="12.75">
      <c r="A1259" s="130">
        <v>38379.038298611114</v>
      </c>
      <c r="C1259" s="153" t="s">
        <v>761</v>
      </c>
      <c r="D1259" s="131">
        <v>264.35233027936266</v>
      </c>
      <c r="F1259" s="131">
        <v>492.3030909240092</v>
      </c>
      <c r="G1259" s="131">
        <v>99.30928120439364</v>
      </c>
      <c r="H1259" s="131">
        <v>264.35233027936266</v>
      </c>
    </row>
    <row r="1261" spans="3:8" ht="12.75">
      <c r="C1261" s="153" t="s">
        <v>762</v>
      </c>
      <c r="D1261" s="131">
        <v>0.993773382273526</v>
      </c>
      <c r="F1261" s="131">
        <v>2.053259102977934</v>
      </c>
      <c r="G1261" s="131">
        <v>0.417131517316804</v>
      </c>
      <c r="H1261" s="131">
        <v>9.751643313509875</v>
      </c>
    </row>
    <row r="1262" spans="1:10" ht="12.75">
      <c r="A1262" s="147" t="s">
        <v>751</v>
      </c>
      <c r="C1262" s="148" t="s">
        <v>752</v>
      </c>
      <c r="D1262" s="148" t="s">
        <v>753</v>
      </c>
      <c r="F1262" s="148" t="s">
        <v>754</v>
      </c>
      <c r="G1262" s="148" t="s">
        <v>755</v>
      </c>
      <c r="H1262" s="148" t="s">
        <v>756</v>
      </c>
      <c r="I1262" s="149" t="s">
        <v>757</v>
      </c>
      <c r="J1262" s="148" t="s">
        <v>758</v>
      </c>
    </row>
    <row r="1263" spans="1:8" ht="12.75">
      <c r="A1263" s="150" t="s">
        <v>826</v>
      </c>
      <c r="C1263" s="151">
        <v>231.6040000000503</v>
      </c>
      <c r="D1263" s="131">
        <v>20820.554649293423</v>
      </c>
      <c r="F1263" s="131">
        <v>17001</v>
      </c>
      <c r="G1263" s="131">
        <v>19483</v>
      </c>
      <c r="H1263" s="152" t="s">
        <v>1271</v>
      </c>
    </row>
    <row r="1265" spans="4:8" ht="12.75">
      <c r="D1265" s="131">
        <v>20706.042258620262</v>
      </c>
      <c r="F1265" s="131">
        <v>17110</v>
      </c>
      <c r="G1265" s="131">
        <v>19705</v>
      </c>
      <c r="H1265" s="152" t="s">
        <v>1272</v>
      </c>
    </row>
    <row r="1267" spans="4:8" ht="12.75">
      <c r="D1267" s="131">
        <v>20630.814376592636</v>
      </c>
      <c r="F1267" s="131">
        <v>17310</v>
      </c>
      <c r="G1267" s="131">
        <v>18936</v>
      </c>
      <c r="H1267" s="152" t="s">
        <v>1273</v>
      </c>
    </row>
    <row r="1269" spans="1:8" ht="12.75">
      <c r="A1269" s="147" t="s">
        <v>759</v>
      </c>
      <c r="C1269" s="153" t="s">
        <v>760</v>
      </c>
      <c r="D1269" s="131">
        <v>20719.13709483544</v>
      </c>
      <c r="F1269" s="131">
        <v>17140.333333333332</v>
      </c>
      <c r="G1269" s="131">
        <v>19374.666666666668</v>
      </c>
      <c r="H1269" s="131">
        <v>2386.618643534775</v>
      </c>
    </row>
    <row r="1270" spans="1:8" ht="12.75">
      <c r="A1270" s="130">
        <v>38379.0390162037</v>
      </c>
      <c r="C1270" s="153" t="s">
        <v>761</v>
      </c>
      <c r="D1270" s="131">
        <v>95.5455327204537</v>
      </c>
      <c r="F1270" s="131">
        <v>156.7173676825046</v>
      </c>
      <c r="G1270" s="131">
        <v>395.7806631624811</v>
      </c>
      <c r="H1270" s="131">
        <v>95.5455327204537</v>
      </c>
    </row>
    <row r="1272" spans="3:8" ht="12.75">
      <c r="C1272" s="153" t="s">
        <v>762</v>
      </c>
      <c r="D1272" s="131">
        <v>0.46114629331870133</v>
      </c>
      <c r="F1272" s="131">
        <v>0.9143192529268468</v>
      </c>
      <c r="G1272" s="131">
        <v>2.0427740511448684</v>
      </c>
      <c r="H1272" s="131">
        <v>4.003384997401304</v>
      </c>
    </row>
    <row r="1273" spans="1:10" ht="12.75">
      <c r="A1273" s="147" t="s">
        <v>751</v>
      </c>
      <c r="C1273" s="148" t="s">
        <v>752</v>
      </c>
      <c r="D1273" s="148" t="s">
        <v>753</v>
      </c>
      <c r="F1273" s="148" t="s">
        <v>754</v>
      </c>
      <c r="G1273" s="148" t="s">
        <v>755</v>
      </c>
      <c r="H1273" s="148" t="s">
        <v>756</v>
      </c>
      <c r="I1273" s="149" t="s">
        <v>757</v>
      </c>
      <c r="J1273" s="148" t="s">
        <v>758</v>
      </c>
    </row>
    <row r="1274" spans="1:8" ht="12.75">
      <c r="A1274" s="150" t="s">
        <v>824</v>
      </c>
      <c r="C1274" s="151">
        <v>267.7160000000149</v>
      </c>
      <c r="D1274" s="131">
        <v>6559</v>
      </c>
      <c r="F1274" s="131">
        <v>4245</v>
      </c>
      <c r="G1274" s="131">
        <v>4419.5</v>
      </c>
      <c r="H1274" s="152" t="s">
        <v>1274</v>
      </c>
    </row>
    <row r="1276" spans="4:8" ht="12.75">
      <c r="D1276" s="131">
        <v>6676.053554452956</v>
      </c>
      <c r="F1276" s="131">
        <v>4266.25</v>
      </c>
      <c r="G1276" s="131">
        <v>4438.75</v>
      </c>
      <c r="H1276" s="152" t="s">
        <v>1275</v>
      </c>
    </row>
    <row r="1278" spans="4:8" ht="12.75">
      <c r="D1278" s="131">
        <v>6604.6513601318</v>
      </c>
      <c r="F1278" s="131">
        <v>4275.25</v>
      </c>
      <c r="G1278" s="131">
        <v>4450.25</v>
      </c>
      <c r="H1278" s="152" t="s">
        <v>1276</v>
      </c>
    </row>
    <row r="1280" spans="1:8" ht="12.75">
      <c r="A1280" s="147" t="s">
        <v>759</v>
      </c>
      <c r="C1280" s="153" t="s">
        <v>760</v>
      </c>
      <c r="D1280" s="131">
        <v>6613.234971528253</v>
      </c>
      <c r="F1280" s="131">
        <v>4262.166666666667</v>
      </c>
      <c r="G1280" s="131">
        <v>4436.166666666667</v>
      </c>
      <c r="H1280" s="131">
        <v>2257.053864428372</v>
      </c>
    </row>
    <row r="1281" spans="1:8" ht="12.75">
      <c r="A1281" s="130">
        <v>38379.039930555555</v>
      </c>
      <c r="C1281" s="153" t="s">
        <v>761</v>
      </c>
      <c r="D1281" s="131">
        <v>58.996969760945504</v>
      </c>
      <c r="F1281" s="131">
        <v>15.532895201260237</v>
      </c>
      <c r="G1281" s="131">
        <v>15.536918398876058</v>
      </c>
      <c r="H1281" s="131">
        <v>58.996969760945504</v>
      </c>
    </row>
    <row r="1283" spans="3:8" ht="12.75">
      <c r="C1283" s="153" t="s">
        <v>762</v>
      </c>
      <c r="D1283" s="131">
        <v>0.8921045451272073</v>
      </c>
      <c r="F1283" s="131">
        <v>0.3644365980039941</v>
      </c>
      <c r="G1283" s="131">
        <v>0.3502329728867128</v>
      </c>
      <c r="H1283" s="131">
        <v>2.6138928578865466</v>
      </c>
    </row>
    <row r="1284" spans="1:10" ht="12.75">
      <c r="A1284" s="147" t="s">
        <v>751</v>
      </c>
      <c r="C1284" s="148" t="s">
        <v>752</v>
      </c>
      <c r="D1284" s="148" t="s">
        <v>753</v>
      </c>
      <c r="F1284" s="148" t="s">
        <v>754</v>
      </c>
      <c r="G1284" s="148" t="s">
        <v>755</v>
      </c>
      <c r="H1284" s="148" t="s">
        <v>756</v>
      </c>
      <c r="I1284" s="149" t="s">
        <v>757</v>
      </c>
      <c r="J1284" s="148" t="s">
        <v>758</v>
      </c>
    </row>
    <row r="1285" spans="1:8" ht="12.75">
      <c r="A1285" s="150" t="s">
        <v>823</v>
      </c>
      <c r="C1285" s="151">
        <v>292.40199999976903</v>
      </c>
      <c r="D1285" s="131">
        <v>37398.008131444454</v>
      </c>
      <c r="F1285" s="131">
        <v>16676</v>
      </c>
      <c r="G1285" s="131">
        <v>16386</v>
      </c>
      <c r="H1285" s="152" t="s">
        <v>1277</v>
      </c>
    </row>
    <row r="1287" spans="4:8" ht="12.75">
      <c r="D1287" s="131">
        <v>37227.90962409973</v>
      </c>
      <c r="F1287" s="131">
        <v>16775.5</v>
      </c>
      <c r="G1287" s="131">
        <v>16365.999999985099</v>
      </c>
      <c r="H1287" s="152" t="s">
        <v>1278</v>
      </c>
    </row>
    <row r="1289" spans="4:8" ht="12.75">
      <c r="D1289" s="131">
        <v>36343.116888821125</v>
      </c>
      <c r="F1289" s="131">
        <v>16712</v>
      </c>
      <c r="G1289" s="131">
        <v>16372.249999985099</v>
      </c>
      <c r="H1289" s="152" t="s">
        <v>1279</v>
      </c>
    </row>
    <row r="1291" spans="1:8" ht="12.75">
      <c r="A1291" s="147" t="s">
        <v>759</v>
      </c>
      <c r="C1291" s="153" t="s">
        <v>760</v>
      </c>
      <c r="D1291" s="131">
        <v>36989.67821478844</v>
      </c>
      <c r="F1291" s="131">
        <v>16721.166666666668</v>
      </c>
      <c r="G1291" s="131">
        <v>16374.749999990065</v>
      </c>
      <c r="H1291" s="131">
        <v>20468.57579658649</v>
      </c>
    </row>
    <row r="1292" spans="1:8" ht="12.75">
      <c r="A1292" s="130">
        <v>38379.04085648148</v>
      </c>
      <c r="C1292" s="153" t="s">
        <v>761</v>
      </c>
      <c r="D1292" s="131">
        <v>566.3607831830359</v>
      </c>
      <c r="F1292" s="131">
        <v>50.3793939357485</v>
      </c>
      <c r="G1292" s="131">
        <v>10.231690974782738</v>
      </c>
      <c r="H1292" s="131">
        <v>566.3607831830359</v>
      </c>
    </row>
    <row r="1294" spans="3:8" ht="12.75">
      <c r="C1294" s="153" t="s">
        <v>762</v>
      </c>
      <c r="D1294" s="131">
        <v>1.531131954958736</v>
      </c>
      <c r="F1294" s="131">
        <v>0.3012911415815195</v>
      </c>
      <c r="G1294" s="131">
        <v>0.06248456296913812</v>
      </c>
      <c r="H1294" s="131">
        <v>2.7669769934725355</v>
      </c>
    </row>
    <row r="1295" spans="1:10" ht="12.75">
      <c r="A1295" s="147" t="s">
        <v>751</v>
      </c>
      <c r="C1295" s="148" t="s">
        <v>752</v>
      </c>
      <c r="D1295" s="148" t="s">
        <v>753</v>
      </c>
      <c r="F1295" s="148" t="s">
        <v>754</v>
      </c>
      <c r="G1295" s="148" t="s">
        <v>755</v>
      </c>
      <c r="H1295" s="148" t="s">
        <v>756</v>
      </c>
      <c r="I1295" s="149" t="s">
        <v>757</v>
      </c>
      <c r="J1295" s="148" t="s">
        <v>758</v>
      </c>
    </row>
    <row r="1296" spans="1:8" ht="12.75">
      <c r="A1296" s="150" t="s">
        <v>877</v>
      </c>
      <c r="C1296" s="151">
        <v>309.418</v>
      </c>
      <c r="D1296" s="131">
        <v>29697.955594956875</v>
      </c>
      <c r="F1296" s="131">
        <v>5488</v>
      </c>
      <c r="G1296" s="131">
        <v>5246</v>
      </c>
      <c r="H1296" s="152" t="s">
        <v>1280</v>
      </c>
    </row>
    <row r="1298" spans="4:8" ht="12.75">
      <c r="D1298" s="131">
        <v>29824.994063585997</v>
      </c>
      <c r="F1298" s="131">
        <v>5618</v>
      </c>
      <c r="G1298" s="131">
        <v>5248</v>
      </c>
      <c r="H1298" s="152" t="s">
        <v>1281</v>
      </c>
    </row>
    <row r="1300" spans="4:8" ht="12.75">
      <c r="D1300" s="131">
        <v>30025.04173448682</v>
      </c>
      <c r="F1300" s="131">
        <v>5312</v>
      </c>
      <c r="G1300" s="131">
        <v>4860</v>
      </c>
      <c r="H1300" s="152" t="s">
        <v>1282</v>
      </c>
    </row>
    <row r="1302" spans="1:8" ht="12.75">
      <c r="A1302" s="147" t="s">
        <v>759</v>
      </c>
      <c r="C1302" s="153" t="s">
        <v>760</v>
      </c>
      <c r="D1302" s="131">
        <v>29849.330464343228</v>
      </c>
      <c r="F1302" s="131">
        <v>5472.666666666666</v>
      </c>
      <c r="G1302" s="131">
        <v>5118</v>
      </c>
      <c r="H1302" s="131">
        <v>24575.523142570593</v>
      </c>
    </row>
    <row r="1303" spans="1:8" ht="12.75">
      <c r="A1303" s="130">
        <v>38379.041597222225</v>
      </c>
      <c r="C1303" s="153" t="s">
        <v>761</v>
      </c>
      <c r="D1303" s="131">
        <v>164.89551531089373</v>
      </c>
      <c r="F1303" s="131">
        <v>153.57517160444044</v>
      </c>
      <c r="G1303" s="131">
        <v>223.43679195692013</v>
      </c>
      <c r="H1303" s="131">
        <v>164.89551531089373</v>
      </c>
    </row>
    <row r="1305" spans="3:8" ht="12.75">
      <c r="C1305" s="153" t="s">
        <v>762</v>
      </c>
      <c r="D1305" s="131">
        <v>0.5524261775582238</v>
      </c>
      <c r="F1305" s="131">
        <v>2.806221919925213</v>
      </c>
      <c r="G1305" s="131">
        <v>4.36570519650098</v>
      </c>
      <c r="H1305" s="131">
        <v>0.6709745886355347</v>
      </c>
    </row>
    <row r="1306" spans="1:10" ht="12.75">
      <c r="A1306" s="147" t="s">
        <v>751</v>
      </c>
      <c r="C1306" s="148" t="s">
        <v>752</v>
      </c>
      <c r="D1306" s="148" t="s">
        <v>753</v>
      </c>
      <c r="F1306" s="148" t="s">
        <v>754</v>
      </c>
      <c r="G1306" s="148" t="s">
        <v>755</v>
      </c>
      <c r="H1306" s="148" t="s">
        <v>756</v>
      </c>
      <c r="I1306" s="149" t="s">
        <v>757</v>
      </c>
      <c r="J1306" s="148" t="s">
        <v>758</v>
      </c>
    </row>
    <row r="1307" spans="1:8" ht="12.75">
      <c r="A1307" s="150" t="s">
        <v>827</v>
      </c>
      <c r="C1307" s="151">
        <v>324.75400000019</v>
      </c>
      <c r="D1307" s="131">
        <v>34602.80220848322</v>
      </c>
      <c r="F1307" s="131">
        <v>23990</v>
      </c>
      <c r="G1307" s="131">
        <v>21110</v>
      </c>
      <c r="H1307" s="152" t="s">
        <v>1283</v>
      </c>
    </row>
    <row r="1309" spans="4:8" ht="12.75">
      <c r="D1309" s="131">
        <v>33333.35148280859</v>
      </c>
      <c r="F1309" s="131">
        <v>23289</v>
      </c>
      <c r="G1309" s="131">
        <v>21179</v>
      </c>
      <c r="H1309" s="152" t="s">
        <v>1284</v>
      </c>
    </row>
    <row r="1311" spans="4:8" ht="12.75">
      <c r="D1311" s="131">
        <v>35420.50892728567</v>
      </c>
      <c r="F1311" s="131">
        <v>23863</v>
      </c>
      <c r="G1311" s="131">
        <v>21163</v>
      </c>
      <c r="H1311" s="152" t="s">
        <v>1285</v>
      </c>
    </row>
    <row r="1313" spans="1:8" ht="12.75">
      <c r="A1313" s="147" t="s">
        <v>759</v>
      </c>
      <c r="C1313" s="153" t="s">
        <v>760</v>
      </c>
      <c r="D1313" s="131">
        <v>34452.22087285916</v>
      </c>
      <c r="F1313" s="131">
        <v>23714</v>
      </c>
      <c r="G1313" s="131">
        <v>21150.666666666664</v>
      </c>
      <c r="H1313" s="131">
        <v>11522.398504438106</v>
      </c>
    </row>
    <row r="1314" spans="1:8" ht="12.75">
      <c r="A1314" s="130">
        <v>38379.04232638889</v>
      </c>
      <c r="C1314" s="153" t="s">
        <v>761</v>
      </c>
      <c r="D1314" s="131">
        <v>1051.6951095672891</v>
      </c>
      <c r="F1314" s="131">
        <v>373.4983266361444</v>
      </c>
      <c r="G1314" s="131">
        <v>36.11555528208494</v>
      </c>
      <c r="H1314" s="131">
        <v>1051.6951095672891</v>
      </c>
    </row>
    <row r="1316" spans="3:8" ht="12.75">
      <c r="C1316" s="153" t="s">
        <v>762</v>
      </c>
      <c r="D1316" s="131">
        <v>3.052619201091318</v>
      </c>
      <c r="F1316" s="131">
        <v>1.5750119196936174</v>
      </c>
      <c r="G1316" s="131">
        <v>0.17075374432051763</v>
      </c>
      <c r="H1316" s="131">
        <v>9.127397469912234</v>
      </c>
    </row>
    <row r="1317" spans="1:10" ht="12.75">
      <c r="A1317" s="147" t="s">
        <v>751</v>
      </c>
      <c r="C1317" s="148" t="s">
        <v>752</v>
      </c>
      <c r="D1317" s="148" t="s">
        <v>753</v>
      </c>
      <c r="F1317" s="148" t="s">
        <v>754</v>
      </c>
      <c r="G1317" s="148" t="s">
        <v>755</v>
      </c>
      <c r="H1317" s="148" t="s">
        <v>756</v>
      </c>
      <c r="I1317" s="149" t="s">
        <v>757</v>
      </c>
      <c r="J1317" s="148" t="s">
        <v>758</v>
      </c>
    </row>
    <row r="1318" spans="1:8" ht="12.75">
      <c r="A1318" s="150" t="s">
        <v>846</v>
      </c>
      <c r="C1318" s="151">
        <v>343.82299999985844</v>
      </c>
      <c r="D1318" s="131">
        <v>42842.06247019768</v>
      </c>
      <c r="F1318" s="131">
        <v>19498</v>
      </c>
      <c r="G1318" s="131">
        <v>18858</v>
      </c>
      <c r="H1318" s="152" t="s">
        <v>1286</v>
      </c>
    </row>
    <row r="1320" spans="4:8" ht="12.75">
      <c r="D1320" s="131">
        <v>42489.98363316059</v>
      </c>
      <c r="F1320" s="131">
        <v>19118</v>
      </c>
      <c r="G1320" s="131">
        <v>18536</v>
      </c>
      <c r="H1320" s="152" t="s">
        <v>1287</v>
      </c>
    </row>
    <row r="1322" spans="4:8" ht="12.75">
      <c r="D1322" s="131">
        <v>40508.92339241505</v>
      </c>
      <c r="F1322" s="131">
        <v>19288</v>
      </c>
      <c r="G1322" s="131">
        <v>18584</v>
      </c>
      <c r="H1322" s="152" t="s">
        <v>1288</v>
      </c>
    </row>
    <row r="1324" spans="1:8" ht="12.75">
      <c r="A1324" s="147" t="s">
        <v>759</v>
      </c>
      <c r="C1324" s="153" t="s">
        <v>760</v>
      </c>
      <c r="D1324" s="131">
        <v>41946.98983192444</v>
      </c>
      <c r="F1324" s="131">
        <v>19301.333333333332</v>
      </c>
      <c r="G1324" s="131">
        <v>18659.333333333332</v>
      </c>
      <c r="H1324" s="131">
        <v>22920.348301869795</v>
      </c>
    </row>
    <row r="1325" spans="1:8" ht="12.75">
      <c r="A1325" s="130">
        <v>38379.043020833335</v>
      </c>
      <c r="C1325" s="153" t="s">
        <v>761</v>
      </c>
      <c r="D1325" s="131">
        <v>1257.7822507114145</v>
      </c>
      <c r="F1325" s="131">
        <v>190.3505538035898</v>
      </c>
      <c r="G1325" s="131">
        <v>173.7162437233011</v>
      </c>
      <c r="H1325" s="131">
        <v>1257.7822507114145</v>
      </c>
    </row>
    <row r="1327" spans="3:8" ht="12.75">
      <c r="C1327" s="153" t="s">
        <v>762</v>
      </c>
      <c r="D1327" s="131">
        <v>2.9985041972050137</v>
      </c>
      <c r="F1327" s="131">
        <v>0.9862041679517297</v>
      </c>
      <c r="G1327" s="131">
        <v>0.9309884797061407</v>
      </c>
      <c r="H1327" s="131">
        <v>5.4876227627344</v>
      </c>
    </row>
    <row r="1328" spans="1:10" ht="12.75">
      <c r="A1328" s="147" t="s">
        <v>751</v>
      </c>
      <c r="C1328" s="148" t="s">
        <v>752</v>
      </c>
      <c r="D1328" s="148" t="s">
        <v>753</v>
      </c>
      <c r="F1328" s="148" t="s">
        <v>754</v>
      </c>
      <c r="G1328" s="148" t="s">
        <v>755</v>
      </c>
      <c r="H1328" s="148" t="s">
        <v>756</v>
      </c>
      <c r="I1328" s="149" t="s">
        <v>757</v>
      </c>
      <c r="J1328" s="148" t="s">
        <v>758</v>
      </c>
    </row>
    <row r="1329" spans="1:8" ht="12.75">
      <c r="A1329" s="150" t="s">
        <v>828</v>
      </c>
      <c r="C1329" s="151">
        <v>361.38400000007823</v>
      </c>
      <c r="D1329" s="131">
        <v>40638.63825726509</v>
      </c>
      <c r="F1329" s="131">
        <v>20260</v>
      </c>
      <c r="G1329" s="131">
        <v>19710</v>
      </c>
      <c r="H1329" s="152" t="s">
        <v>1289</v>
      </c>
    </row>
    <row r="1331" spans="4:8" ht="12.75">
      <c r="D1331" s="131">
        <v>41719.444589316845</v>
      </c>
      <c r="F1331" s="131">
        <v>19834</v>
      </c>
      <c r="G1331" s="131">
        <v>19744</v>
      </c>
      <c r="H1331" s="152" t="s">
        <v>1290</v>
      </c>
    </row>
    <row r="1333" spans="4:8" ht="12.75">
      <c r="D1333" s="131">
        <v>40920.54293572903</v>
      </c>
      <c r="F1333" s="131">
        <v>19816</v>
      </c>
      <c r="G1333" s="131">
        <v>20054</v>
      </c>
      <c r="H1333" s="152" t="s">
        <v>1291</v>
      </c>
    </row>
    <row r="1335" spans="1:8" ht="12.75">
      <c r="A1335" s="147" t="s">
        <v>759</v>
      </c>
      <c r="C1335" s="153" t="s">
        <v>760</v>
      </c>
      <c r="D1335" s="131">
        <v>41092.87526077032</v>
      </c>
      <c r="F1335" s="131">
        <v>19970</v>
      </c>
      <c r="G1335" s="131">
        <v>19836</v>
      </c>
      <c r="H1335" s="131">
        <v>21184.467600031607</v>
      </c>
    </row>
    <row r="1336" spans="1:8" ht="12.75">
      <c r="A1336" s="130">
        <v>38379.04371527778</v>
      </c>
      <c r="C1336" s="153" t="s">
        <v>761</v>
      </c>
      <c r="D1336" s="131">
        <v>560.6330391093765</v>
      </c>
      <c r="F1336" s="131">
        <v>251.30857526156962</v>
      </c>
      <c r="G1336" s="131">
        <v>189.5573791758052</v>
      </c>
      <c r="H1336" s="131">
        <v>560.6330391093765</v>
      </c>
    </row>
    <row r="1338" spans="3:8" ht="12.75">
      <c r="C1338" s="153" t="s">
        <v>762</v>
      </c>
      <c r="D1338" s="131">
        <v>1.3643071592135334</v>
      </c>
      <c r="F1338" s="131">
        <v>1.2584305220909844</v>
      </c>
      <c r="G1338" s="131">
        <v>0.9556230045160576</v>
      </c>
      <c r="H1338" s="131">
        <v>2.646434405123025</v>
      </c>
    </row>
    <row r="1339" spans="1:10" ht="12.75">
      <c r="A1339" s="147" t="s">
        <v>751</v>
      </c>
      <c r="C1339" s="148" t="s">
        <v>752</v>
      </c>
      <c r="D1339" s="148" t="s">
        <v>753</v>
      </c>
      <c r="F1339" s="148" t="s">
        <v>754</v>
      </c>
      <c r="G1339" s="148" t="s">
        <v>755</v>
      </c>
      <c r="H1339" s="148" t="s">
        <v>756</v>
      </c>
      <c r="I1339" s="149" t="s">
        <v>757</v>
      </c>
      <c r="J1339" s="148" t="s">
        <v>758</v>
      </c>
    </row>
    <row r="1340" spans="1:8" ht="12.75">
      <c r="A1340" s="150" t="s">
        <v>847</v>
      </c>
      <c r="C1340" s="151">
        <v>371.029</v>
      </c>
      <c r="D1340" s="131">
        <v>44605.28379893303</v>
      </c>
      <c r="F1340" s="131">
        <v>26788</v>
      </c>
      <c r="G1340" s="131">
        <v>26825.999999970198</v>
      </c>
      <c r="H1340" s="152" t="s">
        <v>1292</v>
      </c>
    </row>
    <row r="1342" spans="4:8" ht="12.75">
      <c r="D1342" s="131">
        <v>44138</v>
      </c>
      <c r="F1342" s="131">
        <v>26627.999999970198</v>
      </c>
      <c r="G1342" s="131">
        <v>26572.000000029802</v>
      </c>
      <c r="H1342" s="152" t="s">
        <v>1293</v>
      </c>
    </row>
    <row r="1344" spans="4:8" ht="12.75">
      <c r="D1344" s="131">
        <v>45230.39135783911</v>
      </c>
      <c r="F1344" s="131">
        <v>27031.999999970198</v>
      </c>
      <c r="G1344" s="131">
        <v>26954</v>
      </c>
      <c r="H1344" s="152" t="s">
        <v>1294</v>
      </c>
    </row>
    <row r="1346" spans="1:8" ht="12.75">
      <c r="A1346" s="147" t="s">
        <v>759</v>
      </c>
      <c r="C1346" s="153" t="s">
        <v>760</v>
      </c>
      <c r="D1346" s="131">
        <v>44657.891718924046</v>
      </c>
      <c r="F1346" s="131">
        <v>26815.99999998013</v>
      </c>
      <c r="G1346" s="131">
        <v>26784</v>
      </c>
      <c r="H1346" s="131">
        <v>17854.06930878836</v>
      </c>
    </row>
    <row r="1347" spans="1:8" ht="12.75">
      <c r="A1347" s="130">
        <v>38379.04440972222</v>
      </c>
      <c r="C1347" s="153" t="s">
        <v>761</v>
      </c>
      <c r="D1347" s="131">
        <v>548.092523763004</v>
      </c>
      <c r="F1347" s="131">
        <v>203.4502396139723</v>
      </c>
      <c r="G1347" s="131">
        <v>194.43250755022652</v>
      </c>
      <c r="H1347" s="131">
        <v>548.092523763004</v>
      </c>
    </row>
    <row r="1349" spans="3:8" ht="12.75">
      <c r="C1349" s="153" t="s">
        <v>762</v>
      </c>
      <c r="D1349" s="131">
        <v>1.227313925190845</v>
      </c>
      <c r="F1349" s="131">
        <v>0.7586897360311871</v>
      </c>
      <c r="G1349" s="131">
        <v>0.7259278209013834</v>
      </c>
      <c r="H1349" s="131">
        <v>3.0698465110876145</v>
      </c>
    </row>
    <row r="1350" spans="1:10" ht="12.75">
      <c r="A1350" s="147" t="s">
        <v>751</v>
      </c>
      <c r="C1350" s="148" t="s">
        <v>752</v>
      </c>
      <c r="D1350" s="148" t="s">
        <v>753</v>
      </c>
      <c r="F1350" s="148" t="s">
        <v>754</v>
      </c>
      <c r="G1350" s="148" t="s">
        <v>755</v>
      </c>
      <c r="H1350" s="148" t="s">
        <v>756</v>
      </c>
      <c r="I1350" s="149" t="s">
        <v>757</v>
      </c>
      <c r="J1350" s="148" t="s">
        <v>758</v>
      </c>
    </row>
    <row r="1351" spans="1:8" ht="12.75">
      <c r="A1351" s="150" t="s">
        <v>822</v>
      </c>
      <c r="C1351" s="151">
        <v>407.77100000018254</v>
      </c>
      <c r="D1351" s="131">
        <v>3738954.294155121</v>
      </c>
      <c r="F1351" s="131">
        <v>64300</v>
      </c>
      <c r="G1351" s="131">
        <v>62500</v>
      </c>
      <c r="H1351" s="152" t="s">
        <v>1295</v>
      </c>
    </row>
    <row r="1353" spans="4:8" ht="12.75">
      <c r="D1353" s="131">
        <v>3365744.819202423</v>
      </c>
      <c r="F1353" s="131">
        <v>64800</v>
      </c>
      <c r="G1353" s="131">
        <v>62700</v>
      </c>
      <c r="H1353" s="152" t="s">
        <v>1296</v>
      </c>
    </row>
    <row r="1355" spans="4:8" ht="12.75">
      <c r="D1355" s="131">
        <v>4027211.199684143</v>
      </c>
      <c r="F1355" s="131">
        <v>65700</v>
      </c>
      <c r="G1355" s="131">
        <v>63100</v>
      </c>
      <c r="H1355" s="152" t="s">
        <v>1297</v>
      </c>
    </row>
    <row r="1357" spans="1:8" ht="12.75">
      <c r="A1357" s="147" t="s">
        <v>759</v>
      </c>
      <c r="C1357" s="153" t="s">
        <v>760</v>
      </c>
      <c r="D1357" s="131">
        <v>3710636.771013896</v>
      </c>
      <c r="F1357" s="131">
        <v>64933.33333333333</v>
      </c>
      <c r="G1357" s="131">
        <v>62766.66666666667</v>
      </c>
      <c r="H1357" s="131">
        <v>3646804.485898592</v>
      </c>
    </row>
    <row r="1358" spans="1:8" ht="12.75">
      <c r="A1358" s="130">
        <v>38379.045127314814</v>
      </c>
      <c r="C1358" s="153" t="s">
        <v>761</v>
      </c>
      <c r="D1358" s="131">
        <v>331641.1535297401</v>
      </c>
      <c r="F1358" s="131">
        <v>709.4598884597588</v>
      </c>
      <c r="G1358" s="131">
        <v>305.5050463303894</v>
      </c>
      <c r="H1358" s="131">
        <v>331641.1535297401</v>
      </c>
    </row>
    <row r="1360" spans="3:8" ht="12.75">
      <c r="C1360" s="153" t="s">
        <v>762</v>
      </c>
      <c r="D1360" s="131">
        <v>8.937580636304705</v>
      </c>
      <c r="F1360" s="131">
        <v>1.0925973641577398</v>
      </c>
      <c r="G1360" s="131">
        <v>0.4867313536862285</v>
      </c>
      <c r="H1360" s="131">
        <v>9.094020664176682</v>
      </c>
    </row>
    <row r="1361" spans="1:10" ht="12.75">
      <c r="A1361" s="147" t="s">
        <v>751</v>
      </c>
      <c r="C1361" s="148" t="s">
        <v>752</v>
      </c>
      <c r="D1361" s="148" t="s">
        <v>753</v>
      </c>
      <c r="F1361" s="148" t="s">
        <v>754</v>
      </c>
      <c r="G1361" s="148" t="s">
        <v>755</v>
      </c>
      <c r="H1361" s="148" t="s">
        <v>756</v>
      </c>
      <c r="I1361" s="149" t="s">
        <v>757</v>
      </c>
      <c r="J1361" s="148" t="s">
        <v>758</v>
      </c>
    </row>
    <row r="1362" spans="1:8" ht="12.75">
      <c r="A1362" s="150" t="s">
        <v>829</v>
      </c>
      <c r="C1362" s="151">
        <v>455.40299999993294</v>
      </c>
      <c r="D1362" s="131">
        <v>1131901.1287822723</v>
      </c>
      <c r="F1362" s="131">
        <v>42132.5</v>
      </c>
      <c r="G1362" s="131">
        <v>43570</v>
      </c>
      <c r="H1362" s="152" t="s">
        <v>1298</v>
      </c>
    </row>
    <row r="1364" spans="4:8" ht="12.75">
      <c r="D1364" s="131">
        <v>1068646.6092262268</v>
      </c>
      <c r="F1364" s="131">
        <v>42640</v>
      </c>
      <c r="G1364" s="131">
        <v>43262.5</v>
      </c>
      <c r="H1364" s="152" t="s">
        <v>1299</v>
      </c>
    </row>
    <row r="1366" spans="4:8" ht="12.75">
      <c r="D1366" s="131">
        <v>1109107.3073768616</v>
      </c>
      <c r="F1366" s="131">
        <v>42487.5</v>
      </c>
      <c r="G1366" s="131">
        <v>43335</v>
      </c>
      <c r="H1366" s="152" t="s">
        <v>1300</v>
      </c>
    </row>
    <row r="1368" spans="1:8" ht="12.75">
      <c r="A1368" s="147" t="s">
        <v>759</v>
      </c>
      <c r="C1368" s="153" t="s">
        <v>760</v>
      </c>
      <c r="D1368" s="131">
        <v>1103218.348461787</v>
      </c>
      <c r="F1368" s="131">
        <v>42420</v>
      </c>
      <c r="G1368" s="131">
        <v>43389.16666666667</v>
      </c>
      <c r="H1368" s="131">
        <v>1060316.5824734147</v>
      </c>
    </row>
    <row r="1369" spans="1:8" ht="12.75">
      <c r="A1369" s="130">
        <v>38379.04604166667</v>
      </c>
      <c r="C1369" s="153" t="s">
        <v>761</v>
      </c>
      <c r="D1369" s="131">
        <v>32035.814940375065</v>
      </c>
      <c r="F1369" s="131">
        <v>260.396332539458</v>
      </c>
      <c r="G1369" s="131">
        <v>160.74695435165586</v>
      </c>
      <c r="H1369" s="131">
        <v>32035.814940375065</v>
      </c>
    </row>
    <row r="1371" spans="3:8" ht="12.75">
      <c r="C1371" s="153" t="s">
        <v>762</v>
      </c>
      <c r="D1371" s="131">
        <v>2.903850809320066</v>
      </c>
      <c r="F1371" s="131">
        <v>0.6138527405456343</v>
      </c>
      <c r="G1371" s="131">
        <v>0.3704771644649913</v>
      </c>
      <c r="H1371" s="131">
        <v>3.0213443296005704</v>
      </c>
    </row>
    <row r="1372" spans="1:16" ht="12.75">
      <c r="A1372" s="141" t="s">
        <v>742</v>
      </c>
      <c r="B1372" s="136" t="s">
        <v>902</v>
      </c>
      <c r="D1372" s="141" t="s">
        <v>743</v>
      </c>
      <c r="E1372" s="136" t="s">
        <v>744</v>
      </c>
      <c r="F1372" s="137" t="s">
        <v>781</v>
      </c>
      <c r="G1372" s="142" t="s">
        <v>746</v>
      </c>
      <c r="H1372" s="143">
        <v>1</v>
      </c>
      <c r="I1372" s="144" t="s">
        <v>747</v>
      </c>
      <c r="J1372" s="143">
        <v>12</v>
      </c>
      <c r="K1372" s="142" t="s">
        <v>748</v>
      </c>
      <c r="L1372" s="145">
        <v>1</v>
      </c>
      <c r="M1372" s="142" t="s">
        <v>749</v>
      </c>
      <c r="N1372" s="146">
        <v>1</v>
      </c>
      <c r="O1372" s="142" t="s">
        <v>750</v>
      </c>
      <c r="P1372" s="146">
        <v>1</v>
      </c>
    </row>
    <row r="1374" spans="1:10" ht="12.75">
      <c r="A1374" s="147" t="s">
        <v>751</v>
      </c>
      <c r="C1374" s="148" t="s">
        <v>752</v>
      </c>
      <c r="D1374" s="148" t="s">
        <v>753</v>
      </c>
      <c r="F1374" s="148" t="s">
        <v>754</v>
      </c>
      <c r="G1374" s="148" t="s">
        <v>755</v>
      </c>
      <c r="H1374" s="148" t="s">
        <v>756</v>
      </c>
      <c r="I1374" s="149" t="s">
        <v>757</v>
      </c>
      <c r="J1374" s="148" t="s">
        <v>758</v>
      </c>
    </row>
    <row r="1375" spans="1:8" ht="12.75">
      <c r="A1375" s="150" t="s">
        <v>825</v>
      </c>
      <c r="C1375" s="151">
        <v>228.61599999992177</v>
      </c>
      <c r="D1375" s="131">
        <v>32943.9127573967</v>
      </c>
      <c r="F1375" s="131">
        <v>23549</v>
      </c>
      <c r="G1375" s="131">
        <v>24410</v>
      </c>
      <c r="H1375" s="152" t="s">
        <v>1301</v>
      </c>
    </row>
    <row r="1377" spans="4:8" ht="12.75">
      <c r="D1377" s="131">
        <v>34107.362641751766</v>
      </c>
      <c r="F1377" s="131">
        <v>24205</v>
      </c>
      <c r="G1377" s="131">
        <v>24040</v>
      </c>
      <c r="H1377" s="152" t="s">
        <v>1302</v>
      </c>
    </row>
    <row r="1379" spans="4:8" ht="12.75">
      <c r="D1379" s="131">
        <v>32792.80745720863</v>
      </c>
      <c r="F1379" s="131">
        <v>24031</v>
      </c>
      <c r="G1379" s="131">
        <v>24345</v>
      </c>
      <c r="H1379" s="152" t="s">
        <v>1303</v>
      </c>
    </row>
    <row r="1381" spans="1:8" ht="12.75">
      <c r="A1381" s="147" t="s">
        <v>759</v>
      </c>
      <c r="C1381" s="153" t="s">
        <v>760</v>
      </c>
      <c r="D1381" s="131">
        <v>33281.36095211903</v>
      </c>
      <c r="F1381" s="131">
        <v>23928.333333333336</v>
      </c>
      <c r="G1381" s="131">
        <v>24265</v>
      </c>
      <c r="H1381" s="131">
        <v>9180.412714725011</v>
      </c>
    </row>
    <row r="1382" spans="1:8" ht="12.75">
      <c r="A1382" s="130">
        <v>38379.048530092594</v>
      </c>
      <c r="C1382" s="153" t="s">
        <v>761</v>
      </c>
      <c r="D1382" s="131">
        <v>719.3172432197279</v>
      </c>
      <c r="F1382" s="131">
        <v>339.8372159333544</v>
      </c>
      <c r="G1382" s="131">
        <v>197.5474626513841</v>
      </c>
      <c r="H1382" s="131">
        <v>719.3172432197279</v>
      </c>
    </row>
    <row r="1384" spans="3:8" ht="12.75">
      <c r="C1384" s="153" t="s">
        <v>762</v>
      </c>
      <c r="D1384" s="131">
        <v>2.16132160056372</v>
      </c>
      <c r="F1384" s="131">
        <v>1.4202293624017037</v>
      </c>
      <c r="G1384" s="131">
        <v>0.8141251294101963</v>
      </c>
      <c r="H1384" s="131">
        <v>7.835347555409705</v>
      </c>
    </row>
    <row r="1385" spans="1:10" ht="12.75">
      <c r="A1385" s="147" t="s">
        <v>751</v>
      </c>
      <c r="C1385" s="148" t="s">
        <v>752</v>
      </c>
      <c r="D1385" s="148" t="s">
        <v>753</v>
      </c>
      <c r="F1385" s="148" t="s">
        <v>754</v>
      </c>
      <c r="G1385" s="148" t="s">
        <v>755</v>
      </c>
      <c r="H1385" s="148" t="s">
        <v>756</v>
      </c>
      <c r="I1385" s="149" t="s">
        <v>757</v>
      </c>
      <c r="J1385" s="148" t="s">
        <v>758</v>
      </c>
    </row>
    <row r="1386" spans="1:8" ht="12.75">
      <c r="A1386" s="150" t="s">
        <v>826</v>
      </c>
      <c r="C1386" s="151">
        <v>231.6040000000503</v>
      </c>
      <c r="D1386" s="131">
        <v>56924.532768547535</v>
      </c>
      <c r="F1386" s="131">
        <v>18077</v>
      </c>
      <c r="G1386" s="131">
        <v>19700</v>
      </c>
      <c r="H1386" s="152" t="s">
        <v>1304</v>
      </c>
    </row>
    <row r="1388" spans="4:8" ht="12.75">
      <c r="D1388" s="131">
        <v>58349.26000499725</v>
      </c>
      <c r="F1388" s="131">
        <v>17577</v>
      </c>
      <c r="G1388" s="131">
        <v>20141</v>
      </c>
      <c r="H1388" s="152" t="s">
        <v>1305</v>
      </c>
    </row>
    <row r="1390" spans="4:8" ht="12.75">
      <c r="D1390" s="131">
        <v>59009.04183024168</v>
      </c>
      <c r="F1390" s="131">
        <v>17576</v>
      </c>
      <c r="G1390" s="131">
        <v>20314</v>
      </c>
      <c r="H1390" s="152" t="s">
        <v>1306</v>
      </c>
    </row>
    <row r="1392" spans="1:8" ht="12.75">
      <c r="A1392" s="147" t="s">
        <v>759</v>
      </c>
      <c r="C1392" s="153" t="s">
        <v>760</v>
      </c>
      <c r="D1392" s="131">
        <v>58094.27820126216</v>
      </c>
      <c r="F1392" s="131">
        <v>17743.333333333332</v>
      </c>
      <c r="G1392" s="131">
        <v>20051.666666666668</v>
      </c>
      <c r="H1392" s="131">
        <v>39119.27517645877</v>
      </c>
    </row>
    <row r="1393" spans="1:8" ht="12.75">
      <c r="A1393" s="130">
        <v>38379.04924768519</v>
      </c>
      <c r="C1393" s="153" t="s">
        <v>761</v>
      </c>
      <c r="D1393" s="131">
        <v>1065.3902089137805</v>
      </c>
      <c r="F1393" s="131">
        <v>288.96424230920564</v>
      </c>
      <c r="G1393" s="131">
        <v>316.5980627441257</v>
      </c>
      <c r="H1393" s="131">
        <v>1065.3902089137805</v>
      </c>
    </row>
    <row r="1395" spans="3:8" ht="12.75">
      <c r="C1395" s="153" t="s">
        <v>762</v>
      </c>
      <c r="D1395" s="131">
        <v>1.8338986934700114</v>
      </c>
      <c r="F1395" s="131">
        <v>1.6285792352575938</v>
      </c>
      <c r="G1395" s="131">
        <v>1.578911459117907</v>
      </c>
      <c r="H1395" s="131">
        <v>2.7234405650616758</v>
      </c>
    </row>
    <row r="1396" spans="1:10" ht="12.75">
      <c r="A1396" s="147" t="s">
        <v>751</v>
      </c>
      <c r="C1396" s="148" t="s">
        <v>752</v>
      </c>
      <c r="D1396" s="148" t="s">
        <v>753</v>
      </c>
      <c r="F1396" s="148" t="s">
        <v>754</v>
      </c>
      <c r="G1396" s="148" t="s">
        <v>755</v>
      </c>
      <c r="H1396" s="148" t="s">
        <v>756</v>
      </c>
      <c r="I1396" s="149" t="s">
        <v>757</v>
      </c>
      <c r="J1396" s="148" t="s">
        <v>758</v>
      </c>
    </row>
    <row r="1397" spans="1:8" ht="12.75">
      <c r="A1397" s="150" t="s">
        <v>824</v>
      </c>
      <c r="C1397" s="151">
        <v>267.7160000000149</v>
      </c>
      <c r="D1397" s="131">
        <v>48421.989128768444</v>
      </c>
      <c r="F1397" s="131">
        <v>4436.25</v>
      </c>
      <c r="G1397" s="131">
        <v>4570.75</v>
      </c>
      <c r="H1397" s="152" t="s">
        <v>1307</v>
      </c>
    </row>
    <row r="1399" spans="4:8" ht="12.75">
      <c r="D1399" s="131">
        <v>57130.76236283779</v>
      </c>
      <c r="F1399" s="131">
        <v>4474.25</v>
      </c>
      <c r="G1399" s="131">
        <v>4632.75</v>
      </c>
      <c r="H1399" s="152" t="s">
        <v>1308</v>
      </c>
    </row>
    <row r="1401" spans="4:8" ht="12.75">
      <c r="D1401" s="131">
        <v>56406.9624016881</v>
      </c>
      <c r="F1401" s="131">
        <v>4447</v>
      </c>
      <c r="G1401" s="131">
        <v>4603.75</v>
      </c>
      <c r="H1401" s="152" t="s">
        <v>1309</v>
      </c>
    </row>
    <row r="1403" spans="1:8" ht="12.75">
      <c r="A1403" s="147" t="s">
        <v>759</v>
      </c>
      <c r="C1403" s="153" t="s">
        <v>760</v>
      </c>
      <c r="D1403" s="131">
        <v>53986.57129776478</v>
      </c>
      <c r="F1403" s="131">
        <v>4452.5</v>
      </c>
      <c r="G1403" s="131">
        <v>4602.416666666667</v>
      </c>
      <c r="H1403" s="131">
        <v>49453.06939242984</v>
      </c>
    </row>
    <row r="1404" spans="1:8" ht="12.75">
      <c r="A1404" s="130">
        <v>38379.050162037034</v>
      </c>
      <c r="C1404" s="153" t="s">
        <v>761</v>
      </c>
      <c r="D1404" s="131">
        <v>4832.639302966243</v>
      </c>
      <c r="F1404" s="131">
        <v>19.58794271994892</v>
      </c>
      <c r="G1404" s="131">
        <v>31.02149792213995</v>
      </c>
      <c r="H1404" s="131">
        <v>4832.639302966243</v>
      </c>
    </row>
    <row r="1406" spans="3:8" ht="12.75">
      <c r="C1406" s="153" t="s">
        <v>762</v>
      </c>
      <c r="D1406" s="131">
        <v>8.951558113056775</v>
      </c>
      <c r="F1406" s="131">
        <v>0.43993133565297965</v>
      </c>
      <c r="G1406" s="131">
        <v>0.6740262816014763</v>
      </c>
      <c r="H1406" s="131">
        <v>9.772172612011849</v>
      </c>
    </row>
    <row r="1407" spans="1:10" ht="12.75">
      <c r="A1407" s="147" t="s">
        <v>751</v>
      </c>
      <c r="C1407" s="148" t="s">
        <v>752</v>
      </c>
      <c r="D1407" s="148" t="s">
        <v>753</v>
      </c>
      <c r="F1407" s="148" t="s">
        <v>754</v>
      </c>
      <c r="G1407" s="148" t="s">
        <v>755</v>
      </c>
      <c r="H1407" s="148" t="s">
        <v>756</v>
      </c>
      <c r="I1407" s="149" t="s">
        <v>757</v>
      </c>
      <c r="J1407" s="148" t="s">
        <v>758</v>
      </c>
    </row>
    <row r="1408" spans="1:8" ht="12.75">
      <c r="A1408" s="150" t="s">
        <v>823</v>
      </c>
      <c r="C1408" s="151">
        <v>292.40199999976903</v>
      </c>
      <c r="D1408" s="131">
        <v>55889.06643509865</v>
      </c>
      <c r="F1408" s="131">
        <v>18028.5</v>
      </c>
      <c r="G1408" s="131">
        <v>16865.25</v>
      </c>
      <c r="H1408" s="152" t="s">
        <v>1310</v>
      </c>
    </row>
    <row r="1410" spans="4:8" ht="12.75">
      <c r="D1410" s="131">
        <v>50207.25</v>
      </c>
      <c r="F1410" s="131">
        <v>18252.5</v>
      </c>
      <c r="G1410" s="131">
        <v>16781.75</v>
      </c>
      <c r="H1410" s="152" t="s">
        <v>1311</v>
      </c>
    </row>
    <row r="1412" spans="4:8" ht="12.75">
      <c r="D1412" s="131">
        <v>53856.422631025314</v>
      </c>
      <c r="F1412" s="131">
        <v>18428.5</v>
      </c>
      <c r="G1412" s="131">
        <v>16849.25</v>
      </c>
      <c r="H1412" s="152" t="s">
        <v>1312</v>
      </c>
    </row>
    <row r="1414" spans="1:8" ht="12.75">
      <c r="A1414" s="147" t="s">
        <v>759</v>
      </c>
      <c r="C1414" s="153" t="s">
        <v>760</v>
      </c>
      <c r="D1414" s="131">
        <v>53317.57968870799</v>
      </c>
      <c r="F1414" s="131">
        <v>18236.5</v>
      </c>
      <c r="G1414" s="131">
        <v>16832.083333333332</v>
      </c>
      <c r="H1414" s="131">
        <v>35892.16527429357</v>
      </c>
    </row>
    <row r="1415" spans="1:8" ht="12.75">
      <c r="A1415" s="130">
        <v>38379.051099537035</v>
      </c>
      <c r="C1415" s="153" t="s">
        <v>761</v>
      </c>
      <c r="D1415" s="131">
        <v>2878.979556701236</v>
      </c>
      <c r="F1415" s="131">
        <v>200.47942537826668</v>
      </c>
      <c r="G1415" s="131">
        <v>44.31797979751936</v>
      </c>
      <c r="H1415" s="131">
        <v>2878.979556701236</v>
      </c>
    </row>
    <row r="1417" spans="3:8" ht="12.75">
      <c r="C1417" s="153" t="s">
        <v>762</v>
      </c>
      <c r="D1417" s="131">
        <v>5.399681631293118</v>
      </c>
      <c r="F1417" s="131">
        <v>1.0993306027925682</v>
      </c>
      <c r="G1417" s="131">
        <v>0.26329467909509735</v>
      </c>
      <c r="H1417" s="131">
        <v>8.021192186928879</v>
      </c>
    </row>
    <row r="1418" spans="1:10" ht="12.75">
      <c r="A1418" s="147" t="s">
        <v>751</v>
      </c>
      <c r="C1418" s="148" t="s">
        <v>752</v>
      </c>
      <c r="D1418" s="148" t="s">
        <v>753</v>
      </c>
      <c r="F1418" s="148" t="s">
        <v>754</v>
      </c>
      <c r="G1418" s="148" t="s">
        <v>755</v>
      </c>
      <c r="H1418" s="148" t="s">
        <v>756</v>
      </c>
      <c r="I1418" s="149" t="s">
        <v>757</v>
      </c>
      <c r="J1418" s="148" t="s">
        <v>758</v>
      </c>
    </row>
    <row r="1419" spans="1:8" ht="12.75">
      <c r="A1419" s="150" t="s">
        <v>877</v>
      </c>
      <c r="C1419" s="151">
        <v>309.418</v>
      </c>
      <c r="D1419" s="131">
        <v>28494.442433804274</v>
      </c>
      <c r="F1419" s="131">
        <v>5948</v>
      </c>
      <c r="G1419" s="131">
        <v>5570</v>
      </c>
      <c r="H1419" s="152" t="s">
        <v>1313</v>
      </c>
    </row>
    <row r="1421" spans="4:8" ht="12.75">
      <c r="D1421" s="131">
        <v>29908.362807184458</v>
      </c>
      <c r="F1421" s="131">
        <v>6368</v>
      </c>
      <c r="G1421" s="131">
        <v>5422</v>
      </c>
      <c r="H1421" s="152" t="s">
        <v>1314</v>
      </c>
    </row>
    <row r="1423" spans="4:8" ht="12.75">
      <c r="D1423" s="131">
        <v>30857.966584533453</v>
      </c>
      <c r="F1423" s="131">
        <v>6084</v>
      </c>
      <c r="G1423" s="131">
        <v>5272</v>
      </c>
      <c r="H1423" s="152" t="s">
        <v>1315</v>
      </c>
    </row>
    <row r="1425" spans="1:8" ht="12.75">
      <c r="A1425" s="147" t="s">
        <v>759</v>
      </c>
      <c r="C1425" s="153" t="s">
        <v>760</v>
      </c>
      <c r="D1425" s="131">
        <v>29753.590608507395</v>
      </c>
      <c r="F1425" s="131">
        <v>6133.333333333334</v>
      </c>
      <c r="G1425" s="131">
        <v>5421.333333333334</v>
      </c>
      <c r="H1425" s="131">
        <v>24019.471148006432</v>
      </c>
    </row>
    <row r="1426" spans="1:8" ht="12.75">
      <c r="A1426" s="130">
        <v>38379.051828703705</v>
      </c>
      <c r="C1426" s="153" t="s">
        <v>761</v>
      </c>
      <c r="D1426" s="131">
        <v>1189.3390718725634</v>
      </c>
      <c r="F1426" s="131">
        <v>214.30196763756823</v>
      </c>
      <c r="G1426" s="131">
        <v>149.00111856403404</v>
      </c>
      <c r="H1426" s="131">
        <v>1189.3390718725634</v>
      </c>
    </row>
    <row r="1428" spans="3:8" ht="12.75">
      <c r="C1428" s="153" t="s">
        <v>762</v>
      </c>
      <c r="D1428" s="131">
        <v>3.997295948316562</v>
      </c>
      <c r="F1428" s="131">
        <v>3.4940538201777436</v>
      </c>
      <c r="G1428" s="131">
        <v>2.7484220099120886</v>
      </c>
      <c r="H1428" s="131">
        <v>4.951562274389526</v>
      </c>
    </row>
    <row r="1429" spans="1:10" ht="12.75">
      <c r="A1429" s="147" t="s">
        <v>751</v>
      </c>
      <c r="C1429" s="148" t="s">
        <v>752</v>
      </c>
      <c r="D1429" s="148" t="s">
        <v>753</v>
      </c>
      <c r="F1429" s="148" t="s">
        <v>754</v>
      </c>
      <c r="G1429" s="148" t="s">
        <v>755</v>
      </c>
      <c r="H1429" s="148" t="s">
        <v>756</v>
      </c>
      <c r="I1429" s="149" t="s">
        <v>757</v>
      </c>
      <c r="J1429" s="148" t="s">
        <v>758</v>
      </c>
    </row>
    <row r="1430" spans="1:8" ht="12.75">
      <c r="A1430" s="150" t="s">
        <v>827</v>
      </c>
      <c r="C1430" s="151">
        <v>324.75400000019</v>
      </c>
      <c r="D1430" s="131">
        <v>53313.02894759178</v>
      </c>
      <c r="F1430" s="131">
        <v>24929</v>
      </c>
      <c r="G1430" s="131">
        <v>22019</v>
      </c>
      <c r="H1430" s="152" t="s">
        <v>1316</v>
      </c>
    </row>
    <row r="1432" spans="4:8" ht="12.75">
      <c r="D1432" s="131">
        <v>52151.12983542681</v>
      </c>
      <c r="F1432" s="131">
        <v>24833</v>
      </c>
      <c r="G1432" s="131">
        <v>21526</v>
      </c>
      <c r="H1432" s="152" t="s">
        <v>1317</v>
      </c>
    </row>
    <row r="1434" spans="4:8" ht="12.75">
      <c r="D1434" s="131">
        <v>53588.87724131346</v>
      </c>
      <c r="F1434" s="131">
        <v>24550</v>
      </c>
      <c r="G1434" s="131">
        <v>21961</v>
      </c>
      <c r="H1434" s="152" t="s">
        <v>1318</v>
      </c>
    </row>
    <row r="1436" spans="1:8" ht="12.75">
      <c r="A1436" s="147" t="s">
        <v>759</v>
      </c>
      <c r="C1436" s="153" t="s">
        <v>760</v>
      </c>
      <c r="D1436" s="131">
        <v>53017.678674777344</v>
      </c>
      <c r="F1436" s="131">
        <v>24770.666666666664</v>
      </c>
      <c r="G1436" s="131">
        <v>21835.333333333336</v>
      </c>
      <c r="H1436" s="131">
        <v>29144.992271268573</v>
      </c>
    </row>
    <row r="1437" spans="1:8" ht="12.75">
      <c r="A1437" s="130">
        <v>38379.05255787037</v>
      </c>
      <c r="C1437" s="153" t="s">
        <v>761</v>
      </c>
      <c r="D1437" s="131">
        <v>763.0224364468725</v>
      </c>
      <c r="F1437" s="131">
        <v>197.03891324642788</v>
      </c>
      <c r="G1437" s="131">
        <v>269.4556240521495</v>
      </c>
      <c r="H1437" s="131">
        <v>763.0224364468725</v>
      </c>
    </row>
    <row r="1439" spans="3:8" ht="12.75">
      <c r="C1439" s="153" t="s">
        <v>762</v>
      </c>
      <c r="D1439" s="131">
        <v>1.439184920047948</v>
      </c>
      <c r="F1439" s="131">
        <v>0.7954526048811548</v>
      </c>
      <c r="G1439" s="131">
        <v>1.2340348550612898</v>
      </c>
      <c r="H1439" s="131">
        <v>2.6180224353638533</v>
      </c>
    </row>
    <row r="1440" spans="1:10" ht="12.75">
      <c r="A1440" s="147" t="s">
        <v>751</v>
      </c>
      <c r="C1440" s="148" t="s">
        <v>752</v>
      </c>
      <c r="D1440" s="148" t="s">
        <v>753</v>
      </c>
      <c r="F1440" s="148" t="s">
        <v>754</v>
      </c>
      <c r="G1440" s="148" t="s">
        <v>755</v>
      </c>
      <c r="H1440" s="148" t="s">
        <v>756</v>
      </c>
      <c r="I1440" s="149" t="s">
        <v>757</v>
      </c>
      <c r="J1440" s="148" t="s">
        <v>758</v>
      </c>
    </row>
    <row r="1441" spans="1:8" ht="12.75">
      <c r="A1441" s="150" t="s">
        <v>846</v>
      </c>
      <c r="C1441" s="151">
        <v>343.82299999985844</v>
      </c>
      <c r="D1441" s="131">
        <v>51766.32713282108</v>
      </c>
      <c r="F1441" s="131">
        <v>19242</v>
      </c>
      <c r="G1441" s="131">
        <v>18994</v>
      </c>
      <c r="H1441" s="152" t="s">
        <v>0</v>
      </c>
    </row>
    <row r="1443" spans="4:8" ht="12.75">
      <c r="D1443" s="131">
        <v>52490.24140608311</v>
      </c>
      <c r="F1443" s="131">
        <v>19380</v>
      </c>
      <c r="G1443" s="131">
        <v>19270</v>
      </c>
      <c r="H1443" s="152" t="s">
        <v>1</v>
      </c>
    </row>
    <row r="1445" spans="4:8" ht="12.75">
      <c r="D1445" s="131">
        <v>50280.5</v>
      </c>
      <c r="F1445" s="131">
        <v>19996</v>
      </c>
      <c r="G1445" s="131">
        <v>19084</v>
      </c>
      <c r="H1445" s="152" t="s">
        <v>2</v>
      </c>
    </row>
    <row r="1447" spans="1:8" ht="12.75">
      <c r="A1447" s="147" t="s">
        <v>759</v>
      </c>
      <c r="C1447" s="153" t="s">
        <v>760</v>
      </c>
      <c r="D1447" s="131">
        <v>51512.356179634735</v>
      </c>
      <c r="F1447" s="131">
        <v>19539.333333333332</v>
      </c>
      <c r="G1447" s="131">
        <v>19116</v>
      </c>
      <c r="H1447" s="131">
        <v>32154.153993842378</v>
      </c>
    </row>
    <row r="1448" spans="1:8" ht="12.75">
      <c r="A1448" s="130">
        <v>38379.053252314814</v>
      </c>
      <c r="C1448" s="153" t="s">
        <v>761</v>
      </c>
      <c r="D1448" s="131">
        <v>1126.5501339202974</v>
      </c>
      <c r="F1448" s="131">
        <v>401.459005794282</v>
      </c>
      <c r="G1448" s="131">
        <v>140.75510647930324</v>
      </c>
      <c r="H1448" s="131">
        <v>1126.5501339202974</v>
      </c>
    </row>
    <row r="1450" spans="3:8" ht="12.75">
      <c r="C1450" s="153" t="s">
        <v>762</v>
      </c>
      <c r="D1450" s="131">
        <v>2.1869512821191357</v>
      </c>
      <c r="F1450" s="131">
        <v>2.0546197710308207</v>
      </c>
      <c r="G1450" s="131">
        <v>0.7363209169245829</v>
      </c>
      <c r="H1450" s="131">
        <v>3.503591275130533</v>
      </c>
    </row>
    <row r="1451" spans="1:10" ht="12.75">
      <c r="A1451" s="147" t="s">
        <v>751</v>
      </c>
      <c r="C1451" s="148" t="s">
        <v>752</v>
      </c>
      <c r="D1451" s="148" t="s">
        <v>753</v>
      </c>
      <c r="F1451" s="148" t="s">
        <v>754</v>
      </c>
      <c r="G1451" s="148" t="s">
        <v>755</v>
      </c>
      <c r="H1451" s="148" t="s">
        <v>756</v>
      </c>
      <c r="I1451" s="149" t="s">
        <v>757</v>
      </c>
      <c r="J1451" s="148" t="s">
        <v>758</v>
      </c>
    </row>
    <row r="1452" spans="1:8" ht="12.75">
      <c r="A1452" s="150" t="s">
        <v>828</v>
      </c>
      <c r="C1452" s="151">
        <v>361.38400000007823</v>
      </c>
      <c r="D1452" s="131">
        <v>54487.697731912136</v>
      </c>
      <c r="F1452" s="131">
        <v>20868</v>
      </c>
      <c r="G1452" s="131">
        <v>20354</v>
      </c>
      <c r="H1452" s="152" t="s">
        <v>3</v>
      </c>
    </row>
    <row r="1454" spans="4:8" ht="12.75">
      <c r="D1454" s="131">
        <v>55476.25694721937</v>
      </c>
      <c r="F1454" s="131">
        <v>20824</v>
      </c>
      <c r="G1454" s="131">
        <v>19888</v>
      </c>
      <c r="H1454" s="152" t="s">
        <v>4</v>
      </c>
    </row>
    <row r="1456" spans="4:8" ht="12.75">
      <c r="D1456" s="131">
        <v>54924.52650260925</v>
      </c>
      <c r="F1456" s="131">
        <v>20184</v>
      </c>
      <c r="G1456" s="131">
        <v>20180</v>
      </c>
      <c r="H1456" s="152" t="s">
        <v>5</v>
      </c>
    </row>
    <row r="1458" spans="1:8" ht="12.75">
      <c r="A1458" s="147" t="s">
        <v>759</v>
      </c>
      <c r="C1458" s="153" t="s">
        <v>760</v>
      </c>
      <c r="D1458" s="131">
        <v>54962.82706058025</v>
      </c>
      <c r="F1458" s="131">
        <v>20625.333333333332</v>
      </c>
      <c r="G1458" s="131">
        <v>20140.666666666668</v>
      </c>
      <c r="H1458" s="131">
        <v>34560.26800905267</v>
      </c>
    </row>
    <row r="1459" spans="1:8" ht="12.75">
      <c r="A1459" s="130">
        <v>38379.05394675926</v>
      </c>
      <c r="C1459" s="153" t="s">
        <v>761</v>
      </c>
      <c r="D1459" s="131">
        <v>495.39128988876683</v>
      </c>
      <c r="F1459" s="131">
        <v>382.8385212244627</v>
      </c>
      <c r="G1459" s="131">
        <v>235.47682122309473</v>
      </c>
      <c r="H1459" s="131">
        <v>495.39128988876683</v>
      </c>
    </row>
    <row r="1461" spans="3:8" ht="12.75">
      <c r="C1461" s="153" t="s">
        <v>762</v>
      </c>
      <c r="D1461" s="131">
        <v>0.9013206131896099</v>
      </c>
      <c r="F1461" s="131">
        <v>1.8561567710798823</v>
      </c>
      <c r="G1461" s="131">
        <v>1.1691610070326772</v>
      </c>
      <c r="H1461" s="131">
        <v>1.4334127552454303</v>
      </c>
    </row>
    <row r="1462" spans="1:10" ht="12.75">
      <c r="A1462" s="147" t="s">
        <v>751</v>
      </c>
      <c r="C1462" s="148" t="s">
        <v>752</v>
      </c>
      <c r="D1462" s="148" t="s">
        <v>753</v>
      </c>
      <c r="F1462" s="148" t="s">
        <v>754</v>
      </c>
      <c r="G1462" s="148" t="s">
        <v>755</v>
      </c>
      <c r="H1462" s="148" t="s">
        <v>756</v>
      </c>
      <c r="I1462" s="149" t="s">
        <v>757</v>
      </c>
      <c r="J1462" s="148" t="s">
        <v>758</v>
      </c>
    </row>
    <row r="1463" spans="1:8" ht="12.75">
      <c r="A1463" s="150" t="s">
        <v>847</v>
      </c>
      <c r="C1463" s="151">
        <v>371.029</v>
      </c>
      <c r="D1463" s="131">
        <v>51390.744735360146</v>
      </c>
      <c r="F1463" s="131">
        <v>27646</v>
      </c>
      <c r="G1463" s="131">
        <v>26890</v>
      </c>
      <c r="H1463" s="152" t="s">
        <v>6</v>
      </c>
    </row>
    <row r="1465" spans="4:8" ht="12.75">
      <c r="D1465" s="131">
        <v>49994.480680823326</v>
      </c>
      <c r="F1465" s="131">
        <v>27856</v>
      </c>
      <c r="G1465" s="131">
        <v>27056</v>
      </c>
      <c r="H1465" s="152" t="s">
        <v>7</v>
      </c>
    </row>
    <row r="1467" spans="4:8" ht="12.75">
      <c r="D1467" s="131">
        <v>52993.48704433441</v>
      </c>
      <c r="F1467" s="131">
        <v>28134</v>
      </c>
      <c r="G1467" s="131">
        <v>27016.000000029802</v>
      </c>
      <c r="H1467" s="152" t="s">
        <v>8</v>
      </c>
    </row>
    <row r="1469" spans="1:8" ht="12.75">
      <c r="A1469" s="147" t="s">
        <v>759</v>
      </c>
      <c r="C1469" s="153" t="s">
        <v>760</v>
      </c>
      <c r="D1469" s="131">
        <v>51459.57082017262</v>
      </c>
      <c r="F1469" s="131">
        <v>27878.666666666664</v>
      </c>
      <c r="G1469" s="131">
        <v>26987.333333343267</v>
      </c>
      <c r="H1469" s="131">
        <v>23920.100770838337</v>
      </c>
    </row>
    <row r="1470" spans="1:8" ht="12.75">
      <c r="A1470" s="130">
        <v>38379.05465277778</v>
      </c>
      <c r="C1470" s="153" t="s">
        <v>761</v>
      </c>
      <c r="D1470" s="131">
        <v>1500.687364029599</v>
      </c>
      <c r="F1470" s="131">
        <v>244.78834394908048</v>
      </c>
      <c r="G1470" s="131">
        <v>86.63332692530709</v>
      </c>
      <c r="H1470" s="131">
        <v>1500.687364029599</v>
      </c>
    </row>
    <row r="1472" spans="3:8" ht="12.75">
      <c r="C1472" s="153" t="s">
        <v>762</v>
      </c>
      <c r="D1472" s="131">
        <v>2.9162453944161455</v>
      </c>
      <c r="F1472" s="131">
        <v>0.8780489643780688</v>
      </c>
      <c r="G1472" s="131">
        <v>0.3210147733206018</v>
      </c>
      <c r="H1472" s="131">
        <v>6.273750175246455</v>
      </c>
    </row>
    <row r="1473" spans="1:10" ht="12.75">
      <c r="A1473" s="147" t="s">
        <v>751</v>
      </c>
      <c r="C1473" s="148" t="s">
        <v>752</v>
      </c>
      <c r="D1473" s="148" t="s">
        <v>753</v>
      </c>
      <c r="F1473" s="148" t="s">
        <v>754</v>
      </c>
      <c r="G1473" s="148" t="s">
        <v>755</v>
      </c>
      <c r="H1473" s="148" t="s">
        <v>756</v>
      </c>
      <c r="I1473" s="149" t="s">
        <v>757</v>
      </c>
      <c r="J1473" s="148" t="s">
        <v>758</v>
      </c>
    </row>
    <row r="1474" spans="1:8" ht="12.75">
      <c r="A1474" s="150" t="s">
        <v>822</v>
      </c>
      <c r="C1474" s="151">
        <v>407.77100000018254</v>
      </c>
      <c r="D1474" s="131">
        <v>5210087.067817688</v>
      </c>
      <c r="F1474" s="131">
        <v>72400</v>
      </c>
      <c r="G1474" s="131">
        <v>66100</v>
      </c>
      <c r="H1474" s="152" t="s">
        <v>9</v>
      </c>
    </row>
    <row r="1476" spans="4:8" ht="12.75">
      <c r="D1476" s="131">
        <v>5645520.801055908</v>
      </c>
      <c r="F1476" s="131">
        <v>70400</v>
      </c>
      <c r="G1476" s="131">
        <v>67200</v>
      </c>
      <c r="H1476" s="152" t="s">
        <v>10</v>
      </c>
    </row>
    <row r="1478" spans="4:8" ht="12.75">
      <c r="D1478" s="131">
        <v>5381780.536590576</v>
      </c>
      <c r="F1478" s="131">
        <v>69400</v>
      </c>
      <c r="G1478" s="131">
        <v>65700</v>
      </c>
      <c r="H1478" s="152" t="s">
        <v>11</v>
      </c>
    </row>
    <row r="1480" spans="1:8" ht="12.75">
      <c r="A1480" s="147" t="s">
        <v>759</v>
      </c>
      <c r="C1480" s="153" t="s">
        <v>760</v>
      </c>
      <c r="D1480" s="131">
        <v>5412462.80182139</v>
      </c>
      <c r="F1480" s="131">
        <v>70733.33333333333</v>
      </c>
      <c r="G1480" s="131">
        <v>66333.33333333333</v>
      </c>
      <c r="H1480" s="131">
        <v>5343965.443330824</v>
      </c>
    </row>
    <row r="1481" spans="1:8" ht="12.75">
      <c r="A1481" s="130">
        <v>38379.05537037037</v>
      </c>
      <c r="C1481" s="153" t="s">
        <v>761</v>
      </c>
      <c r="D1481" s="131">
        <v>219332.3620905497</v>
      </c>
      <c r="F1481" s="131">
        <v>1527.5252316519466</v>
      </c>
      <c r="G1481" s="131">
        <v>776.745346515403</v>
      </c>
      <c r="H1481" s="131">
        <v>219332.3620905497</v>
      </c>
    </row>
    <row r="1483" spans="3:8" ht="12.75">
      <c r="C1483" s="153" t="s">
        <v>762</v>
      </c>
      <c r="D1483" s="131">
        <v>4.0523578659374895</v>
      </c>
      <c r="F1483" s="131">
        <v>2.1595549929103868</v>
      </c>
      <c r="G1483" s="131">
        <v>1.1709728841940745</v>
      </c>
      <c r="H1483" s="131">
        <v>4.104299782931281</v>
      </c>
    </row>
    <row r="1484" spans="1:10" ht="12.75">
      <c r="A1484" s="147" t="s">
        <v>751</v>
      </c>
      <c r="C1484" s="148" t="s">
        <v>752</v>
      </c>
      <c r="D1484" s="148" t="s">
        <v>753</v>
      </c>
      <c r="F1484" s="148" t="s">
        <v>754</v>
      </c>
      <c r="G1484" s="148" t="s">
        <v>755</v>
      </c>
      <c r="H1484" s="148" t="s">
        <v>756</v>
      </c>
      <c r="I1484" s="149" t="s">
        <v>757</v>
      </c>
      <c r="J1484" s="148" t="s">
        <v>758</v>
      </c>
    </row>
    <row r="1485" spans="1:8" ht="12.75">
      <c r="A1485" s="150" t="s">
        <v>829</v>
      </c>
      <c r="C1485" s="151">
        <v>455.40299999993294</v>
      </c>
      <c r="D1485" s="131">
        <v>500695.4808187485</v>
      </c>
      <c r="F1485" s="131">
        <v>39880</v>
      </c>
      <c r="G1485" s="131">
        <v>41632.5</v>
      </c>
      <c r="H1485" s="152" t="s">
        <v>12</v>
      </c>
    </row>
    <row r="1487" spans="4:8" ht="12.75">
      <c r="D1487" s="131">
        <v>512848.5279355049</v>
      </c>
      <c r="F1487" s="131">
        <v>40022.5</v>
      </c>
      <c r="G1487" s="131">
        <v>41820</v>
      </c>
      <c r="H1487" s="152" t="s">
        <v>13</v>
      </c>
    </row>
    <row r="1489" spans="4:8" ht="12.75">
      <c r="D1489" s="131">
        <v>464050</v>
      </c>
      <c r="F1489" s="131">
        <v>40052.5</v>
      </c>
      <c r="G1489" s="131">
        <v>41965</v>
      </c>
      <c r="H1489" s="152" t="s">
        <v>14</v>
      </c>
    </row>
    <row r="1491" spans="1:8" ht="12.75">
      <c r="A1491" s="147" t="s">
        <v>759</v>
      </c>
      <c r="C1491" s="153" t="s">
        <v>760</v>
      </c>
      <c r="D1491" s="131">
        <v>492531.33625141776</v>
      </c>
      <c r="F1491" s="131">
        <v>39985</v>
      </c>
      <c r="G1491" s="131">
        <v>41805.833333333336</v>
      </c>
      <c r="H1491" s="131">
        <v>451641.2127049062</v>
      </c>
    </row>
    <row r="1492" spans="1:8" ht="12.75">
      <c r="A1492" s="130">
        <v>38379.056284722225</v>
      </c>
      <c r="C1492" s="153" t="s">
        <v>761</v>
      </c>
      <c r="D1492" s="131">
        <v>25403.031798493277</v>
      </c>
      <c r="F1492" s="131">
        <v>92.16154295583381</v>
      </c>
      <c r="G1492" s="131">
        <v>166.70207957111194</v>
      </c>
      <c r="H1492" s="131">
        <v>25403.031798493277</v>
      </c>
    </row>
    <row r="1494" spans="3:8" ht="12.75">
      <c r="C1494" s="153" t="s">
        <v>762</v>
      </c>
      <c r="D1494" s="131">
        <v>5.157647834517892</v>
      </c>
      <c r="F1494" s="131">
        <v>0.23049029124880277</v>
      </c>
      <c r="G1494" s="131">
        <v>0.3987531554315273</v>
      </c>
      <c r="H1494" s="131">
        <v>5.624604461216684</v>
      </c>
    </row>
    <row r="1495" spans="1:16" ht="12.75">
      <c r="A1495" s="141" t="s">
        <v>742</v>
      </c>
      <c r="B1495" s="136" t="s">
        <v>15</v>
      </c>
      <c r="D1495" s="141" t="s">
        <v>743</v>
      </c>
      <c r="E1495" s="136" t="s">
        <v>744</v>
      </c>
      <c r="F1495" s="137" t="s">
        <v>782</v>
      </c>
      <c r="G1495" s="142" t="s">
        <v>746</v>
      </c>
      <c r="H1495" s="143">
        <v>1</v>
      </c>
      <c r="I1495" s="144" t="s">
        <v>747</v>
      </c>
      <c r="J1495" s="143">
        <v>13</v>
      </c>
      <c r="K1495" s="142" t="s">
        <v>748</v>
      </c>
      <c r="L1495" s="145">
        <v>1</v>
      </c>
      <c r="M1495" s="142" t="s">
        <v>749</v>
      </c>
      <c r="N1495" s="146">
        <v>1</v>
      </c>
      <c r="O1495" s="142" t="s">
        <v>750</v>
      </c>
      <c r="P1495" s="146">
        <v>1</v>
      </c>
    </row>
    <row r="1497" spans="1:10" ht="12.75">
      <c r="A1497" s="147" t="s">
        <v>751</v>
      </c>
      <c r="C1497" s="148" t="s">
        <v>752</v>
      </c>
      <c r="D1497" s="148" t="s">
        <v>753</v>
      </c>
      <c r="F1497" s="148" t="s">
        <v>754</v>
      </c>
      <c r="G1497" s="148" t="s">
        <v>755</v>
      </c>
      <c r="H1497" s="148" t="s">
        <v>756</v>
      </c>
      <c r="I1497" s="149" t="s">
        <v>757</v>
      </c>
      <c r="J1497" s="148" t="s">
        <v>758</v>
      </c>
    </row>
    <row r="1498" spans="1:8" ht="12.75">
      <c r="A1498" s="150" t="s">
        <v>825</v>
      </c>
      <c r="C1498" s="151">
        <v>228.61599999992177</v>
      </c>
      <c r="D1498" s="131">
        <v>42968.29222077131</v>
      </c>
      <c r="F1498" s="131">
        <v>24486</v>
      </c>
      <c r="G1498" s="131">
        <v>24546</v>
      </c>
      <c r="H1498" s="152" t="s">
        <v>16</v>
      </c>
    </row>
    <row r="1500" spans="4:8" ht="12.75">
      <c r="D1500" s="131">
        <v>43981.55164128542</v>
      </c>
      <c r="F1500" s="131">
        <v>24494</v>
      </c>
      <c r="G1500" s="131">
        <v>25034</v>
      </c>
      <c r="H1500" s="152" t="s">
        <v>17</v>
      </c>
    </row>
    <row r="1502" spans="4:8" ht="12.75">
      <c r="D1502" s="131">
        <v>43971.85976648331</v>
      </c>
      <c r="F1502" s="131">
        <v>24669</v>
      </c>
      <c r="G1502" s="131">
        <v>24819</v>
      </c>
      <c r="H1502" s="152" t="s">
        <v>18</v>
      </c>
    </row>
    <row r="1504" spans="1:8" ht="12.75">
      <c r="A1504" s="147" t="s">
        <v>759</v>
      </c>
      <c r="C1504" s="153" t="s">
        <v>760</v>
      </c>
      <c r="D1504" s="131">
        <v>43640.56787618001</v>
      </c>
      <c r="F1504" s="131">
        <v>24549.666666666664</v>
      </c>
      <c r="G1504" s="131">
        <v>24799.666666666664</v>
      </c>
      <c r="H1504" s="131">
        <v>18962.72182530987</v>
      </c>
    </row>
    <row r="1505" spans="1:8" ht="12.75">
      <c r="A1505" s="130">
        <v>38379.05876157407</v>
      </c>
      <c r="C1505" s="153" t="s">
        <v>761</v>
      </c>
      <c r="D1505" s="131">
        <v>582.2279628725612</v>
      </c>
      <c r="F1505" s="131">
        <v>103.42307930695804</v>
      </c>
      <c r="G1505" s="131">
        <v>244.5737789161653</v>
      </c>
      <c r="H1505" s="131">
        <v>582.2279628725612</v>
      </c>
    </row>
    <row r="1507" spans="3:8" ht="12.75">
      <c r="C1507" s="153" t="s">
        <v>762</v>
      </c>
      <c r="D1507" s="131">
        <v>1.3341438739397207</v>
      </c>
      <c r="F1507" s="131">
        <v>0.42128099216672893</v>
      </c>
      <c r="G1507" s="131">
        <v>0.9861978477513087</v>
      </c>
      <c r="H1507" s="131">
        <v>3.0703818166833603</v>
      </c>
    </row>
    <row r="1508" spans="1:10" ht="12.75">
      <c r="A1508" s="147" t="s">
        <v>751</v>
      </c>
      <c r="C1508" s="148" t="s">
        <v>752</v>
      </c>
      <c r="D1508" s="148" t="s">
        <v>753</v>
      </c>
      <c r="F1508" s="148" t="s">
        <v>754</v>
      </c>
      <c r="G1508" s="148" t="s">
        <v>755</v>
      </c>
      <c r="H1508" s="148" t="s">
        <v>756</v>
      </c>
      <c r="I1508" s="149" t="s">
        <v>757</v>
      </c>
      <c r="J1508" s="148" t="s">
        <v>758</v>
      </c>
    </row>
    <row r="1509" spans="1:8" ht="12.75">
      <c r="A1509" s="150" t="s">
        <v>826</v>
      </c>
      <c r="C1509" s="151">
        <v>231.6040000000503</v>
      </c>
      <c r="D1509" s="131">
        <v>160279.86628866196</v>
      </c>
      <c r="F1509" s="131">
        <v>18981</v>
      </c>
      <c r="G1509" s="131">
        <v>21269</v>
      </c>
      <c r="H1509" s="152" t="s">
        <v>19</v>
      </c>
    </row>
    <row r="1511" spans="4:8" ht="12.75">
      <c r="D1511" s="131">
        <v>159891.64093375206</v>
      </c>
      <c r="F1511" s="131">
        <v>18338</v>
      </c>
      <c r="G1511" s="131">
        <v>20747</v>
      </c>
      <c r="H1511" s="152" t="s">
        <v>20</v>
      </c>
    </row>
    <row r="1513" spans="4:8" ht="12.75">
      <c r="D1513" s="131">
        <v>146392.12673687935</v>
      </c>
      <c r="F1513" s="131">
        <v>18653</v>
      </c>
      <c r="G1513" s="131">
        <v>21376</v>
      </c>
      <c r="H1513" s="152" t="s">
        <v>21</v>
      </c>
    </row>
    <row r="1515" spans="1:8" ht="12.75">
      <c r="A1515" s="147" t="s">
        <v>759</v>
      </c>
      <c r="C1515" s="153" t="s">
        <v>760</v>
      </c>
      <c r="D1515" s="131">
        <v>155521.21131976446</v>
      </c>
      <c r="F1515" s="131">
        <v>18657.333333333332</v>
      </c>
      <c r="G1515" s="131">
        <v>21130.666666666664</v>
      </c>
      <c r="H1515" s="131">
        <v>135544.16836755633</v>
      </c>
    </row>
    <row r="1516" spans="1:8" ht="12.75">
      <c r="A1516" s="130">
        <v>38379.05949074074</v>
      </c>
      <c r="C1516" s="153" t="s">
        <v>761</v>
      </c>
      <c r="D1516" s="131">
        <v>7908.40178055315</v>
      </c>
      <c r="F1516" s="131">
        <v>321.52190179415976</v>
      </c>
      <c r="G1516" s="131">
        <v>336.5446973781244</v>
      </c>
      <c r="H1516" s="131">
        <v>7908.40178055315</v>
      </c>
    </row>
    <row r="1518" spans="3:8" ht="12.75">
      <c r="C1518" s="153" t="s">
        <v>762</v>
      </c>
      <c r="D1518" s="131">
        <v>5.085095282786105</v>
      </c>
      <c r="F1518" s="131">
        <v>1.7233004098164786</v>
      </c>
      <c r="G1518" s="131">
        <v>1.5926837647248449</v>
      </c>
      <c r="H1518" s="131">
        <v>5.834557012521459</v>
      </c>
    </row>
    <row r="1519" spans="1:10" ht="12.75">
      <c r="A1519" s="147" t="s">
        <v>751</v>
      </c>
      <c r="C1519" s="148" t="s">
        <v>752</v>
      </c>
      <c r="D1519" s="148" t="s">
        <v>753</v>
      </c>
      <c r="F1519" s="148" t="s">
        <v>754</v>
      </c>
      <c r="G1519" s="148" t="s">
        <v>755</v>
      </c>
      <c r="H1519" s="148" t="s">
        <v>756</v>
      </c>
      <c r="I1519" s="149" t="s">
        <v>757</v>
      </c>
      <c r="J1519" s="148" t="s">
        <v>758</v>
      </c>
    </row>
    <row r="1520" spans="1:8" ht="12.75">
      <c r="A1520" s="150" t="s">
        <v>824</v>
      </c>
      <c r="C1520" s="151">
        <v>267.7160000000149</v>
      </c>
      <c r="D1520" s="131">
        <v>105638.81965124607</v>
      </c>
      <c r="F1520" s="131">
        <v>4673.25</v>
      </c>
      <c r="G1520" s="131">
        <v>4809.75</v>
      </c>
      <c r="H1520" s="152" t="s">
        <v>22</v>
      </c>
    </row>
    <row r="1522" spans="4:8" ht="12.75">
      <c r="D1522" s="131">
        <v>105739.3812431097</v>
      </c>
      <c r="F1522" s="131">
        <v>4697.75</v>
      </c>
      <c r="G1522" s="131">
        <v>4799</v>
      </c>
      <c r="H1522" s="152" t="s">
        <v>23</v>
      </c>
    </row>
    <row r="1524" spans="4:8" ht="12.75">
      <c r="D1524" s="131">
        <v>109542.38098335266</v>
      </c>
      <c r="F1524" s="131">
        <v>4674</v>
      </c>
      <c r="G1524" s="131">
        <v>4814.25</v>
      </c>
      <c r="H1524" s="152" t="s">
        <v>24</v>
      </c>
    </row>
    <row r="1526" spans="1:8" ht="12.75">
      <c r="A1526" s="147" t="s">
        <v>759</v>
      </c>
      <c r="C1526" s="153" t="s">
        <v>760</v>
      </c>
      <c r="D1526" s="131">
        <v>106973.52729256949</v>
      </c>
      <c r="F1526" s="131">
        <v>4681.666666666667</v>
      </c>
      <c r="G1526" s="131">
        <v>4807.666666666667</v>
      </c>
      <c r="H1526" s="131">
        <v>102223.78120352015</v>
      </c>
    </row>
    <row r="1527" spans="1:8" ht="12.75">
      <c r="A1527" s="130">
        <v>38379.06039351852</v>
      </c>
      <c r="C1527" s="153" t="s">
        <v>761</v>
      </c>
      <c r="D1527" s="131">
        <v>2225.2606862860675</v>
      </c>
      <c r="F1527" s="131">
        <v>13.933622405294805</v>
      </c>
      <c r="G1527" s="131">
        <v>7.835549331944335</v>
      </c>
      <c r="H1527" s="131">
        <v>2225.2606862860675</v>
      </c>
    </row>
    <row r="1529" spans="3:8" ht="12.75">
      <c r="C1529" s="153" t="s">
        <v>762</v>
      </c>
      <c r="D1529" s="131">
        <v>2.08019754289306</v>
      </c>
      <c r="F1529" s="131">
        <v>0.2976209840931607</v>
      </c>
      <c r="G1529" s="131">
        <v>0.16298029533268393</v>
      </c>
      <c r="H1529" s="131">
        <v>2.176852255010734</v>
      </c>
    </row>
    <row r="1530" spans="1:10" ht="12.75">
      <c r="A1530" s="147" t="s">
        <v>751</v>
      </c>
      <c r="C1530" s="148" t="s">
        <v>752</v>
      </c>
      <c r="D1530" s="148" t="s">
        <v>753</v>
      </c>
      <c r="F1530" s="148" t="s">
        <v>754</v>
      </c>
      <c r="G1530" s="148" t="s">
        <v>755</v>
      </c>
      <c r="H1530" s="148" t="s">
        <v>756</v>
      </c>
      <c r="I1530" s="149" t="s">
        <v>757</v>
      </c>
      <c r="J1530" s="148" t="s">
        <v>758</v>
      </c>
    </row>
    <row r="1531" spans="1:8" ht="12.75">
      <c r="A1531" s="150" t="s">
        <v>823</v>
      </c>
      <c r="C1531" s="151">
        <v>292.40199999976903</v>
      </c>
      <c r="D1531" s="131">
        <v>18924.75</v>
      </c>
      <c r="F1531" s="131">
        <v>18478.75</v>
      </c>
      <c r="G1531" s="131">
        <v>17494.25</v>
      </c>
      <c r="H1531" s="152" t="s">
        <v>25</v>
      </c>
    </row>
    <row r="1533" spans="4:8" ht="12.75">
      <c r="D1533" s="131">
        <v>19188.283337831497</v>
      </c>
      <c r="F1533" s="131">
        <v>18570.5</v>
      </c>
      <c r="G1533" s="131">
        <v>17299.25</v>
      </c>
      <c r="H1533" s="152" t="s">
        <v>26</v>
      </c>
    </row>
    <row r="1535" spans="4:8" ht="12.75">
      <c r="D1535" s="131">
        <v>19037.745627224445</v>
      </c>
      <c r="F1535" s="131">
        <v>18194</v>
      </c>
      <c r="G1535" s="131">
        <v>17333.25</v>
      </c>
      <c r="H1535" s="152" t="s">
        <v>27</v>
      </c>
    </row>
    <row r="1537" spans="1:8" ht="12.75">
      <c r="A1537" s="147" t="s">
        <v>759</v>
      </c>
      <c r="C1537" s="153" t="s">
        <v>760</v>
      </c>
      <c r="D1537" s="131">
        <v>19050.259655018646</v>
      </c>
      <c r="F1537" s="131">
        <v>18414.416666666668</v>
      </c>
      <c r="G1537" s="131">
        <v>17375.583333333332</v>
      </c>
      <c r="H1537" s="131">
        <v>1235.7950983567223</v>
      </c>
    </row>
    <row r="1538" spans="1:8" ht="12.75">
      <c r="A1538" s="130">
        <v>38379.06133101852</v>
      </c>
      <c r="C1538" s="153" t="s">
        <v>761</v>
      </c>
      <c r="D1538" s="131">
        <v>132.2115944456899</v>
      </c>
      <c r="F1538" s="131">
        <v>196.32153685557103</v>
      </c>
      <c r="G1538" s="131">
        <v>104.16493331891178</v>
      </c>
      <c r="H1538" s="131">
        <v>132.2115944456899</v>
      </c>
    </row>
    <row r="1540" spans="3:8" ht="12.75">
      <c r="C1540" s="153" t="s">
        <v>762</v>
      </c>
      <c r="D1540" s="131">
        <v>0.6940146582771631</v>
      </c>
      <c r="F1540" s="131">
        <v>1.066129546264409</v>
      </c>
      <c r="G1540" s="131">
        <v>0.5994902808188414</v>
      </c>
      <c r="H1540" s="131">
        <v>10.69850451919546</v>
      </c>
    </row>
    <row r="1541" spans="1:10" ht="12.75">
      <c r="A1541" s="147" t="s">
        <v>751</v>
      </c>
      <c r="C1541" s="148" t="s">
        <v>752</v>
      </c>
      <c r="D1541" s="148" t="s">
        <v>753</v>
      </c>
      <c r="F1541" s="148" t="s">
        <v>754</v>
      </c>
      <c r="G1541" s="148" t="s">
        <v>755</v>
      </c>
      <c r="H1541" s="148" t="s">
        <v>756</v>
      </c>
      <c r="I1541" s="149" t="s">
        <v>757</v>
      </c>
      <c r="J1541" s="148" t="s">
        <v>758</v>
      </c>
    </row>
    <row r="1542" spans="1:8" ht="12.75">
      <c r="A1542" s="150" t="s">
        <v>877</v>
      </c>
      <c r="C1542" s="151">
        <v>309.418</v>
      </c>
      <c r="D1542" s="131">
        <v>27579.59758925438</v>
      </c>
      <c r="F1542" s="131">
        <v>5686</v>
      </c>
      <c r="G1542" s="131">
        <v>5488</v>
      </c>
      <c r="H1542" s="152" t="s">
        <v>28</v>
      </c>
    </row>
    <row r="1544" spans="4:8" ht="12.75">
      <c r="D1544" s="131">
        <v>30500.508274018764</v>
      </c>
      <c r="F1544" s="131">
        <v>5764</v>
      </c>
      <c r="G1544" s="131">
        <v>6052</v>
      </c>
      <c r="H1544" s="152" t="s">
        <v>29</v>
      </c>
    </row>
    <row r="1546" spans="4:8" ht="12.75">
      <c r="D1546" s="131">
        <v>30924.170127272606</v>
      </c>
      <c r="F1546" s="131">
        <v>5442</v>
      </c>
      <c r="G1546" s="131">
        <v>5652</v>
      </c>
      <c r="H1546" s="152" t="s">
        <v>30</v>
      </c>
    </row>
    <row r="1548" spans="1:8" ht="12.75">
      <c r="A1548" s="147" t="s">
        <v>759</v>
      </c>
      <c r="C1548" s="153" t="s">
        <v>760</v>
      </c>
      <c r="D1548" s="131">
        <v>29668.091996848583</v>
      </c>
      <c r="F1548" s="131">
        <v>5630.666666666666</v>
      </c>
      <c r="G1548" s="131">
        <v>5730.666666666666</v>
      </c>
      <c r="H1548" s="131">
        <v>23981.355966020063</v>
      </c>
    </row>
    <row r="1549" spans="1:8" ht="12.75">
      <c r="A1549" s="130">
        <v>38379.062060185184</v>
      </c>
      <c r="C1549" s="153" t="s">
        <v>761</v>
      </c>
      <c r="D1549" s="131">
        <v>1821.0516218354844</v>
      </c>
      <c r="F1549" s="131">
        <v>167.98015755836562</v>
      </c>
      <c r="G1549" s="131">
        <v>290.11262180976087</v>
      </c>
      <c r="H1549" s="131">
        <v>1821.0516218354844</v>
      </c>
    </row>
    <row r="1551" spans="3:8" ht="12.75">
      <c r="C1551" s="153" t="s">
        <v>762</v>
      </c>
      <c r="D1551" s="131">
        <v>6.138081350256433</v>
      </c>
      <c r="F1551" s="131">
        <v>2.983308505062142</v>
      </c>
      <c r="G1551" s="131">
        <v>5.06245850063566</v>
      </c>
      <c r="H1551" s="131">
        <v>7.593614074265818</v>
      </c>
    </row>
    <row r="1552" spans="1:10" ht="12.75">
      <c r="A1552" s="147" t="s">
        <v>751</v>
      </c>
      <c r="C1552" s="148" t="s">
        <v>752</v>
      </c>
      <c r="D1552" s="148" t="s">
        <v>753</v>
      </c>
      <c r="F1552" s="148" t="s">
        <v>754</v>
      </c>
      <c r="G1552" s="148" t="s">
        <v>755</v>
      </c>
      <c r="H1552" s="148" t="s">
        <v>756</v>
      </c>
      <c r="I1552" s="149" t="s">
        <v>757</v>
      </c>
      <c r="J1552" s="148" t="s">
        <v>758</v>
      </c>
    </row>
    <row r="1553" spans="1:8" ht="12.75">
      <c r="A1553" s="150" t="s">
        <v>827</v>
      </c>
      <c r="C1553" s="151">
        <v>324.75400000019</v>
      </c>
      <c r="D1553" s="131">
        <v>28562.924559175968</v>
      </c>
      <c r="F1553" s="131">
        <v>24104</v>
      </c>
      <c r="G1553" s="131">
        <v>21595</v>
      </c>
      <c r="H1553" s="152" t="s">
        <v>31</v>
      </c>
    </row>
    <row r="1555" spans="4:8" ht="12.75">
      <c r="D1555" s="131">
        <v>28775.28796902299</v>
      </c>
      <c r="F1555" s="131">
        <v>24395</v>
      </c>
      <c r="G1555" s="131">
        <v>21256</v>
      </c>
      <c r="H1555" s="152" t="s">
        <v>32</v>
      </c>
    </row>
    <row r="1557" spans="4:8" ht="12.75">
      <c r="D1557" s="131">
        <v>28716.604631215334</v>
      </c>
      <c r="F1557" s="131">
        <v>23666</v>
      </c>
      <c r="G1557" s="131">
        <v>21301</v>
      </c>
      <c r="H1557" s="152" t="s">
        <v>33</v>
      </c>
    </row>
    <row r="1559" spans="1:8" ht="12.75">
      <c r="A1559" s="147" t="s">
        <v>759</v>
      </c>
      <c r="C1559" s="153" t="s">
        <v>760</v>
      </c>
      <c r="D1559" s="131">
        <v>28684.9390531381</v>
      </c>
      <c r="F1559" s="131">
        <v>24055</v>
      </c>
      <c r="G1559" s="131">
        <v>21384</v>
      </c>
      <c r="H1559" s="131">
        <v>5447.054184717043</v>
      </c>
    </row>
    <row r="1560" spans="1:8" ht="12.75">
      <c r="A1560" s="130">
        <v>38379.062789351854</v>
      </c>
      <c r="C1560" s="153" t="s">
        <v>761</v>
      </c>
      <c r="D1560" s="131">
        <v>109.66579269138226</v>
      </c>
      <c r="F1560" s="131">
        <v>366.9618508782623</v>
      </c>
      <c r="G1560" s="131">
        <v>184.11137933327205</v>
      </c>
      <c r="H1560" s="131">
        <v>109.66579269138226</v>
      </c>
    </row>
    <row r="1562" spans="3:8" ht="12.75">
      <c r="C1562" s="153" t="s">
        <v>762</v>
      </c>
      <c r="D1562" s="131">
        <v>0.38231140212021814</v>
      </c>
      <c r="F1562" s="131">
        <v>1.5255117475712416</v>
      </c>
      <c r="G1562" s="131">
        <v>0.8609772696093906</v>
      </c>
      <c r="H1562" s="131">
        <v>2.013304604148693</v>
      </c>
    </row>
    <row r="1563" spans="1:10" ht="12.75">
      <c r="A1563" s="147" t="s">
        <v>751</v>
      </c>
      <c r="C1563" s="148" t="s">
        <v>752</v>
      </c>
      <c r="D1563" s="148" t="s">
        <v>753</v>
      </c>
      <c r="F1563" s="148" t="s">
        <v>754</v>
      </c>
      <c r="G1563" s="148" t="s">
        <v>755</v>
      </c>
      <c r="H1563" s="148" t="s">
        <v>756</v>
      </c>
      <c r="I1563" s="149" t="s">
        <v>757</v>
      </c>
      <c r="J1563" s="148" t="s">
        <v>758</v>
      </c>
    </row>
    <row r="1564" spans="1:8" ht="12.75">
      <c r="A1564" s="150" t="s">
        <v>846</v>
      </c>
      <c r="C1564" s="151">
        <v>343.82299999985844</v>
      </c>
      <c r="D1564" s="131">
        <v>20540.795257002115</v>
      </c>
      <c r="F1564" s="131">
        <v>19318</v>
      </c>
      <c r="G1564" s="131">
        <v>19032</v>
      </c>
      <c r="H1564" s="152" t="s">
        <v>34</v>
      </c>
    </row>
    <row r="1566" spans="4:8" ht="12.75">
      <c r="D1566" s="131">
        <v>20266</v>
      </c>
      <c r="F1566" s="131">
        <v>19064</v>
      </c>
      <c r="G1566" s="131">
        <v>19102</v>
      </c>
      <c r="H1566" s="152" t="s">
        <v>35</v>
      </c>
    </row>
    <row r="1568" spans="4:8" ht="12.75">
      <c r="D1568" s="131">
        <v>20430.601223558187</v>
      </c>
      <c r="F1568" s="131">
        <v>19420</v>
      </c>
      <c r="G1568" s="131">
        <v>19034</v>
      </c>
      <c r="H1568" s="152" t="s">
        <v>36</v>
      </c>
    </row>
    <row r="1570" spans="1:8" ht="12.75">
      <c r="A1570" s="147" t="s">
        <v>759</v>
      </c>
      <c r="C1570" s="153" t="s">
        <v>760</v>
      </c>
      <c r="D1570" s="131">
        <v>20412.4654935201</v>
      </c>
      <c r="F1570" s="131">
        <v>19267.333333333332</v>
      </c>
      <c r="G1570" s="131">
        <v>19056</v>
      </c>
      <c r="H1570" s="131">
        <v>1235.5551110064398</v>
      </c>
    </row>
    <row r="1571" spans="1:8" ht="12.75">
      <c r="A1571" s="130">
        <v>38379.06349537037</v>
      </c>
      <c r="C1571" s="153" t="s">
        <v>761</v>
      </c>
      <c r="D1571" s="131">
        <v>138.29239619662698</v>
      </c>
      <c r="F1571" s="131">
        <v>183.32848478437097</v>
      </c>
      <c r="G1571" s="131">
        <v>39.84971769034255</v>
      </c>
      <c r="H1571" s="131">
        <v>138.29239619662698</v>
      </c>
    </row>
    <row r="1573" spans="3:8" ht="12.75">
      <c r="C1573" s="153" t="s">
        <v>762</v>
      </c>
      <c r="D1573" s="131">
        <v>0.677489920267239</v>
      </c>
      <c r="F1573" s="131">
        <v>0.9514990041055897</v>
      </c>
      <c r="G1573" s="131">
        <v>0.20911900551187315</v>
      </c>
      <c r="H1573" s="131">
        <v>11.192733935111878</v>
      </c>
    </row>
    <row r="1574" spans="1:10" ht="12.75">
      <c r="A1574" s="147" t="s">
        <v>751</v>
      </c>
      <c r="C1574" s="148" t="s">
        <v>752</v>
      </c>
      <c r="D1574" s="148" t="s">
        <v>753</v>
      </c>
      <c r="F1574" s="148" t="s">
        <v>754</v>
      </c>
      <c r="G1574" s="148" t="s">
        <v>755</v>
      </c>
      <c r="H1574" s="148" t="s">
        <v>756</v>
      </c>
      <c r="I1574" s="149" t="s">
        <v>757</v>
      </c>
      <c r="J1574" s="148" t="s">
        <v>758</v>
      </c>
    </row>
    <row r="1575" spans="1:8" ht="12.75">
      <c r="A1575" s="150" t="s">
        <v>828</v>
      </c>
      <c r="C1575" s="151">
        <v>361.38400000007823</v>
      </c>
      <c r="D1575" s="131">
        <v>23695.76098689437</v>
      </c>
      <c r="F1575" s="131">
        <v>19954</v>
      </c>
      <c r="G1575" s="131">
        <v>19878</v>
      </c>
      <c r="H1575" s="152" t="s">
        <v>37</v>
      </c>
    </row>
    <row r="1577" spans="4:8" ht="12.75">
      <c r="D1577" s="131">
        <v>23888.025045394897</v>
      </c>
      <c r="F1577" s="131">
        <v>20158</v>
      </c>
      <c r="G1577" s="131">
        <v>20088</v>
      </c>
      <c r="H1577" s="152" t="s">
        <v>38</v>
      </c>
    </row>
    <row r="1579" spans="4:8" ht="12.75">
      <c r="D1579" s="131">
        <v>23711.89540886879</v>
      </c>
      <c r="F1579" s="131">
        <v>20310</v>
      </c>
      <c r="G1579" s="131">
        <v>20082</v>
      </c>
      <c r="H1579" s="152" t="s">
        <v>39</v>
      </c>
    </row>
    <row r="1581" spans="1:8" ht="12.75">
      <c r="A1581" s="147" t="s">
        <v>759</v>
      </c>
      <c r="C1581" s="153" t="s">
        <v>760</v>
      </c>
      <c r="D1581" s="131">
        <v>23765.227147052683</v>
      </c>
      <c r="F1581" s="131">
        <v>20140.666666666668</v>
      </c>
      <c r="G1581" s="131">
        <v>20016</v>
      </c>
      <c r="H1581" s="131">
        <v>3681.8628059674143</v>
      </c>
    </row>
    <row r="1582" spans="1:8" ht="12.75">
      <c r="A1582" s="130">
        <v>38379.06417824074</v>
      </c>
      <c r="C1582" s="153" t="s">
        <v>761</v>
      </c>
      <c r="D1582" s="131">
        <v>106.65164213923804</v>
      </c>
      <c r="F1582" s="131">
        <v>178.63183740121283</v>
      </c>
      <c r="G1582" s="131">
        <v>119.54915307102765</v>
      </c>
      <c r="H1582" s="131">
        <v>106.65164213923804</v>
      </c>
    </row>
    <row r="1584" spans="3:8" ht="12.75">
      <c r="C1584" s="153" t="s">
        <v>762</v>
      </c>
      <c r="D1584" s="131">
        <v>0.4487718189239558</v>
      </c>
      <c r="F1584" s="131">
        <v>0.8869211747437</v>
      </c>
      <c r="G1584" s="131">
        <v>0.5972679509943428</v>
      </c>
      <c r="H1584" s="131">
        <v>2.8966761598607467</v>
      </c>
    </row>
    <row r="1585" spans="1:10" ht="12.75">
      <c r="A1585" s="147" t="s">
        <v>751</v>
      </c>
      <c r="C1585" s="148" t="s">
        <v>752</v>
      </c>
      <c r="D1585" s="148" t="s">
        <v>753</v>
      </c>
      <c r="F1585" s="148" t="s">
        <v>754</v>
      </c>
      <c r="G1585" s="148" t="s">
        <v>755</v>
      </c>
      <c r="H1585" s="148" t="s">
        <v>756</v>
      </c>
      <c r="I1585" s="149" t="s">
        <v>757</v>
      </c>
      <c r="J1585" s="148" t="s">
        <v>758</v>
      </c>
    </row>
    <row r="1586" spans="1:8" ht="12.75">
      <c r="A1586" s="150" t="s">
        <v>847</v>
      </c>
      <c r="C1586" s="151">
        <v>371.029</v>
      </c>
      <c r="D1586" s="131">
        <v>27316.75</v>
      </c>
      <c r="F1586" s="131">
        <v>26650</v>
      </c>
      <c r="G1586" s="131">
        <v>26822.000000029802</v>
      </c>
      <c r="H1586" s="152" t="s">
        <v>40</v>
      </c>
    </row>
    <row r="1588" spans="4:8" ht="12.75">
      <c r="D1588" s="131">
        <v>27585.75</v>
      </c>
      <c r="F1588" s="131">
        <v>26550</v>
      </c>
      <c r="G1588" s="131">
        <v>26586</v>
      </c>
      <c r="H1588" s="152" t="s">
        <v>41</v>
      </c>
    </row>
    <row r="1590" spans="4:8" ht="12.75">
      <c r="D1590" s="131">
        <v>27467.25</v>
      </c>
      <c r="F1590" s="131">
        <v>26856</v>
      </c>
      <c r="G1590" s="131">
        <v>27016.000000029802</v>
      </c>
      <c r="H1590" s="152" t="s">
        <v>42</v>
      </c>
    </row>
    <row r="1592" spans="1:8" ht="12.75">
      <c r="A1592" s="147" t="s">
        <v>759</v>
      </c>
      <c r="C1592" s="153" t="s">
        <v>760</v>
      </c>
      <c r="D1592" s="131">
        <v>27456.583333333336</v>
      </c>
      <c r="F1592" s="131">
        <v>26685.333333333336</v>
      </c>
      <c r="G1592" s="131">
        <v>26808.00000001987</v>
      </c>
      <c r="H1592" s="131">
        <v>724.5692388930735</v>
      </c>
    </row>
    <row r="1593" spans="1:8" ht="12.75">
      <c r="A1593" s="130">
        <v>38379.064884259256</v>
      </c>
      <c r="C1593" s="153" t="s">
        <v>761</v>
      </c>
      <c r="D1593" s="131">
        <v>134.81685107334815</v>
      </c>
      <c r="F1593" s="131">
        <v>156.02991166226218</v>
      </c>
      <c r="G1593" s="131">
        <v>215.34158912414114</v>
      </c>
      <c r="H1593" s="131">
        <v>134.81685107334815</v>
      </c>
    </row>
    <row r="1595" spans="3:8" ht="12.75">
      <c r="C1595" s="153" t="s">
        <v>762</v>
      </c>
      <c r="D1595" s="131">
        <v>0.49101830856600204</v>
      </c>
      <c r="F1595" s="131">
        <v>0.5847028767197793</v>
      </c>
      <c r="G1595" s="131">
        <v>0.8032736090867708</v>
      </c>
      <c r="H1595" s="131">
        <v>18.606482836520666</v>
      </c>
    </row>
    <row r="1596" spans="1:10" ht="12.75">
      <c r="A1596" s="147" t="s">
        <v>751</v>
      </c>
      <c r="C1596" s="148" t="s">
        <v>752</v>
      </c>
      <c r="D1596" s="148" t="s">
        <v>753</v>
      </c>
      <c r="F1596" s="148" t="s">
        <v>754</v>
      </c>
      <c r="G1596" s="148" t="s">
        <v>755</v>
      </c>
      <c r="H1596" s="148" t="s">
        <v>756</v>
      </c>
      <c r="I1596" s="149" t="s">
        <v>757</v>
      </c>
      <c r="J1596" s="148" t="s">
        <v>758</v>
      </c>
    </row>
    <row r="1597" spans="1:8" ht="12.75">
      <c r="A1597" s="150" t="s">
        <v>822</v>
      </c>
      <c r="C1597" s="151">
        <v>407.77100000018254</v>
      </c>
      <c r="D1597" s="131">
        <v>68999.79319608212</v>
      </c>
      <c r="F1597" s="131">
        <v>56700</v>
      </c>
      <c r="G1597" s="131">
        <v>55700</v>
      </c>
      <c r="H1597" s="152" t="s">
        <v>43</v>
      </c>
    </row>
    <row r="1599" spans="4:8" ht="12.75">
      <c r="D1599" s="131">
        <v>69033.05234634876</v>
      </c>
      <c r="F1599" s="131">
        <v>57300</v>
      </c>
      <c r="G1599" s="131">
        <v>55400</v>
      </c>
      <c r="H1599" s="152" t="s">
        <v>44</v>
      </c>
    </row>
    <row r="1601" spans="4:8" ht="12.75">
      <c r="D1601" s="131">
        <v>68407.84016430378</v>
      </c>
      <c r="F1601" s="131">
        <v>56400</v>
      </c>
      <c r="G1601" s="131">
        <v>55800</v>
      </c>
      <c r="H1601" s="152" t="s">
        <v>45</v>
      </c>
    </row>
    <row r="1603" spans="1:8" ht="12.75">
      <c r="A1603" s="147" t="s">
        <v>759</v>
      </c>
      <c r="C1603" s="153" t="s">
        <v>760</v>
      </c>
      <c r="D1603" s="131">
        <v>68813.56190224488</v>
      </c>
      <c r="F1603" s="131">
        <v>56800</v>
      </c>
      <c r="G1603" s="131">
        <v>55633.33333333333</v>
      </c>
      <c r="H1603" s="131">
        <v>12606.434019645305</v>
      </c>
    </row>
    <row r="1604" spans="1:8" ht="12.75">
      <c r="A1604" s="130">
        <v>38379.065613425926</v>
      </c>
      <c r="C1604" s="153" t="s">
        <v>761</v>
      </c>
      <c r="D1604" s="131">
        <v>351.75863777202835</v>
      </c>
      <c r="F1604" s="131">
        <v>458.25756949558405</v>
      </c>
      <c r="G1604" s="131">
        <v>208.16659994661327</v>
      </c>
      <c r="H1604" s="131">
        <v>351.75863777202835</v>
      </c>
    </row>
    <row r="1606" spans="3:8" ht="12.75">
      <c r="C1606" s="153" t="s">
        <v>762</v>
      </c>
      <c r="D1606" s="131">
        <v>0.5111763263638779</v>
      </c>
      <c r="F1606" s="131">
        <v>0.806791495590817</v>
      </c>
      <c r="G1606" s="131">
        <v>0.37417603345706413</v>
      </c>
      <c r="H1606" s="131">
        <v>2.790310386139835</v>
      </c>
    </row>
    <row r="1607" spans="1:10" ht="12.75">
      <c r="A1607" s="147" t="s">
        <v>751</v>
      </c>
      <c r="C1607" s="148" t="s">
        <v>752</v>
      </c>
      <c r="D1607" s="148" t="s">
        <v>753</v>
      </c>
      <c r="F1607" s="148" t="s">
        <v>754</v>
      </c>
      <c r="G1607" s="148" t="s">
        <v>755</v>
      </c>
      <c r="H1607" s="148" t="s">
        <v>756</v>
      </c>
      <c r="I1607" s="149" t="s">
        <v>757</v>
      </c>
      <c r="J1607" s="148" t="s">
        <v>758</v>
      </c>
    </row>
    <row r="1608" spans="1:8" ht="12.75">
      <c r="A1608" s="150" t="s">
        <v>829</v>
      </c>
      <c r="C1608" s="151">
        <v>455.40299999993294</v>
      </c>
      <c r="D1608" s="131">
        <v>46545.26442492008</v>
      </c>
      <c r="F1608" s="131">
        <v>38050</v>
      </c>
      <c r="G1608" s="131">
        <v>40332.5</v>
      </c>
      <c r="H1608" s="152" t="s">
        <v>46</v>
      </c>
    </row>
    <row r="1610" spans="4:8" ht="12.75">
      <c r="D1610" s="131">
        <v>46252.486281096935</v>
      </c>
      <c r="F1610" s="131">
        <v>37770</v>
      </c>
      <c r="G1610" s="131">
        <v>40157.5</v>
      </c>
      <c r="H1610" s="152" t="s">
        <v>47</v>
      </c>
    </row>
    <row r="1612" spans="4:8" ht="12.75">
      <c r="D1612" s="131">
        <v>46327.354351460934</v>
      </c>
      <c r="F1612" s="131">
        <v>38482.5</v>
      </c>
      <c r="G1612" s="131">
        <v>40325</v>
      </c>
      <c r="H1612" s="152" t="s">
        <v>48</v>
      </c>
    </row>
    <row r="1614" spans="1:8" ht="12.75">
      <c r="A1614" s="147" t="s">
        <v>759</v>
      </c>
      <c r="C1614" s="153" t="s">
        <v>760</v>
      </c>
      <c r="D1614" s="131">
        <v>46375.03501915932</v>
      </c>
      <c r="F1614" s="131">
        <v>38100.833333333336</v>
      </c>
      <c r="G1614" s="131">
        <v>40271.666666666664</v>
      </c>
      <c r="H1614" s="131">
        <v>7195.095581174823</v>
      </c>
    </row>
    <row r="1615" spans="1:8" ht="12.75">
      <c r="A1615" s="130">
        <v>38379.066516203704</v>
      </c>
      <c r="C1615" s="153" t="s">
        <v>761</v>
      </c>
      <c r="D1615" s="131">
        <v>152.10142973947458</v>
      </c>
      <c r="F1615" s="131">
        <v>358.9597238317042</v>
      </c>
      <c r="G1615" s="131">
        <v>98.94232326630164</v>
      </c>
      <c r="H1615" s="131">
        <v>152.10142973947458</v>
      </c>
    </row>
    <row r="1617" spans="3:8" ht="12.75">
      <c r="C1617" s="153" t="s">
        <v>762</v>
      </c>
      <c r="D1617" s="131">
        <v>0.3279812719853162</v>
      </c>
      <c r="F1617" s="131">
        <v>0.9421308995823472</v>
      </c>
      <c r="G1617" s="131">
        <v>0.2456871827164715</v>
      </c>
      <c r="H1617" s="131">
        <v>2.1139598219852873</v>
      </c>
    </row>
    <row r="1618" spans="1:16" ht="12.75">
      <c r="A1618" s="141" t="s">
        <v>742</v>
      </c>
      <c r="B1618" s="136" t="s">
        <v>49</v>
      </c>
      <c r="D1618" s="141" t="s">
        <v>743</v>
      </c>
      <c r="E1618" s="136" t="s">
        <v>744</v>
      </c>
      <c r="F1618" s="137" t="s">
        <v>783</v>
      </c>
      <c r="G1618" s="142" t="s">
        <v>746</v>
      </c>
      <c r="H1618" s="143">
        <v>1</v>
      </c>
      <c r="I1618" s="144" t="s">
        <v>747</v>
      </c>
      <c r="J1618" s="143">
        <v>14</v>
      </c>
      <c r="K1618" s="142" t="s">
        <v>748</v>
      </c>
      <c r="L1618" s="145">
        <v>1</v>
      </c>
      <c r="M1618" s="142" t="s">
        <v>749</v>
      </c>
      <c r="N1618" s="146">
        <v>1</v>
      </c>
      <c r="O1618" s="142" t="s">
        <v>750</v>
      </c>
      <c r="P1618" s="146">
        <v>1</v>
      </c>
    </row>
    <row r="1620" spans="1:10" ht="12.75">
      <c r="A1620" s="147" t="s">
        <v>751</v>
      </c>
      <c r="C1620" s="148" t="s">
        <v>752</v>
      </c>
      <c r="D1620" s="148" t="s">
        <v>753</v>
      </c>
      <c r="F1620" s="148" t="s">
        <v>754</v>
      </c>
      <c r="G1620" s="148" t="s">
        <v>755</v>
      </c>
      <c r="H1620" s="148" t="s">
        <v>756</v>
      </c>
      <c r="I1620" s="149" t="s">
        <v>757</v>
      </c>
      <c r="J1620" s="148" t="s">
        <v>758</v>
      </c>
    </row>
    <row r="1621" spans="1:8" ht="12.75">
      <c r="A1621" s="150" t="s">
        <v>825</v>
      </c>
      <c r="C1621" s="151">
        <v>228.61599999992177</v>
      </c>
      <c r="D1621" s="131">
        <v>31348.390394032</v>
      </c>
      <c r="F1621" s="131">
        <v>23521</v>
      </c>
      <c r="G1621" s="131">
        <v>24134</v>
      </c>
      <c r="H1621" s="152" t="s">
        <v>50</v>
      </c>
    </row>
    <row r="1623" spans="4:8" ht="12.75">
      <c r="D1623" s="131">
        <v>31545.04844480753</v>
      </c>
      <c r="F1623" s="131">
        <v>24023</v>
      </c>
      <c r="G1623" s="131">
        <v>24229</v>
      </c>
      <c r="H1623" s="152" t="s">
        <v>51</v>
      </c>
    </row>
    <row r="1625" spans="4:8" ht="12.75">
      <c r="D1625" s="131">
        <v>31735.1316126585</v>
      </c>
      <c r="F1625" s="131">
        <v>24339</v>
      </c>
      <c r="G1625" s="131">
        <v>23037</v>
      </c>
      <c r="H1625" s="152" t="s">
        <v>52</v>
      </c>
    </row>
    <row r="1627" spans="1:8" ht="12.75">
      <c r="A1627" s="147" t="s">
        <v>759</v>
      </c>
      <c r="C1627" s="153" t="s">
        <v>760</v>
      </c>
      <c r="D1627" s="131">
        <v>31542.856817166008</v>
      </c>
      <c r="F1627" s="131">
        <v>23961</v>
      </c>
      <c r="G1627" s="131">
        <v>23800</v>
      </c>
      <c r="H1627" s="131">
        <v>7664.4043405930515</v>
      </c>
    </row>
    <row r="1628" spans="1:8" ht="12.75">
      <c r="A1628" s="130">
        <v>38379.06900462963</v>
      </c>
      <c r="C1628" s="153" t="s">
        <v>761</v>
      </c>
      <c r="D1628" s="131">
        <v>193.37992390599734</v>
      </c>
      <c r="F1628" s="131">
        <v>412.5093938324314</v>
      </c>
      <c r="G1628" s="131">
        <v>662.4824525978028</v>
      </c>
      <c r="H1628" s="131">
        <v>193.37992390599734</v>
      </c>
    </row>
    <row r="1630" spans="3:8" ht="12.75">
      <c r="C1630" s="153" t="s">
        <v>762</v>
      </c>
      <c r="D1630" s="131">
        <v>0.613070417264037</v>
      </c>
      <c r="F1630" s="131">
        <v>1.721586719387469</v>
      </c>
      <c r="G1630" s="131">
        <v>2.78353971679749</v>
      </c>
      <c r="H1630" s="131">
        <v>2.5230913625185143</v>
      </c>
    </row>
    <row r="1631" spans="1:10" ht="12.75">
      <c r="A1631" s="147" t="s">
        <v>751</v>
      </c>
      <c r="C1631" s="148" t="s">
        <v>752</v>
      </c>
      <c r="D1631" s="148" t="s">
        <v>753</v>
      </c>
      <c r="F1631" s="148" t="s">
        <v>754</v>
      </c>
      <c r="G1631" s="148" t="s">
        <v>755</v>
      </c>
      <c r="H1631" s="148" t="s">
        <v>756</v>
      </c>
      <c r="I1631" s="149" t="s">
        <v>757</v>
      </c>
      <c r="J1631" s="148" t="s">
        <v>758</v>
      </c>
    </row>
    <row r="1632" spans="1:8" ht="12.75">
      <c r="A1632" s="150" t="s">
        <v>826</v>
      </c>
      <c r="C1632" s="151">
        <v>231.6040000000503</v>
      </c>
      <c r="D1632" s="131">
        <v>22455.970935434103</v>
      </c>
      <c r="F1632" s="131">
        <v>17363</v>
      </c>
      <c r="G1632" s="131">
        <v>19692</v>
      </c>
      <c r="H1632" s="152" t="s">
        <v>53</v>
      </c>
    </row>
    <row r="1634" spans="4:8" ht="12.75">
      <c r="D1634" s="131">
        <v>22328.968941390514</v>
      </c>
      <c r="F1634" s="131">
        <v>17220</v>
      </c>
      <c r="G1634" s="131">
        <v>19480</v>
      </c>
      <c r="H1634" s="152" t="s">
        <v>54</v>
      </c>
    </row>
    <row r="1636" spans="4:8" ht="12.75">
      <c r="D1636" s="131">
        <v>22609.950186789036</v>
      </c>
      <c r="F1636" s="131">
        <v>17511</v>
      </c>
      <c r="G1636" s="131">
        <v>19895</v>
      </c>
      <c r="H1636" s="152" t="s">
        <v>55</v>
      </c>
    </row>
    <row r="1638" spans="1:8" ht="12.75">
      <c r="A1638" s="147" t="s">
        <v>759</v>
      </c>
      <c r="C1638" s="153" t="s">
        <v>760</v>
      </c>
      <c r="D1638" s="131">
        <v>22464.963354537882</v>
      </c>
      <c r="F1638" s="131">
        <v>17364.666666666668</v>
      </c>
      <c r="G1638" s="131">
        <v>19689</v>
      </c>
      <c r="H1638" s="131">
        <v>3860.0897913194935</v>
      </c>
    </row>
    <row r="1639" spans="1:8" ht="12.75">
      <c r="A1639" s="130">
        <v>38379.06972222222</v>
      </c>
      <c r="C1639" s="153" t="s">
        <v>761</v>
      </c>
      <c r="D1639" s="131">
        <v>140.70629967217428</v>
      </c>
      <c r="F1639" s="131">
        <v>145.50715904495328</v>
      </c>
      <c r="G1639" s="131">
        <v>207.51626442281577</v>
      </c>
      <c r="H1639" s="131">
        <v>140.70629967217428</v>
      </c>
    </row>
    <row r="1641" spans="3:8" ht="12.75">
      <c r="C1641" s="153" t="s">
        <v>762</v>
      </c>
      <c r="D1641" s="131">
        <v>0.6263366534437365</v>
      </c>
      <c r="F1641" s="131">
        <v>0.8379496240159325</v>
      </c>
      <c r="G1641" s="131">
        <v>1.0539705643903485</v>
      </c>
      <c r="H1641" s="131">
        <v>3.645156130528163</v>
      </c>
    </row>
    <row r="1642" spans="1:10" ht="12.75">
      <c r="A1642" s="147" t="s">
        <v>751</v>
      </c>
      <c r="C1642" s="148" t="s">
        <v>752</v>
      </c>
      <c r="D1642" s="148" t="s">
        <v>753</v>
      </c>
      <c r="F1642" s="148" t="s">
        <v>754</v>
      </c>
      <c r="G1642" s="148" t="s">
        <v>755</v>
      </c>
      <c r="H1642" s="148" t="s">
        <v>756</v>
      </c>
      <c r="I1642" s="149" t="s">
        <v>757</v>
      </c>
      <c r="J1642" s="148" t="s">
        <v>758</v>
      </c>
    </row>
    <row r="1643" spans="1:8" ht="12.75">
      <c r="A1643" s="150" t="s">
        <v>824</v>
      </c>
      <c r="C1643" s="151">
        <v>267.7160000000149</v>
      </c>
      <c r="D1643" s="131">
        <v>5024.623086877167</v>
      </c>
      <c r="F1643" s="131">
        <v>4360.75</v>
      </c>
      <c r="G1643" s="131">
        <v>4544.75</v>
      </c>
      <c r="H1643" s="152" t="s">
        <v>56</v>
      </c>
    </row>
    <row r="1645" spans="4:8" ht="12.75">
      <c r="D1645" s="131">
        <v>5072.333281725645</v>
      </c>
      <c r="F1645" s="131">
        <v>4402.5</v>
      </c>
      <c r="G1645" s="131">
        <v>4539.25</v>
      </c>
      <c r="H1645" s="152" t="s">
        <v>57</v>
      </c>
    </row>
    <row r="1647" spans="4:8" ht="12.75">
      <c r="D1647" s="131">
        <v>4998.1301627755165</v>
      </c>
      <c r="F1647" s="131">
        <v>4354.75</v>
      </c>
      <c r="G1647" s="131">
        <v>4508.5</v>
      </c>
      <c r="H1647" s="152" t="s">
        <v>58</v>
      </c>
    </row>
    <row r="1649" spans="1:8" ht="12.75">
      <c r="A1649" s="147" t="s">
        <v>759</v>
      </c>
      <c r="C1649" s="153" t="s">
        <v>760</v>
      </c>
      <c r="D1649" s="131">
        <v>5031.695510459443</v>
      </c>
      <c r="F1649" s="131">
        <v>4372.666666666667</v>
      </c>
      <c r="G1649" s="131">
        <v>4530.833333333333</v>
      </c>
      <c r="H1649" s="131">
        <v>573.5693572304017</v>
      </c>
    </row>
    <row r="1650" spans="1:8" ht="12.75">
      <c r="A1650" s="130">
        <v>38379.07061342592</v>
      </c>
      <c r="C1650" s="153" t="s">
        <v>761</v>
      </c>
      <c r="D1650" s="131">
        <v>37.6037245093616</v>
      </c>
      <c r="F1650" s="131">
        <v>26.010014097138306</v>
      </c>
      <c r="G1650" s="131">
        <v>19.535757813131625</v>
      </c>
      <c r="H1650" s="131">
        <v>37.6037245093616</v>
      </c>
    </row>
    <row r="1652" spans="3:8" ht="12.75">
      <c r="C1652" s="153" t="s">
        <v>762</v>
      </c>
      <c r="D1652" s="131">
        <v>0.7473370443659462</v>
      </c>
      <c r="F1652" s="131">
        <v>0.5948318515887704</v>
      </c>
      <c r="G1652" s="131">
        <v>0.43117361367956497</v>
      </c>
      <c r="H1652" s="131">
        <v>6.556090215652204</v>
      </c>
    </row>
    <row r="1653" spans="1:10" ht="12.75">
      <c r="A1653" s="147" t="s">
        <v>751</v>
      </c>
      <c r="C1653" s="148" t="s">
        <v>752</v>
      </c>
      <c r="D1653" s="148" t="s">
        <v>753</v>
      </c>
      <c r="F1653" s="148" t="s">
        <v>754</v>
      </c>
      <c r="G1653" s="148" t="s">
        <v>755</v>
      </c>
      <c r="H1653" s="148" t="s">
        <v>756</v>
      </c>
      <c r="I1653" s="149" t="s">
        <v>757</v>
      </c>
      <c r="J1653" s="148" t="s">
        <v>758</v>
      </c>
    </row>
    <row r="1654" spans="1:8" ht="12.75">
      <c r="A1654" s="150" t="s">
        <v>823</v>
      </c>
      <c r="C1654" s="151">
        <v>292.40199999976903</v>
      </c>
      <c r="D1654" s="131">
        <v>27499.538661897182</v>
      </c>
      <c r="F1654" s="131">
        <v>17312.75</v>
      </c>
      <c r="G1654" s="131">
        <v>16596.75</v>
      </c>
      <c r="H1654" s="152" t="s">
        <v>59</v>
      </c>
    </row>
    <row r="1656" spans="4:8" ht="12.75">
      <c r="D1656" s="131">
        <v>28104.062456816435</v>
      </c>
      <c r="F1656" s="131">
        <v>17315.75</v>
      </c>
      <c r="G1656" s="131">
        <v>16709.75</v>
      </c>
      <c r="H1656" s="152" t="s">
        <v>60</v>
      </c>
    </row>
    <row r="1658" spans="4:8" ht="12.75">
      <c r="D1658" s="131">
        <v>28435.49507406354</v>
      </c>
      <c r="F1658" s="131">
        <v>17274</v>
      </c>
      <c r="G1658" s="131">
        <v>16713.75</v>
      </c>
      <c r="H1658" s="152" t="s">
        <v>61</v>
      </c>
    </row>
    <row r="1660" spans="1:8" ht="12.75">
      <c r="A1660" s="147" t="s">
        <v>759</v>
      </c>
      <c r="C1660" s="153" t="s">
        <v>760</v>
      </c>
      <c r="D1660" s="131">
        <v>28013.032064259052</v>
      </c>
      <c r="F1660" s="131">
        <v>17300.833333333332</v>
      </c>
      <c r="G1660" s="131">
        <v>16673.416666666668</v>
      </c>
      <c r="H1660" s="131">
        <v>11074.547474406041</v>
      </c>
    </row>
    <row r="1661" spans="1:8" ht="12.75">
      <c r="A1661" s="130">
        <v>38379.0715625</v>
      </c>
      <c r="C1661" s="153" t="s">
        <v>761</v>
      </c>
      <c r="D1661" s="131">
        <v>474.5719130392695</v>
      </c>
      <c r="F1661" s="131">
        <v>23.286709371084044</v>
      </c>
      <c r="G1661" s="131">
        <v>66.42539674953649</v>
      </c>
      <c r="H1661" s="131">
        <v>474.5719130392695</v>
      </c>
    </row>
    <row r="1663" spans="3:8" ht="12.75">
      <c r="C1663" s="153" t="s">
        <v>762</v>
      </c>
      <c r="D1663" s="131">
        <v>1.6941111977834091</v>
      </c>
      <c r="F1663" s="131">
        <v>0.134598772917012</v>
      </c>
      <c r="G1663" s="131">
        <v>0.3983910321292066</v>
      </c>
      <c r="H1663" s="131">
        <v>4.285248802590212</v>
      </c>
    </row>
    <row r="1664" spans="1:10" ht="12.75">
      <c r="A1664" s="147" t="s">
        <v>751</v>
      </c>
      <c r="C1664" s="148" t="s">
        <v>752</v>
      </c>
      <c r="D1664" s="148" t="s">
        <v>753</v>
      </c>
      <c r="F1664" s="148" t="s">
        <v>754</v>
      </c>
      <c r="G1664" s="148" t="s">
        <v>755</v>
      </c>
      <c r="H1664" s="148" t="s">
        <v>756</v>
      </c>
      <c r="I1664" s="149" t="s">
        <v>757</v>
      </c>
      <c r="J1664" s="148" t="s">
        <v>758</v>
      </c>
    </row>
    <row r="1665" spans="1:8" ht="12.75">
      <c r="A1665" s="150" t="s">
        <v>877</v>
      </c>
      <c r="C1665" s="151">
        <v>309.418</v>
      </c>
      <c r="D1665" s="131">
        <v>30667.38752284646</v>
      </c>
      <c r="F1665" s="131">
        <v>6192</v>
      </c>
      <c r="G1665" s="131">
        <v>5596</v>
      </c>
      <c r="H1665" s="152" t="s">
        <v>62</v>
      </c>
    </row>
    <row r="1667" spans="4:8" ht="12.75">
      <c r="D1667" s="131">
        <v>28848.25</v>
      </c>
      <c r="F1667" s="131">
        <v>6028</v>
      </c>
      <c r="G1667" s="131">
        <v>5462</v>
      </c>
      <c r="H1667" s="152" t="s">
        <v>63</v>
      </c>
    </row>
    <row r="1669" spans="4:8" ht="12.75">
      <c r="D1669" s="131">
        <v>30591.012662172318</v>
      </c>
      <c r="F1669" s="131">
        <v>6058</v>
      </c>
      <c r="G1669" s="131">
        <v>5594</v>
      </c>
      <c r="H1669" s="152" t="s">
        <v>64</v>
      </c>
    </row>
    <row r="1671" spans="1:8" ht="12.75">
      <c r="A1671" s="147" t="s">
        <v>759</v>
      </c>
      <c r="C1671" s="153" t="s">
        <v>760</v>
      </c>
      <c r="D1671" s="131">
        <v>30035.550061672926</v>
      </c>
      <c r="F1671" s="131">
        <v>6092.666666666666</v>
      </c>
      <c r="G1671" s="131">
        <v>5550.666666666666</v>
      </c>
      <c r="H1671" s="131">
        <v>24246.779348763484</v>
      </c>
    </row>
    <row r="1672" spans="1:8" ht="12.75">
      <c r="A1672" s="130">
        <v>38379.072291666664</v>
      </c>
      <c r="C1672" s="153" t="s">
        <v>761</v>
      </c>
      <c r="D1672" s="131">
        <v>1028.9408910000798</v>
      </c>
      <c r="F1672" s="131">
        <v>87.32315462312006</v>
      </c>
      <c r="G1672" s="131">
        <v>76.79409699536373</v>
      </c>
      <c r="H1672" s="131">
        <v>1028.9408910000798</v>
      </c>
    </row>
    <row r="1674" spans="3:8" ht="12.75">
      <c r="C1674" s="153" t="s">
        <v>762</v>
      </c>
      <c r="D1674" s="131">
        <v>3.4257434569612455</v>
      </c>
      <c r="F1674" s="131">
        <v>1.4332501579459471</v>
      </c>
      <c r="G1674" s="131">
        <v>1.3835112358040549</v>
      </c>
      <c r="H1674" s="131">
        <v>4.243618817162835</v>
      </c>
    </row>
    <row r="1675" spans="1:10" ht="12.75">
      <c r="A1675" s="147" t="s">
        <v>751</v>
      </c>
      <c r="C1675" s="148" t="s">
        <v>752</v>
      </c>
      <c r="D1675" s="148" t="s">
        <v>753</v>
      </c>
      <c r="F1675" s="148" t="s">
        <v>754</v>
      </c>
      <c r="G1675" s="148" t="s">
        <v>755</v>
      </c>
      <c r="H1675" s="148" t="s">
        <v>756</v>
      </c>
      <c r="I1675" s="149" t="s">
        <v>757</v>
      </c>
      <c r="J1675" s="148" t="s">
        <v>758</v>
      </c>
    </row>
    <row r="1676" spans="1:8" ht="12.75">
      <c r="A1676" s="150" t="s">
        <v>827</v>
      </c>
      <c r="C1676" s="151">
        <v>324.75400000019</v>
      </c>
      <c r="D1676" s="131">
        <v>28404.060472726822</v>
      </c>
      <c r="F1676" s="131">
        <v>24536</v>
      </c>
      <c r="G1676" s="131">
        <v>22910</v>
      </c>
      <c r="H1676" s="152" t="s">
        <v>65</v>
      </c>
    </row>
    <row r="1678" spans="4:8" ht="12.75">
      <c r="D1678" s="131">
        <v>29248.49332422018</v>
      </c>
      <c r="F1678" s="131">
        <v>24878</v>
      </c>
      <c r="G1678" s="131">
        <v>22442</v>
      </c>
      <c r="H1678" s="152" t="s">
        <v>66</v>
      </c>
    </row>
    <row r="1680" spans="4:8" ht="12.75">
      <c r="D1680" s="131">
        <v>29175.91863140464</v>
      </c>
      <c r="F1680" s="131">
        <v>24549</v>
      </c>
      <c r="G1680" s="131">
        <v>22674</v>
      </c>
      <c r="H1680" s="152" t="s">
        <v>67</v>
      </c>
    </row>
    <row r="1682" spans="1:8" ht="12.75">
      <c r="A1682" s="147" t="s">
        <v>759</v>
      </c>
      <c r="C1682" s="153" t="s">
        <v>760</v>
      </c>
      <c r="D1682" s="131">
        <v>28942.82414278388</v>
      </c>
      <c r="F1682" s="131">
        <v>24654.333333333336</v>
      </c>
      <c r="G1682" s="131">
        <v>22675.333333333336</v>
      </c>
      <c r="H1682" s="131">
        <v>4893.908572608442</v>
      </c>
    </row>
    <row r="1683" spans="1:8" ht="12.75">
      <c r="A1683" s="130">
        <v>38379.07303240741</v>
      </c>
      <c r="C1683" s="153" t="s">
        <v>761</v>
      </c>
      <c r="D1683" s="131">
        <v>467.99197710990893</v>
      </c>
      <c r="F1683" s="131">
        <v>193.81004445934516</v>
      </c>
      <c r="G1683" s="131">
        <v>234.00284898550558</v>
      </c>
      <c r="H1683" s="131">
        <v>467.99197710990893</v>
      </c>
    </row>
    <row r="1685" spans="3:8" ht="12.75">
      <c r="C1685" s="153" t="s">
        <v>762</v>
      </c>
      <c r="D1685" s="131">
        <v>1.6169533933563642</v>
      </c>
      <c r="F1685" s="131">
        <v>0.786109451182396</v>
      </c>
      <c r="G1685" s="131">
        <v>1.0319709331086888</v>
      </c>
      <c r="H1685" s="131">
        <v>9.562744586797017</v>
      </c>
    </row>
    <row r="1686" spans="1:10" ht="12.75">
      <c r="A1686" s="147" t="s">
        <v>751</v>
      </c>
      <c r="C1686" s="148" t="s">
        <v>752</v>
      </c>
      <c r="D1686" s="148" t="s">
        <v>753</v>
      </c>
      <c r="F1686" s="148" t="s">
        <v>754</v>
      </c>
      <c r="G1686" s="148" t="s">
        <v>755</v>
      </c>
      <c r="H1686" s="148" t="s">
        <v>756</v>
      </c>
      <c r="I1686" s="149" t="s">
        <v>757</v>
      </c>
      <c r="J1686" s="148" t="s">
        <v>758</v>
      </c>
    </row>
    <row r="1687" spans="1:8" ht="12.75">
      <c r="A1687" s="150" t="s">
        <v>846</v>
      </c>
      <c r="C1687" s="151">
        <v>343.82299999985844</v>
      </c>
      <c r="D1687" s="131">
        <v>239295.69089651108</v>
      </c>
      <c r="F1687" s="131">
        <v>19968</v>
      </c>
      <c r="G1687" s="131">
        <v>19268</v>
      </c>
      <c r="H1687" s="152" t="s">
        <v>68</v>
      </c>
    </row>
    <row r="1689" spans="4:8" ht="12.75">
      <c r="D1689" s="131">
        <v>224690.55302906036</v>
      </c>
      <c r="F1689" s="131">
        <v>19852</v>
      </c>
      <c r="G1689" s="131">
        <v>19638</v>
      </c>
      <c r="H1689" s="152" t="s">
        <v>69</v>
      </c>
    </row>
    <row r="1691" spans="4:8" ht="12.75">
      <c r="D1691" s="131">
        <v>249927.72971439362</v>
      </c>
      <c r="F1691" s="131">
        <v>20184</v>
      </c>
      <c r="G1691" s="131">
        <v>19650</v>
      </c>
      <c r="H1691" s="152" t="s">
        <v>70</v>
      </c>
    </row>
    <row r="1693" spans="1:8" ht="12.75">
      <c r="A1693" s="147" t="s">
        <v>759</v>
      </c>
      <c r="C1693" s="153" t="s">
        <v>760</v>
      </c>
      <c r="D1693" s="131">
        <v>237971.324546655</v>
      </c>
      <c r="F1693" s="131">
        <v>20001.333333333332</v>
      </c>
      <c r="G1693" s="131">
        <v>19518.666666666668</v>
      </c>
      <c r="H1693" s="131">
        <v>218176.50924610856</v>
      </c>
    </row>
    <row r="1694" spans="1:8" ht="12.75">
      <c r="A1694" s="130">
        <v>38379.07372685185</v>
      </c>
      <c r="C1694" s="153" t="s">
        <v>761</v>
      </c>
      <c r="D1694" s="131">
        <v>12670.605014487826</v>
      </c>
      <c r="F1694" s="131">
        <v>168.4913449804866</v>
      </c>
      <c r="G1694" s="131">
        <v>217.16660271168152</v>
      </c>
      <c r="H1694" s="131">
        <v>12670.605014487826</v>
      </c>
    </row>
    <row r="1696" spans="3:8" ht="12.75">
      <c r="C1696" s="153" t="s">
        <v>762</v>
      </c>
      <c r="D1696" s="131">
        <v>5.324425133417164</v>
      </c>
      <c r="F1696" s="131">
        <v>0.8424005648647753</v>
      </c>
      <c r="G1696" s="131">
        <v>1.112609823305971</v>
      </c>
      <c r="H1696" s="131">
        <v>5.8075019433898225</v>
      </c>
    </row>
    <row r="1697" spans="1:10" ht="12.75">
      <c r="A1697" s="147" t="s">
        <v>751</v>
      </c>
      <c r="C1697" s="148" t="s">
        <v>752</v>
      </c>
      <c r="D1697" s="148" t="s">
        <v>753</v>
      </c>
      <c r="F1697" s="148" t="s">
        <v>754</v>
      </c>
      <c r="G1697" s="148" t="s">
        <v>755</v>
      </c>
      <c r="H1697" s="148" t="s">
        <v>756</v>
      </c>
      <c r="I1697" s="149" t="s">
        <v>757</v>
      </c>
      <c r="J1697" s="148" t="s">
        <v>758</v>
      </c>
    </row>
    <row r="1698" spans="1:8" ht="12.75">
      <c r="A1698" s="150" t="s">
        <v>828</v>
      </c>
      <c r="C1698" s="151">
        <v>361.38400000007823</v>
      </c>
      <c r="D1698" s="131">
        <v>57113.761926829815</v>
      </c>
      <c r="F1698" s="131">
        <v>21500</v>
      </c>
      <c r="G1698" s="131">
        <v>20574</v>
      </c>
      <c r="H1698" s="152" t="s">
        <v>71</v>
      </c>
    </row>
    <row r="1700" spans="4:8" ht="12.75">
      <c r="D1700" s="131">
        <v>57569.63283801079</v>
      </c>
      <c r="F1700" s="131">
        <v>21176</v>
      </c>
      <c r="G1700" s="131">
        <v>20656</v>
      </c>
      <c r="H1700" s="152" t="s">
        <v>72</v>
      </c>
    </row>
    <row r="1702" spans="4:8" ht="12.75">
      <c r="D1702" s="131">
        <v>57859.098595023155</v>
      </c>
      <c r="F1702" s="131">
        <v>21422</v>
      </c>
      <c r="G1702" s="131">
        <v>20834</v>
      </c>
      <c r="H1702" s="152" t="s">
        <v>73</v>
      </c>
    </row>
    <row r="1704" spans="1:8" ht="12.75">
      <c r="A1704" s="147" t="s">
        <v>759</v>
      </c>
      <c r="C1704" s="153" t="s">
        <v>760</v>
      </c>
      <c r="D1704" s="131">
        <v>57514.164453287915</v>
      </c>
      <c r="F1704" s="131">
        <v>21366</v>
      </c>
      <c r="G1704" s="131">
        <v>20688</v>
      </c>
      <c r="H1704" s="131">
        <v>36459.80330417711</v>
      </c>
    </row>
    <row r="1705" spans="1:8" ht="12.75">
      <c r="A1705" s="130">
        <v>38379.074421296296</v>
      </c>
      <c r="C1705" s="153" t="s">
        <v>761</v>
      </c>
      <c r="D1705" s="131">
        <v>375.75157154112475</v>
      </c>
      <c r="F1705" s="131">
        <v>169.10351859142378</v>
      </c>
      <c r="G1705" s="131">
        <v>132.92102918650608</v>
      </c>
      <c r="H1705" s="131">
        <v>375.75157154112475</v>
      </c>
    </row>
    <row r="1707" spans="3:8" ht="12.75">
      <c r="C1707" s="153" t="s">
        <v>762</v>
      </c>
      <c r="D1707" s="131">
        <v>0.6533200562207666</v>
      </c>
      <c r="F1707" s="131">
        <v>0.7914608190181773</v>
      </c>
      <c r="G1707" s="131">
        <v>0.6425030413114176</v>
      </c>
      <c r="H1707" s="131">
        <v>1.0305913293231501</v>
      </c>
    </row>
    <row r="1708" spans="1:10" ht="12.75">
      <c r="A1708" s="147" t="s">
        <v>751</v>
      </c>
      <c r="C1708" s="148" t="s">
        <v>752</v>
      </c>
      <c r="D1708" s="148" t="s">
        <v>753</v>
      </c>
      <c r="F1708" s="148" t="s">
        <v>754</v>
      </c>
      <c r="G1708" s="148" t="s">
        <v>755</v>
      </c>
      <c r="H1708" s="148" t="s">
        <v>756</v>
      </c>
      <c r="I1708" s="149" t="s">
        <v>757</v>
      </c>
      <c r="J1708" s="148" t="s">
        <v>758</v>
      </c>
    </row>
    <row r="1709" spans="1:8" ht="12.75">
      <c r="A1709" s="150" t="s">
        <v>847</v>
      </c>
      <c r="C1709" s="151">
        <v>371.029</v>
      </c>
      <c r="D1709" s="131">
        <v>244589.22698950768</v>
      </c>
      <c r="F1709" s="131">
        <v>31008</v>
      </c>
      <c r="G1709" s="131">
        <v>28204</v>
      </c>
      <c r="H1709" s="152" t="s">
        <v>74</v>
      </c>
    </row>
    <row r="1711" spans="4:8" ht="12.75">
      <c r="D1711" s="131">
        <v>247292.5757548809</v>
      </c>
      <c r="F1711" s="131">
        <v>30686</v>
      </c>
      <c r="G1711" s="131">
        <v>27808</v>
      </c>
      <c r="H1711" s="152" t="s">
        <v>75</v>
      </c>
    </row>
    <row r="1713" spans="4:8" ht="12.75">
      <c r="D1713" s="131">
        <v>238862.25284314156</v>
      </c>
      <c r="F1713" s="131">
        <v>31524.000000029802</v>
      </c>
      <c r="G1713" s="131">
        <v>28258</v>
      </c>
      <c r="H1713" s="152" t="s">
        <v>76</v>
      </c>
    </row>
    <row r="1715" spans="1:8" ht="12.75">
      <c r="A1715" s="147" t="s">
        <v>759</v>
      </c>
      <c r="C1715" s="153" t="s">
        <v>760</v>
      </c>
      <c r="D1715" s="131">
        <v>243581.35186251003</v>
      </c>
      <c r="F1715" s="131">
        <v>31072.666666676603</v>
      </c>
      <c r="G1715" s="131">
        <v>28090</v>
      </c>
      <c r="H1715" s="131">
        <v>213643.73804995985</v>
      </c>
    </row>
    <row r="1716" spans="1:8" ht="12.75">
      <c r="A1716" s="130">
        <v>38379.07513888889</v>
      </c>
      <c r="C1716" s="153" t="s">
        <v>761</v>
      </c>
      <c r="D1716" s="131">
        <v>4304.58421949907</v>
      </c>
      <c r="F1716" s="131">
        <v>422.72607365356305</v>
      </c>
      <c r="G1716" s="131">
        <v>245.70714275331923</v>
      </c>
      <c r="H1716" s="131">
        <v>4304.58421949907</v>
      </c>
    </row>
    <row r="1718" spans="3:8" ht="12.75">
      <c r="C1718" s="153" t="s">
        <v>762</v>
      </c>
      <c r="D1718" s="131">
        <v>1.7672059813219203</v>
      </c>
      <c r="F1718" s="131">
        <v>1.3604434990670082</v>
      </c>
      <c r="G1718" s="131">
        <v>0.874713929346099</v>
      </c>
      <c r="H1718" s="131">
        <v>2.0148422129238615</v>
      </c>
    </row>
    <row r="1719" spans="1:10" ht="12.75">
      <c r="A1719" s="147" t="s">
        <v>751</v>
      </c>
      <c r="C1719" s="148" t="s">
        <v>752</v>
      </c>
      <c r="D1719" s="148" t="s">
        <v>753</v>
      </c>
      <c r="F1719" s="148" t="s">
        <v>754</v>
      </c>
      <c r="G1719" s="148" t="s">
        <v>755</v>
      </c>
      <c r="H1719" s="148" t="s">
        <v>756</v>
      </c>
      <c r="I1719" s="149" t="s">
        <v>757</v>
      </c>
      <c r="J1719" s="148" t="s">
        <v>758</v>
      </c>
    </row>
    <row r="1720" spans="1:8" ht="12.75">
      <c r="A1720" s="150" t="s">
        <v>822</v>
      </c>
      <c r="C1720" s="151">
        <v>407.77100000018254</v>
      </c>
      <c r="D1720" s="131">
        <v>3829785.5830802917</v>
      </c>
      <c r="F1720" s="131">
        <v>71900</v>
      </c>
      <c r="G1720" s="131">
        <v>66400</v>
      </c>
      <c r="H1720" s="152" t="s">
        <v>77</v>
      </c>
    </row>
    <row r="1722" spans="4:8" ht="12.75">
      <c r="D1722" s="131">
        <v>3836445.821422577</v>
      </c>
      <c r="F1722" s="131">
        <v>68100</v>
      </c>
      <c r="G1722" s="131">
        <v>64100</v>
      </c>
      <c r="H1722" s="152" t="s">
        <v>78</v>
      </c>
    </row>
    <row r="1724" spans="4:8" ht="12.75">
      <c r="D1724" s="131">
        <v>3779936.254787445</v>
      </c>
      <c r="F1724" s="131">
        <v>70200</v>
      </c>
      <c r="G1724" s="131">
        <v>66100</v>
      </c>
      <c r="H1724" s="152" t="s">
        <v>79</v>
      </c>
    </row>
    <row r="1726" spans="1:8" ht="12.75">
      <c r="A1726" s="147" t="s">
        <v>759</v>
      </c>
      <c r="C1726" s="153" t="s">
        <v>760</v>
      </c>
      <c r="D1726" s="131">
        <v>3815389.219763438</v>
      </c>
      <c r="F1726" s="131">
        <v>70066.66666666667</v>
      </c>
      <c r="G1726" s="131">
        <v>65533.33333333333</v>
      </c>
      <c r="H1726" s="131">
        <v>3747626.284752956</v>
      </c>
    </row>
    <row r="1727" spans="1:8" ht="12.75">
      <c r="A1727" s="130">
        <v>38379.07585648148</v>
      </c>
      <c r="C1727" s="153" t="s">
        <v>761</v>
      </c>
      <c r="D1727" s="131">
        <v>30883.235547569602</v>
      </c>
      <c r="F1727" s="131">
        <v>1903.5055380358979</v>
      </c>
      <c r="G1727" s="131">
        <v>1250.3332889007368</v>
      </c>
      <c r="H1727" s="131">
        <v>30883.235547569602</v>
      </c>
    </row>
    <row r="1729" spans="3:8" ht="12.75">
      <c r="C1729" s="153" t="s">
        <v>762</v>
      </c>
      <c r="D1729" s="131">
        <v>0.8094386645429695</v>
      </c>
      <c r="F1729" s="131">
        <v>2.716706286445144</v>
      </c>
      <c r="G1729" s="131">
        <v>1.9079348253826098</v>
      </c>
      <c r="H1729" s="131">
        <v>0.8240745795069432</v>
      </c>
    </row>
    <row r="1730" spans="1:10" ht="12.75">
      <c r="A1730" s="147" t="s">
        <v>751</v>
      </c>
      <c r="C1730" s="148" t="s">
        <v>752</v>
      </c>
      <c r="D1730" s="148" t="s">
        <v>753</v>
      </c>
      <c r="F1730" s="148" t="s">
        <v>754</v>
      </c>
      <c r="G1730" s="148" t="s">
        <v>755</v>
      </c>
      <c r="H1730" s="148" t="s">
        <v>756</v>
      </c>
      <c r="I1730" s="149" t="s">
        <v>757</v>
      </c>
      <c r="J1730" s="148" t="s">
        <v>758</v>
      </c>
    </row>
    <row r="1731" spans="1:8" ht="12.75">
      <c r="A1731" s="150" t="s">
        <v>829</v>
      </c>
      <c r="C1731" s="151">
        <v>455.40299999993294</v>
      </c>
      <c r="D1731" s="131">
        <v>82116.75762236118</v>
      </c>
      <c r="F1731" s="131">
        <v>38695</v>
      </c>
      <c r="G1731" s="131">
        <v>41205</v>
      </c>
      <c r="H1731" s="152" t="s">
        <v>80</v>
      </c>
    </row>
    <row r="1733" spans="4:8" ht="12.75">
      <c r="D1733" s="131">
        <v>81499.37905800343</v>
      </c>
      <c r="F1733" s="131">
        <v>38925</v>
      </c>
      <c r="G1733" s="131">
        <v>41132.5</v>
      </c>
      <c r="H1733" s="152" t="s">
        <v>81</v>
      </c>
    </row>
    <row r="1735" spans="4:8" ht="12.75">
      <c r="D1735" s="131">
        <v>81269.74053180218</v>
      </c>
      <c r="F1735" s="131">
        <v>38440</v>
      </c>
      <c r="G1735" s="131">
        <v>41180</v>
      </c>
      <c r="H1735" s="152" t="s">
        <v>82</v>
      </c>
    </row>
    <row r="1737" spans="1:8" ht="12.75">
      <c r="A1737" s="147" t="s">
        <v>759</v>
      </c>
      <c r="C1737" s="153" t="s">
        <v>760</v>
      </c>
      <c r="D1737" s="131">
        <v>81628.62573738892</v>
      </c>
      <c r="F1737" s="131">
        <v>38686.666666666664</v>
      </c>
      <c r="G1737" s="131">
        <v>41172.5</v>
      </c>
      <c r="H1737" s="131">
        <v>41706.26866374552</v>
      </c>
    </row>
    <row r="1738" spans="1:8" ht="12.75">
      <c r="A1738" s="130">
        <v>38379.07674768518</v>
      </c>
      <c r="C1738" s="153" t="s">
        <v>761</v>
      </c>
      <c r="D1738" s="131">
        <v>438.0502437225559</v>
      </c>
      <c r="F1738" s="131">
        <v>242.60736454883914</v>
      </c>
      <c r="G1738" s="131">
        <v>36.82729965664059</v>
      </c>
      <c r="H1738" s="131">
        <v>438.0502437225559</v>
      </c>
    </row>
    <row r="1740" spans="3:8" ht="12.75">
      <c r="C1740" s="153" t="s">
        <v>762</v>
      </c>
      <c r="D1740" s="131">
        <v>0.5366380234451416</v>
      </c>
      <c r="F1740" s="131">
        <v>0.6271084728989467</v>
      </c>
      <c r="G1740" s="131">
        <v>0.08944635292158744</v>
      </c>
      <c r="H1740" s="131">
        <v>1.0503223082705186</v>
      </c>
    </row>
    <row r="1741" spans="1:16" ht="12.75">
      <c r="A1741" s="141" t="s">
        <v>742</v>
      </c>
      <c r="B1741" s="136" t="s">
        <v>83</v>
      </c>
      <c r="D1741" s="141" t="s">
        <v>743</v>
      </c>
      <c r="E1741" s="136" t="s">
        <v>744</v>
      </c>
      <c r="F1741" s="137" t="s">
        <v>784</v>
      </c>
      <c r="G1741" s="142" t="s">
        <v>746</v>
      </c>
      <c r="H1741" s="143">
        <v>2</v>
      </c>
      <c r="I1741" s="144" t="s">
        <v>747</v>
      </c>
      <c r="J1741" s="143">
        <v>1</v>
      </c>
      <c r="K1741" s="142" t="s">
        <v>748</v>
      </c>
      <c r="L1741" s="145">
        <v>1</v>
      </c>
      <c r="M1741" s="142" t="s">
        <v>749</v>
      </c>
      <c r="N1741" s="146">
        <v>1</v>
      </c>
      <c r="O1741" s="142" t="s">
        <v>750</v>
      </c>
      <c r="P1741" s="146">
        <v>1</v>
      </c>
    </row>
    <row r="1743" spans="1:10" ht="12.75">
      <c r="A1743" s="147" t="s">
        <v>751</v>
      </c>
      <c r="C1743" s="148" t="s">
        <v>752</v>
      </c>
      <c r="D1743" s="148" t="s">
        <v>753</v>
      </c>
      <c r="F1743" s="148" t="s">
        <v>754</v>
      </c>
      <c r="G1743" s="148" t="s">
        <v>755</v>
      </c>
      <c r="H1743" s="148" t="s">
        <v>756</v>
      </c>
      <c r="I1743" s="149" t="s">
        <v>757</v>
      </c>
      <c r="J1743" s="148" t="s">
        <v>758</v>
      </c>
    </row>
    <row r="1744" spans="1:8" ht="12.75">
      <c r="A1744" s="150" t="s">
        <v>825</v>
      </c>
      <c r="C1744" s="151">
        <v>228.61599999992177</v>
      </c>
      <c r="D1744" s="131">
        <v>27902.943374037743</v>
      </c>
      <c r="F1744" s="131">
        <v>24351</v>
      </c>
      <c r="G1744" s="131">
        <v>24885</v>
      </c>
      <c r="H1744" s="152" t="s">
        <v>84</v>
      </c>
    </row>
    <row r="1746" spans="4:8" ht="12.75">
      <c r="D1746" s="131">
        <v>28126.501672059298</v>
      </c>
      <c r="F1746" s="131">
        <v>24300</v>
      </c>
      <c r="G1746" s="131">
        <v>24565</v>
      </c>
      <c r="H1746" s="152" t="s">
        <v>85</v>
      </c>
    </row>
    <row r="1748" spans="4:8" ht="12.75">
      <c r="D1748" s="131">
        <v>28448.65207079053</v>
      </c>
      <c r="F1748" s="131">
        <v>24367</v>
      </c>
      <c r="G1748" s="131">
        <v>25376</v>
      </c>
      <c r="H1748" s="152" t="s">
        <v>86</v>
      </c>
    </row>
    <row r="1750" spans="1:8" ht="12.75">
      <c r="A1750" s="147" t="s">
        <v>759</v>
      </c>
      <c r="C1750" s="153" t="s">
        <v>760</v>
      </c>
      <c r="D1750" s="131">
        <v>28159.365705629192</v>
      </c>
      <c r="F1750" s="131">
        <v>24339.333333333336</v>
      </c>
      <c r="G1750" s="131">
        <v>24942</v>
      </c>
      <c r="H1750" s="131">
        <v>3511.034603442666</v>
      </c>
    </row>
    <row r="1751" spans="1:8" ht="12.75">
      <c r="A1751" s="130">
        <v>38379.07923611111</v>
      </c>
      <c r="C1751" s="153" t="s">
        <v>761</v>
      </c>
      <c r="D1751" s="131">
        <v>274.33470242510555</v>
      </c>
      <c r="F1751" s="131">
        <v>34.99047489436708</v>
      </c>
      <c r="G1751" s="131">
        <v>408.4935740008648</v>
      </c>
      <c r="H1751" s="131">
        <v>274.33470242510555</v>
      </c>
    </row>
    <row r="1753" spans="3:8" ht="12.75">
      <c r="C1753" s="153" t="s">
        <v>762</v>
      </c>
      <c r="D1753" s="131">
        <v>0.9742218816039057</v>
      </c>
      <c r="F1753" s="131">
        <v>0.14376102424484544</v>
      </c>
      <c r="G1753" s="131">
        <v>1.637773931524596</v>
      </c>
      <c r="H1753" s="131">
        <v>7.813500389774366</v>
      </c>
    </row>
    <row r="1754" spans="1:10" ht="12.75">
      <c r="A1754" s="147" t="s">
        <v>751</v>
      </c>
      <c r="C1754" s="148" t="s">
        <v>752</v>
      </c>
      <c r="D1754" s="148" t="s">
        <v>753</v>
      </c>
      <c r="F1754" s="148" t="s">
        <v>754</v>
      </c>
      <c r="G1754" s="148" t="s">
        <v>755</v>
      </c>
      <c r="H1754" s="148" t="s">
        <v>756</v>
      </c>
      <c r="I1754" s="149" t="s">
        <v>757</v>
      </c>
      <c r="J1754" s="148" t="s">
        <v>758</v>
      </c>
    </row>
    <row r="1755" spans="1:8" ht="12.75">
      <c r="A1755" s="150" t="s">
        <v>826</v>
      </c>
      <c r="C1755" s="151">
        <v>231.6040000000503</v>
      </c>
      <c r="D1755" s="131">
        <v>26229.285705417395</v>
      </c>
      <c r="F1755" s="131">
        <v>17782</v>
      </c>
      <c r="G1755" s="131">
        <v>19871</v>
      </c>
      <c r="H1755" s="152" t="s">
        <v>87</v>
      </c>
    </row>
    <row r="1757" spans="4:8" ht="12.75">
      <c r="D1757" s="131">
        <v>26563.551830530167</v>
      </c>
      <c r="F1757" s="131">
        <v>17816</v>
      </c>
      <c r="G1757" s="131">
        <v>19988</v>
      </c>
      <c r="H1757" s="152" t="s">
        <v>88</v>
      </c>
    </row>
    <row r="1759" spans="4:8" ht="12.75">
      <c r="D1759" s="131">
        <v>27063.13723641634</v>
      </c>
      <c r="F1759" s="131">
        <v>17552</v>
      </c>
      <c r="G1759" s="131">
        <v>19899</v>
      </c>
      <c r="H1759" s="152" t="s">
        <v>89</v>
      </c>
    </row>
    <row r="1761" spans="1:8" ht="12.75">
      <c r="A1761" s="147" t="s">
        <v>759</v>
      </c>
      <c r="C1761" s="153" t="s">
        <v>760</v>
      </c>
      <c r="D1761" s="131">
        <v>26618.658257454634</v>
      </c>
      <c r="F1761" s="131">
        <v>17716.666666666668</v>
      </c>
      <c r="G1761" s="131">
        <v>19919.333333333332</v>
      </c>
      <c r="H1761" s="131">
        <v>7726.703024544773</v>
      </c>
    </row>
    <row r="1762" spans="1:8" ht="12.75">
      <c r="A1762" s="130">
        <v>38379.0799537037</v>
      </c>
      <c r="C1762" s="153" t="s">
        <v>761</v>
      </c>
      <c r="D1762" s="131">
        <v>419.6482248905726</v>
      </c>
      <c r="F1762" s="131">
        <v>143.61522667646815</v>
      </c>
      <c r="G1762" s="131">
        <v>61.09282554714042</v>
      </c>
      <c r="H1762" s="131">
        <v>419.6482248905726</v>
      </c>
    </row>
    <row r="1764" spans="3:8" ht="12.75">
      <c r="C1764" s="153" t="s">
        <v>762</v>
      </c>
      <c r="D1764" s="131">
        <v>1.5765190748224467</v>
      </c>
      <c r="F1764" s="131">
        <v>0.8106221637429999</v>
      </c>
      <c r="G1764" s="131">
        <v>0.30670115573048173</v>
      </c>
      <c r="H1764" s="131">
        <v>5.43114215154266</v>
      </c>
    </row>
    <row r="1765" spans="1:10" ht="12.75">
      <c r="A1765" s="147" t="s">
        <v>751</v>
      </c>
      <c r="C1765" s="148" t="s">
        <v>752</v>
      </c>
      <c r="D1765" s="148" t="s">
        <v>753</v>
      </c>
      <c r="F1765" s="148" t="s">
        <v>754</v>
      </c>
      <c r="G1765" s="148" t="s">
        <v>755</v>
      </c>
      <c r="H1765" s="148" t="s">
        <v>756</v>
      </c>
      <c r="I1765" s="149" t="s">
        <v>757</v>
      </c>
      <c r="J1765" s="148" t="s">
        <v>758</v>
      </c>
    </row>
    <row r="1766" spans="1:8" ht="12.75">
      <c r="A1766" s="150" t="s">
        <v>824</v>
      </c>
      <c r="C1766" s="151">
        <v>267.7160000000149</v>
      </c>
      <c r="D1766" s="131">
        <v>26168.529583454132</v>
      </c>
      <c r="F1766" s="131">
        <v>4424.5</v>
      </c>
      <c r="G1766" s="131">
        <v>4640.25</v>
      </c>
      <c r="H1766" s="152" t="s">
        <v>90</v>
      </c>
    </row>
    <row r="1768" spans="4:8" ht="12.75">
      <c r="D1768" s="131">
        <v>22617.25</v>
      </c>
      <c r="F1768" s="131">
        <v>4426.5</v>
      </c>
      <c r="G1768" s="131">
        <v>4612.75</v>
      </c>
      <c r="H1768" s="152" t="s">
        <v>91</v>
      </c>
    </row>
    <row r="1770" spans="4:8" ht="12.75">
      <c r="D1770" s="131">
        <v>25998.503879904747</v>
      </c>
      <c r="F1770" s="131">
        <v>4434.75</v>
      </c>
      <c r="G1770" s="131">
        <v>4597.25</v>
      </c>
      <c r="H1770" s="152" t="s">
        <v>92</v>
      </c>
    </row>
    <row r="1772" spans="1:8" ht="12.75">
      <c r="A1772" s="147" t="s">
        <v>759</v>
      </c>
      <c r="C1772" s="153" t="s">
        <v>760</v>
      </c>
      <c r="D1772" s="131">
        <v>24928.094487786293</v>
      </c>
      <c r="F1772" s="131">
        <v>4428.583333333333</v>
      </c>
      <c r="G1772" s="131">
        <v>4616.75</v>
      </c>
      <c r="H1772" s="131">
        <v>20397.842281609</v>
      </c>
    </row>
    <row r="1773" spans="1:8" ht="12.75">
      <c r="A1773" s="130">
        <v>38379.08085648148</v>
      </c>
      <c r="C1773" s="153" t="s">
        <v>761</v>
      </c>
      <c r="D1773" s="131">
        <v>2003.0548844243065</v>
      </c>
      <c r="F1773" s="131">
        <v>5.433307770901013</v>
      </c>
      <c r="G1773" s="131">
        <v>21.77728174038257</v>
      </c>
      <c r="H1773" s="131">
        <v>2003.0548844243065</v>
      </c>
    </row>
    <row r="1775" spans="3:8" ht="12.75">
      <c r="C1775" s="153" t="s">
        <v>762</v>
      </c>
      <c r="D1775" s="131">
        <v>8.03533092112483</v>
      </c>
      <c r="F1775" s="131">
        <v>0.12268726502232125</v>
      </c>
      <c r="G1775" s="131">
        <v>0.4717015593303205</v>
      </c>
      <c r="H1775" s="131">
        <v>9.81993515181893</v>
      </c>
    </row>
    <row r="1776" spans="1:10" ht="12.75">
      <c r="A1776" s="147" t="s">
        <v>751</v>
      </c>
      <c r="C1776" s="148" t="s">
        <v>752</v>
      </c>
      <c r="D1776" s="148" t="s">
        <v>753</v>
      </c>
      <c r="F1776" s="148" t="s">
        <v>754</v>
      </c>
      <c r="G1776" s="148" t="s">
        <v>755</v>
      </c>
      <c r="H1776" s="148" t="s">
        <v>756</v>
      </c>
      <c r="I1776" s="149" t="s">
        <v>757</v>
      </c>
      <c r="J1776" s="148" t="s">
        <v>758</v>
      </c>
    </row>
    <row r="1777" spans="1:8" ht="12.75">
      <c r="A1777" s="150" t="s">
        <v>823</v>
      </c>
      <c r="C1777" s="151">
        <v>292.40199999976903</v>
      </c>
      <c r="D1777" s="131">
        <v>38685.95530617237</v>
      </c>
      <c r="F1777" s="131">
        <v>17259.75</v>
      </c>
      <c r="G1777" s="131">
        <v>17046.25</v>
      </c>
      <c r="H1777" s="152" t="s">
        <v>93</v>
      </c>
    </row>
    <row r="1779" spans="4:8" ht="12.75">
      <c r="D1779" s="131">
        <v>39441.57770383358</v>
      </c>
      <c r="F1779" s="131">
        <v>17076</v>
      </c>
      <c r="G1779" s="131">
        <v>17064.25</v>
      </c>
      <c r="H1779" s="152" t="s">
        <v>94</v>
      </c>
    </row>
    <row r="1781" spans="4:8" ht="12.75">
      <c r="D1781" s="131">
        <v>40067.522668123245</v>
      </c>
      <c r="F1781" s="131">
        <v>17149</v>
      </c>
      <c r="G1781" s="131">
        <v>16876.25</v>
      </c>
      <c r="H1781" s="152" t="s">
        <v>95</v>
      </c>
    </row>
    <row r="1783" spans="1:8" ht="12.75">
      <c r="A1783" s="147" t="s">
        <v>759</v>
      </c>
      <c r="C1783" s="153" t="s">
        <v>760</v>
      </c>
      <c r="D1783" s="131">
        <v>39398.35189270973</v>
      </c>
      <c r="F1783" s="131">
        <v>17161.583333333332</v>
      </c>
      <c r="G1783" s="131">
        <v>16995.583333333332</v>
      </c>
      <c r="H1783" s="131">
        <v>22332.637691666583</v>
      </c>
    </row>
    <row r="1784" spans="1:8" ht="12.75">
      <c r="A1784" s="130">
        <v>38379.08179398148</v>
      </c>
      <c r="C1784" s="153" t="s">
        <v>761</v>
      </c>
      <c r="D1784" s="131">
        <v>691.7972585682048</v>
      </c>
      <c r="F1784" s="131">
        <v>92.51902957410077</v>
      </c>
      <c r="G1784" s="131">
        <v>103.73684655576018</v>
      </c>
      <c r="H1784" s="131">
        <v>691.7972585682048</v>
      </c>
    </row>
    <row r="1786" spans="3:8" ht="12.75">
      <c r="C1786" s="153" t="s">
        <v>762</v>
      </c>
      <c r="D1786" s="131">
        <v>1.7559040552054535</v>
      </c>
      <c r="F1786" s="131">
        <v>0.5391054413633208</v>
      </c>
      <c r="G1786" s="131">
        <v>0.6103753223480229</v>
      </c>
      <c r="H1786" s="131">
        <v>3.097696152686652</v>
      </c>
    </row>
    <row r="1787" spans="1:10" ht="12.75">
      <c r="A1787" s="147" t="s">
        <v>751</v>
      </c>
      <c r="C1787" s="148" t="s">
        <v>752</v>
      </c>
      <c r="D1787" s="148" t="s">
        <v>753</v>
      </c>
      <c r="F1787" s="148" t="s">
        <v>754</v>
      </c>
      <c r="G1787" s="148" t="s">
        <v>755</v>
      </c>
      <c r="H1787" s="148" t="s">
        <v>756</v>
      </c>
      <c r="I1787" s="149" t="s">
        <v>757</v>
      </c>
      <c r="J1787" s="148" t="s">
        <v>758</v>
      </c>
    </row>
    <row r="1788" spans="1:8" ht="12.75">
      <c r="A1788" s="150" t="s">
        <v>877</v>
      </c>
      <c r="C1788" s="151">
        <v>309.418</v>
      </c>
      <c r="D1788" s="131">
        <v>29097.547375798225</v>
      </c>
      <c r="F1788" s="131">
        <v>5936</v>
      </c>
      <c r="G1788" s="131">
        <v>5330</v>
      </c>
      <c r="H1788" s="152" t="s">
        <v>96</v>
      </c>
    </row>
    <row r="1790" spans="4:8" ht="12.75">
      <c r="D1790" s="131">
        <v>29829.622667729855</v>
      </c>
      <c r="F1790" s="131">
        <v>5942</v>
      </c>
      <c r="G1790" s="131">
        <v>5174</v>
      </c>
      <c r="H1790" s="152" t="s">
        <v>97</v>
      </c>
    </row>
    <row r="1792" spans="4:8" ht="12.75">
      <c r="D1792" s="131">
        <v>30919.31805381179</v>
      </c>
      <c r="F1792" s="131">
        <v>5766</v>
      </c>
      <c r="G1792" s="131">
        <v>5448</v>
      </c>
      <c r="H1792" s="152" t="s">
        <v>98</v>
      </c>
    </row>
    <row r="1794" spans="1:8" ht="12.75">
      <c r="A1794" s="147" t="s">
        <v>759</v>
      </c>
      <c r="C1794" s="153" t="s">
        <v>760</v>
      </c>
      <c r="D1794" s="131">
        <v>29948.82936577996</v>
      </c>
      <c r="F1794" s="131">
        <v>5881.333333333334</v>
      </c>
      <c r="G1794" s="131">
        <v>5317.333333333334</v>
      </c>
      <c r="H1794" s="131">
        <v>24383.727246319453</v>
      </c>
    </row>
    <row r="1795" spans="1:8" ht="12.75">
      <c r="A1795" s="130">
        <v>38379.08252314815</v>
      </c>
      <c r="C1795" s="153" t="s">
        <v>761</v>
      </c>
      <c r="D1795" s="131">
        <v>916.7168474848296</v>
      </c>
      <c r="F1795" s="131">
        <v>99.92663975804116</v>
      </c>
      <c r="G1795" s="131">
        <v>137.43847108191116</v>
      </c>
      <c r="H1795" s="131">
        <v>916.7168474848296</v>
      </c>
    </row>
    <row r="1797" spans="3:8" ht="12.75">
      <c r="C1797" s="153" t="s">
        <v>762</v>
      </c>
      <c r="D1797" s="131">
        <v>3.0609438395354642</v>
      </c>
      <c r="F1797" s="131">
        <v>1.6990473774321213</v>
      </c>
      <c r="G1797" s="131">
        <v>2.584725509313775</v>
      </c>
      <c r="H1797" s="131">
        <v>3.7595435604423493</v>
      </c>
    </row>
    <row r="1798" spans="1:10" ht="12.75">
      <c r="A1798" s="147" t="s">
        <v>751</v>
      </c>
      <c r="C1798" s="148" t="s">
        <v>752</v>
      </c>
      <c r="D1798" s="148" t="s">
        <v>753</v>
      </c>
      <c r="F1798" s="148" t="s">
        <v>754</v>
      </c>
      <c r="G1798" s="148" t="s">
        <v>755</v>
      </c>
      <c r="H1798" s="148" t="s">
        <v>756</v>
      </c>
      <c r="I1798" s="149" t="s">
        <v>757</v>
      </c>
      <c r="J1798" s="148" t="s">
        <v>758</v>
      </c>
    </row>
    <row r="1799" spans="1:8" ht="12.75">
      <c r="A1799" s="150" t="s">
        <v>827</v>
      </c>
      <c r="C1799" s="151">
        <v>324.75400000019</v>
      </c>
      <c r="D1799" s="131">
        <v>28327.129403471947</v>
      </c>
      <c r="F1799" s="131">
        <v>23617</v>
      </c>
      <c r="G1799" s="131">
        <v>21500</v>
      </c>
      <c r="H1799" s="152" t="s">
        <v>99</v>
      </c>
    </row>
    <row r="1801" spans="4:8" ht="12.75">
      <c r="D1801" s="131">
        <v>28838.858979523182</v>
      </c>
      <c r="F1801" s="131">
        <v>23660</v>
      </c>
      <c r="G1801" s="131">
        <v>21822</v>
      </c>
      <c r="H1801" s="152" t="s">
        <v>100</v>
      </c>
    </row>
    <row r="1803" spans="4:8" ht="12.75">
      <c r="D1803" s="131">
        <v>28955.843300431967</v>
      </c>
      <c r="F1803" s="131">
        <v>23454</v>
      </c>
      <c r="G1803" s="131">
        <v>21405</v>
      </c>
      <c r="H1803" s="152" t="s">
        <v>101</v>
      </c>
    </row>
    <row r="1805" spans="1:8" ht="12.75">
      <c r="A1805" s="147" t="s">
        <v>759</v>
      </c>
      <c r="C1805" s="153" t="s">
        <v>760</v>
      </c>
      <c r="D1805" s="131">
        <v>28707.277227809034</v>
      </c>
      <c r="F1805" s="131">
        <v>23577</v>
      </c>
      <c r="G1805" s="131">
        <v>21575.666666666664</v>
      </c>
      <c r="H1805" s="131">
        <v>5742.527227809032</v>
      </c>
    </row>
    <row r="1806" spans="1:8" ht="12.75">
      <c r="A1806" s="130">
        <v>38379.08325231481</v>
      </c>
      <c r="C1806" s="153" t="s">
        <v>761</v>
      </c>
      <c r="D1806" s="131">
        <v>334.37345752297074</v>
      </c>
      <c r="F1806" s="131">
        <v>108.66922287382017</v>
      </c>
      <c r="G1806" s="131">
        <v>218.55510365428057</v>
      </c>
      <c r="H1806" s="131">
        <v>334.37345752297074</v>
      </c>
    </row>
    <row r="1808" spans="3:8" ht="12.75">
      <c r="C1808" s="153" t="s">
        <v>762</v>
      </c>
      <c r="D1808" s="131">
        <v>1.1647689708415112</v>
      </c>
      <c r="F1808" s="131">
        <v>0.46091200268829874</v>
      </c>
      <c r="G1808" s="131">
        <v>1.0129703384412097</v>
      </c>
      <c r="H1808" s="131">
        <v>5.82275789488151</v>
      </c>
    </row>
    <row r="1809" spans="1:10" ht="12.75">
      <c r="A1809" s="147" t="s">
        <v>751</v>
      </c>
      <c r="C1809" s="148" t="s">
        <v>752</v>
      </c>
      <c r="D1809" s="148" t="s">
        <v>753</v>
      </c>
      <c r="F1809" s="148" t="s">
        <v>754</v>
      </c>
      <c r="G1809" s="148" t="s">
        <v>755</v>
      </c>
      <c r="H1809" s="148" t="s">
        <v>756</v>
      </c>
      <c r="I1809" s="149" t="s">
        <v>757</v>
      </c>
      <c r="J1809" s="148" t="s">
        <v>758</v>
      </c>
    </row>
    <row r="1810" spans="1:8" ht="12.75">
      <c r="A1810" s="150" t="s">
        <v>846</v>
      </c>
      <c r="C1810" s="151">
        <v>343.82299999985844</v>
      </c>
      <c r="D1810" s="131">
        <v>22635.78646504879</v>
      </c>
      <c r="F1810" s="131">
        <v>19394</v>
      </c>
      <c r="G1810" s="131">
        <v>19016</v>
      </c>
      <c r="H1810" s="152" t="s">
        <v>102</v>
      </c>
    </row>
    <row r="1812" spans="4:8" ht="12.75">
      <c r="D1812" s="131">
        <v>22297.25</v>
      </c>
      <c r="F1812" s="131">
        <v>19146</v>
      </c>
      <c r="G1812" s="131">
        <v>19282</v>
      </c>
      <c r="H1812" s="152" t="s">
        <v>103</v>
      </c>
    </row>
    <row r="1814" spans="4:8" ht="12.75">
      <c r="D1814" s="131">
        <v>22441.21074050665</v>
      </c>
      <c r="F1814" s="131">
        <v>18986</v>
      </c>
      <c r="G1814" s="131">
        <v>19232</v>
      </c>
      <c r="H1814" s="152" t="s">
        <v>104</v>
      </c>
    </row>
    <row r="1816" spans="1:8" ht="12.75">
      <c r="A1816" s="147" t="s">
        <v>759</v>
      </c>
      <c r="C1816" s="153" t="s">
        <v>760</v>
      </c>
      <c r="D1816" s="131">
        <v>22458.08240185181</v>
      </c>
      <c r="F1816" s="131">
        <v>19175.333333333332</v>
      </c>
      <c r="G1816" s="131">
        <v>19176.666666666668</v>
      </c>
      <c r="H1816" s="131">
        <v>3282.1785767152005</v>
      </c>
    </row>
    <row r="1817" spans="1:8" ht="12.75">
      <c r="A1817" s="130">
        <v>38379.083958333336</v>
      </c>
      <c r="C1817" s="153" t="s">
        <v>761</v>
      </c>
      <c r="D1817" s="131">
        <v>169.897687622105</v>
      </c>
      <c r="F1817" s="131">
        <v>205.57561463688572</v>
      </c>
      <c r="G1817" s="131">
        <v>141.3694922298773</v>
      </c>
      <c r="H1817" s="131">
        <v>169.897687622105</v>
      </c>
    </row>
    <row r="1819" spans="3:8" ht="12.75">
      <c r="C1819" s="153" t="s">
        <v>762</v>
      </c>
      <c r="D1819" s="131">
        <v>0.756510215707891</v>
      </c>
      <c r="F1819" s="131">
        <v>1.0720836559306353</v>
      </c>
      <c r="G1819" s="131">
        <v>0.737195335806765</v>
      </c>
      <c r="H1819" s="131">
        <v>5.176369403767738</v>
      </c>
    </row>
    <row r="1820" spans="1:10" ht="12.75">
      <c r="A1820" s="147" t="s">
        <v>751</v>
      </c>
      <c r="C1820" s="148" t="s">
        <v>752</v>
      </c>
      <c r="D1820" s="148" t="s">
        <v>753</v>
      </c>
      <c r="F1820" s="148" t="s">
        <v>754</v>
      </c>
      <c r="G1820" s="148" t="s">
        <v>755</v>
      </c>
      <c r="H1820" s="148" t="s">
        <v>756</v>
      </c>
      <c r="I1820" s="149" t="s">
        <v>757</v>
      </c>
      <c r="J1820" s="148" t="s">
        <v>758</v>
      </c>
    </row>
    <row r="1821" spans="1:8" ht="12.75">
      <c r="A1821" s="150" t="s">
        <v>828</v>
      </c>
      <c r="C1821" s="151">
        <v>361.38400000007823</v>
      </c>
      <c r="D1821" s="131">
        <v>67601.15893995762</v>
      </c>
      <c r="F1821" s="131">
        <v>20194</v>
      </c>
      <c r="G1821" s="131">
        <v>20384</v>
      </c>
      <c r="H1821" s="152" t="s">
        <v>105</v>
      </c>
    </row>
    <row r="1823" spans="4:8" ht="12.75">
      <c r="D1823" s="131">
        <v>68298.52585852146</v>
      </c>
      <c r="F1823" s="131">
        <v>20232</v>
      </c>
      <c r="G1823" s="131">
        <v>20216</v>
      </c>
      <c r="H1823" s="152" t="s">
        <v>106</v>
      </c>
    </row>
    <row r="1825" spans="4:8" ht="12.75">
      <c r="D1825" s="131">
        <v>66657.02151250839</v>
      </c>
      <c r="F1825" s="131">
        <v>20050</v>
      </c>
      <c r="G1825" s="131">
        <v>20648</v>
      </c>
      <c r="H1825" s="152" t="s">
        <v>107</v>
      </c>
    </row>
    <row r="1827" spans="1:8" ht="12.75">
      <c r="A1827" s="147" t="s">
        <v>759</v>
      </c>
      <c r="C1827" s="153" t="s">
        <v>760</v>
      </c>
      <c r="D1827" s="131">
        <v>67518.90210366249</v>
      </c>
      <c r="F1827" s="131">
        <v>20158.666666666668</v>
      </c>
      <c r="G1827" s="131">
        <v>20416</v>
      </c>
      <c r="H1827" s="131">
        <v>47241.953631250275</v>
      </c>
    </row>
    <row r="1828" spans="1:8" ht="12.75">
      <c r="A1828" s="130">
        <v>38379.084641203706</v>
      </c>
      <c r="C1828" s="153" t="s">
        <v>761</v>
      </c>
      <c r="D1828" s="131">
        <v>823.8378298143213</v>
      </c>
      <c r="F1828" s="131">
        <v>96.00694419328913</v>
      </c>
      <c r="G1828" s="131">
        <v>217.77052142105916</v>
      </c>
      <c r="H1828" s="131">
        <v>823.8378298143213</v>
      </c>
    </row>
    <row r="1830" spans="3:8" ht="12.75">
      <c r="C1830" s="153" t="s">
        <v>762</v>
      </c>
      <c r="D1830" s="131">
        <v>1.2201588061213946</v>
      </c>
      <c r="F1830" s="131">
        <v>0.4762564200341746</v>
      </c>
      <c r="G1830" s="131">
        <v>1.0666659552363793</v>
      </c>
      <c r="H1830" s="131">
        <v>1.7438690961953736</v>
      </c>
    </row>
    <row r="1831" spans="1:10" ht="12.75">
      <c r="A1831" s="147" t="s">
        <v>751</v>
      </c>
      <c r="C1831" s="148" t="s">
        <v>752</v>
      </c>
      <c r="D1831" s="148" t="s">
        <v>753</v>
      </c>
      <c r="F1831" s="148" t="s">
        <v>754</v>
      </c>
      <c r="G1831" s="148" t="s">
        <v>755</v>
      </c>
      <c r="H1831" s="148" t="s">
        <v>756</v>
      </c>
      <c r="I1831" s="149" t="s">
        <v>757</v>
      </c>
      <c r="J1831" s="148" t="s">
        <v>758</v>
      </c>
    </row>
    <row r="1832" spans="1:8" ht="12.75">
      <c r="A1832" s="150" t="s">
        <v>847</v>
      </c>
      <c r="C1832" s="151">
        <v>371.029</v>
      </c>
      <c r="D1832" s="131">
        <v>37275.12820678949</v>
      </c>
      <c r="F1832" s="131">
        <v>27396</v>
      </c>
      <c r="G1832" s="131">
        <v>26796</v>
      </c>
      <c r="H1832" s="152" t="s">
        <v>108</v>
      </c>
    </row>
    <row r="1834" spans="4:8" ht="12.75">
      <c r="D1834" s="131">
        <v>37274.60700392723</v>
      </c>
      <c r="F1834" s="131">
        <v>28110</v>
      </c>
      <c r="G1834" s="131">
        <v>27858</v>
      </c>
      <c r="H1834" s="152" t="s">
        <v>109</v>
      </c>
    </row>
    <row r="1836" spans="4:8" ht="12.75">
      <c r="D1836" s="131">
        <v>37026.59085839987</v>
      </c>
      <c r="F1836" s="131">
        <v>27038</v>
      </c>
      <c r="G1836" s="131">
        <v>27510</v>
      </c>
      <c r="H1836" s="152" t="s">
        <v>110</v>
      </c>
    </row>
    <row r="1838" spans="1:8" ht="12.75">
      <c r="A1838" s="147" t="s">
        <v>759</v>
      </c>
      <c r="C1838" s="153" t="s">
        <v>760</v>
      </c>
      <c r="D1838" s="131">
        <v>37192.10868970553</v>
      </c>
      <c r="F1838" s="131">
        <v>27514.666666666664</v>
      </c>
      <c r="G1838" s="131">
        <v>27388</v>
      </c>
      <c r="H1838" s="131">
        <v>9725.644982869731</v>
      </c>
    </row>
    <row r="1839" spans="1:8" ht="12.75">
      <c r="A1839" s="130">
        <v>38379.08534722222</v>
      </c>
      <c r="C1839" s="153" t="s">
        <v>761</v>
      </c>
      <c r="D1839" s="131">
        <v>143.34288358113955</v>
      </c>
      <c r="F1839" s="131">
        <v>545.763074358584</v>
      </c>
      <c r="G1839" s="131">
        <v>541.4092721777121</v>
      </c>
      <c r="H1839" s="131">
        <v>143.34288358113955</v>
      </c>
    </row>
    <row r="1841" spans="3:8" ht="12.75">
      <c r="C1841" s="153" t="s">
        <v>762</v>
      </c>
      <c r="D1841" s="131">
        <v>0.3854120904438411</v>
      </c>
      <c r="F1841" s="131">
        <v>1.9835351122743656</v>
      </c>
      <c r="G1841" s="131">
        <v>1.9768120059066459</v>
      </c>
      <c r="H1841" s="131">
        <v>1.473865063279778</v>
      </c>
    </row>
    <row r="1842" spans="1:10" ht="12.75">
      <c r="A1842" s="147" t="s">
        <v>751</v>
      </c>
      <c r="C1842" s="148" t="s">
        <v>752</v>
      </c>
      <c r="D1842" s="148" t="s">
        <v>753</v>
      </c>
      <c r="F1842" s="148" t="s">
        <v>754</v>
      </c>
      <c r="G1842" s="148" t="s">
        <v>755</v>
      </c>
      <c r="H1842" s="148" t="s">
        <v>756</v>
      </c>
      <c r="I1842" s="149" t="s">
        <v>757</v>
      </c>
      <c r="J1842" s="148" t="s">
        <v>758</v>
      </c>
    </row>
    <row r="1843" spans="1:8" ht="12.75">
      <c r="A1843" s="150" t="s">
        <v>822</v>
      </c>
      <c r="C1843" s="151">
        <v>407.77100000018254</v>
      </c>
      <c r="D1843" s="131">
        <v>1169747.6027297974</v>
      </c>
      <c r="F1843" s="131">
        <v>60200</v>
      </c>
      <c r="G1843" s="131">
        <v>59100</v>
      </c>
      <c r="H1843" s="152" t="s">
        <v>111</v>
      </c>
    </row>
    <row r="1845" spans="4:8" ht="12.75">
      <c r="D1845" s="131">
        <v>1163319.1213798523</v>
      </c>
      <c r="F1845" s="131">
        <v>61000</v>
      </c>
      <c r="G1845" s="131">
        <v>58800</v>
      </c>
      <c r="H1845" s="152" t="s">
        <v>112</v>
      </c>
    </row>
    <row r="1847" spans="4:8" ht="12.75">
      <c r="D1847" s="131">
        <v>1199955.3518371582</v>
      </c>
      <c r="F1847" s="131">
        <v>61300</v>
      </c>
      <c r="G1847" s="131">
        <v>58700</v>
      </c>
      <c r="H1847" s="152" t="s">
        <v>113</v>
      </c>
    </row>
    <row r="1849" spans="1:8" ht="12.75">
      <c r="A1849" s="147" t="s">
        <v>759</v>
      </c>
      <c r="C1849" s="153" t="s">
        <v>760</v>
      </c>
      <c r="D1849" s="131">
        <v>1177674.0253156025</v>
      </c>
      <c r="F1849" s="131">
        <v>60833.33333333333</v>
      </c>
      <c r="G1849" s="131">
        <v>58866.66666666667</v>
      </c>
      <c r="H1849" s="131">
        <v>1117840.1049801726</v>
      </c>
    </row>
    <row r="1850" spans="1:8" ht="12.75">
      <c r="A1850" s="130">
        <v>38379.086064814815</v>
      </c>
      <c r="C1850" s="153" t="s">
        <v>761</v>
      </c>
      <c r="D1850" s="131">
        <v>19562.06729328686</v>
      </c>
      <c r="F1850" s="131">
        <v>568.6240703077326</v>
      </c>
      <c r="G1850" s="131">
        <v>208.16659994661327</v>
      </c>
      <c r="H1850" s="131">
        <v>19562.06729328686</v>
      </c>
    </row>
    <row r="1852" spans="3:8" ht="12.75">
      <c r="C1852" s="153" t="s">
        <v>762</v>
      </c>
      <c r="D1852" s="131">
        <v>1.661076568963509</v>
      </c>
      <c r="F1852" s="131">
        <v>0.934724499135999</v>
      </c>
      <c r="G1852" s="131">
        <v>0.3536238957190486</v>
      </c>
      <c r="H1852" s="131">
        <v>1.7499879639435403</v>
      </c>
    </row>
    <row r="1853" spans="1:10" ht="12.75">
      <c r="A1853" s="147" t="s">
        <v>751</v>
      </c>
      <c r="C1853" s="148" t="s">
        <v>752</v>
      </c>
      <c r="D1853" s="148" t="s">
        <v>753</v>
      </c>
      <c r="F1853" s="148" t="s">
        <v>754</v>
      </c>
      <c r="G1853" s="148" t="s">
        <v>755</v>
      </c>
      <c r="H1853" s="148" t="s">
        <v>756</v>
      </c>
      <c r="I1853" s="149" t="s">
        <v>757</v>
      </c>
      <c r="J1853" s="148" t="s">
        <v>758</v>
      </c>
    </row>
    <row r="1854" spans="1:8" ht="12.75">
      <c r="A1854" s="150" t="s">
        <v>829</v>
      </c>
      <c r="C1854" s="151">
        <v>455.40299999993294</v>
      </c>
      <c r="D1854" s="131">
        <v>51379.70245951414</v>
      </c>
      <c r="F1854" s="131">
        <v>38370</v>
      </c>
      <c r="G1854" s="131">
        <v>40702.5</v>
      </c>
      <c r="H1854" s="152" t="s">
        <v>114</v>
      </c>
    </row>
    <row r="1856" spans="4:8" ht="12.75">
      <c r="D1856" s="131">
        <v>51628.81529086828</v>
      </c>
      <c r="F1856" s="131">
        <v>38527.5</v>
      </c>
      <c r="G1856" s="131">
        <v>40485</v>
      </c>
      <c r="H1856" s="152" t="s">
        <v>115</v>
      </c>
    </row>
    <row r="1858" spans="4:8" ht="12.75">
      <c r="D1858" s="131">
        <v>51104.499926149845</v>
      </c>
      <c r="F1858" s="131">
        <v>38585</v>
      </c>
      <c r="G1858" s="131">
        <v>40500</v>
      </c>
      <c r="H1858" s="152" t="s">
        <v>116</v>
      </c>
    </row>
    <row r="1860" spans="1:8" ht="12.75">
      <c r="A1860" s="147" t="s">
        <v>759</v>
      </c>
      <c r="C1860" s="153" t="s">
        <v>760</v>
      </c>
      <c r="D1860" s="131">
        <v>51371.00589217742</v>
      </c>
      <c r="F1860" s="131">
        <v>38494.166666666664</v>
      </c>
      <c r="G1860" s="131">
        <v>40562.5</v>
      </c>
      <c r="H1860" s="131">
        <v>11848.685155743315</v>
      </c>
    </row>
    <row r="1861" spans="1:8" ht="12.75">
      <c r="A1861" s="130">
        <v>38379.08697916667</v>
      </c>
      <c r="C1861" s="153" t="s">
        <v>761</v>
      </c>
      <c r="D1861" s="131">
        <v>262.2658443891198</v>
      </c>
      <c r="F1861" s="131">
        <v>111.30850521560934</v>
      </c>
      <c r="G1861" s="131">
        <v>121.47530613256342</v>
      </c>
      <c r="H1861" s="131">
        <v>262.2658443891198</v>
      </c>
    </row>
    <row r="1863" spans="3:8" ht="12.75">
      <c r="C1863" s="153" t="s">
        <v>762</v>
      </c>
      <c r="D1863" s="131">
        <v>0.5105328187257799</v>
      </c>
      <c r="F1863" s="131">
        <v>0.28915681219823614</v>
      </c>
      <c r="G1863" s="131">
        <v>0.2994768718214198</v>
      </c>
      <c r="H1863" s="131">
        <v>2.213459476235588</v>
      </c>
    </row>
    <row r="1864" spans="1:16" ht="12.75">
      <c r="A1864" s="141" t="s">
        <v>742</v>
      </c>
      <c r="B1864" s="136" t="s">
        <v>117</v>
      </c>
      <c r="D1864" s="141" t="s">
        <v>743</v>
      </c>
      <c r="E1864" s="136" t="s">
        <v>744</v>
      </c>
      <c r="F1864" s="137" t="s">
        <v>785</v>
      </c>
      <c r="G1864" s="142" t="s">
        <v>746</v>
      </c>
      <c r="H1864" s="143">
        <v>2</v>
      </c>
      <c r="I1864" s="144" t="s">
        <v>747</v>
      </c>
      <c r="J1864" s="143">
        <v>2</v>
      </c>
      <c r="K1864" s="142" t="s">
        <v>748</v>
      </c>
      <c r="L1864" s="145">
        <v>1</v>
      </c>
      <c r="M1864" s="142" t="s">
        <v>749</v>
      </c>
      <c r="N1864" s="146">
        <v>1</v>
      </c>
      <c r="O1864" s="142" t="s">
        <v>750</v>
      </c>
      <c r="P1864" s="146">
        <v>1</v>
      </c>
    </row>
    <row r="1866" spans="1:10" ht="12.75">
      <c r="A1866" s="147" t="s">
        <v>751</v>
      </c>
      <c r="C1866" s="148" t="s">
        <v>752</v>
      </c>
      <c r="D1866" s="148" t="s">
        <v>753</v>
      </c>
      <c r="F1866" s="148" t="s">
        <v>754</v>
      </c>
      <c r="G1866" s="148" t="s">
        <v>755</v>
      </c>
      <c r="H1866" s="148" t="s">
        <v>756</v>
      </c>
      <c r="I1866" s="149" t="s">
        <v>757</v>
      </c>
      <c r="J1866" s="148" t="s">
        <v>758</v>
      </c>
    </row>
    <row r="1867" spans="1:8" ht="12.75">
      <c r="A1867" s="150" t="s">
        <v>825</v>
      </c>
      <c r="C1867" s="151">
        <v>228.61599999992177</v>
      </c>
      <c r="D1867" s="131">
        <v>32678.73602256179</v>
      </c>
      <c r="F1867" s="131">
        <v>24142</v>
      </c>
      <c r="G1867" s="131">
        <v>24405</v>
      </c>
      <c r="H1867" s="152" t="s">
        <v>118</v>
      </c>
    </row>
    <row r="1869" spans="4:8" ht="12.75">
      <c r="D1869" s="131">
        <v>32915.03775781393</v>
      </c>
      <c r="F1869" s="131">
        <v>24043</v>
      </c>
      <c r="G1869" s="131">
        <v>23946</v>
      </c>
      <c r="H1869" s="152" t="s">
        <v>119</v>
      </c>
    </row>
    <row r="1871" spans="4:8" ht="12.75">
      <c r="D1871" s="131">
        <v>32130.314804524183</v>
      </c>
      <c r="F1871" s="131">
        <v>24145</v>
      </c>
      <c r="G1871" s="131">
        <v>23632</v>
      </c>
      <c r="H1871" s="152" t="s">
        <v>120</v>
      </c>
    </row>
    <row r="1873" spans="1:8" ht="12.75">
      <c r="A1873" s="147" t="s">
        <v>759</v>
      </c>
      <c r="C1873" s="153" t="s">
        <v>760</v>
      </c>
      <c r="D1873" s="131">
        <v>32574.696194966637</v>
      </c>
      <c r="F1873" s="131">
        <v>24110</v>
      </c>
      <c r="G1873" s="131">
        <v>23994.333333333336</v>
      </c>
      <c r="H1873" s="131">
        <v>8524.000523391443</v>
      </c>
    </row>
    <row r="1874" spans="1:8" ht="12.75">
      <c r="A1874" s="130">
        <v>38379.08945601852</v>
      </c>
      <c r="C1874" s="153" t="s">
        <v>761</v>
      </c>
      <c r="D1874" s="131">
        <v>402.5738971288826</v>
      </c>
      <c r="F1874" s="131">
        <v>58.043087443725796</v>
      </c>
      <c r="G1874" s="131">
        <v>388.75999451246696</v>
      </c>
      <c r="H1874" s="131">
        <v>402.5738971288826</v>
      </c>
    </row>
    <row r="1876" spans="3:8" ht="12.75">
      <c r="C1876" s="153" t="s">
        <v>762</v>
      </c>
      <c r="D1876" s="131">
        <v>1.235848508668785</v>
      </c>
      <c r="F1876" s="131">
        <v>0.24074279321329659</v>
      </c>
      <c r="G1876" s="131">
        <v>1.620215861435896</v>
      </c>
      <c r="H1876" s="131">
        <v>4.722828160605397</v>
      </c>
    </row>
    <row r="1877" spans="1:10" ht="12.75">
      <c r="A1877" s="147" t="s">
        <v>751</v>
      </c>
      <c r="C1877" s="148" t="s">
        <v>752</v>
      </c>
      <c r="D1877" s="148" t="s">
        <v>753</v>
      </c>
      <c r="F1877" s="148" t="s">
        <v>754</v>
      </c>
      <c r="G1877" s="148" t="s">
        <v>755</v>
      </c>
      <c r="H1877" s="148" t="s">
        <v>756</v>
      </c>
      <c r="I1877" s="149" t="s">
        <v>757</v>
      </c>
      <c r="J1877" s="148" t="s">
        <v>758</v>
      </c>
    </row>
    <row r="1878" spans="1:8" ht="12.75">
      <c r="A1878" s="150" t="s">
        <v>826</v>
      </c>
      <c r="C1878" s="151">
        <v>231.6040000000503</v>
      </c>
      <c r="D1878" s="131">
        <v>25257.25</v>
      </c>
      <c r="F1878" s="131">
        <v>17789</v>
      </c>
      <c r="G1878" s="131">
        <v>19634</v>
      </c>
      <c r="H1878" s="152" t="s">
        <v>121</v>
      </c>
    </row>
    <row r="1880" spans="4:8" ht="12.75">
      <c r="D1880" s="131">
        <v>27182.428486019373</v>
      </c>
      <c r="F1880" s="131">
        <v>17654</v>
      </c>
      <c r="G1880" s="131">
        <v>19625</v>
      </c>
      <c r="H1880" s="152" t="s">
        <v>122</v>
      </c>
    </row>
    <row r="1882" spans="4:8" ht="12.75">
      <c r="D1882" s="131">
        <v>27380.60022366047</v>
      </c>
      <c r="F1882" s="131">
        <v>17684</v>
      </c>
      <c r="G1882" s="131">
        <v>19775</v>
      </c>
      <c r="H1882" s="152" t="s">
        <v>123</v>
      </c>
    </row>
    <row r="1884" spans="1:8" ht="12.75">
      <c r="A1884" s="147" t="s">
        <v>759</v>
      </c>
      <c r="C1884" s="153" t="s">
        <v>760</v>
      </c>
      <c r="D1884" s="131">
        <v>26606.75956989328</v>
      </c>
      <c r="F1884" s="131">
        <v>17709</v>
      </c>
      <c r="G1884" s="131">
        <v>19678</v>
      </c>
      <c r="H1884" s="131">
        <v>7847.149769530304</v>
      </c>
    </row>
    <row r="1885" spans="1:8" ht="12.75">
      <c r="A1885" s="130">
        <v>38379.09017361111</v>
      </c>
      <c r="C1885" s="153" t="s">
        <v>761</v>
      </c>
      <c r="D1885" s="131">
        <v>1172.902412319486</v>
      </c>
      <c r="F1885" s="131">
        <v>70.88723439378913</v>
      </c>
      <c r="G1885" s="131">
        <v>84.12490713219242</v>
      </c>
      <c r="H1885" s="131">
        <v>1172.902412319486</v>
      </c>
    </row>
    <row r="1887" spans="3:8" ht="12.75">
      <c r="C1887" s="153" t="s">
        <v>762</v>
      </c>
      <c r="D1887" s="131">
        <v>4.40828733479697</v>
      </c>
      <c r="F1887" s="131">
        <v>0.4002893127437413</v>
      </c>
      <c r="G1887" s="131">
        <v>0.4275074048795225</v>
      </c>
      <c r="H1887" s="131">
        <v>14.946859009544442</v>
      </c>
    </row>
    <row r="1888" spans="1:10" ht="12.75">
      <c r="A1888" s="147" t="s">
        <v>751</v>
      </c>
      <c r="C1888" s="148" t="s">
        <v>752</v>
      </c>
      <c r="D1888" s="148" t="s">
        <v>753</v>
      </c>
      <c r="F1888" s="148" t="s">
        <v>754</v>
      </c>
      <c r="G1888" s="148" t="s">
        <v>755</v>
      </c>
      <c r="H1888" s="148" t="s">
        <v>756</v>
      </c>
      <c r="I1888" s="149" t="s">
        <v>757</v>
      </c>
      <c r="J1888" s="148" t="s">
        <v>758</v>
      </c>
    </row>
    <row r="1889" spans="1:8" ht="12.75">
      <c r="A1889" s="150" t="s">
        <v>824</v>
      </c>
      <c r="C1889" s="151">
        <v>267.7160000000149</v>
      </c>
      <c r="D1889" s="131">
        <v>14901.957512170076</v>
      </c>
      <c r="F1889" s="131">
        <v>4430.5</v>
      </c>
      <c r="G1889" s="131">
        <v>4585</v>
      </c>
      <c r="H1889" s="152" t="s">
        <v>124</v>
      </c>
    </row>
    <row r="1891" spans="4:8" ht="12.75">
      <c r="D1891" s="131">
        <v>15171.439383640885</v>
      </c>
      <c r="F1891" s="131">
        <v>4490.75</v>
      </c>
      <c r="G1891" s="131">
        <v>4624.5</v>
      </c>
      <c r="H1891" s="152" t="s">
        <v>125</v>
      </c>
    </row>
    <row r="1893" spans="4:8" ht="12.75">
      <c r="D1893" s="131">
        <v>14252.062410086393</v>
      </c>
      <c r="F1893" s="131">
        <v>4483.5</v>
      </c>
      <c r="G1893" s="131">
        <v>4654.75</v>
      </c>
      <c r="H1893" s="152" t="s">
        <v>126</v>
      </c>
    </row>
    <row r="1895" spans="1:8" ht="12.75">
      <c r="A1895" s="147" t="s">
        <v>759</v>
      </c>
      <c r="C1895" s="153" t="s">
        <v>760</v>
      </c>
      <c r="D1895" s="131">
        <v>14775.153101965785</v>
      </c>
      <c r="F1895" s="131">
        <v>4468.25</v>
      </c>
      <c r="G1895" s="131">
        <v>4621.416666666667</v>
      </c>
      <c r="H1895" s="131">
        <v>10224.145179783674</v>
      </c>
    </row>
    <row r="1896" spans="1:8" ht="12.75">
      <c r="A1896" s="130">
        <v>38379.09107638889</v>
      </c>
      <c r="C1896" s="153" t="s">
        <v>761</v>
      </c>
      <c r="D1896" s="131">
        <v>472.62355391049687</v>
      </c>
      <c r="F1896" s="131">
        <v>32.89281836510821</v>
      </c>
      <c r="G1896" s="131">
        <v>34.97707582593681</v>
      </c>
      <c r="H1896" s="131">
        <v>472.62355391049687</v>
      </c>
    </row>
    <row r="1898" spans="3:8" ht="12.75">
      <c r="C1898" s="153" t="s">
        <v>762</v>
      </c>
      <c r="D1898" s="131">
        <v>3.19877263300653</v>
      </c>
      <c r="F1898" s="131">
        <v>0.7361454342328253</v>
      </c>
      <c r="G1898" s="131">
        <v>0.7568474852791202</v>
      </c>
      <c r="H1898" s="131">
        <v>4.622621701861405</v>
      </c>
    </row>
    <row r="1899" spans="1:10" ht="12.75">
      <c r="A1899" s="147" t="s">
        <v>751</v>
      </c>
      <c r="C1899" s="148" t="s">
        <v>752</v>
      </c>
      <c r="D1899" s="148" t="s">
        <v>753</v>
      </c>
      <c r="F1899" s="148" t="s">
        <v>754</v>
      </c>
      <c r="G1899" s="148" t="s">
        <v>755</v>
      </c>
      <c r="H1899" s="148" t="s">
        <v>756</v>
      </c>
      <c r="I1899" s="149" t="s">
        <v>757</v>
      </c>
      <c r="J1899" s="148" t="s">
        <v>758</v>
      </c>
    </row>
    <row r="1900" spans="1:8" ht="12.75">
      <c r="A1900" s="150" t="s">
        <v>823</v>
      </c>
      <c r="C1900" s="151">
        <v>292.40199999976903</v>
      </c>
      <c r="D1900" s="131">
        <v>54813.34815734625</v>
      </c>
      <c r="F1900" s="131">
        <v>18365.25</v>
      </c>
      <c r="G1900" s="131">
        <v>17151</v>
      </c>
      <c r="H1900" s="152" t="s">
        <v>127</v>
      </c>
    </row>
    <row r="1902" spans="4:8" ht="12.75">
      <c r="D1902" s="131">
        <v>56505.46798276901</v>
      </c>
      <c r="F1902" s="131">
        <v>18358.5</v>
      </c>
      <c r="G1902" s="131">
        <v>17101.25</v>
      </c>
      <c r="H1902" s="152" t="s">
        <v>128</v>
      </c>
    </row>
    <row r="1904" spans="4:8" ht="12.75">
      <c r="D1904" s="131">
        <v>52318.49527990818</v>
      </c>
      <c r="F1904" s="131">
        <v>18428.75</v>
      </c>
      <c r="G1904" s="131">
        <v>17252.25</v>
      </c>
      <c r="H1904" s="152" t="s">
        <v>129</v>
      </c>
    </row>
    <row r="1906" spans="1:8" ht="12.75">
      <c r="A1906" s="147" t="s">
        <v>759</v>
      </c>
      <c r="C1906" s="153" t="s">
        <v>760</v>
      </c>
      <c r="D1906" s="131">
        <v>54545.77047334115</v>
      </c>
      <c r="F1906" s="131">
        <v>18384.166666666668</v>
      </c>
      <c r="G1906" s="131">
        <v>17168.166666666668</v>
      </c>
      <c r="H1906" s="131">
        <v>36863.874076944754</v>
      </c>
    </row>
    <row r="1907" spans="1:8" ht="12.75">
      <c r="A1907" s="130">
        <v>38379.09201388889</v>
      </c>
      <c r="C1907" s="153" t="s">
        <v>761</v>
      </c>
      <c r="D1907" s="131">
        <v>2106.272410292229</v>
      </c>
      <c r="F1907" s="131">
        <v>38.7575261508437</v>
      </c>
      <c r="G1907" s="131">
        <v>76.94979423840803</v>
      </c>
      <c r="H1907" s="131">
        <v>2106.272410292229</v>
      </c>
    </row>
    <row r="1909" spans="3:8" ht="12.75">
      <c r="C1909" s="153" t="s">
        <v>762</v>
      </c>
      <c r="D1909" s="131">
        <v>3.8614770531505367</v>
      </c>
      <c r="F1909" s="131">
        <v>0.21082014133997748</v>
      </c>
      <c r="G1909" s="131">
        <v>0.4482120644122826</v>
      </c>
      <c r="H1909" s="131">
        <v>5.713649102359334</v>
      </c>
    </row>
    <row r="1910" spans="1:10" ht="12.75">
      <c r="A1910" s="147" t="s">
        <v>751</v>
      </c>
      <c r="C1910" s="148" t="s">
        <v>752</v>
      </c>
      <c r="D1910" s="148" t="s">
        <v>753</v>
      </c>
      <c r="F1910" s="148" t="s">
        <v>754</v>
      </c>
      <c r="G1910" s="148" t="s">
        <v>755</v>
      </c>
      <c r="H1910" s="148" t="s">
        <v>756</v>
      </c>
      <c r="I1910" s="149" t="s">
        <v>757</v>
      </c>
      <c r="J1910" s="148" t="s">
        <v>758</v>
      </c>
    </row>
    <row r="1911" spans="1:8" ht="12.75">
      <c r="A1911" s="150" t="s">
        <v>877</v>
      </c>
      <c r="C1911" s="151">
        <v>309.418</v>
      </c>
      <c r="D1911" s="131">
        <v>30634.439479768276</v>
      </c>
      <c r="F1911" s="131">
        <v>5808</v>
      </c>
      <c r="G1911" s="131">
        <v>5404</v>
      </c>
      <c r="H1911" s="152" t="s">
        <v>130</v>
      </c>
    </row>
    <row r="1913" spans="4:8" ht="12.75">
      <c r="D1913" s="131">
        <v>29786.96064940095</v>
      </c>
      <c r="F1913" s="131">
        <v>6054</v>
      </c>
      <c r="G1913" s="131">
        <v>5712</v>
      </c>
      <c r="H1913" s="152" t="s">
        <v>131</v>
      </c>
    </row>
    <row r="1915" spans="4:8" ht="12.75">
      <c r="D1915" s="131">
        <v>29335.507732331753</v>
      </c>
      <c r="F1915" s="131">
        <v>6256</v>
      </c>
      <c r="G1915" s="131">
        <v>5650</v>
      </c>
      <c r="H1915" s="152" t="s">
        <v>132</v>
      </c>
    </row>
    <row r="1917" spans="1:8" ht="12.75">
      <c r="A1917" s="147" t="s">
        <v>759</v>
      </c>
      <c r="C1917" s="153" t="s">
        <v>760</v>
      </c>
      <c r="D1917" s="131">
        <v>29918.96928716699</v>
      </c>
      <c r="F1917" s="131">
        <v>6039.333333333334</v>
      </c>
      <c r="G1917" s="131">
        <v>5588.666666666666</v>
      </c>
      <c r="H1917" s="131">
        <v>24132.32188832306</v>
      </c>
    </row>
    <row r="1918" spans="1:8" ht="12.75">
      <c r="A1918" s="130">
        <v>38379.09274305555</v>
      </c>
      <c r="C1918" s="153" t="s">
        <v>761</v>
      </c>
      <c r="D1918" s="131">
        <v>659.451007625535</v>
      </c>
      <c r="F1918" s="131">
        <v>224.3598300349983</v>
      </c>
      <c r="G1918" s="131">
        <v>162.9028340248669</v>
      </c>
      <c r="H1918" s="131">
        <v>659.451007625535</v>
      </c>
    </row>
    <row r="1920" spans="3:8" ht="12.75">
      <c r="C1920" s="153" t="s">
        <v>762</v>
      </c>
      <c r="D1920" s="131">
        <v>2.2041234151351277</v>
      </c>
      <c r="F1920" s="131">
        <v>3.7149767640191795</v>
      </c>
      <c r="G1920" s="131">
        <v>2.9148783375557725</v>
      </c>
      <c r="H1920" s="131">
        <v>2.7326463266869676</v>
      </c>
    </row>
    <row r="1921" spans="1:10" ht="12.75">
      <c r="A1921" s="147" t="s">
        <v>751</v>
      </c>
      <c r="C1921" s="148" t="s">
        <v>752</v>
      </c>
      <c r="D1921" s="148" t="s">
        <v>753</v>
      </c>
      <c r="F1921" s="148" t="s">
        <v>754</v>
      </c>
      <c r="G1921" s="148" t="s">
        <v>755</v>
      </c>
      <c r="H1921" s="148" t="s">
        <v>756</v>
      </c>
      <c r="I1921" s="149" t="s">
        <v>757</v>
      </c>
      <c r="J1921" s="148" t="s">
        <v>758</v>
      </c>
    </row>
    <row r="1922" spans="1:8" ht="12.75">
      <c r="A1922" s="150" t="s">
        <v>827</v>
      </c>
      <c r="C1922" s="151">
        <v>324.75400000019</v>
      </c>
      <c r="D1922" s="131">
        <v>29520.89619755745</v>
      </c>
      <c r="F1922" s="131">
        <v>25290</v>
      </c>
      <c r="G1922" s="131">
        <v>22252</v>
      </c>
      <c r="H1922" s="152" t="s">
        <v>133</v>
      </c>
    </row>
    <row r="1924" spans="4:8" ht="12.75">
      <c r="D1924" s="131">
        <v>28538.186970561743</v>
      </c>
      <c r="F1924" s="131">
        <v>24890</v>
      </c>
      <c r="G1924" s="131">
        <v>22302</v>
      </c>
      <c r="H1924" s="152" t="s">
        <v>134</v>
      </c>
    </row>
    <row r="1926" spans="4:8" ht="12.75">
      <c r="D1926" s="131">
        <v>30142.89357495308</v>
      </c>
      <c r="F1926" s="131">
        <v>25388</v>
      </c>
      <c r="G1926" s="131">
        <v>21997</v>
      </c>
      <c r="H1926" s="152" t="s">
        <v>135</v>
      </c>
    </row>
    <row r="1928" spans="1:8" ht="12.75">
      <c r="A1928" s="147" t="s">
        <v>759</v>
      </c>
      <c r="C1928" s="153" t="s">
        <v>760</v>
      </c>
      <c r="D1928" s="131">
        <v>29400.658914357424</v>
      </c>
      <c r="F1928" s="131">
        <v>25189.333333333336</v>
      </c>
      <c r="G1928" s="131">
        <v>22183.666666666664</v>
      </c>
      <c r="H1928" s="131">
        <v>5130.822291550407</v>
      </c>
    </row>
    <row r="1929" spans="1:8" ht="12.75">
      <c r="A1929" s="130">
        <v>38379.09347222222</v>
      </c>
      <c r="C1929" s="153" t="s">
        <v>761</v>
      </c>
      <c r="D1929" s="131">
        <v>809.0819332723487</v>
      </c>
      <c r="F1929" s="131">
        <v>263.82064614683463</v>
      </c>
      <c r="G1929" s="131">
        <v>163.5797460975329</v>
      </c>
      <c r="H1929" s="131">
        <v>809.0819332723487</v>
      </c>
    </row>
    <row r="1931" spans="3:8" ht="12.75">
      <c r="C1931" s="153" t="s">
        <v>762</v>
      </c>
      <c r="D1931" s="131">
        <v>2.751917688746915</v>
      </c>
      <c r="F1931" s="131">
        <v>1.0473506490055366</v>
      </c>
      <c r="G1931" s="131">
        <v>0.7373882260110275</v>
      </c>
      <c r="H1931" s="131">
        <v>15.769050013772048</v>
      </c>
    </row>
    <row r="1932" spans="1:10" ht="12.75">
      <c r="A1932" s="147" t="s">
        <v>751</v>
      </c>
      <c r="C1932" s="148" t="s">
        <v>752</v>
      </c>
      <c r="D1932" s="148" t="s">
        <v>753</v>
      </c>
      <c r="F1932" s="148" t="s">
        <v>754</v>
      </c>
      <c r="G1932" s="148" t="s">
        <v>755</v>
      </c>
      <c r="H1932" s="148" t="s">
        <v>756</v>
      </c>
      <c r="I1932" s="149" t="s">
        <v>757</v>
      </c>
      <c r="J1932" s="148" t="s">
        <v>758</v>
      </c>
    </row>
    <row r="1933" spans="1:8" ht="12.75">
      <c r="A1933" s="150" t="s">
        <v>846</v>
      </c>
      <c r="C1933" s="151">
        <v>343.82299999985844</v>
      </c>
      <c r="D1933" s="131">
        <v>34556.75</v>
      </c>
      <c r="F1933" s="131">
        <v>19974</v>
      </c>
      <c r="G1933" s="131">
        <v>19618</v>
      </c>
      <c r="H1933" s="152" t="s">
        <v>136</v>
      </c>
    </row>
    <row r="1935" spans="4:8" ht="12.75">
      <c r="D1935" s="131">
        <v>39012.64434850216</v>
      </c>
      <c r="F1935" s="131">
        <v>19932</v>
      </c>
      <c r="G1935" s="131">
        <v>19550</v>
      </c>
      <c r="H1935" s="152" t="s">
        <v>137</v>
      </c>
    </row>
    <row r="1937" spans="4:8" ht="12.75">
      <c r="D1937" s="131">
        <v>36992.16586822271</v>
      </c>
      <c r="F1937" s="131">
        <v>19434</v>
      </c>
      <c r="G1937" s="131">
        <v>19646</v>
      </c>
      <c r="H1937" s="152" t="s">
        <v>138</v>
      </c>
    </row>
    <row r="1939" spans="1:8" ht="12.75">
      <c r="A1939" s="147" t="s">
        <v>759</v>
      </c>
      <c r="C1939" s="153" t="s">
        <v>760</v>
      </c>
      <c r="D1939" s="131">
        <v>36853.853405574955</v>
      </c>
      <c r="F1939" s="131">
        <v>19780</v>
      </c>
      <c r="G1939" s="131">
        <v>19604.666666666668</v>
      </c>
      <c r="H1939" s="131">
        <v>17148.873077706106</v>
      </c>
    </row>
    <row r="1940" spans="1:8" ht="12.75">
      <c r="A1940" s="130">
        <v>38379.09417824074</v>
      </c>
      <c r="C1940" s="153" t="s">
        <v>761</v>
      </c>
      <c r="D1940" s="131">
        <v>2231.1647998850317</v>
      </c>
      <c r="F1940" s="131">
        <v>300.379759637696</v>
      </c>
      <c r="G1940" s="131">
        <v>49.36935621752965</v>
      </c>
      <c r="H1940" s="131">
        <v>2231.1647998850317</v>
      </c>
    </row>
    <row r="1942" spans="3:8" ht="12.75">
      <c r="C1942" s="153" t="s">
        <v>762</v>
      </c>
      <c r="D1942" s="131">
        <v>6.054088226083624</v>
      </c>
      <c r="F1942" s="131">
        <v>1.5186034359843072</v>
      </c>
      <c r="G1942" s="131">
        <v>0.25182451228039054</v>
      </c>
      <c r="H1942" s="131">
        <v>13.010562208811216</v>
      </c>
    </row>
    <row r="1943" spans="1:10" ht="12.75">
      <c r="A1943" s="147" t="s">
        <v>751</v>
      </c>
      <c r="C1943" s="148" t="s">
        <v>752</v>
      </c>
      <c r="D1943" s="148" t="s">
        <v>753</v>
      </c>
      <c r="F1943" s="148" t="s">
        <v>754</v>
      </c>
      <c r="G1943" s="148" t="s">
        <v>755</v>
      </c>
      <c r="H1943" s="148" t="s">
        <v>756</v>
      </c>
      <c r="I1943" s="149" t="s">
        <v>757</v>
      </c>
      <c r="J1943" s="148" t="s">
        <v>758</v>
      </c>
    </row>
    <row r="1944" spans="1:8" ht="12.75">
      <c r="A1944" s="150" t="s">
        <v>828</v>
      </c>
      <c r="C1944" s="151">
        <v>361.38400000007823</v>
      </c>
      <c r="D1944" s="131">
        <v>67086.21641719341</v>
      </c>
      <c r="F1944" s="131">
        <v>20814</v>
      </c>
      <c r="G1944" s="131">
        <v>20884</v>
      </c>
      <c r="H1944" s="152" t="s">
        <v>139</v>
      </c>
    </row>
    <row r="1946" spans="4:8" ht="12.75">
      <c r="D1946" s="131">
        <v>64602.95034623146</v>
      </c>
      <c r="F1946" s="131">
        <v>21410</v>
      </c>
      <c r="G1946" s="131">
        <v>20886</v>
      </c>
      <c r="H1946" s="152" t="s">
        <v>140</v>
      </c>
    </row>
    <row r="1948" spans="4:8" ht="12.75">
      <c r="D1948" s="131">
        <v>68067.69272553921</v>
      </c>
      <c r="F1948" s="131">
        <v>20718</v>
      </c>
      <c r="G1948" s="131">
        <v>20686</v>
      </c>
      <c r="H1948" s="152" t="s">
        <v>141</v>
      </c>
    </row>
    <row r="1950" spans="1:8" ht="12.75">
      <c r="A1950" s="147" t="s">
        <v>759</v>
      </c>
      <c r="C1950" s="153" t="s">
        <v>760</v>
      </c>
      <c r="D1950" s="131">
        <v>66585.6198296547</v>
      </c>
      <c r="F1950" s="131">
        <v>20980.666666666664</v>
      </c>
      <c r="G1950" s="131">
        <v>20818.666666666668</v>
      </c>
      <c r="H1950" s="131">
        <v>45679.41554328898</v>
      </c>
    </row>
    <row r="1951" spans="1:8" ht="12.75">
      <c r="A1951" s="130">
        <v>38379.09486111111</v>
      </c>
      <c r="C1951" s="153" t="s">
        <v>761</v>
      </c>
      <c r="D1951" s="131">
        <v>1785.7932820837493</v>
      </c>
      <c r="F1951" s="131">
        <v>374.89909753603484</v>
      </c>
      <c r="G1951" s="131">
        <v>114.89705537276983</v>
      </c>
      <c r="H1951" s="131">
        <v>1785.7932820837493</v>
      </c>
    </row>
    <row r="1953" spans="3:8" ht="12.75">
      <c r="C1953" s="153" t="s">
        <v>762</v>
      </c>
      <c r="D1953" s="131">
        <v>2.6819503770518702</v>
      </c>
      <c r="F1953" s="131">
        <v>1.7868788608689028</v>
      </c>
      <c r="G1953" s="131">
        <v>0.5518943994465055</v>
      </c>
      <c r="H1953" s="131">
        <v>3.9094048398920678</v>
      </c>
    </row>
    <row r="1954" spans="1:10" ht="12.75">
      <c r="A1954" s="147" t="s">
        <v>751</v>
      </c>
      <c r="C1954" s="148" t="s">
        <v>752</v>
      </c>
      <c r="D1954" s="148" t="s">
        <v>753</v>
      </c>
      <c r="F1954" s="148" t="s">
        <v>754</v>
      </c>
      <c r="G1954" s="148" t="s">
        <v>755</v>
      </c>
      <c r="H1954" s="148" t="s">
        <v>756</v>
      </c>
      <c r="I1954" s="149" t="s">
        <v>757</v>
      </c>
      <c r="J1954" s="148" t="s">
        <v>758</v>
      </c>
    </row>
    <row r="1955" spans="1:8" ht="12.75">
      <c r="A1955" s="150" t="s">
        <v>847</v>
      </c>
      <c r="C1955" s="151">
        <v>371.029</v>
      </c>
      <c r="D1955" s="131">
        <v>59477.840791106224</v>
      </c>
      <c r="F1955" s="131">
        <v>28240</v>
      </c>
      <c r="G1955" s="131">
        <v>27888</v>
      </c>
      <c r="H1955" s="152" t="s">
        <v>142</v>
      </c>
    </row>
    <row r="1957" spans="4:8" ht="12.75">
      <c r="D1957" s="131">
        <v>57535.50083839893</v>
      </c>
      <c r="F1957" s="131">
        <v>28252</v>
      </c>
      <c r="G1957" s="131">
        <v>28050</v>
      </c>
      <c r="H1957" s="152" t="s">
        <v>143</v>
      </c>
    </row>
    <row r="1959" spans="4:8" ht="12.75">
      <c r="D1959" s="131">
        <v>58105.39855694771</v>
      </c>
      <c r="F1959" s="131">
        <v>28296</v>
      </c>
      <c r="G1959" s="131">
        <v>28048</v>
      </c>
      <c r="H1959" s="152" t="s">
        <v>144</v>
      </c>
    </row>
    <row r="1961" spans="1:8" ht="12.75">
      <c r="A1961" s="147" t="s">
        <v>759</v>
      </c>
      <c r="C1961" s="153" t="s">
        <v>760</v>
      </c>
      <c r="D1961" s="131">
        <v>58372.913395484284</v>
      </c>
      <c r="F1961" s="131">
        <v>28262.666666666664</v>
      </c>
      <c r="G1961" s="131">
        <v>27995.333333333336</v>
      </c>
      <c r="H1961" s="131">
        <v>30211.98034403961</v>
      </c>
    </row>
    <row r="1962" spans="1:8" ht="12.75">
      <c r="A1962" s="130">
        <v>38379.09556712963</v>
      </c>
      <c r="C1962" s="153" t="s">
        <v>761</v>
      </c>
      <c r="D1962" s="131">
        <v>998.4208854980927</v>
      </c>
      <c r="F1962" s="131">
        <v>29.484459183327978</v>
      </c>
      <c r="G1962" s="131">
        <v>92.95877222367632</v>
      </c>
      <c r="H1962" s="131">
        <v>998.4208854980927</v>
      </c>
    </row>
    <row r="1964" spans="3:8" ht="12.75">
      <c r="C1964" s="153" t="s">
        <v>762</v>
      </c>
      <c r="D1964" s="131">
        <v>1.7104181159053313</v>
      </c>
      <c r="F1964" s="131">
        <v>0.10432299093030141</v>
      </c>
      <c r="G1964" s="131">
        <v>0.3320509569107102</v>
      </c>
      <c r="H1964" s="131">
        <v>3.304718439931949</v>
      </c>
    </row>
    <row r="1965" spans="1:10" ht="12.75">
      <c r="A1965" s="147" t="s">
        <v>751</v>
      </c>
      <c r="C1965" s="148" t="s">
        <v>752</v>
      </c>
      <c r="D1965" s="148" t="s">
        <v>753</v>
      </c>
      <c r="F1965" s="148" t="s">
        <v>754</v>
      </c>
      <c r="G1965" s="148" t="s">
        <v>755</v>
      </c>
      <c r="H1965" s="148" t="s">
        <v>756</v>
      </c>
      <c r="I1965" s="149" t="s">
        <v>757</v>
      </c>
      <c r="J1965" s="148" t="s">
        <v>758</v>
      </c>
    </row>
    <row r="1966" spans="1:8" ht="12.75">
      <c r="A1966" s="150" t="s">
        <v>822</v>
      </c>
      <c r="C1966" s="151">
        <v>407.77100000018254</v>
      </c>
      <c r="D1966" s="131">
        <v>1470520.727361679</v>
      </c>
      <c r="F1966" s="131">
        <v>61800</v>
      </c>
      <c r="G1966" s="131">
        <v>60000</v>
      </c>
      <c r="H1966" s="152" t="s">
        <v>145</v>
      </c>
    </row>
    <row r="1968" spans="4:8" ht="12.75">
      <c r="D1968" s="131">
        <v>1425633.6599521637</v>
      </c>
      <c r="F1968" s="131">
        <v>61000</v>
      </c>
      <c r="G1968" s="131">
        <v>60200</v>
      </c>
      <c r="H1968" s="152" t="s">
        <v>146</v>
      </c>
    </row>
    <row r="1970" spans="4:8" ht="12.75">
      <c r="D1970" s="131">
        <v>1354574.1574077606</v>
      </c>
      <c r="F1970" s="131">
        <v>61200</v>
      </c>
      <c r="G1970" s="131">
        <v>61000</v>
      </c>
      <c r="H1970" s="152" t="s">
        <v>147</v>
      </c>
    </row>
    <row r="1972" spans="1:8" ht="12.75">
      <c r="A1972" s="147" t="s">
        <v>759</v>
      </c>
      <c r="C1972" s="153" t="s">
        <v>760</v>
      </c>
      <c r="D1972" s="131">
        <v>1416909.5149072013</v>
      </c>
      <c r="F1972" s="131">
        <v>61333.33333333333</v>
      </c>
      <c r="G1972" s="131">
        <v>60400</v>
      </c>
      <c r="H1972" s="131">
        <v>1356050.4792677881</v>
      </c>
    </row>
    <row r="1973" spans="1:8" ht="12.75">
      <c r="A1973" s="130">
        <v>38379.096296296295</v>
      </c>
      <c r="C1973" s="153" t="s">
        <v>761</v>
      </c>
      <c r="D1973" s="131">
        <v>58463.53394290965</v>
      </c>
      <c r="F1973" s="131">
        <v>416.33319989322655</v>
      </c>
      <c r="G1973" s="131">
        <v>529.150262212918</v>
      </c>
      <c r="H1973" s="131">
        <v>58463.53394290965</v>
      </c>
    </row>
    <row r="1975" spans="3:8" ht="12.75">
      <c r="C1975" s="153" t="s">
        <v>762</v>
      </c>
      <c r="D1975" s="131">
        <v>4.1261303793798465</v>
      </c>
      <c r="F1975" s="131">
        <v>0.6788041302606956</v>
      </c>
      <c r="G1975" s="131">
        <v>0.8760765930677451</v>
      </c>
      <c r="H1975" s="131">
        <v>4.311309559396165</v>
      </c>
    </row>
    <row r="1976" spans="1:10" ht="12.75">
      <c r="A1976" s="147" t="s">
        <v>751</v>
      </c>
      <c r="C1976" s="148" t="s">
        <v>752</v>
      </c>
      <c r="D1976" s="148" t="s">
        <v>753</v>
      </c>
      <c r="F1976" s="148" t="s">
        <v>754</v>
      </c>
      <c r="G1976" s="148" t="s">
        <v>755</v>
      </c>
      <c r="H1976" s="148" t="s">
        <v>756</v>
      </c>
      <c r="I1976" s="149" t="s">
        <v>757</v>
      </c>
      <c r="J1976" s="148" t="s">
        <v>758</v>
      </c>
    </row>
    <row r="1977" spans="1:8" ht="12.75">
      <c r="A1977" s="150" t="s">
        <v>829</v>
      </c>
      <c r="C1977" s="151">
        <v>455.40299999993294</v>
      </c>
      <c r="D1977" s="131">
        <v>64877.270952403545</v>
      </c>
      <c r="F1977" s="131">
        <v>38942.5</v>
      </c>
      <c r="G1977" s="131">
        <v>41210</v>
      </c>
      <c r="H1977" s="152" t="s">
        <v>148</v>
      </c>
    </row>
    <row r="1979" spans="4:8" ht="12.75">
      <c r="D1979" s="131">
        <v>64659.189143538475</v>
      </c>
      <c r="F1979" s="131">
        <v>38832.5</v>
      </c>
      <c r="G1979" s="131">
        <v>40855</v>
      </c>
      <c r="H1979" s="152" t="s">
        <v>149</v>
      </c>
    </row>
    <row r="1981" spans="4:8" ht="12.75">
      <c r="D1981" s="131">
        <v>64173.695861160755</v>
      </c>
      <c r="F1981" s="131">
        <v>38695</v>
      </c>
      <c r="G1981" s="131">
        <v>40942.5</v>
      </c>
      <c r="H1981" s="152" t="s">
        <v>150</v>
      </c>
    </row>
    <row r="1983" spans="1:8" ht="12.75">
      <c r="A1983" s="147" t="s">
        <v>759</v>
      </c>
      <c r="C1983" s="153" t="s">
        <v>760</v>
      </c>
      <c r="D1983" s="131">
        <v>64570.05198570092</v>
      </c>
      <c r="F1983" s="131">
        <v>38823.333333333336</v>
      </c>
      <c r="G1983" s="131">
        <v>41002.5</v>
      </c>
      <c r="H1983" s="131">
        <v>24663.470105855962</v>
      </c>
    </row>
    <row r="1984" spans="1:8" ht="12.75">
      <c r="A1984" s="130">
        <v>38379.09719907407</v>
      </c>
      <c r="C1984" s="153" t="s">
        <v>761</v>
      </c>
      <c r="D1984" s="131">
        <v>360.157676489628</v>
      </c>
      <c r="F1984" s="131">
        <v>124.00436820262959</v>
      </c>
      <c r="G1984" s="131">
        <v>184.9493173818168</v>
      </c>
      <c r="H1984" s="131">
        <v>360.157676489628</v>
      </c>
    </row>
    <row r="1986" spans="3:8" ht="12.75">
      <c r="C1986" s="153" t="s">
        <v>762</v>
      </c>
      <c r="D1986" s="131">
        <v>0.5577782043127131</v>
      </c>
      <c r="F1986" s="131">
        <v>0.31940680399063176</v>
      </c>
      <c r="G1986" s="131">
        <v>0.45106839188297493</v>
      </c>
      <c r="H1986" s="131">
        <v>1.4602879276266725</v>
      </c>
    </row>
    <row r="1987" spans="1:16" ht="12.75">
      <c r="A1987" s="141" t="s">
        <v>742</v>
      </c>
      <c r="B1987" s="136" t="s">
        <v>151</v>
      </c>
      <c r="D1987" s="141" t="s">
        <v>743</v>
      </c>
      <c r="E1987" s="136" t="s">
        <v>744</v>
      </c>
      <c r="F1987" s="137" t="s">
        <v>786</v>
      </c>
      <c r="G1987" s="142" t="s">
        <v>746</v>
      </c>
      <c r="H1987" s="143">
        <v>2</v>
      </c>
      <c r="I1987" s="144" t="s">
        <v>747</v>
      </c>
      <c r="J1987" s="143">
        <v>3</v>
      </c>
      <c r="K1987" s="142" t="s">
        <v>748</v>
      </c>
      <c r="L1987" s="145">
        <v>1</v>
      </c>
      <c r="M1987" s="142" t="s">
        <v>749</v>
      </c>
      <c r="N1987" s="146">
        <v>1</v>
      </c>
      <c r="O1987" s="142" t="s">
        <v>750</v>
      </c>
      <c r="P1987" s="146">
        <v>1</v>
      </c>
    </row>
    <row r="1989" spans="1:10" ht="12.75">
      <c r="A1989" s="147" t="s">
        <v>751</v>
      </c>
      <c r="C1989" s="148" t="s">
        <v>752</v>
      </c>
      <c r="D1989" s="148" t="s">
        <v>753</v>
      </c>
      <c r="F1989" s="148" t="s">
        <v>754</v>
      </c>
      <c r="G1989" s="148" t="s">
        <v>755</v>
      </c>
      <c r="H1989" s="148" t="s">
        <v>756</v>
      </c>
      <c r="I1989" s="149" t="s">
        <v>757</v>
      </c>
      <c r="J1989" s="148" t="s">
        <v>758</v>
      </c>
    </row>
    <row r="1990" spans="1:8" ht="12.75">
      <c r="A1990" s="150" t="s">
        <v>825</v>
      </c>
      <c r="C1990" s="151">
        <v>228.61599999992177</v>
      </c>
      <c r="D1990" s="131">
        <v>34598.75297731161</v>
      </c>
      <c r="F1990" s="131">
        <v>25761</v>
      </c>
      <c r="G1990" s="131">
        <v>25182</v>
      </c>
      <c r="H1990" s="152" t="s">
        <v>152</v>
      </c>
    </row>
    <row r="1992" spans="4:8" ht="12.75">
      <c r="D1992" s="131">
        <v>34670.673423588276</v>
      </c>
      <c r="F1992" s="131">
        <v>25119</v>
      </c>
      <c r="G1992" s="131">
        <v>25299</v>
      </c>
      <c r="H1992" s="152" t="s">
        <v>153</v>
      </c>
    </row>
    <row r="1994" spans="4:8" ht="12.75">
      <c r="D1994" s="131">
        <v>35679.556848526</v>
      </c>
      <c r="F1994" s="131">
        <v>25572</v>
      </c>
      <c r="G1994" s="131">
        <v>25430</v>
      </c>
      <c r="H1994" s="152" t="s">
        <v>154</v>
      </c>
    </row>
    <row r="1996" spans="1:8" ht="12.75">
      <c r="A1996" s="147" t="s">
        <v>759</v>
      </c>
      <c r="C1996" s="153" t="s">
        <v>760</v>
      </c>
      <c r="D1996" s="131">
        <v>34982.994416475296</v>
      </c>
      <c r="F1996" s="131">
        <v>25484</v>
      </c>
      <c r="G1996" s="131">
        <v>25303.666666666664</v>
      </c>
      <c r="H1996" s="131">
        <v>9591.454478947408</v>
      </c>
    </row>
    <row r="1997" spans="1:8" ht="12.75">
      <c r="A1997" s="130">
        <v>38379.09967592593</v>
      </c>
      <c r="C1997" s="153" t="s">
        <v>761</v>
      </c>
      <c r="D1997" s="131">
        <v>604.3116364564775</v>
      </c>
      <c r="F1997" s="131">
        <v>329.9227182235258</v>
      </c>
      <c r="G1997" s="131">
        <v>124.06584273414391</v>
      </c>
      <c r="H1997" s="131">
        <v>604.3116364564775</v>
      </c>
    </row>
    <row r="1999" spans="3:8" ht="12.75">
      <c r="C1999" s="153" t="s">
        <v>762</v>
      </c>
      <c r="D1999" s="131">
        <v>1.7274439953941618</v>
      </c>
      <c r="F1999" s="131">
        <v>1.294626896183981</v>
      </c>
      <c r="G1999" s="131">
        <v>0.4903077659396292</v>
      </c>
      <c r="H1999" s="131">
        <v>6.300521342022741</v>
      </c>
    </row>
    <row r="2000" spans="1:10" ht="12.75">
      <c r="A2000" s="147" t="s">
        <v>751</v>
      </c>
      <c r="C2000" s="148" t="s">
        <v>752</v>
      </c>
      <c r="D2000" s="148" t="s">
        <v>753</v>
      </c>
      <c r="F2000" s="148" t="s">
        <v>754</v>
      </c>
      <c r="G2000" s="148" t="s">
        <v>755</v>
      </c>
      <c r="H2000" s="148" t="s">
        <v>756</v>
      </c>
      <c r="I2000" s="149" t="s">
        <v>757</v>
      </c>
      <c r="J2000" s="148" t="s">
        <v>758</v>
      </c>
    </row>
    <row r="2001" spans="1:8" ht="12.75">
      <c r="A2001" s="150" t="s">
        <v>826</v>
      </c>
      <c r="C2001" s="151">
        <v>231.6040000000503</v>
      </c>
      <c r="D2001" s="131">
        <v>60041.65206837654</v>
      </c>
      <c r="F2001" s="131">
        <v>18516</v>
      </c>
      <c r="G2001" s="131">
        <v>20320</v>
      </c>
      <c r="H2001" s="152" t="s">
        <v>155</v>
      </c>
    </row>
    <row r="2003" spans="4:8" ht="12.75">
      <c r="D2003" s="131">
        <v>61531.32279318571</v>
      </c>
      <c r="F2003" s="131">
        <v>18277</v>
      </c>
      <c r="G2003" s="131">
        <v>20595</v>
      </c>
      <c r="H2003" s="152" t="s">
        <v>156</v>
      </c>
    </row>
    <row r="2005" spans="4:8" ht="12.75">
      <c r="D2005" s="131">
        <v>63266.70905226469</v>
      </c>
      <c r="F2005" s="131">
        <v>18562</v>
      </c>
      <c r="G2005" s="131">
        <v>20306</v>
      </c>
      <c r="H2005" s="152" t="s">
        <v>157</v>
      </c>
    </row>
    <row r="2007" spans="1:8" ht="12.75">
      <c r="A2007" s="147" t="s">
        <v>759</v>
      </c>
      <c r="C2007" s="153" t="s">
        <v>760</v>
      </c>
      <c r="D2007" s="131">
        <v>61613.22797127564</v>
      </c>
      <c r="F2007" s="131">
        <v>18451.666666666668</v>
      </c>
      <c r="G2007" s="131">
        <v>20407</v>
      </c>
      <c r="H2007" s="131">
        <v>42118.24370025327</v>
      </c>
    </row>
    <row r="2008" spans="1:8" ht="12.75">
      <c r="A2008" s="130">
        <v>38379.10039351852</v>
      </c>
      <c r="C2008" s="153" t="s">
        <v>761</v>
      </c>
      <c r="D2008" s="131">
        <v>1614.0878169972673</v>
      </c>
      <c r="F2008" s="131">
        <v>153.0043572364308</v>
      </c>
      <c r="G2008" s="131">
        <v>162.96318602678338</v>
      </c>
      <c r="H2008" s="131">
        <v>1614.0878169972673</v>
      </c>
    </row>
    <row r="2010" spans="3:8" ht="12.75">
      <c r="C2010" s="153" t="s">
        <v>762</v>
      </c>
      <c r="D2010" s="131">
        <v>2.6197098742331146</v>
      </c>
      <c r="F2010" s="131">
        <v>0.8292170024555909</v>
      </c>
      <c r="G2010" s="131">
        <v>0.798565129743634</v>
      </c>
      <c r="H2010" s="131">
        <v>3.8322771207754833</v>
      </c>
    </row>
    <row r="2011" spans="1:10" ht="12.75">
      <c r="A2011" s="147" t="s">
        <v>751</v>
      </c>
      <c r="C2011" s="148" t="s">
        <v>752</v>
      </c>
      <c r="D2011" s="148" t="s">
        <v>753</v>
      </c>
      <c r="F2011" s="148" t="s">
        <v>754</v>
      </c>
      <c r="G2011" s="148" t="s">
        <v>755</v>
      </c>
      <c r="H2011" s="148" t="s">
        <v>756</v>
      </c>
      <c r="I2011" s="149" t="s">
        <v>757</v>
      </c>
      <c r="J2011" s="148" t="s">
        <v>758</v>
      </c>
    </row>
    <row r="2012" spans="1:8" ht="12.75">
      <c r="A2012" s="150" t="s">
        <v>824</v>
      </c>
      <c r="C2012" s="151">
        <v>267.7160000000149</v>
      </c>
      <c r="D2012" s="131">
        <v>58924.49787956476</v>
      </c>
      <c r="F2012" s="131">
        <v>4647.5</v>
      </c>
      <c r="G2012" s="131">
        <v>4837.25</v>
      </c>
      <c r="H2012" s="152" t="s">
        <v>158</v>
      </c>
    </row>
    <row r="2014" spans="4:8" ht="12.75">
      <c r="D2014" s="131">
        <v>52013.47840631008</v>
      </c>
      <c r="F2014" s="131">
        <v>4678.75</v>
      </c>
      <c r="G2014" s="131">
        <v>4810</v>
      </c>
      <c r="H2014" s="152" t="s">
        <v>159</v>
      </c>
    </row>
    <row r="2016" spans="4:8" ht="12.75">
      <c r="D2016" s="131">
        <v>59444.764833033085</v>
      </c>
      <c r="F2016" s="131">
        <v>4687.75</v>
      </c>
      <c r="G2016" s="131">
        <v>4815.25</v>
      </c>
      <c r="H2016" s="152" t="s">
        <v>160</v>
      </c>
    </row>
    <row r="2018" spans="1:8" ht="12.75">
      <c r="A2018" s="147" t="s">
        <v>759</v>
      </c>
      <c r="C2018" s="153" t="s">
        <v>760</v>
      </c>
      <c r="D2018" s="131">
        <v>56794.24703963597</v>
      </c>
      <c r="F2018" s="131">
        <v>4671.333333333333</v>
      </c>
      <c r="G2018" s="131">
        <v>4820.833333333333</v>
      </c>
      <c r="H2018" s="131">
        <v>52042.13693133272</v>
      </c>
    </row>
    <row r="2019" spans="1:8" ht="12.75">
      <c r="A2019" s="130">
        <v>38379.10130787037</v>
      </c>
      <c r="C2019" s="153" t="s">
        <v>761</v>
      </c>
      <c r="D2019" s="131">
        <v>4148.431145597476</v>
      </c>
      <c r="F2019" s="131">
        <v>21.125123273802057</v>
      </c>
      <c r="G2019" s="131">
        <v>14.457552812745778</v>
      </c>
      <c r="H2019" s="131">
        <v>4148.431145597476</v>
      </c>
    </row>
    <row r="2021" spans="3:8" ht="12.75">
      <c r="C2021" s="153" t="s">
        <v>762</v>
      </c>
      <c r="D2021" s="131">
        <v>7.304315774628262</v>
      </c>
      <c r="F2021" s="131">
        <v>0.4522289840260181</v>
      </c>
      <c r="G2021" s="131">
        <v>0.29989737900250535</v>
      </c>
      <c r="H2021" s="131">
        <v>7.9712928603818565</v>
      </c>
    </row>
    <row r="2022" spans="1:10" ht="12.75">
      <c r="A2022" s="147" t="s">
        <v>751</v>
      </c>
      <c r="C2022" s="148" t="s">
        <v>752</v>
      </c>
      <c r="D2022" s="148" t="s">
        <v>753</v>
      </c>
      <c r="F2022" s="148" t="s">
        <v>754</v>
      </c>
      <c r="G2022" s="148" t="s">
        <v>755</v>
      </c>
      <c r="H2022" s="148" t="s">
        <v>756</v>
      </c>
      <c r="I2022" s="149" t="s">
        <v>757</v>
      </c>
      <c r="J2022" s="148" t="s">
        <v>758</v>
      </c>
    </row>
    <row r="2023" spans="1:8" ht="12.75">
      <c r="A2023" s="150" t="s">
        <v>823</v>
      </c>
      <c r="C2023" s="151">
        <v>292.40199999976903</v>
      </c>
      <c r="D2023" s="131">
        <v>58263.38227534294</v>
      </c>
      <c r="F2023" s="131">
        <v>18558.25</v>
      </c>
      <c r="G2023" s="131">
        <v>17573.75</v>
      </c>
      <c r="H2023" s="152" t="s">
        <v>161</v>
      </c>
    </row>
    <row r="2025" spans="4:8" ht="12.75">
      <c r="D2025" s="131">
        <v>56739.65559756756</v>
      </c>
      <c r="F2025" s="131">
        <v>18514</v>
      </c>
      <c r="G2025" s="131">
        <v>17534.25</v>
      </c>
      <c r="H2025" s="152" t="s">
        <v>162</v>
      </c>
    </row>
    <row r="2027" spans="4:8" ht="12.75">
      <c r="D2027" s="131">
        <v>59217.490409851074</v>
      </c>
      <c r="F2027" s="131">
        <v>18522.5</v>
      </c>
      <c r="G2027" s="131">
        <v>17505.25</v>
      </c>
      <c r="H2027" s="152" t="s">
        <v>163</v>
      </c>
    </row>
    <row r="2029" spans="1:8" ht="12.75">
      <c r="A2029" s="147" t="s">
        <v>759</v>
      </c>
      <c r="C2029" s="153" t="s">
        <v>760</v>
      </c>
      <c r="D2029" s="131">
        <v>58073.509427587196</v>
      </c>
      <c r="F2029" s="131">
        <v>18531.583333333332</v>
      </c>
      <c r="G2029" s="131">
        <v>17537.75</v>
      </c>
      <c r="H2029" s="131">
        <v>40115.889584059456</v>
      </c>
    </row>
    <row r="2030" spans="1:8" ht="12.75">
      <c r="A2030" s="130">
        <v>38379.10224537037</v>
      </c>
      <c r="C2030" s="153" t="s">
        <v>761</v>
      </c>
      <c r="D2030" s="131">
        <v>1249.7820261857219</v>
      </c>
      <c r="F2030" s="131">
        <v>23.481819208343577</v>
      </c>
      <c r="G2030" s="131">
        <v>34.38386249390839</v>
      </c>
      <c r="H2030" s="131">
        <v>1249.7820261857219</v>
      </c>
    </row>
    <row r="2032" spans="3:8" ht="12.75">
      <c r="C2032" s="153" t="s">
        <v>762</v>
      </c>
      <c r="D2032" s="131">
        <v>2.1520690561056846</v>
      </c>
      <c r="F2032" s="131">
        <v>0.12671242810702585</v>
      </c>
      <c r="G2032" s="131">
        <v>0.1960562928192522</v>
      </c>
      <c r="H2032" s="131">
        <v>3.115428921417557</v>
      </c>
    </row>
    <row r="2033" spans="1:10" ht="12.75">
      <c r="A2033" s="147" t="s">
        <v>751</v>
      </c>
      <c r="C2033" s="148" t="s">
        <v>752</v>
      </c>
      <c r="D2033" s="148" t="s">
        <v>753</v>
      </c>
      <c r="F2033" s="148" t="s">
        <v>754</v>
      </c>
      <c r="G2033" s="148" t="s">
        <v>755</v>
      </c>
      <c r="H2033" s="148" t="s">
        <v>756</v>
      </c>
      <c r="I2033" s="149" t="s">
        <v>757</v>
      </c>
      <c r="J2033" s="148" t="s">
        <v>758</v>
      </c>
    </row>
    <row r="2034" spans="1:8" ht="12.75">
      <c r="A2034" s="150" t="s">
        <v>877</v>
      </c>
      <c r="C2034" s="151">
        <v>309.418</v>
      </c>
      <c r="D2034" s="131">
        <v>30333.75372827053</v>
      </c>
      <c r="F2034" s="131">
        <v>6046</v>
      </c>
      <c r="G2034" s="131">
        <v>5776</v>
      </c>
      <c r="H2034" s="152" t="s">
        <v>164</v>
      </c>
    </row>
    <row r="2036" spans="4:8" ht="12.75">
      <c r="D2036" s="131">
        <v>28186.755008250475</v>
      </c>
      <c r="F2036" s="131">
        <v>5888</v>
      </c>
      <c r="G2036" s="131">
        <v>5556</v>
      </c>
      <c r="H2036" s="152" t="s">
        <v>165</v>
      </c>
    </row>
    <row r="2038" spans="4:8" ht="12.75">
      <c r="D2038" s="131">
        <v>29248.42292392254</v>
      </c>
      <c r="F2038" s="131">
        <v>6592.000000007451</v>
      </c>
      <c r="G2038" s="131">
        <v>5714</v>
      </c>
      <c r="H2038" s="152" t="s">
        <v>166</v>
      </c>
    </row>
    <row r="2040" spans="1:8" ht="12.75">
      <c r="A2040" s="147" t="s">
        <v>759</v>
      </c>
      <c r="C2040" s="153" t="s">
        <v>760</v>
      </c>
      <c r="D2040" s="131">
        <v>29256.310553481184</v>
      </c>
      <c r="F2040" s="131">
        <v>6175.333333335817</v>
      </c>
      <c r="G2040" s="131">
        <v>5682</v>
      </c>
      <c r="H2040" s="131">
        <v>23357.586083345213</v>
      </c>
    </row>
    <row r="2041" spans="1:8" ht="12.75">
      <c r="A2041" s="130">
        <v>38379.10297453704</v>
      </c>
      <c r="C2041" s="153" t="s">
        <v>761</v>
      </c>
      <c r="D2041" s="131">
        <v>1073.5210929306231</v>
      </c>
      <c r="F2041" s="131">
        <v>369.3904889631599</v>
      </c>
      <c r="G2041" s="131">
        <v>113.43720729989785</v>
      </c>
      <c r="H2041" s="131">
        <v>1073.5210929306231</v>
      </c>
    </row>
    <row r="2043" spans="3:8" ht="12.75">
      <c r="C2043" s="153" t="s">
        <v>762</v>
      </c>
      <c r="D2043" s="131">
        <v>3.6693659337810307</v>
      </c>
      <c r="F2043" s="131">
        <v>5.981709310639286</v>
      </c>
      <c r="G2043" s="131">
        <v>1.9964309626873964</v>
      </c>
      <c r="H2043" s="131">
        <v>4.596027556529404</v>
      </c>
    </row>
    <row r="2044" spans="1:10" ht="12.75">
      <c r="A2044" s="147" t="s">
        <v>751</v>
      </c>
      <c r="C2044" s="148" t="s">
        <v>752</v>
      </c>
      <c r="D2044" s="148" t="s">
        <v>753</v>
      </c>
      <c r="F2044" s="148" t="s">
        <v>754</v>
      </c>
      <c r="G2044" s="148" t="s">
        <v>755</v>
      </c>
      <c r="H2044" s="148" t="s">
        <v>756</v>
      </c>
      <c r="I2044" s="149" t="s">
        <v>757</v>
      </c>
      <c r="J2044" s="148" t="s">
        <v>758</v>
      </c>
    </row>
    <row r="2045" spans="1:8" ht="12.75">
      <c r="A2045" s="150" t="s">
        <v>827</v>
      </c>
      <c r="C2045" s="151">
        <v>324.75400000019</v>
      </c>
      <c r="D2045" s="131">
        <v>54109.70094996691</v>
      </c>
      <c r="F2045" s="131">
        <v>25238</v>
      </c>
      <c r="G2045" s="131">
        <v>22611</v>
      </c>
      <c r="H2045" s="152" t="s">
        <v>167</v>
      </c>
    </row>
    <row r="2047" spans="4:8" ht="12.75">
      <c r="D2047" s="131">
        <v>55020.675773501396</v>
      </c>
      <c r="F2047" s="131">
        <v>25541</v>
      </c>
      <c r="G2047" s="131">
        <v>22713</v>
      </c>
      <c r="H2047" s="152" t="s">
        <v>168</v>
      </c>
    </row>
    <row r="2049" spans="4:8" ht="12.75">
      <c r="D2049" s="131">
        <v>54365.458155333996</v>
      </c>
      <c r="F2049" s="131">
        <v>25948</v>
      </c>
      <c r="G2049" s="131">
        <v>23045</v>
      </c>
      <c r="H2049" s="152" t="s">
        <v>169</v>
      </c>
    </row>
    <row r="2051" spans="1:8" ht="12.75">
      <c r="A2051" s="147" t="s">
        <v>759</v>
      </c>
      <c r="C2051" s="153" t="s">
        <v>760</v>
      </c>
      <c r="D2051" s="131">
        <v>54498.61162626743</v>
      </c>
      <c r="F2051" s="131">
        <v>25575.666666666664</v>
      </c>
      <c r="G2051" s="131">
        <v>22789.666666666664</v>
      </c>
      <c r="H2051" s="131">
        <v>29775.24101223234</v>
      </c>
    </row>
    <row r="2052" spans="1:8" ht="12.75">
      <c r="A2052" s="130">
        <v>38379.10371527778</v>
      </c>
      <c r="C2052" s="153" t="s">
        <v>761</v>
      </c>
      <c r="D2052" s="131">
        <v>469.8576033172386</v>
      </c>
      <c r="F2052" s="131">
        <v>356.2672218059547</v>
      </c>
      <c r="G2052" s="131">
        <v>226.9302389134893</v>
      </c>
      <c r="H2052" s="131">
        <v>469.8576033172386</v>
      </c>
    </row>
    <row r="2054" spans="3:8" ht="12.75">
      <c r="C2054" s="153" t="s">
        <v>762</v>
      </c>
      <c r="D2054" s="131">
        <v>0.8621460057356303</v>
      </c>
      <c r="F2054" s="131">
        <v>1.3929929039554059</v>
      </c>
      <c r="G2054" s="131">
        <v>0.9957593598567598</v>
      </c>
      <c r="H2054" s="131">
        <v>1.5780144420131157</v>
      </c>
    </row>
    <row r="2055" spans="1:10" ht="12.75">
      <c r="A2055" s="147" t="s">
        <v>751</v>
      </c>
      <c r="C2055" s="148" t="s">
        <v>752</v>
      </c>
      <c r="D2055" s="148" t="s">
        <v>753</v>
      </c>
      <c r="F2055" s="148" t="s">
        <v>754</v>
      </c>
      <c r="G2055" s="148" t="s">
        <v>755</v>
      </c>
      <c r="H2055" s="148" t="s">
        <v>756</v>
      </c>
      <c r="I2055" s="149" t="s">
        <v>757</v>
      </c>
      <c r="J2055" s="148" t="s">
        <v>758</v>
      </c>
    </row>
    <row r="2056" spans="1:8" ht="12.75">
      <c r="A2056" s="150" t="s">
        <v>846</v>
      </c>
      <c r="C2056" s="151">
        <v>343.82299999985844</v>
      </c>
      <c r="D2056" s="131">
        <v>54772.074029803276</v>
      </c>
      <c r="F2056" s="131">
        <v>20138</v>
      </c>
      <c r="G2056" s="131">
        <v>20082</v>
      </c>
      <c r="H2056" s="152" t="s">
        <v>170</v>
      </c>
    </row>
    <row r="2058" spans="4:8" ht="12.75">
      <c r="D2058" s="131">
        <v>53909.49415373802</v>
      </c>
      <c r="F2058" s="131">
        <v>20514</v>
      </c>
      <c r="G2058" s="131">
        <v>20154</v>
      </c>
      <c r="H2058" s="152" t="s">
        <v>171</v>
      </c>
    </row>
    <row r="2060" spans="4:8" ht="12.75">
      <c r="D2060" s="131">
        <v>46376.5</v>
      </c>
      <c r="F2060" s="131">
        <v>20120</v>
      </c>
      <c r="G2060" s="131">
        <v>20330</v>
      </c>
      <c r="H2060" s="152" t="s">
        <v>172</v>
      </c>
    </row>
    <row r="2062" spans="1:8" ht="12.75">
      <c r="A2062" s="147" t="s">
        <v>759</v>
      </c>
      <c r="C2062" s="153" t="s">
        <v>760</v>
      </c>
      <c r="D2062" s="131">
        <v>51686.0227278471</v>
      </c>
      <c r="F2062" s="131">
        <v>20257.333333333332</v>
      </c>
      <c r="G2062" s="131">
        <v>20188.666666666668</v>
      </c>
      <c r="H2062" s="131">
        <v>31458.069722382617</v>
      </c>
    </row>
    <row r="2063" spans="1:8" ht="12.75">
      <c r="A2063" s="130">
        <v>38379.104409722226</v>
      </c>
      <c r="C2063" s="153" t="s">
        <v>761</v>
      </c>
      <c r="D2063" s="131">
        <v>4618.363856258223</v>
      </c>
      <c r="F2063" s="131">
        <v>222.46198177066867</v>
      </c>
      <c r="G2063" s="131">
        <v>127.58265294832731</v>
      </c>
      <c r="H2063" s="131">
        <v>4618.363856258223</v>
      </c>
    </row>
    <row r="2065" spans="3:8" ht="12.75">
      <c r="C2065" s="153" t="s">
        <v>762</v>
      </c>
      <c r="D2065" s="131">
        <v>8.9354212464291</v>
      </c>
      <c r="F2065" s="131">
        <v>1.098179992944129</v>
      </c>
      <c r="G2065" s="131">
        <v>0.6319518522685698</v>
      </c>
      <c r="H2065" s="131">
        <v>14.681014750794539</v>
      </c>
    </row>
    <row r="2066" spans="1:10" ht="12.75">
      <c r="A2066" s="147" t="s">
        <v>751</v>
      </c>
      <c r="C2066" s="148" t="s">
        <v>752</v>
      </c>
      <c r="D2066" s="148" t="s">
        <v>753</v>
      </c>
      <c r="F2066" s="148" t="s">
        <v>754</v>
      </c>
      <c r="G2066" s="148" t="s">
        <v>755</v>
      </c>
      <c r="H2066" s="148" t="s">
        <v>756</v>
      </c>
      <c r="I2066" s="149" t="s">
        <v>757</v>
      </c>
      <c r="J2066" s="148" t="s">
        <v>758</v>
      </c>
    </row>
    <row r="2067" spans="1:8" ht="12.75">
      <c r="A2067" s="150" t="s">
        <v>828</v>
      </c>
      <c r="C2067" s="151">
        <v>361.38400000007823</v>
      </c>
      <c r="D2067" s="131">
        <v>55925.26892322302</v>
      </c>
      <c r="F2067" s="131">
        <v>21012</v>
      </c>
      <c r="G2067" s="131">
        <v>20872</v>
      </c>
      <c r="H2067" s="152" t="s">
        <v>173</v>
      </c>
    </row>
    <row r="2069" spans="4:8" ht="12.75">
      <c r="D2069" s="131">
        <v>55873.02861994505</v>
      </c>
      <c r="F2069" s="131">
        <v>21038</v>
      </c>
      <c r="G2069" s="131">
        <v>20568</v>
      </c>
      <c r="H2069" s="152" t="s">
        <v>174</v>
      </c>
    </row>
    <row r="2071" spans="4:8" ht="12.75">
      <c r="D2071" s="131">
        <v>54647.21347230673</v>
      </c>
      <c r="F2071" s="131">
        <v>20524</v>
      </c>
      <c r="G2071" s="131">
        <v>20576</v>
      </c>
      <c r="H2071" s="152" t="s">
        <v>175</v>
      </c>
    </row>
    <row r="2073" spans="1:8" ht="12.75">
      <c r="A2073" s="147" t="s">
        <v>759</v>
      </c>
      <c r="C2073" s="153" t="s">
        <v>760</v>
      </c>
      <c r="D2073" s="131">
        <v>55481.83700515826</v>
      </c>
      <c r="F2073" s="131">
        <v>20858</v>
      </c>
      <c r="G2073" s="131">
        <v>20672</v>
      </c>
      <c r="H2073" s="131">
        <v>34709.330849207516</v>
      </c>
    </row>
    <row r="2074" spans="1:8" ht="12.75">
      <c r="A2074" s="130">
        <v>38379.105104166665</v>
      </c>
      <c r="C2074" s="153" t="s">
        <v>761</v>
      </c>
      <c r="D2074" s="131">
        <v>723.276982568917</v>
      </c>
      <c r="F2074" s="131">
        <v>289.5444698142239</v>
      </c>
      <c r="G2074" s="131">
        <v>173.25126262166174</v>
      </c>
      <c r="H2074" s="131">
        <v>723.276982568917</v>
      </c>
    </row>
    <row r="2076" spans="3:8" ht="12.75">
      <c r="C2076" s="153" t="s">
        <v>762</v>
      </c>
      <c r="D2076" s="131">
        <v>1.3036283973468152</v>
      </c>
      <c r="F2076" s="131">
        <v>1.3881698619916762</v>
      </c>
      <c r="G2076" s="131">
        <v>0.8380962781620634</v>
      </c>
      <c r="H2076" s="131">
        <v>2.083811369660648</v>
      </c>
    </row>
    <row r="2077" spans="1:10" ht="12.75">
      <c r="A2077" s="147" t="s">
        <v>751</v>
      </c>
      <c r="C2077" s="148" t="s">
        <v>752</v>
      </c>
      <c r="D2077" s="148" t="s">
        <v>753</v>
      </c>
      <c r="F2077" s="148" t="s">
        <v>754</v>
      </c>
      <c r="G2077" s="148" t="s">
        <v>755</v>
      </c>
      <c r="H2077" s="148" t="s">
        <v>756</v>
      </c>
      <c r="I2077" s="149" t="s">
        <v>757</v>
      </c>
      <c r="J2077" s="148" t="s">
        <v>758</v>
      </c>
    </row>
    <row r="2078" spans="1:8" ht="12.75">
      <c r="A2078" s="150" t="s">
        <v>847</v>
      </c>
      <c r="C2078" s="151">
        <v>371.029</v>
      </c>
      <c r="D2078" s="131">
        <v>52282.985125005245</v>
      </c>
      <c r="F2078" s="131">
        <v>29446</v>
      </c>
      <c r="G2078" s="131">
        <v>28002</v>
      </c>
      <c r="H2078" s="152" t="s">
        <v>176</v>
      </c>
    </row>
    <row r="2080" spans="4:8" ht="12.75">
      <c r="D2080" s="131">
        <v>53331.5588106513</v>
      </c>
      <c r="F2080" s="131">
        <v>29158</v>
      </c>
      <c r="G2080" s="131">
        <v>28142</v>
      </c>
      <c r="H2080" s="152" t="s">
        <v>177</v>
      </c>
    </row>
    <row r="2082" spans="4:8" ht="12.75">
      <c r="D2082" s="131">
        <v>54062.14607948065</v>
      </c>
      <c r="F2082" s="131">
        <v>30275.999999970198</v>
      </c>
      <c r="G2082" s="131">
        <v>28306</v>
      </c>
      <c r="H2082" s="152" t="s">
        <v>178</v>
      </c>
    </row>
    <row r="2084" spans="1:8" ht="12.75">
      <c r="A2084" s="147" t="s">
        <v>759</v>
      </c>
      <c r="C2084" s="153" t="s">
        <v>760</v>
      </c>
      <c r="D2084" s="131">
        <v>53225.56333837907</v>
      </c>
      <c r="F2084" s="131">
        <v>29626.666666656733</v>
      </c>
      <c r="G2084" s="131">
        <v>28150</v>
      </c>
      <c r="H2084" s="131">
        <v>24160.84170343103</v>
      </c>
    </row>
    <row r="2085" spans="1:8" ht="12.75">
      <c r="A2085" s="130">
        <v>38379.10579861111</v>
      </c>
      <c r="C2085" s="153" t="s">
        <v>761</v>
      </c>
      <c r="D2085" s="131">
        <v>894.3040342015644</v>
      </c>
      <c r="F2085" s="131">
        <v>580.483706329301</v>
      </c>
      <c r="G2085" s="131">
        <v>152.15781281288184</v>
      </c>
      <c r="H2085" s="131">
        <v>894.3040342015644</v>
      </c>
    </row>
    <row r="2087" spans="3:8" ht="12.75">
      <c r="C2087" s="153" t="s">
        <v>762</v>
      </c>
      <c r="D2087" s="131">
        <v>1.6802152539298976</v>
      </c>
      <c r="F2087" s="131">
        <v>1.9593284417062182</v>
      </c>
      <c r="G2087" s="131">
        <v>0.5405250899214276</v>
      </c>
      <c r="H2087" s="131">
        <v>3.7014605913939085</v>
      </c>
    </row>
    <row r="2088" spans="1:10" ht="12.75">
      <c r="A2088" s="147" t="s">
        <v>751</v>
      </c>
      <c r="C2088" s="148" t="s">
        <v>752</v>
      </c>
      <c r="D2088" s="148" t="s">
        <v>753</v>
      </c>
      <c r="F2088" s="148" t="s">
        <v>754</v>
      </c>
      <c r="G2088" s="148" t="s">
        <v>755</v>
      </c>
      <c r="H2088" s="148" t="s">
        <v>756</v>
      </c>
      <c r="I2088" s="149" t="s">
        <v>757</v>
      </c>
      <c r="J2088" s="148" t="s">
        <v>758</v>
      </c>
    </row>
    <row r="2089" spans="1:8" ht="12.75">
      <c r="A2089" s="150" t="s">
        <v>822</v>
      </c>
      <c r="C2089" s="151">
        <v>407.77100000018254</v>
      </c>
      <c r="D2089" s="131">
        <v>5686680.465690613</v>
      </c>
      <c r="F2089" s="131">
        <v>74400</v>
      </c>
      <c r="G2089" s="131">
        <v>65200</v>
      </c>
      <c r="H2089" s="152" t="s">
        <v>179</v>
      </c>
    </row>
    <row r="2091" spans="4:8" ht="12.75">
      <c r="D2091" s="131">
        <v>5757292.610923767</v>
      </c>
      <c r="F2091" s="131">
        <v>73700</v>
      </c>
      <c r="G2091" s="131">
        <v>66700</v>
      </c>
      <c r="H2091" s="152" t="s">
        <v>180</v>
      </c>
    </row>
    <row r="2093" spans="4:8" ht="12.75">
      <c r="D2093" s="131">
        <v>5487847.074836731</v>
      </c>
      <c r="F2093" s="131">
        <v>75500</v>
      </c>
      <c r="G2093" s="131">
        <v>65900</v>
      </c>
      <c r="H2093" s="152" t="s">
        <v>181</v>
      </c>
    </row>
    <row r="2095" spans="1:8" ht="12.75">
      <c r="A2095" s="147" t="s">
        <v>759</v>
      </c>
      <c r="C2095" s="153" t="s">
        <v>760</v>
      </c>
      <c r="D2095" s="131">
        <v>5643940.050483704</v>
      </c>
      <c r="F2095" s="131">
        <v>74533.33333333333</v>
      </c>
      <c r="G2095" s="131">
        <v>65933.33333333333</v>
      </c>
      <c r="H2095" s="131">
        <v>5573777.031615781</v>
      </c>
    </row>
    <row r="2096" spans="1:8" ht="12.75">
      <c r="A2096" s="130">
        <v>38379.106527777774</v>
      </c>
      <c r="C2096" s="153" t="s">
        <v>761</v>
      </c>
      <c r="D2096" s="131">
        <v>139715.00115718902</v>
      </c>
      <c r="F2096" s="131">
        <v>907.3771725877466</v>
      </c>
      <c r="G2096" s="131">
        <v>750.5553499465136</v>
      </c>
      <c r="H2096" s="131">
        <v>139715.00115718902</v>
      </c>
    </row>
    <row r="2098" spans="3:8" ht="12.75">
      <c r="C2098" s="153" t="s">
        <v>762</v>
      </c>
      <c r="D2098" s="131">
        <v>2.4754869808586113</v>
      </c>
      <c r="F2098" s="131">
        <v>1.2174112333467084</v>
      </c>
      <c r="G2098" s="131">
        <v>1.1383549291403143</v>
      </c>
      <c r="H2098" s="131">
        <v>2.5066485502504405</v>
      </c>
    </row>
    <row r="2099" spans="1:10" ht="12.75">
      <c r="A2099" s="147" t="s">
        <v>751</v>
      </c>
      <c r="C2099" s="148" t="s">
        <v>752</v>
      </c>
      <c r="D2099" s="148" t="s">
        <v>753</v>
      </c>
      <c r="F2099" s="148" t="s">
        <v>754</v>
      </c>
      <c r="G2099" s="148" t="s">
        <v>755</v>
      </c>
      <c r="H2099" s="148" t="s">
        <v>756</v>
      </c>
      <c r="I2099" s="149" t="s">
        <v>757</v>
      </c>
      <c r="J2099" s="148" t="s">
        <v>758</v>
      </c>
    </row>
    <row r="2100" spans="1:8" ht="12.75">
      <c r="A2100" s="150" t="s">
        <v>829</v>
      </c>
      <c r="C2100" s="151">
        <v>455.40299999993294</v>
      </c>
      <c r="D2100" s="131">
        <v>514467.12367391586</v>
      </c>
      <c r="F2100" s="131">
        <v>41327.5</v>
      </c>
      <c r="G2100" s="131">
        <v>42797.5</v>
      </c>
      <c r="H2100" s="152" t="s">
        <v>182</v>
      </c>
    </row>
    <row r="2102" spans="4:8" ht="12.75">
      <c r="D2102" s="131">
        <v>520906.60416936874</v>
      </c>
      <c r="F2102" s="131">
        <v>41675</v>
      </c>
      <c r="G2102" s="131">
        <v>43017.5</v>
      </c>
      <c r="H2102" s="152" t="s">
        <v>183</v>
      </c>
    </row>
    <row r="2104" spans="4:8" ht="12.75">
      <c r="D2104" s="131">
        <v>505459.24394750595</v>
      </c>
      <c r="F2104" s="131">
        <v>41642.5</v>
      </c>
      <c r="G2104" s="131">
        <v>42785</v>
      </c>
      <c r="H2104" s="152" t="s">
        <v>184</v>
      </c>
    </row>
    <row r="2106" spans="1:8" ht="12.75">
      <c r="A2106" s="147" t="s">
        <v>759</v>
      </c>
      <c r="C2106" s="153" t="s">
        <v>760</v>
      </c>
      <c r="D2106" s="131">
        <v>513610.99059693015</v>
      </c>
      <c r="F2106" s="131">
        <v>41548.333333333336</v>
      </c>
      <c r="G2106" s="131">
        <v>42866.66666666667</v>
      </c>
      <c r="H2106" s="131">
        <v>471407.32296127133</v>
      </c>
    </row>
    <row r="2107" spans="1:8" ht="12.75">
      <c r="A2107" s="130">
        <v>38379.10743055555</v>
      </c>
      <c r="C2107" s="153" t="s">
        <v>761</v>
      </c>
      <c r="D2107" s="131">
        <v>7759.185352867674</v>
      </c>
      <c r="F2107" s="131">
        <v>191.93640439826243</v>
      </c>
      <c r="G2107" s="131">
        <v>130.77493388770392</v>
      </c>
      <c r="H2107" s="131">
        <v>7759.185352867674</v>
      </c>
    </row>
    <row r="2109" spans="3:8" ht="12.75">
      <c r="C2109" s="153" t="s">
        <v>762</v>
      </c>
      <c r="D2109" s="131">
        <v>1.5107124837515213</v>
      </c>
      <c r="F2109" s="131">
        <v>0.4619593350674212</v>
      </c>
      <c r="G2109" s="131">
        <v>0.3050737182450325</v>
      </c>
      <c r="H2109" s="131">
        <v>1.6459619897557538</v>
      </c>
    </row>
    <row r="2110" spans="1:16" ht="12.75">
      <c r="A2110" s="141" t="s">
        <v>742</v>
      </c>
      <c r="B2110" s="136" t="s">
        <v>185</v>
      </c>
      <c r="D2110" s="141" t="s">
        <v>743</v>
      </c>
      <c r="E2110" s="136" t="s">
        <v>744</v>
      </c>
      <c r="F2110" s="137" t="s">
        <v>787</v>
      </c>
      <c r="G2110" s="142" t="s">
        <v>746</v>
      </c>
      <c r="H2110" s="143">
        <v>2</v>
      </c>
      <c r="I2110" s="144" t="s">
        <v>747</v>
      </c>
      <c r="J2110" s="143">
        <v>4</v>
      </c>
      <c r="K2110" s="142" t="s">
        <v>748</v>
      </c>
      <c r="L2110" s="145">
        <v>1</v>
      </c>
      <c r="M2110" s="142" t="s">
        <v>749</v>
      </c>
      <c r="N2110" s="146">
        <v>1</v>
      </c>
      <c r="O2110" s="142" t="s">
        <v>750</v>
      </c>
      <c r="P2110" s="146">
        <v>1</v>
      </c>
    </row>
    <row r="2112" spans="1:10" ht="12.75">
      <c r="A2112" s="147" t="s">
        <v>751</v>
      </c>
      <c r="C2112" s="148" t="s">
        <v>752</v>
      </c>
      <c r="D2112" s="148" t="s">
        <v>753</v>
      </c>
      <c r="F2112" s="148" t="s">
        <v>754</v>
      </c>
      <c r="G2112" s="148" t="s">
        <v>755</v>
      </c>
      <c r="H2112" s="148" t="s">
        <v>756</v>
      </c>
      <c r="I2112" s="149" t="s">
        <v>757</v>
      </c>
      <c r="J2112" s="148" t="s">
        <v>758</v>
      </c>
    </row>
    <row r="2113" spans="1:8" ht="12.75">
      <c r="A2113" s="150" t="s">
        <v>825</v>
      </c>
      <c r="C2113" s="151">
        <v>228.61599999992177</v>
      </c>
      <c r="D2113" s="131">
        <v>33845.101507902145</v>
      </c>
      <c r="F2113" s="131">
        <v>24730</v>
      </c>
      <c r="G2113" s="131">
        <v>25222</v>
      </c>
      <c r="H2113" s="152" t="s">
        <v>186</v>
      </c>
    </row>
    <row r="2115" spans="4:8" ht="12.75">
      <c r="D2115" s="131">
        <v>34318.451835274696</v>
      </c>
      <c r="F2115" s="131">
        <v>24931</v>
      </c>
      <c r="G2115" s="131">
        <v>25344</v>
      </c>
      <c r="H2115" s="152" t="s">
        <v>187</v>
      </c>
    </row>
    <row r="2117" spans="4:8" ht="12.75">
      <c r="D2117" s="131">
        <v>34038.86623412371</v>
      </c>
      <c r="F2117" s="131">
        <v>25398</v>
      </c>
      <c r="G2117" s="131">
        <v>24786</v>
      </c>
      <c r="H2117" s="152" t="s">
        <v>188</v>
      </c>
    </row>
    <row r="2119" spans="1:8" ht="12.75">
      <c r="A2119" s="147" t="s">
        <v>759</v>
      </c>
      <c r="C2119" s="153" t="s">
        <v>760</v>
      </c>
      <c r="D2119" s="131">
        <v>34067.473192433514</v>
      </c>
      <c r="F2119" s="131">
        <v>25019.666666666664</v>
      </c>
      <c r="G2119" s="131">
        <v>25117.333333333336</v>
      </c>
      <c r="H2119" s="131">
        <v>8997.73111300469</v>
      </c>
    </row>
    <row r="2120" spans="1:8" ht="12.75">
      <c r="A2120" s="130">
        <v>38379.109918981485</v>
      </c>
      <c r="C2120" s="153" t="s">
        <v>761</v>
      </c>
      <c r="D2120" s="131">
        <v>237.9682786705875</v>
      </c>
      <c r="F2120" s="131">
        <v>342.71319398782026</v>
      </c>
      <c r="G2120" s="131">
        <v>293.3553022076358</v>
      </c>
      <c r="H2120" s="131">
        <v>237.9682786705875</v>
      </c>
    </row>
    <row r="2122" spans="3:8" ht="12.75">
      <c r="C2122" s="153" t="s">
        <v>762</v>
      </c>
      <c r="D2122" s="131">
        <v>0.6985204841180912</v>
      </c>
      <c r="F2122" s="131">
        <v>1.369775219445318</v>
      </c>
      <c r="G2122" s="131">
        <v>1.1679396786056209</v>
      </c>
      <c r="H2122" s="131">
        <v>2.644758725081758</v>
      </c>
    </row>
    <row r="2123" spans="1:10" ht="12.75">
      <c r="A2123" s="147" t="s">
        <v>751</v>
      </c>
      <c r="C2123" s="148" t="s">
        <v>752</v>
      </c>
      <c r="D2123" s="148" t="s">
        <v>753</v>
      </c>
      <c r="F2123" s="148" t="s">
        <v>754</v>
      </c>
      <c r="G2123" s="148" t="s">
        <v>755</v>
      </c>
      <c r="H2123" s="148" t="s">
        <v>756</v>
      </c>
      <c r="I2123" s="149" t="s">
        <v>757</v>
      </c>
      <c r="J2123" s="148" t="s">
        <v>758</v>
      </c>
    </row>
    <row r="2124" spans="1:8" ht="12.75">
      <c r="A2124" s="150" t="s">
        <v>826</v>
      </c>
      <c r="C2124" s="151">
        <v>231.6040000000503</v>
      </c>
      <c r="D2124" s="131">
        <v>30742.569835215807</v>
      </c>
      <c r="F2124" s="131">
        <v>18257</v>
      </c>
      <c r="G2124" s="131">
        <v>20610</v>
      </c>
      <c r="H2124" s="152" t="s">
        <v>189</v>
      </c>
    </row>
    <row r="2126" spans="4:8" ht="12.75">
      <c r="D2126" s="131">
        <v>30886.424673706293</v>
      </c>
      <c r="F2126" s="131">
        <v>17887</v>
      </c>
      <c r="G2126" s="131">
        <v>20476</v>
      </c>
      <c r="H2126" s="152" t="s">
        <v>190</v>
      </c>
    </row>
    <row r="2128" spans="4:8" ht="12.75">
      <c r="D2128" s="131">
        <v>30823.186942726374</v>
      </c>
      <c r="F2128" s="131">
        <v>18053</v>
      </c>
      <c r="G2128" s="131">
        <v>20478</v>
      </c>
      <c r="H2128" s="152" t="s">
        <v>191</v>
      </c>
    </row>
    <row r="2130" spans="1:8" ht="12.75">
      <c r="A2130" s="147" t="s">
        <v>759</v>
      </c>
      <c r="C2130" s="153" t="s">
        <v>760</v>
      </c>
      <c r="D2130" s="131">
        <v>30817.393817216158</v>
      </c>
      <c r="F2130" s="131">
        <v>18065.666666666668</v>
      </c>
      <c r="G2130" s="131">
        <v>20521.333333333332</v>
      </c>
      <c r="H2130" s="131">
        <v>11441.444028952394</v>
      </c>
    </row>
    <row r="2131" spans="1:8" ht="12.75">
      <c r="A2131" s="130">
        <v>38379.11063657407</v>
      </c>
      <c r="C2131" s="153" t="s">
        <v>761</v>
      </c>
      <c r="D2131" s="131">
        <v>72.1021765759124</v>
      </c>
      <c r="F2131" s="131">
        <v>185.3249398578975</v>
      </c>
      <c r="G2131" s="131">
        <v>76.79409699536373</v>
      </c>
      <c r="H2131" s="131">
        <v>72.1021765759124</v>
      </c>
    </row>
    <row r="2133" spans="3:8" ht="12.75">
      <c r="C2133" s="153" t="s">
        <v>762</v>
      </c>
      <c r="D2133" s="131">
        <v>0.2339658473508959</v>
      </c>
      <c r="F2133" s="131">
        <v>1.0258405807954176</v>
      </c>
      <c r="G2133" s="131">
        <v>0.37421592324425185</v>
      </c>
      <c r="H2133" s="131">
        <v>0.6301842354291903</v>
      </c>
    </row>
    <row r="2134" spans="1:10" ht="12.75">
      <c r="A2134" s="147" t="s">
        <v>751</v>
      </c>
      <c r="C2134" s="148" t="s">
        <v>752</v>
      </c>
      <c r="D2134" s="148" t="s">
        <v>753</v>
      </c>
      <c r="F2134" s="148" t="s">
        <v>754</v>
      </c>
      <c r="G2134" s="148" t="s">
        <v>755</v>
      </c>
      <c r="H2134" s="148" t="s">
        <v>756</v>
      </c>
      <c r="I2134" s="149" t="s">
        <v>757</v>
      </c>
      <c r="J2134" s="148" t="s">
        <v>758</v>
      </c>
    </row>
    <row r="2135" spans="1:8" ht="12.75">
      <c r="A2135" s="150" t="s">
        <v>824</v>
      </c>
      <c r="C2135" s="151">
        <v>267.7160000000149</v>
      </c>
      <c r="D2135" s="131">
        <v>15715.536657333374</v>
      </c>
      <c r="F2135" s="131">
        <v>4598</v>
      </c>
      <c r="G2135" s="131">
        <v>4763</v>
      </c>
      <c r="H2135" s="152" t="s">
        <v>192</v>
      </c>
    </row>
    <row r="2137" spans="4:8" ht="12.75">
      <c r="D2137" s="131">
        <v>17016.670867353678</v>
      </c>
      <c r="F2137" s="131">
        <v>4565</v>
      </c>
      <c r="G2137" s="131">
        <v>4759</v>
      </c>
      <c r="H2137" s="152" t="s">
        <v>193</v>
      </c>
    </row>
    <row r="2139" spans="4:8" ht="12.75">
      <c r="D2139" s="131">
        <v>16606.72467571497</v>
      </c>
      <c r="F2139" s="131">
        <v>4572.25</v>
      </c>
      <c r="G2139" s="131">
        <v>4747.75</v>
      </c>
      <c r="H2139" s="152" t="s">
        <v>194</v>
      </c>
    </row>
    <row r="2141" spans="1:8" ht="12.75">
      <c r="A2141" s="147" t="s">
        <v>759</v>
      </c>
      <c r="C2141" s="153" t="s">
        <v>760</v>
      </c>
      <c r="D2141" s="131">
        <v>16446.31073346734</v>
      </c>
      <c r="F2141" s="131">
        <v>4578.416666666667</v>
      </c>
      <c r="G2141" s="131">
        <v>4756.583333333333</v>
      </c>
      <c r="H2141" s="131">
        <v>11771.62832271724</v>
      </c>
    </row>
    <row r="2142" spans="1:8" ht="12.75">
      <c r="A2142" s="130">
        <v>38379.11153935185</v>
      </c>
      <c r="C2142" s="153" t="s">
        <v>761</v>
      </c>
      <c r="D2142" s="131">
        <v>665.2345697359765</v>
      </c>
      <c r="F2142" s="131">
        <v>17.342745841801793</v>
      </c>
      <c r="G2142" s="131">
        <v>7.907011656329673</v>
      </c>
      <c r="H2142" s="131">
        <v>665.2345697359765</v>
      </c>
    </row>
    <row r="2144" spans="3:8" ht="12.75">
      <c r="C2144" s="153" t="s">
        <v>762</v>
      </c>
      <c r="D2144" s="131">
        <v>4.0448863001369695</v>
      </c>
      <c r="F2144" s="131">
        <v>0.37879352414703327</v>
      </c>
      <c r="G2144" s="131">
        <v>0.16623301017179012</v>
      </c>
      <c r="H2144" s="131">
        <v>5.6511686531266605</v>
      </c>
    </row>
    <row r="2145" spans="1:10" ht="12.75">
      <c r="A2145" s="147" t="s">
        <v>751</v>
      </c>
      <c r="C2145" s="148" t="s">
        <v>752</v>
      </c>
      <c r="D2145" s="148" t="s">
        <v>753</v>
      </c>
      <c r="F2145" s="148" t="s">
        <v>754</v>
      </c>
      <c r="G2145" s="148" t="s">
        <v>755</v>
      </c>
      <c r="H2145" s="148" t="s">
        <v>756</v>
      </c>
      <c r="I2145" s="149" t="s">
        <v>757</v>
      </c>
      <c r="J2145" s="148" t="s">
        <v>758</v>
      </c>
    </row>
    <row r="2146" spans="1:8" ht="12.75">
      <c r="A2146" s="150" t="s">
        <v>823</v>
      </c>
      <c r="C2146" s="151">
        <v>292.40199999976903</v>
      </c>
      <c r="D2146" s="131">
        <v>61883.65427279472</v>
      </c>
      <c r="F2146" s="131">
        <v>18268.75</v>
      </c>
      <c r="G2146" s="131">
        <v>17578.25</v>
      </c>
      <c r="H2146" s="152" t="s">
        <v>195</v>
      </c>
    </row>
    <row r="2148" spans="4:8" ht="12.75">
      <c r="D2148" s="131">
        <v>58421.740695118904</v>
      </c>
      <c r="F2148" s="131">
        <v>18476.75</v>
      </c>
      <c r="G2148" s="131">
        <v>17603.75</v>
      </c>
      <c r="H2148" s="152" t="s">
        <v>196</v>
      </c>
    </row>
    <row r="2150" spans="4:8" ht="12.75">
      <c r="D2150" s="131">
        <v>61237.26010417938</v>
      </c>
      <c r="F2150" s="131">
        <v>18302.5</v>
      </c>
      <c r="G2150" s="131">
        <v>17740</v>
      </c>
      <c r="H2150" s="152" t="s">
        <v>197</v>
      </c>
    </row>
    <row r="2152" spans="1:8" ht="12.75">
      <c r="A2152" s="147" t="s">
        <v>759</v>
      </c>
      <c r="C2152" s="153" t="s">
        <v>760</v>
      </c>
      <c r="D2152" s="131">
        <v>60514.21835736434</v>
      </c>
      <c r="F2152" s="131">
        <v>18349.333333333332</v>
      </c>
      <c r="G2152" s="131">
        <v>17640.666666666668</v>
      </c>
      <c r="H2152" s="131">
        <v>42574.157665093124</v>
      </c>
    </row>
    <row r="2153" spans="1:8" ht="12.75">
      <c r="A2153" s="130">
        <v>38379.11247685185</v>
      </c>
      <c r="C2153" s="153" t="s">
        <v>761</v>
      </c>
      <c r="D2153" s="131">
        <v>1840.7344812741887</v>
      </c>
      <c r="F2153" s="131">
        <v>111.62894263287336</v>
      </c>
      <c r="G2153" s="131">
        <v>86.96491150649976</v>
      </c>
      <c r="H2153" s="131">
        <v>1840.7344812741887</v>
      </c>
    </row>
    <row r="2155" spans="3:8" ht="12.75">
      <c r="C2155" s="153" t="s">
        <v>762</v>
      </c>
      <c r="D2155" s="131">
        <v>3.04182146153455</v>
      </c>
      <c r="F2155" s="131">
        <v>0.6083542143195395</v>
      </c>
      <c r="G2155" s="131">
        <v>0.49297973341804785</v>
      </c>
      <c r="H2155" s="131">
        <v>4.323595773178201</v>
      </c>
    </row>
    <row r="2156" spans="1:10" ht="12.75">
      <c r="A2156" s="147" t="s">
        <v>751</v>
      </c>
      <c r="C2156" s="148" t="s">
        <v>752</v>
      </c>
      <c r="D2156" s="148" t="s">
        <v>753</v>
      </c>
      <c r="F2156" s="148" t="s">
        <v>754</v>
      </c>
      <c r="G2156" s="148" t="s">
        <v>755</v>
      </c>
      <c r="H2156" s="148" t="s">
        <v>756</v>
      </c>
      <c r="I2156" s="149" t="s">
        <v>757</v>
      </c>
      <c r="J2156" s="148" t="s">
        <v>758</v>
      </c>
    </row>
    <row r="2157" spans="1:8" ht="12.75">
      <c r="A2157" s="150" t="s">
        <v>877</v>
      </c>
      <c r="C2157" s="151">
        <v>309.418</v>
      </c>
      <c r="D2157" s="131">
        <v>29326.208492726088</v>
      </c>
      <c r="F2157" s="131">
        <v>6122</v>
      </c>
      <c r="G2157" s="131">
        <v>5402</v>
      </c>
      <c r="H2157" s="152" t="s">
        <v>198</v>
      </c>
    </row>
    <row r="2159" spans="4:8" ht="12.75">
      <c r="D2159" s="131">
        <v>28504.830347836018</v>
      </c>
      <c r="F2159" s="131">
        <v>6150</v>
      </c>
      <c r="G2159" s="131">
        <v>5800</v>
      </c>
      <c r="H2159" s="152" t="s">
        <v>199</v>
      </c>
    </row>
    <row r="2161" spans="4:8" ht="12.75">
      <c r="D2161" s="131">
        <v>30320.35864725709</v>
      </c>
      <c r="F2161" s="131">
        <v>6142</v>
      </c>
      <c r="G2161" s="131">
        <v>5716</v>
      </c>
      <c r="H2161" s="152" t="s">
        <v>200</v>
      </c>
    </row>
    <row r="2163" spans="1:8" ht="12.75">
      <c r="A2163" s="147" t="s">
        <v>759</v>
      </c>
      <c r="C2163" s="153" t="s">
        <v>760</v>
      </c>
      <c r="D2163" s="131">
        <v>29383.799162606396</v>
      </c>
      <c r="F2163" s="131">
        <v>6138</v>
      </c>
      <c r="G2163" s="131">
        <v>5639.333333333334</v>
      </c>
      <c r="H2163" s="131">
        <v>23525.398391893494</v>
      </c>
    </row>
    <row r="2164" spans="1:8" ht="12.75">
      <c r="A2164" s="130">
        <v>38379.113217592596</v>
      </c>
      <c r="C2164" s="153" t="s">
        <v>761</v>
      </c>
      <c r="D2164" s="131">
        <v>909.1332495528391</v>
      </c>
      <c r="F2164" s="131">
        <v>14.422205101855956</v>
      </c>
      <c r="G2164" s="131">
        <v>209.7840159147816</v>
      </c>
      <c r="H2164" s="131">
        <v>909.1332495528391</v>
      </c>
    </row>
    <row r="2166" spans="3:8" ht="12.75">
      <c r="C2166" s="153" t="s">
        <v>762</v>
      </c>
      <c r="D2166" s="131">
        <v>3.0939949069274717</v>
      </c>
      <c r="F2166" s="131">
        <v>0.23496587002046204</v>
      </c>
      <c r="G2166" s="131">
        <v>3.7200144682843397</v>
      </c>
      <c r="H2166" s="131">
        <v>3.8644754677825692</v>
      </c>
    </row>
    <row r="2167" spans="1:10" ht="12.75">
      <c r="A2167" s="147" t="s">
        <v>751</v>
      </c>
      <c r="C2167" s="148" t="s">
        <v>752</v>
      </c>
      <c r="D2167" s="148" t="s">
        <v>753</v>
      </c>
      <c r="F2167" s="148" t="s">
        <v>754</v>
      </c>
      <c r="G2167" s="148" t="s">
        <v>755</v>
      </c>
      <c r="H2167" s="148" t="s">
        <v>756</v>
      </c>
      <c r="I2167" s="149" t="s">
        <v>757</v>
      </c>
      <c r="J2167" s="148" t="s">
        <v>758</v>
      </c>
    </row>
    <row r="2168" spans="1:8" ht="12.75">
      <c r="A2168" s="150" t="s">
        <v>827</v>
      </c>
      <c r="C2168" s="151">
        <v>324.75400000019</v>
      </c>
      <c r="D2168" s="131">
        <v>50990.06239527464</v>
      </c>
      <c r="F2168" s="131">
        <v>25494</v>
      </c>
      <c r="G2168" s="131">
        <v>22326</v>
      </c>
      <c r="H2168" s="152" t="s">
        <v>201</v>
      </c>
    </row>
    <row r="2170" spans="4:8" ht="12.75">
      <c r="D2170" s="131">
        <v>50722.44549751282</v>
      </c>
      <c r="F2170" s="131">
        <v>25664</v>
      </c>
      <c r="G2170" s="131">
        <v>22536</v>
      </c>
      <c r="H2170" s="152" t="s">
        <v>202</v>
      </c>
    </row>
    <row r="2172" spans="4:8" ht="12.75">
      <c r="D2172" s="131">
        <v>54023.5496545434</v>
      </c>
      <c r="F2172" s="131">
        <v>25264</v>
      </c>
      <c r="G2172" s="131">
        <v>22844</v>
      </c>
      <c r="H2172" s="152" t="s">
        <v>203</v>
      </c>
    </row>
    <row r="2174" spans="1:8" ht="12.75">
      <c r="A2174" s="147" t="s">
        <v>759</v>
      </c>
      <c r="C2174" s="153" t="s">
        <v>760</v>
      </c>
      <c r="D2174" s="131">
        <v>51912.01918244362</v>
      </c>
      <c r="F2174" s="131">
        <v>25474</v>
      </c>
      <c r="G2174" s="131">
        <v>22568.666666666664</v>
      </c>
      <c r="H2174" s="131">
        <v>27326.821814022565</v>
      </c>
    </row>
    <row r="2175" spans="1:8" ht="12.75">
      <c r="A2175" s="130">
        <v>38379.11394675926</v>
      </c>
      <c r="C2175" s="153" t="s">
        <v>761</v>
      </c>
      <c r="D2175" s="131">
        <v>1833.5281295760406</v>
      </c>
      <c r="F2175" s="131">
        <v>200.7485989988473</v>
      </c>
      <c r="G2175" s="131">
        <v>260.54046390788005</v>
      </c>
      <c r="H2175" s="131">
        <v>1833.5281295760406</v>
      </c>
    </row>
    <row r="2177" spans="3:8" ht="12.75">
      <c r="C2177" s="153" t="s">
        <v>762</v>
      </c>
      <c r="D2177" s="131">
        <v>3.5319915473373276</v>
      </c>
      <c r="F2177" s="131">
        <v>0.7880529127692836</v>
      </c>
      <c r="G2177" s="131">
        <v>1.1544344544407297</v>
      </c>
      <c r="H2177" s="131">
        <v>6.709628152349494</v>
      </c>
    </row>
    <row r="2178" spans="1:10" ht="12.75">
      <c r="A2178" s="147" t="s">
        <v>751</v>
      </c>
      <c r="C2178" s="148" t="s">
        <v>752</v>
      </c>
      <c r="D2178" s="148" t="s">
        <v>753</v>
      </c>
      <c r="F2178" s="148" t="s">
        <v>754</v>
      </c>
      <c r="G2178" s="148" t="s">
        <v>755</v>
      </c>
      <c r="H2178" s="148" t="s">
        <v>756</v>
      </c>
      <c r="I2178" s="149" t="s">
        <v>757</v>
      </c>
      <c r="J2178" s="148" t="s">
        <v>758</v>
      </c>
    </row>
    <row r="2179" spans="1:8" ht="12.75">
      <c r="A2179" s="150" t="s">
        <v>846</v>
      </c>
      <c r="C2179" s="151">
        <v>343.82299999985844</v>
      </c>
      <c r="D2179" s="131">
        <v>24597.329773187637</v>
      </c>
      <c r="F2179" s="131">
        <v>20326</v>
      </c>
      <c r="G2179" s="131">
        <v>19632</v>
      </c>
      <c r="H2179" s="152" t="s">
        <v>204</v>
      </c>
    </row>
    <row r="2181" spans="4:8" ht="12.75">
      <c r="D2181" s="131">
        <v>24367.64749646187</v>
      </c>
      <c r="F2181" s="131">
        <v>20314</v>
      </c>
      <c r="G2181" s="131">
        <v>19598</v>
      </c>
      <c r="H2181" s="152" t="s">
        <v>205</v>
      </c>
    </row>
    <row r="2183" spans="4:8" ht="12.75">
      <c r="D2183" s="131">
        <v>24405.355815201998</v>
      </c>
      <c r="F2183" s="131">
        <v>20626</v>
      </c>
      <c r="G2183" s="131">
        <v>19888</v>
      </c>
      <c r="H2183" s="152" t="s">
        <v>206</v>
      </c>
    </row>
    <row r="2185" spans="1:8" ht="12.75">
      <c r="A2185" s="147" t="s">
        <v>759</v>
      </c>
      <c r="C2185" s="153" t="s">
        <v>760</v>
      </c>
      <c r="D2185" s="131">
        <v>24456.7776949505</v>
      </c>
      <c r="F2185" s="131">
        <v>20422</v>
      </c>
      <c r="G2185" s="131">
        <v>19706</v>
      </c>
      <c r="H2185" s="131">
        <v>4341.131793311157</v>
      </c>
    </row>
    <row r="2186" spans="1:8" ht="12.75">
      <c r="A2186" s="130">
        <v>38379.114641203705</v>
      </c>
      <c r="C2186" s="153" t="s">
        <v>761</v>
      </c>
      <c r="D2186" s="131">
        <v>123.17322902295402</v>
      </c>
      <c r="F2186" s="131">
        <v>176.7710383518748</v>
      </c>
      <c r="G2186" s="131">
        <v>158.53075411414656</v>
      </c>
      <c r="H2186" s="131">
        <v>123.17322902295402</v>
      </c>
    </row>
    <row r="2188" spans="3:8" ht="12.75">
      <c r="C2188" s="153" t="s">
        <v>762</v>
      </c>
      <c r="D2188" s="131">
        <v>0.5036363766285742</v>
      </c>
      <c r="F2188" s="131">
        <v>0.8655912170790071</v>
      </c>
      <c r="G2188" s="131">
        <v>0.8044796209994243</v>
      </c>
      <c r="H2188" s="131">
        <v>2.8373529044370436</v>
      </c>
    </row>
    <row r="2189" spans="1:10" ht="12.75">
      <c r="A2189" s="147" t="s">
        <v>751</v>
      </c>
      <c r="C2189" s="148" t="s">
        <v>752</v>
      </c>
      <c r="D2189" s="148" t="s">
        <v>753</v>
      </c>
      <c r="F2189" s="148" t="s">
        <v>754</v>
      </c>
      <c r="G2189" s="148" t="s">
        <v>755</v>
      </c>
      <c r="H2189" s="148" t="s">
        <v>756</v>
      </c>
      <c r="I2189" s="149" t="s">
        <v>757</v>
      </c>
      <c r="J2189" s="148" t="s">
        <v>758</v>
      </c>
    </row>
    <row r="2190" spans="1:8" ht="12.75">
      <c r="A2190" s="150" t="s">
        <v>828</v>
      </c>
      <c r="C2190" s="151">
        <v>361.38400000007823</v>
      </c>
      <c r="D2190" s="131">
        <v>64355.000000059605</v>
      </c>
      <c r="F2190" s="131">
        <v>21172</v>
      </c>
      <c r="G2190" s="131">
        <v>20976</v>
      </c>
      <c r="H2190" s="152" t="s">
        <v>207</v>
      </c>
    </row>
    <row r="2192" spans="4:8" ht="12.75">
      <c r="D2192" s="131">
        <v>68491.46203398705</v>
      </c>
      <c r="F2192" s="131">
        <v>21054</v>
      </c>
      <c r="G2192" s="131">
        <v>20804</v>
      </c>
      <c r="H2192" s="152" t="s">
        <v>208</v>
      </c>
    </row>
    <row r="2194" spans="4:8" ht="12.75">
      <c r="D2194" s="131">
        <v>68694.13741278648</v>
      </c>
      <c r="F2194" s="131">
        <v>20946</v>
      </c>
      <c r="G2194" s="131">
        <v>21278</v>
      </c>
      <c r="H2194" s="152" t="s">
        <v>209</v>
      </c>
    </row>
    <row r="2196" spans="1:8" ht="12.75">
      <c r="A2196" s="147" t="s">
        <v>759</v>
      </c>
      <c r="C2196" s="153" t="s">
        <v>760</v>
      </c>
      <c r="D2196" s="131">
        <v>67180.19981561105</v>
      </c>
      <c r="F2196" s="131">
        <v>21057.333333333336</v>
      </c>
      <c r="G2196" s="131">
        <v>21019.333333333336</v>
      </c>
      <c r="H2196" s="131">
        <v>46140.33296654583</v>
      </c>
    </row>
    <row r="2197" spans="1:8" ht="12.75">
      <c r="A2197" s="130">
        <v>38379.115324074075</v>
      </c>
      <c r="C2197" s="153" t="s">
        <v>761</v>
      </c>
      <c r="D2197" s="131">
        <v>2448.792524007946</v>
      </c>
      <c r="F2197" s="131">
        <v>113.03686714224405</v>
      </c>
      <c r="G2197" s="131">
        <v>239.95277313115872</v>
      </c>
      <c r="H2197" s="131">
        <v>2448.792524007946</v>
      </c>
    </row>
    <row r="2199" spans="3:8" ht="12.75">
      <c r="C2199" s="153" t="s">
        <v>762</v>
      </c>
      <c r="D2199" s="131">
        <v>3.6451105098364214</v>
      </c>
      <c r="F2199" s="131">
        <v>0.5368052324237512</v>
      </c>
      <c r="G2199" s="131">
        <v>1.1415812734204638</v>
      </c>
      <c r="H2199" s="131">
        <v>5.307271028545569</v>
      </c>
    </row>
    <row r="2200" spans="1:10" ht="12.75">
      <c r="A2200" s="147" t="s">
        <v>751</v>
      </c>
      <c r="C2200" s="148" t="s">
        <v>752</v>
      </c>
      <c r="D2200" s="148" t="s">
        <v>753</v>
      </c>
      <c r="F2200" s="148" t="s">
        <v>754</v>
      </c>
      <c r="G2200" s="148" t="s">
        <v>755</v>
      </c>
      <c r="H2200" s="148" t="s">
        <v>756</v>
      </c>
      <c r="I2200" s="149" t="s">
        <v>757</v>
      </c>
      <c r="J2200" s="148" t="s">
        <v>758</v>
      </c>
    </row>
    <row r="2201" spans="1:8" ht="12.75">
      <c r="A2201" s="150" t="s">
        <v>847</v>
      </c>
      <c r="C2201" s="151">
        <v>371.029</v>
      </c>
      <c r="D2201" s="131">
        <v>43228.580472409725</v>
      </c>
      <c r="F2201" s="131">
        <v>28470.000000029802</v>
      </c>
      <c r="G2201" s="131">
        <v>28200</v>
      </c>
      <c r="H2201" s="152" t="s">
        <v>210</v>
      </c>
    </row>
    <row r="2203" spans="4:8" ht="12.75">
      <c r="D2203" s="131">
        <v>43729.05366241932</v>
      </c>
      <c r="F2203" s="131">
        <v>27992</v>
      </c>
      <c r="G2203" s="131">
        <v>28377.999999970198</v>
      </c>
      <c r="H2203" s="152" t="s">
        <v>211</v>
      </c>
    </row>
    <row r="2205" spans="4:8" ht="12.75">
      <c r="D2205" s="131">
        <v>43793.321692466736</v>
      </c>
      <c r="F2205" s="131">
        <v>28258</v>
      </c>
      <c r="G2205" s="131">
        <v>28466.000000029802</v>
      </c>
      <c r="H2205" s="152" t="s">
        <v>212</v>
      </c>
    </row>
    <row r="2207" spans="1:8" ht="12.75">
      <c r="A2207" s="147" t="s">
        <v>759</v>
      </c>
      <c r="C2207" s="153" t="s">
        <v>760</v>
      </c>
      <c r="D2207" s="131">
        <v>43583.65194243193</v>
      </c>
      <c r="F2207" s="131">
        <v>28240.00000000993</v>
      </c>
      <c r="G2207" s="131">
        <v>28348</v>
      </c>
      <c r="H2207" s="131">
        <v>15302.552576675245</v>
      </c>
    </row>
    <row r="2208" spans="1:8" ht="12.75">
      <c r="A2208" s="130">
        <v>38379.11603009259</v>
      </c>
      <c r="C2208" s="153" t="s">
        <v>761</v>
      </c>
      <c r="D2208" s="131">
        <v>309.1753653500011</v>
      </c>
      <c r="F2208" s="131">
        <v>239.50782869608636</v>
      </c>
      <c r="G2208" s="131">
        <v>135.51383694238868</v>
      </c>
      <c r="H2208" s="131">
        <v>309.1753653500011</v>
      </c>
    </row>
    <row r="2210" spans="3:8" ht="12.75">
      <c r="C2210" s="153" t="s">
        <v>762</v>
      </c>
      <c r="D2210" s="131">
        <v>0.7093837977560479</v>
      </c>
      <c r="F2210" s="131">
        <v>0.8481155407082229</v>
      </c>
      <c r="G2210" s="131">
        <v>0.47803667610550526</v>
      </c>
      <c r="H2210" s="131">
        <v>2.0204169454791376</v>
      </c>
    </row>
    <row r="2211" spans="1:10" ht="12.75">
      <c r="A2211" s="147" t="s">
        <v>751</v>
      </c>
      <c r="C2211" s="148" t="s">
        <v>752</v>
      </c>
      <c r="D2211" s="148" t="s">
        <v>753</v>
      </c>
      <c r="F2211" s="148" t="s">
        <v>754</v>
      </c>
      <c r="G2211" s="148" t="s">
        <v>755</v>
      </c>
      <c r="H2211" s="148" t="s">
        <v>756</v>
      </c>
      <c r="I2211" s="149" t="s">
        <v>757</v>
      </c>
      <c r="J2211" s="148" t="s">
        <v>758</v>
      </c>
    </row>
    <row r="2212" spans="1:8" ht="12.75">
      <c r="A2212" s="150" t="s">
        <v>822</v>
      </c>
      <c r="C2212" s="151">
        <v>407.77100000018254</v>
      </c>
      <c r="D2212" s="131">
        <v>1584538.3766670227</v>
      </c>
      <c r="F2212" s="131">
        <v>62500</v>
      </c>
      <c r="G2212" s="131">
        <v>61000</v>
      </c>
      <c r="H2212" s="152" t="s">
        <v>213</v>
      </c>
    </row>
    <row r="2214" spans="4:8" ht="12.75">
      <c r="D2214" s="131">
        <v>1510877.9459133148</v>
      </c>
      <c r="F2214" s="131">
        <v>62400</v>
      </c>
      <c r="G2214" s="131">
        <v>60900</v>
      </c>
      <c r="H2214" s="152" t="s">
        <v>214</v>
      </c>
    </row>
    <row r="2216" spans="4:8" ht="12.75">
      <c r="D2216" s="131">
        <v>1592732.8686180115</v>
      </c>
      <c r="F2216" s="131">
        <v>61900</v>
      </c>
      <c r="G2216" s="131">
        <v>61800</v>
      </c>
      <c r="H2216" s="152" t="s">
        <v>215</v>
      </c>
    </row>
    <row r="2218" spans="1:8" ht="12.75">
      <c r="A2218" s="147" t="s">
        <v>759</v>
      </c>
      <c r="C2218" s="153" t="s">
        <v>760</v>
      </c>
      <c r="D2218" s="131">
        <v>1562716.3970661163</v>
      </c>
      <c r="F2218" s="131">
        <v>62266.66666666667</v>
      </c>
      <c r="G2218" s="131">
        <v>61233.33333333333</v>
      </c>
      <c r="H2218" s="131">
        <v>1500974.8457034328</v>
      </c>
    </row>
    <row r="2219" spans="1:8" ht="12.75">
      <c r="A2219" s="130">
        <v>38379.11675925926</v>
      </c>
      <c r="C2219" s="153" t="s">
        <v>761</v>
      </c>
      <c r="D2219" s="131">
        <v>45079.99764890188</v>
      </c>
      <c r="F2219" s="131">
        <v>321.4550253664318</v>
      </c>
      <c r="G2219" s="131">
        <v>493.28828623162474</v>
      </c>
      <c r="H2219" s="131">
        <v>45079.99764890188</v>
      </c>
    </row>
    <row r="2221" spans="3:8" ht="12.75">
      <c r="C2221" s="153" t="s">
        <v>762</v>
      </c>
      <c r="D2221" s="131">
        <v>2.8847203327191187</v>
      </c>
      <c r="F2221" s="131">
        <v>0.5162553940574386</v>
      </c>
      <c r="G2221" s="131">
        <v>0.8055878381572533</v>
      </c>
      <c r="H2221" s="131">
        <v>3.0033812876974046</v>
      </c>
    </row>
    <row r="2222" spans="1:10" ht="12.75">
      <c r="A2222" s="147" t="s">
        <v>751</v>
      </c>
      <c r="C2222" s="148" t="s">
        <v>752</v>
      </c>
      <c r="D2222" s="148" t="s">
        <v>753</v>
      </c>
      <c r="F2222" s="148" t="s">
        <v>754</v>
      </c>
      <c r="G2222" s="148" t="s">
        <v>755</v>
      </c>
      <c r="H2222" s="148" t="s">
        <v>756</v>
      </c>
      <c r="I2222" s="149" t="s">
        <v>757</v>
      </c>
      <c r="J2222" s="148" t="s">
        <v>758</v>
      </c>
    </row>
    <row r="2223" spans="1:8" ht="12.75">
      <c r="A2223" s="150" t="s">
        <v>829</v>
      </c>
      <c r="C2223" s="151">
        <v>455.40299999993294</v>
      </c>
      <c r="D2223" s="131">
        <v>66984.85454714298</v>
      </c>
      <c r="F2223" s="131">
        <v>39680</v>
      </c>
      <c r="G2223" s="131">
        <v>41860</v>
      </c>
      <c r="H2223" s="152" t="s">
        <v>216</v>
      </c>
    </row>
    <row r="2225" spans="4:8" ht="12.75">
      <c r="D2225" s="131">
        <v>68143.20208775997</v>
      </c>
      <c r="F2225" s="131">
        <v>39395</v>
      </c>
      <c r="G2225" s="131">
        <v>42087.5</v>
      </c>
      <c r="H2225" s="152" t="s">
        <v>217</v>
      </c>
    </row>
    <row r="2227" spans="4:8" ht="12.75">
      <c r="D2227" s="131">
        <v>68546.91199803352</v>
      </c>
      <c r="F2227" s="131">
        <v>39522.5</v>
      </c>
      <c r="G2227" s="131">
        <v>41597.5</v>
      </c>
      <c r="H2227" s="152" t="s">
        <v>218</v>
      </c>
    </row>
    <row r="2229" spans="1:8" ht="12.75">
      <c r="A2229" s="147" t="s">
        <v>759</v>
      </c>
      <c r="C2229" s="153" t="s">
        <v>760</v>
      </c>
      <c r="D2229" s="131">
        <v>67891.65621097882</v>
      </c>
      <c r="F2229" s="131">
        <v>39532.5</v>
      </c>
      <c r="G2229" s="131">
        <v>41848.333333333336</v>
      </c>
      <c r="H2229" s="131">
        <v>27207.97161795557</v>
      </c>
    </row>
    <row r="2230" spans="1:8" ht="12.75">
      <c r="A2230" s="130">
        <v>38379.11766203704</v>
      </c>
      <c r="C2230" s="153" t="s">
        <v>761</v>
      </c>
      <c r="D2230" s="131">
        <v>810.8405306014745</v>
      </c>
      <c r="F2230" s="131">
        <v>142.76291535269237</v>
      </c>
      <c r="G2230" s="131">
        <v>245.20824483147655</v>
      </c>
      <c r="H2230" s="131">
        <v>810.8405306014745</v>
      </c>
    </row>
    <row r="2232" spans="3:8" ht="12.75">
      <c r="C2232" s="153" t="s">
        <v>762</v>
      </c>
      <c r="D2232" s="131">
        <v>1.194315437057128</v>
      </c>
      <c r="F2232" s="131">
        <v>0.36112797154921233</v>
      </c>
      <c r="G2232" s="131">
        <v>0.5859450671029748</v>
      </c>
      <c r="H2232" s="131">
        <v>2.9801579551280124</v>
      </c>
    </row>
    <row r="2233" spans="1:16" ht="12.75">
      <c r="A2233" s="141" t="s">
        <v>742</v>
      </c>
      <c r="B2233" s="136" t="s">
        <v>219</v>
      </c>
      <c r="D2233" s="141" t="s">
        <v>743</v>
      </c>
      <c r="E2233" s="136" t="s">
        <v>744</v>
      </c>
      <c r="F2233" s="137" t="s">
        <v>788</v>
      </c>
      <c r="G2233" s="142" t="s">
        <v>746</v>
      </c>
      <c r="H2233" s="143">
        <v>2</v>
      </c>
      <c r="I2233" s="144" t="s">
        <v>747</v>
      </c>
      <c r="J2233" s="143">
        <v>5</v>
      </c>
      <c r="K2233" s="142" t="s">
        <v>748</v>
      </c>
      <c r="L2233" s="145">
        <v>1</v>
      </c>
      <c r="M2233" s="142" t="s">
        <v>749</v>
      </c>
      <c r="N2233" s="146">
        <v>1</v>
      </c>
      <c r="O2233" s="142" t="s">
        <v>750</v>
      </c>
      <c r="P2233" s="146">
        <v>1</v>
      </c>
    </row>
    <row r="2235" spans="1:10" ht="12.75">
      <c r="A2235" s="147" t="s">
        <v>751</v>
      </c>
      <c r="C2235" s="148" t="s">
        <v>752</v>
      </c>
      <c r="D2235" s="148" t="s">
        <v>753</v>
      </c>
      <c r="F2235" s="148" t="s">
        <v>754</v>
      </c>
      <c r="G2235" s="148" t="s">
        <v>755</v>
      </c>
      <c r="H2235" s="148" t="s">
        <v>756</v>
      </c>
      <c r="I2235" s="149" t="s">
        <v>757</v>
      </c>
      <c r="J2235" s="148" t="s">
        <v>758</v>
      </c>
    </row>
    <row r="2236" spans="1:8" ht="12.75">
      <c r="A2236" s="150" t="s">
        <v>825</v>
      </c>
      <c r="C2236" s="151">
        <v>228.61599999992177</v>
      </c>
      <c r="D2236" s="131">
        <v>31313.088528752327</v>
      </c>
      <c r="F2236" s="131">
        <v>24576</v>
      </c>
      <c r="G2236" s="131">
        <v>24885</v>
      </c>
      <c r="H2236" s="152" t="s">
        <v>220</v>
      </c>
    </row>
    <row r="2238" spans="4:8" ht="12.75">
      <c r="D2238" s="131">
        <v>30868.897270947695</v>
      </c>
      <c r="F2238" s="131">
        <v>25001</v>
      </c>
      <c r="G2238" s="131">
        <v>25073</v>
      </c>
      <c r="H2238" s="152" t="s">
        <v>221</v>
      </c>
    </row>
    <row r="2240" spans="4:8" ht="12.75">
      <c r="D2240" s="131">
        <v>31420.73810940981</v>
      </c>
      <c r="F2240" s="131">
        <v>25217</v>
      </c>
      <c r="G2240" s="131">
        <v>24579</v>
      </c>
      <c r="H2240" s="152" t="s">
        <v>222</v>
      </c>
    </row>
    <row r="2242" spans="1:8" ht="12.75">
      <c r="A2242" s="147" t="s">
        <v>759</v>
      </c>
      <c r="C2242" s="153" t="s">
        <v>760</v>
      </c>
      <c r="D2242" s="131">
        <v>31200.90796970328</v>
      </c>
      <c r="F2242" s="131">
        <v>24931.333333333336</v>
      </c>
      <c r="G2242" s="131">
        <v>24845.666666666664</v>
      </c>
      <c r="H2242" s="131">
        <v>6313.497438690337</v>
      </c>
    </row>
    <row r="2243" spans="1:8" ht="12.75">
      <c r="A2243" s="130">
        <v>38379.12012731482</v>
      </c>
      <c r="C2243" s="153" t="s">
        <v>761</v>
      </c>
      <c r="D2243" s="131">
        <v>292.52424877333164</v>
      </c>
      <c r="F2243" s="131">
        <v>326.1293199535015</v>
      </c>
      <c r="G2243" s="131">
        <v>249.33778962149586</v>
      </c>
      <c r="H2243" s="131">
        <v>292.52424877333164</v>
      </c>
    </row>
    <row r="2245" spans="3:8" ht="12.75">
      <c r="C2245" s="153" t="s">
        <v>762</v>
      </c>
      <c r="D2245" s="131">
        <v>0.9375504362160829</v>
      </c>
      <c r="F2245" s="131">
        <v>1.3081102225586334</v>
      </c>
      <c r="G2245" s="131">
        <v>1.0035463848350321</v>
      </c>
      <c r="H2245" s="131">
        <v>4.633315394739631</v>
      </c>
    </row>
    <row r="2246" spans="1:10" ht="12.75">
      <c r="A2246" s="147" t="s">
        <v>751</v>
      </c>
      <c r="C2246" s="148" t="s">
        <v>752</v>
      </c>
      <c r="D2246" s="148" t="s">
        <v>753</v>
      </c>
      <c r="F2246" s="148" t="s">
        <v>754</v>
      </c>
      <c r="G2246" s="148" t="s">
        <v>755</v>
      </c>
      <c r="H2246" s="148" t="s">
        <v>756</v>
      </c>
      <c r="I2246" s="149" t="s">
        <v>757</v>
      </c>
      <c r="J2246" s="148" t="s">
        <v>758</v>
      </c>
    </row>
    <row r="2247" spans="1:8" ht="12.75">
      <c r="A2247" s="150" t="s">
        <v>826</v>
      </c>
      <c r="C2247" s="151">
        <v>231.6040000000503</v>
      </c>
      <c r="D2247" s="131">
        <v>37376.62041133642</v>
      </c>
      <c r="F2247" s="131">
        <v>18202</v>
      </c>
      <c r="G2247" s="131">
        <v>20617</v>
      </c>
      <c r="H2247" s="152" t="s">
        <v>223</v>
      </c>
    </row>
    <row r="2249" spans="4:8" ht="12.75">
      <c r="D2249" s="131">
        <v>36021.31933569908</v>
      </c>
      <c r="F2249" s="131">
        <v>18380</v>
      </c>
      <c r="G2249" s="131">
        <v>20746</v>
      </c>
      <c r="H2249" s="152" t="s">
        <v>224</v>
      </c>
    </row>
    <row r="2251" spans="4:8" ht="12.75">
      <c r="D2251" s="131">
        <v>37277.10356199741</v>
      </c>
      <c r="F2251" s="131">
        <v>18278</v>
      </c>
      <c r="G2251" s="131">
        <v>20513</v>
      </c>
      <c r="H2251" s="152" t="s">
        <v>225</v>
      </c>
    </row>
    <row r="2253" spans="1:8" ht="12.75">
      <c r="A2253" s="147" t="s">
        <v>759</v>
      </c>
      <c r="C2253" s="153" t="s">
        <v>760</v>
      </c>
      <c r="D2253" s="131">
        <v>36891.681103010975</v>
      </c>
      <c r="F2253" s="131">
        <v>18286.666666666668</v>
      </c>
      <c r="G2253" s="131">
        <v>20625.333333333332</v>
      </c>
      <c r="H2253" s="131">
        <v>17357.159626906916</v>
      </c>
    </row>
    <row r="2254" spans="1:8" ht="12.75">
      <c r="A2254" s="130">
        <v>38379.120844907404</v>
      </c>
      <c r="C2254" s="153" t="s">
        <v>761</v>
      </c>
      <c r="D2254" s="131">
        <v>755.3959923935923</v>
      </c>
      <c r="F2254" s="131">
        <v>89.31591870060642</v>
      </c>
      <c r="G2254" s="131">
        <v>116.72331957810886</v>
      </c>
      <c r="H2254" s="131">
        <v>755.3959923935923</v>
      </c>
    </row>
    <row r="2256" spans="3:8" ht="12.75">
      <c r="C2256" s="153" t="s">
        <v>762</v>
      </c>
      <c r="D2256" s="131">
        <v>2.0476052318796056</v>
      </c>
      <c r="F2256" s="131">
        <v>0.48842099180061843</v>
      </c>
      <c r="G2256" s="131">
        <v>0.5659221002235546</v>
      </c>
      <c r="H2256" s="131">
        <v>4.352071471547593</v>
      </c>
    </row>
    <row r="2257" spans="1:10" ht="12.75">
      <c r="A2257" s="147" t="s">
        <v>751</v>
      </c>
      <c r="C2257" s="148" t="s">
        <v>752</v>
      </c>
      <c r="D2257" s="148" t="s">
        <v>753</v>
      </c>
      <c r="F2257" s="148" t="s">
        <v>754</v>
      </c>
      <c r="G2257" s="148" t="s">
        <v>755</v>
      </c>
      <c r="H2257" s="148" t="s">
        <v>756</v>
      </c>
      <c r="I2257" s="149" t="s">
        <v>757</v>
      </c>
      <c r="J2257" s="148" t="s">
        <v>758</v>
      </c>
    </row>
    <row r="2258" spans="1:8" ht="12.75">
      <c r="A2258" s="150" t="s">
        <v>824</v>
      </c>
      <c r="C2258" s="151">
        <v>267.7160000000149</v>
      </c>
      <c r="D2258" s="131">
        <v>22478.52096146345</v>
      </c>
      <c r="F2258" s="131">
        <v>4597.5</v>
      </c>
      <c r="G2258" s="131">
        <v>4732.5</v>
      </c>
      <c r="H2258" s="152" t="s">
        <v>226</v>
      </c>
    </row>
    <row r="2260" spans="4:8" ht="12.75">
      <c r="D2260" s="131">
        <v>22455.646550118923</v>
      </c>
      <c r="F2260" s="131">
        <v>4553.25</v>
      </c>
      <c r="G2260" s="131">
        <v>4666</v>
      </c>
      <c r="H2260" s="152" t="s">
        <v>227</v>
      </c>
    </row>
    <row r="2262" spans="4:8" ht="12.75">
      <c r="D2262" s="131">
        <v>21744.44152763486</v>
      </c>
      <c r="F2262" s="131">
        <v>4534.25</v>
      </c>
      <c r="G2262" s="131">
        <v>4785.25</v>
      </c>
      <c r="H2262" s="152" t="s">
        <v>228</v>
      </c>
    </row>
    <row r="2264" spans="1:8" ht="12.75">
      <c r="A2264" s="147" t="s">
        <v>759</v>
      </c>
      <c r="C2264" s="153" t="s">
        <v>760</v>
      </c>
      <c r="D2264" s="131">
        <v>22226.20301307241</v>
      </c>
      <c r="F2264" s="131">
        <v>4561.666666666667</v>
      </c>
      <c r="G2264" s="131">
        <v>4727.916666666667</v>
      </c>
      <c r="H2264" s="131">
        <v>17574.709330761943</v>
      </c>
    </row>
    <row r="2265" spans="1:8" ht="12.75">
      <c r="A2265" s="130">
        <v>38379.12174768518</v>
      </c>
      <c r="C2265" s="153" t="s">
        <v>761</v>
      </c>
      <c r="D2265" s="131">
        <v>417.37441981001575</v>
      </c>
      <c r="F2265" s="131">
        <v>32.454134302632895</v>
      </c>
      <c r="G2265" s="131">
        <v>59.75697309380164</v>
      </c>
      <c r="H2265" s="131">
        <v>417.37441981001575</v>
      </c>
    </row>
    <row r="2267" spans="3:8" ht="12.75">
      <c r="C2267" s="153" t="s">
        <v>762</v>
      </c>
      <c r="D2267" s="131">
        <v>1.8778484996494265</v>
      </c>
      <c r="F2267" s="131">
        <v>0.7114534373978713</v>
      </c>
      <c r="G2267" s="131">
        <v>1.2639176471765572</v>
      </c>
      <c r="H2267" s="131">
        <v>2.3748581666694384</v>
      </c>
    </row>
    <row r="2268" spans="1:10" ht="12.75">
      <c r="A2268" s="147" t="s">
        <v>751</v>
      </c>
      <c r="C2268" s="148" t="s">
        <v>752</v>
      </c>
      <c r="D2268" s="148" t="s">
        <v>753</v>
      </c>
      <c r="F2268" s="148" t="s">
        <v>754</v>
      </c>
      <c r="G2268" s="148" t="s">
        <v>755</v>
      </c>
      <c r="H2268" s="148" t="s">
        <v>756</v>
      </c>
      <c r="I2268" s="149" t="s">
        <v>757</v>
      </c>
      <c r="J2268" s="148" t="s">
        <v>758</v>
      </c>
    </row>
    <row r="2269" spans="1:8" ht="12.75">
      <c r="A2269" s="150" t="s">
        <v>823</v>
      </c>
      <c r="C2269" s="151">
        <v>292.40199999976903</v>
      </c>
      <c r="D2269" s="131">
        <v>38267.29963129759</v>
      </c>
      <c r="F2269" s="131">
        <v>17798.5</v>
      </c>
      <c r="G2269" s="131">
        <v>17314.25</v>
      </c>
      <c r="H2269" s="152" t="s">
        <v>229</v>
      </c>
    </row>
    <row r="2271" spans="4:8" ht="12.75">
      <c r="D2271" s="131">
        <v>37898.87400329113</v>
      </c>
      <c r="F2271" s="131">
        <v>17864</v>
      </c>
      <c r="G2271" s="131">
        <v>17358.5</v>
      </c>
      <c r="H2271" s="152" t="s">
        <v>230</v>
      </c>
    </row>
    <row r="2273" spans="4:8" ht="12.75">
      <c r="D2273" s="131">
        <v>37188.05157464743</v>
      </c>
      <c r="F2273" s="131">
        <v>17829</v>
      </c>
      <c r="G2273" s="131">
        <v>17309.5</v>
      </c>
      <c r="H2273" s="152" t="s">
        <v>231</v>
      </c>
    </row>
    <row r="2275" spans="1:8" ht="12.75">
      <c r="A2275" s="147" t="s">
        <v>759</v>
      </c>
      <c r="C2275" s="153" t="s">
        <v>760</v>
      </c>
      <c r="D2275" s="131">
        <v>37784.74173641205</v>
      </c>
      <c r="F2275" s="131">
        <v>17830.5</v>
      </c>
      <c r="G2275" s="131">
        <v>17327.416666666668</v>
      </c>
      <c r="H2275" s="131">
        <v>20244.784884823617</v>
      </c>
    </row>
    <row r="2276" spans="1:8" ht="12.75">
      <c r="A2276" s="130">
        <v>38379.12269675926</v>
      </c>
      <c r="C2276" s="153" t="s">
        <v>761</v>
      </c>
      <c r="D2276" s="131">
        <v>548.6016065447225</v>
      </c>
      <c r="F2276" s="131">
        <v>32.775753233144776</v>
      </c>
      <c r="G2276" s="131">
        <v>27.02352370312453</v>
      </c>
      <c r="H2276" s="131">
        <v>548.6016065447225</v>
      </c>
    </row>
    <row r="2278" spans="3:8" ht="12.75">
      <c r="C2278" s="153" t="s">
        <v>762</v>
      </c>
      <c r="D2278" s="131">
        <v>1.4519130774316003</v>
      </c>
      <c r="F2278" s="131">
        <v>0.18381847527071465</v>
      </c>
      <c r="G2278" s="131">
        <v>0.15595818016606358</v>
      </c>
      <c r="H2278" s="131">
        <v>2.7098416192902026</v>
      </c>
    </row>
    <row r="2279" spans="1:10" ht="12.75">
      <c r="A2279" s="147" t="s">
        <v>751</v>
      </c>
      <c r="C2279" s="148" t="s">
        <v>752</v>
      </c>
      <c r="D2279" s="148" t="s">
        <v>753</v>
      </c>
      <c r="F2279" s="148" t="s">
        <v>754</v>
      </c>
      <c r="G2279" s="148" t="s">
        <v>755</v>
      </c>
      <c r="H2279" s="148" t="s">
        <v>756</v>
      </c>
      <c r="I2279" s="149" t="s">
        <v>757</v>
      </c>
      <c r="J2279" s="148" t="s">
        <v>758</v>
      </c>
    </row>
    <row r="2280" spans="1:8" ht="12.75">
      <c r="A2280" s="150" t="s">
        <v>877</v>
      </c>
      <c r="C2280" s="151">
        <v>309.418</v>
      </c>
      <c r="D2280" s="131">
        <v>31530.870703428984</v>
      </c>
      <c r="F2280" s="131">
        <v>6108</v>
      </c>
      <c r="G2280" s="131">
        <v>5280</v>
      </c>
      <c r="H2280" s="152" t="s">
        <v>232</v>
      </c>
    </row>
    <row r="2282" spans="4:8" ht="12.75">
      <c r="D2282" s="131">
        <v>30738.39137226343</v>
      </c>
      <c r="F2282" s="131">
        <v>6016</v>
      </c>
      <c r="G2282" s="131">
        <v>5532</v>
      </c>
      <c r="H2282" s="152" t="s">
        <v>233</v>
      </c>
    </row>
    <row r="2284" spans="4:8" ht="12.75">
      <c r="D2284" s="131">
        <v>31109.846586734056</v>
      </c>
      <c r="F2284" s="131">
        <v>5814</v>
      </c>
      <c r="G2284" s="131">
        <v>5514</v>
      </c>
      <c r="H2284" s="152" t="s">
        <v>234</v>
      </c>
    </row>
    <row r="2286" spans="1:8" ht="12.75">
      <c r="A2286" s="147" t="s">
        <v>759</v>
      </c>
      <c r="C2286" s="153" t="s">
        <v>760</v>
      </c>
      <c r="D2286" s="131">
        <v>31126.369554142155</v>
      </c>
      <c r="F2286" s="131">
        <v>5979.333333333334</v>
      </c>
      <c r="G2286" s="131">
        <v>5442</v>
      </c>
      <c r="H2286" s="131">
        <v>25448.315604238494</v>
      </c>
    </row>
    <row r="2287" spans="1:8" ht="12.75">
      <c r="A2287" s="130">
        <v>38379.12342592593</v>
      </c>
      <c r="C2287" s="153" t="s">
        <v>761</v>
      </c>
      <c r="D2287" s="131">
        <v>396.49795575801915</v>
      </c>
      <c r="F2287" s="131">
        <v>150.39060254328837</v>
      </c>
      <c r="G2287" s="131">
        <v>140.58449416631976</v>
      </c>
      <c r="H2287" s="131">
        <v>396.49795575801915</v>
      </c>
    </row>
    <row r="2289" spans="3:8" ht="12.75">
      <c r="C2289" s="153" t="s">
        <v>762</v>
      </c>
      <c r="D2289" s="131">
        <v>1.2738329636173553</v>
      </c>
      <c r="F2289" s="131">
        <v>2.515173417492837</v>
      </c>
      <c r="G2289" s="131">
        <v>2.5833240383373717</v>
      </c>
      <c r="H2289" s="131">
        <v>1.5580518645091832</v>
      </c>
    </row>
    <row r="2290" spans="1:10" ht="12.75">
      <c r="A2290" s="147" t="s">
        <v>751</v>
      </c>
      <c r="C2290" s="148" t="s">
        <v>752</v>
      </c>
      <c r="D2290" s="148" t="s">
        <v>753</v>
      </c>
      <c r="F2290" s="148" t="s">
        <v>754</v>
      </c>
      <c r="G2290" s="148" t="s">
        <v>755</v>
      </c>
      <c r="H2290" s="148" t="s">
        <v>756</v>
      </c>
      <c r="I2290" s="149" t="s">
        <v>757</v>
      </c>
      <c r="J2290" s="148" t="s">
        <v>758</v>
      </c>
    </row>
    <row r="2291" spans="1:8" ht="12.75">
      <c r="A2291" s="150" t="s">
        <v>827</v>
      </c>
      <c r="C2291" s="151">
        <v>324.75400000019</v>
      </c>
      <c r="D2291" s="131">
        <v>30582.017813533545</v>
      </c>
      <c r="F2291" s="131">
        <v>24761</v>
      </c>
      <c r="G2291" s="131">
        <v>21869</v>
      </c>
      <c r="H2291" s="152" t="s">
        <v>235</v>
      </c>
    </row>
    <row r="2293" spans="4:8" ht="12.75">
      <c r="D2293" s="131">
        <v>30733.21463957429</v>
      </c>
      <c r="F2293" s="131">
        <v>24808</v>
      </c>
      <c r="G2293" s="131">
        <v>22244</v>
      </c>
      <c r="H2293" s="152" t="s">
        <v>236</v>
      </c>
    </row>
    <row r="2295" spans="4:8" ht="12.75">
      <c r="D2295" s="131">
        <v>30423.00867959857</v>
      </c>
      <c r="F2295" s="131">
        <v>24611</v>
      </c>
      <c r="G2295" s="131">
        <v>22047</v>
      </c>
      <c r="H2295" s="152" t="s">
        <v>237</v>
      </c>
    </row>
    <row r="2297" spans="1:8" ht="12.75">
      <c r="A2297" s="147" t="s">
        <v>759</v>
      </c>
      <c r="C2297" s="153" t="s">
        <v>760</v>
      </c>
      <c r="D2297" s="131">
        <v>30579.413710902132</v>
      </c>
      <c r="F2297" s="131">
        <v>24726.666666666664</v>
      </c>
      <c r="G2297" s="131">
        <v>22053.333333333336</v>
      </c>
      <c r="H2297" s="131">
        <v>6670.57599160389</v>
      </c>
    </row>
    <row r="2298" spans="1:8" ht="12.75">
      <c r="A2298" s="130">
        <v>38379.12415509259</v>
      </c>
      <c r="C2298" s="153" t="s">
        <v>761</v>
      </c>
      <c r="D2298" s="131">
        <v>155.11937472160534</v>
      </c>
      <c r="F2298" s="131">
        <v>102.88990880224031</v>
      </c>
      <c r="G2298" s="131">
        <v>187.58020506794776</v>
      </c>
      <c r="H2298" s="131">
        <v>155.11937472160534</v>
      </c>
    </row>
    <row r="2300" spans="3:8" ht="12.75">
      <c r="C2300" s="153" t="s">
        <v>762</v>
      </c>
      <c r="D2300" s="131">
        <v>0.5072673275822237</v>
      </c>
      <c r="F2300" s="131">
        <v>0.4161090946437329</v>
      </c>
      <c r="G2300" s="131">
        <v>0.8505752950481309</v>
      </c>
      <c r="H2300" s="131">
        <v>2.3254269933638527</v>
      </c>
    </row>
    <row r="2301" spans="1:10" ht="12.75">
      <c r="A2301" s="147" t="s">
        <v>751</v>
      </c>
      <c r="C2301" s="148" t="s">
        <v>752</v>
      </c>
      <c r="D2301" s="148" t="s">
        <v>753</v>
      </c>
      <c r="F2301" s="148" t="s">
        <v>754</v>
      </c>
      <c r="G2301" s="148" t="s">
        <v>755</v>
      </c>
      <c r="H2301" s="148" t="s">
        <v>756</v>
      </c>
      <c r="I2301" s="149" t="s">
        <v>757</v>
      </c>
      <c r="J2301" s="148" t="s">
        <v>758</v>
      </c>
    </row>
    <row r="2302" spans="1:8" ht="12.75">
      <c r="A2302" s="150" t="s">
        <v>846</v>
      </c>
      <c r="C2302" s="151">
        <v>343.82299999985844</v>
      </c>
      <c r="D2302" s="131">
        <v>23018.25</v>
      </c>
      <c r="F2302" s="131">
        <v>20168</v>
      </c>
      <c r="G2302" s="131">
        <v>19930</v>
      </c>
      <c r="H2302" s="152" t="s">
        <v>238</v>
      </c>
    </row>
    <row r="2304" spans="4:8" ht="12.75">
      <c r="D2304" s="131">
        <v>22834.633172422647</v>
      </c>
      <c r="F2304" s="131">
        <v>19818</v>
      </c>
      <c r="G2304" s="131">
        <v>19568</v>
      </c>
      <c r="H2304" s="152" t="s">
        <v>239</v>
      </c>
    </row>
    <row r="2306" spans="4:8" ht="12.75">
      <c r="D2306" s="131">
        <v>22981.636455833912</v>
      </c>
      <c r="F2306" s="131">
        <v>20398</v>
      </c>
      <c r="G2306" s="131">
        <v>19802</v>
      </c>
      <c r="H2306" s="152" t="s">
        <v>240</v>
      </c>
    </row>
    <row r="2308" spans="1:8" ht="12.75">
      <c r="A2308" s="147" t="s">
        <v>759</v>
      </c>
      <c r="C2308" s="153" t="s">
        <v>760</v>
      </c>
      <c r="D2308" s="131">
        <v>22944.83987608552</v>
      </c>
      <c r="F2308" s="131">
        <v>20128</v>
      </c>
      <c r="G2308" s="131">
        <v>19766.666666666668</v>
      </c>
      <c r="H2308" s="131">
        <v>2971.4431547740446</v>
      </c>
    </row>
    <row r="2309" spans="1:8" ht="12.75">
      <c r="A2309" s="130">
        <v>38379.12484953704</v>
      </c>
      <c r="C2309" s="153" t="s">
        <v>761</v>
      </c>
      <c r="D2309" s="131">
        <v>97.18166521089059</v>
      </c>
      <c r="F2309" s="131">
        <v>292.0616373302047</v>
      </c>
      <c r="G2309" s="131">
        <v>183.5683342336944</v>
      </c>
      <c r="H2309" s="131">
        <v>97.18166521089059</v>
      </c>
    </row>
    <row r="2311" spans="3:8" ht="12.75">
      <c r="C2311" s="153" t="s">
        <v>762</v>
      </c>
      <c r="D2311" s="131">
        <v>0.423544752265537</v>
      </c>
      <c r="F2311" s="131">
        <v>1.451021648103163</v>
      </c>
      <c r="G2311" s="131">
        <v>0.9286762271519112</v>
      </c>
      <c r="H2311" s="131">
        <v>3.270520758734841</v>
      </c>
    </row>
    <row r="2312" spans="1:10" ht="12.75">
      <c r="A2312" s="147" t="s">
        <v>751</v>
      </c>
      <c r="C2312" s="148" t="s">
        <v>752</v>
      </c>
      <c r="D2312" s="148" t="s">
        <v>753</v>
      </c>
      <c r="F2312" s="148" t="s">
        <v>754</v>
      </c>
      <c r="G2312" s="148" t="s">
        <v>755</v>
      </c>
      <c r="H2312" s="148" t="s">
        <v>756</v>
      </c>
      <c r="I2312" s="149" t="s">
        <v>757</v>
      </c>
      <c r="J2312" s="148" t="s">
        <v>758</v>
      </c>
    </row>
    <row r="2313" spans="1:8" ht="12.75">
      <c r="A2313" s="150" t="s">
        <v>828</v>
      </c>
      <c r="C2313" s="151">
        <v>361.38400000007823</v>
      </c>
      <c r="D2313" s="131">
        <v>61015.1459184289</v>
      </c>
      <c r="F2313" s="131">
        <v>21396</v>
      </c>
      <c r="G2313" s="131">
        <v>20624</v>
      </c>
      <c r="H2313" s="152" t="s">
        <v>241</v>
      </c>
    </row>
    <row r="2315" spans="4:8" ht="12.75">
      <c r="D2315" s="131">
        <v>59548.37437051535</v>
      </c>
      <c r="F2315" s="131">
        <v>21136</v>
      </c>
      <c r="G2315" s="131">
        <v>21102</v>
      </c>
      <c r="H2315" s="152" t="s">
        <v>242</v>
      </c>
    </row>
    <row r="2317" spans="4:8" ht="12.75">
      <c r="D2317" s="131">
        <v>61476.337893903255</v>
      </c>
      <c r="F2317" s="131">
        <v>20972</v>
      </c>
      <c r="G2317" s="131">
        <v>20760</v>
      </c>
      <c r="H2317" s="152" t="s">
        <v>243</v>
      </c>
    </row>
    <row r="2319" spans="1:8" ht="12.75">
      <c r="A2319" s="147" t="s">
        <v>759</v>
      </c>
      <c r="C2319" s="153" t="s">
        <v>760</v>
      </c>
      <c r="D2319" s="131">
        <v>60679.95272761583</v>
      </c>
      <c r="F2319" s="131">
        <v>21168</v>
      </c>
      <c r="G2319" s="131">
        <v>20828.666666666668</v>
      </c>
      <c r="H2319" s="131">
        <v>39667.925367834716</v>
      </c>
    </row>
    <row r="2320" spans="1:8" ht="12.75">
      <c r="A2320" s="130">
        <v>38379.125543981485</v>
      </c>
      <c r="C2320" s="153" t="s">
        <v>761</v>
      </c>
      <c r="D2320" s="131">
        <v>1006.7406285898969</v>
      </c>
      <c r="F2320" s="131">
        <v>213.80364823828427</v>
      </c>
      <c r="G2320" s="131">
        <v>246.28709534470806</v>
      </c>
      <c r="H2320" s="131">
        <v>1006.7406285898969</v>
      </c>
    </row>
    <row r="2322" spans="3:8" ht="12.75">
      <c r="C2322" s="153" t="s">
        <v>762</v>
      </c>
      <c r="D2322" s="131">
        <v>1.659099230200492</v>
      </c>
      <c r="F2322" s="131">
        <v>1.0100323518437464</v>
      </c>
      <c r="G2322" s="131">
        <v>1.1824429248697692</v>
      </c>
      <c r="H2322" s="131">
        <v>2.5379210514654904</v>
      </c>
    </row>
    <row r="2323" spans="1:10" ht="12.75">
      <c r="A2323" s="147" t="s">
        <v>751</v>
      </c>
      <c r="C2323" s="148" t="s">
        <v>752</v>
      </c>
      <c r="D2323" s="148" t="s">
        <v>753</v>
      </c>
      <c r="F2323" s="148" t="s">
        <v>754</v>
      </c>
      <c r="G2323" s="148" t="s">
        <v>755</v>
      </c>
      <c r="H2323" s="148" t="s">
        <v>756</v>
      </c>
      <c r="I2323" s="149" t="s">
        <v>757</v>
      </c>
      <c r="J2323" s="148" t="s">
        <v>758</v>
      </c>
    </row>
    <row r="2324" spans="1:8" ht="12.75">
      <c r="A2324" s="150" t="s">
        <v>847</v>
      </c>
      <c r="C2324" s="151">
        <v>371.029</v>
      </c>
      <c r="D2324" s="131">
        <v>37606.268662273884</v>
      </c>
      <c r="F2324" s="131">
        <v>28402</v>
      </c>
      <c r="G2324" s="131">
        <v>27900</v>
      </c>
      <c r="H2324" s="152" t="s">
        <v>244</v>
      </c>
    </row>
    <row r="2326" spans="4:8" ht="12.75">
      <c r="D2326" s="131">
        <v>38074.896985411644</v>
      </c>
      <c r="F2326" s="131">
        <v>28394</v>
      </c>
      <c r="G2326" s="131">
        <v>28344</v>
      </c>
      <c r="H2326" s="152" t="s">
        <v>245</v>
      </c>
    </row>
    <row r="2328" spans="4:8" ht="12.75">
      <c r="D2328" s="131">
        <v>37648.73485779762</v>
      </c>
      <c r="F2328" s="131">
        <v>27934</v>
      </c>
      <c r="G2328" s="131">
        <v>28044</v>
      </c>
      <c r="H2328" s="152" t="s">
        <v>246</v>
      </c>
    </row>
    <row r="2330" spans="1:8" ht="12.75">
      <c r="A2330" s="147" t="s">
        <v>759</v>
      </c>
      <c r="C2330" s="153" t="s">
        <v>760</v>
      </c>
      <c r="D2330" s="131">
        <v>37776.63350182772</v>
      </c>
      <c r="F2330" s="131">
        <v>28243.333333333336</v>
      </c>
      <c r="G2330" s="131">
        <v>28096</v>
      </c>
      <c r="H2330" s="131">
        <v>9589.367821771339</v>
      </c>
    </row>
    <row r="2331" spans="1:8" ht="12.75">
      <c r="A2331" s="130">
        <v>38379.126238425924</v>
      </c>
      <c r="C2331" s="153" t="s">
        <v>761</v>
      </c>
      <c r="D2331" s="131">
        <v>259.1749865829019</v>
      </c>
      <c r="F2331" s="131">
        <v>267.9203861846525</v>
      </c>
      <c r="G2331" s="131">
        <v>226.5215221562843</v>
      </c>
      <c r="H2331" s="131">
        <v>259.1749865829019</v>
      </c>
    </row>
    <row r="2333" spans="3:8" ht="12.75">
      <c r="C2333" s="153" t="s">
        <v>762</v>
      </c>
      <c r="D2333" s="131">
        <v>0.6860722159648303</v>
      </c>
      <c r="F2333" s="131">
        <v>0.94861460941102</v>
      </c>
      <c r="G2333" s="131">
        <v>0.806241180795431</v>
      </c>
      <c r="H2333" s="131">
        <v>2.7027327702925397</v>
      </c>
    </row>
    <row r="2334" spans="1:10" ht="12.75">
      <c r="A2334" s="147" t="s">
        <v>751</v>
      </c>
      <c r="C2334" s="148" t="s">
        <v>752</v>
      </c>
      <c r="D2334" s="148" t="s">
        <v>753</v>
      </c>
      <c r="F2334" s="148" t="s">
        <v>754</v>
      </c>
      <c r="G2334" s="148" t="s">
        <v>755</v>
      </c>
      <c r="H2334" s="148" t="s">
        <v>756</v>
      </c>
      <c r="I2334" s="149" t="s">
        <v>757</v>
      </c>
      <c r="J2334" s="148" t="s">
        <v>758</v>
      </c>
    </row>
    <row r="2335" spans="1:8" ht="12.75">
      <c r="A2335" s="150" t="s">
        <v>822</v>
      </c>
      <c r="C2335" s="151">
        <v>407.77100000018254</v>
      </c>
      <c r="D2335" s="131">
        <v>1152471.391910553</v>
      </c>
      <c r="F2335" s="131">
        <v>63200</v>
      </c>
      <c r="G2335" s="131">
        <v>61000</v>
      </c>
      <c r="H2335" s="152" t="s">
        <v>247</v>
      </c>
    </row>
    <row r="2337" spans="4:8" ht="12.75">
      <c r="D2337" s="131">
        <v>1075733.6119060516</v>
      </c>
      <c r="F2337" s="131">
        <v>62100</v>
      </c>
      <c r="G2337" s="131">
        <v>59400</v>
      </c>
      <c r="H2337" s="152" t="s">
        <v>248</v>
      </c>
    </row>
    <row r="2339" spans="4:8" ht="12.75">
      <c r="D2339" s="131">
        <v>1098206.8411655426</v>
      </c>
      <c r="F2339" s="131">
        <v>62000</v>
      </c>
      <c r="G2339" s="131">
        <v>59900</v>
      </c>
      <c r="H2339" s="152" t="s">
        <v>249</v>
      </c>
    </row>
    <row r="2341" spans="1:8" ht="12.75">
      <c r="A2341" s="147" t="s">
        <v>759</v>
      </c>
      <c r="C2341" s="153" t="s">
        <v>760</v>
      </c>
      <c r="D2341" s="131">
        <v>1108803.9483273823</v>
      </c>
      <c r="F2341" s="131">
        <v>62433.33333333333</v>
      </c>
      <c r="G2341" s="131">
        <v>60100</v>
      </c>
      <c r="H2341" s="131">
        <v>1047556.3592288499</v>
      </c>
    </row>
    <row r="2342" spans="1:8" ht="12.75">
      <c r="A2342" s="130">
        <v>38379.126967592594</v>
      </c>
      <c r="C2342" s="153" t="s">
        <v>761</v>
      </c>
      <c r="D2342" s="131">
        <v>39451.18160656756</v>
      </c>
      <c r="F2342" s="131">
        <v>665.8328118479393</v>
      </c>
      <c r="G2342" s="131">
        <v>818.5352771872449</v>
      </c>
      <c r="H2342" s="131">
        <v>39451.18160656756</v>
      </c>
    </row>
    <row r="2344" spans="3:8" ht="12.75">
      <c r="C2344" s="153" t="s">
        <v>762</v>
      </c>
      <c r="D2344" s="131">
        <v>3.557994329482611</v>
      </c>
      <c r="F2344" s="131">
        <v>1.0664700670281997</v>
      </c>
      <c r="G2344" s="131">
        <v>1.3619555360852664</v>
      </c>
      <c r="H2344" s="131">
        <v>3.7660199624590343</v>
      </c>
    </row>
    <row r="2345" spans="1:10" ht="12.75">
      <c r="A2345" s="147" t="s">
        <v>751</v>
      </c>
      <c r="C2345" s="148" t="s">
        <v>752</v>
      </c>
      <c r="D2345" s="148" t="s">
        <v>753</v>
      </c>
      <c r="F2345" s="148" t="s">
        <v>754</v>
      </c>
      <c r="G2345" s="148" t="s">
        <v>755</v>
      </c>
      <c r="H2345" s="148" t="s">
        <v>756</v>
      </c>
      <c r="I2345" s="149" t="s">
        <v>757</v>
      </c>
      <c r="J2345" s="148" t="s">
        <v>758</v>
      </c>
    </row>
    <row r="2346" spans="1:8" ht="12.75">
      <c r="A2346" s="150" t="s">
        <v>829</v>
      </c>
      <c r="C2346" s="151">
        <v>455.40299999993294</v>
      </c>
      <c r="D2346" s="131">
        <v>52437.237274348736</v>
      </c>
      <c r="F2346" s="131">
        <v>39590</v>
      </c>
      <c r="G2346" s="131">
        <v>41830</v>
      </c>
      <c r="H2346" s="152" t="s">
        <v>250</v>
      </c>
    </row>
    <row r="2348" spans="4:8" ht="12.75">
      <c r="D2348" s="131">
        <v>51862.327184557915</v>
      </c>
      <c r="F2348" s="131">
        <v>39797.5</v>
      </c>
      <c r="G2348" s="131">
        <v>41902.5</v>
      </c>
      <c r="H2348" s="152" t="s">
        <v>251</v>
      </c>
    </row>
    <row r="2350" spans="4:8" ht="12.75">
      <c r="D2350" s="131">
        <v>51837.54888355732</v>
      </c>
      <c r="F2350" s="131">
        <v>39440</v>
      </c>
      <c r="G2350" s="131">
        <v>42185</v>
      </c>
      <c r="H2350" s="152" t="s">
        <v>252</v>
      </c>
    </row>
    <row r="2352" spans="1:8" ht="12.75">
      <c r="A2352" s="147" t="s">
        <v>759</v>
      </c>
      <c r="C2352" s="153" t="s">
        <v>760</v>
      </c>
      <c r="D2352" s="131">
        <v>52045.704447487995</v>
      </c>
      <c r="F2352" s="131">
        <v>39609.166666666664</v>
      </c>
      <c r="G2352" s="131">
        <v>41972.5</v>
      </c>
      <c r="H2352" s="131">
        <v>11261.741269193415</v>
      </c>
    </row>
    <row r="2353" spans="1:8" ht="12.75">
      <c r="A2353" s="130">
        <v>38379.12787037037</v>
      </c>
      <c r="C2353" s="153" t="s">
        <v>761</v>
      </c>
      <c r="D2353" s="131">
        <v>339.303635306146</v>
      </c>
      <c r="F2353" s="131">
        <v>179.51903334558523</v>
      </c>
      <c r="G2353" s="131">
        <v>187.56665481902695</v>
      </c>
      <c r="H2353" s="131">
        <v>339.303635306146</v>
      </c>
    </row>
    <row r="2355" spans="3:8" ht="12.75">
      <c r="C2355" s="153" t="s">
        <v>762</v>
      </c>
      <c r="D2355" s="131">
        <v>0.6519339855385947</v>
      </c>
      <c r="F2355" s="131">
        <v>0.4532259788657976</v>
      </c>
      <c r="G2355" s="131">
        <v>0.44687987329567447</v>
      </c>
      <c r="H2355" s="131">
        <v>3.012887858064312</v>
      </c>
    </row>
    <row r="2356" spans="1:16" ht="12.75">
      <c r="A2356" s="141" t="s">
        <v>742</v>
      </c>
      <c r="B2356" s="136" t="s">
        <v>253</v>
      </c>
      <c r="D2356" s="141" t="s">
        <v>743</v>
      </c>
      <c r="E2356" s="136" t="s">
        <v>744</v>
      </c>
      <c r="F2356" s="137" t="s">
        <v>789</v>
      </c>
      <c r="G2356" s="142" t="s">
        <v>746</v>
      </c>
      <c r="H2356" s="143">
        <v>2</v>
      </c>
      <c r="I2356" s="144" t="s">
        <v>747</v>
      </c>
      <c r="J2356" s="143">
        <v>6</v>
      </c>
      <c r="K2356" s="142" t="s">
        <v>748</v>
      </c>
      <c r="L2356" s="145">
        <v>1</v>
      </c>
      <c r="M2356" s="142" t="s">
        <v>749</v>
      </c>
      <c r="N2356" s="146">
        <v>1</v>
      </c>
      <c r="O2356" s="142" t="s">
        <v>750</v>
      </c>
      <c r="P2356" s="146">
        <v>1</v>
      </c>
    </row>
    <row r="2358" spans="1:10" ht="12.75">
      <c r="A2358" s="147" t="s">
        <v>751</v>
      </c>
      <c r="C2358" s="148" t="s">
        <v>752</v>
      </c>
      <c r="D2358" s="148" t="s">
        <v>753</v>
      </c>
      <c r="F2358" s="148" t="s">
        <v>754</v>
      </c>
      <c r="G2358" s="148" t="s">
        <v>755</v>
      </c>
      <c r="H2358" s="148" t="s">
        <v>756</v>
      </c>
      <c r="I2358" s="149" t="s">
        <v>757</v>
      </c>
      <c r="J2358" s="148" t="s">
        <v>758</v>
      </c>
    </row>
    <row r="2359" spans="1:8" ht="12.75">
      <c r="A2359" s="150" t="s">
        <v>825</v>
      </c>
      <c r="C2359" s="151">
        <v>228.61599999992177</v>
      </c>
      <c r="D2359" s="131">
        <v>32408.216722756624</v>
      </c>
      <c r="F2359" s="131">
        <v>25032</v>
      </c>
      <c r="G2359" s="131">
        <v>25173</v>
      </c>
      <c r="H2359" s="152" t="s">
        <v>254</v>
      </c>
    </row>
    <row r="2361" spans="4:8" ht="12.75">
      <c r="D2361" s="131">
        <v>31906.55414235592</v>
      </c>
      <c r="F2361" s="131">
        <v>25165</v>
      </c>
      <c r="G2361" s="131">
        <v>25336</v>
      </c>
      <c r="H2361" s="152" t="s">
        <v>255</v>
      </c>
    </row>
    <row r="2363" spans="4:8" ht="12.75">
      <c r="D2363" s="131">
        <v>32500.033191919327</v>
      </c>
      <c r="F2363" s="131">
        <v>24924</v>
      </c>
      <c r="G2363" s="131">
        <v>25214</v>
      </c>
      <c r="H2363" s="152" t="s">
        <v>256</v>
      </c>
    </row>
    <row r="2365" spans="1:8" ht="12.75">
      <c r="A2365" s="147" t="s">
        <v>759</v>
      </c>
      <c r="C2365" s="153" t="s">
        <v>760</v>
      </c>
      <c r="D2365" s="131">
        <v>32271.601352343954</v>
      </c>
      <c r="F2365" s="131">
        <v>25040.333333333336</v>
      </c>
      <c r="G2365" s="131">
        <v>25241</v>
      </c>
      <c r="H2365" s="131">
        <v>7128.38269995663</v>
      </c>
    </row>
    <row r="2366" spans="1:8" ht="12.75">
      <c r="A2366" s="130">
        <v>38379.13034722222</v>
      </c>
      <c r="C2366" s="153" t="s">
        <v>761</v>
      </c>
      <c r="D2366" s="131">
        <v>319.45604571273236</v>
      </c>
      <c r="F2366" s="131">
        <v>120.71591996639603</v>
      </c>
      <c r="G2366" s="131">
        <v>84.78797084492588</v>
      </c>
      <c r="H2366" s="131">
        <v>319.45604571273236</v>
      </c>
    </row>
    <row r="2368" spans="3:8" ht="12.75">
      <c r="C2368" s="153" t="s">
        <v>762</v>
      </c>
      <c r="D2368" s="131">
        <v>0.9898983388673078</v>
      </c>
      <c r="F2368" s="131">
        <v>0.48208591459004557</v>
      </c>
      <c r="G2368" s="131">
        <v>0.33591367554742624</v>
      </c>
      <c r="H2368" s="131">
        <v>4.481465981262147</v>
      </c>
    </row>
    <row r="2369" spans="1:10" ht="12.75">
      <c r="A2369" s="147" t="s">
        <v>751</v>
      </c>
      <c r="C2369" s="148" t="s">
        <v>752</v>
      </c>
      <c r="D2369" s="148" t="s">
        <v>753</v>
      </c>
      <c r="F2369" s="148" t="s">
        <v>754</v>
      </c>
      <c r="G2369" s="148" t="s">
        <v>755</v>
      </c>
      <c r="H2369" s="148" t="s">
        <v>756</v>
      </c>
      <c r="I2369" s="149" t="s">
        <v>757</v>
      </c>
      <c r="J2369" s="148" t="s">
        <v>758</v>
      </c>
    </row>
    <row r="2370" spans="1:8" ht="12.75">
      <c r="A2370" s="150" t="s">
        <v>826</v>
      </c>
      <c r="C2370" s="151">
        <v>231.6040000000503</v>
      </c>
      <c r="D2370" s="131">
        <v>32942.22913265228</v>
      </c>
      <c r="F2370" s="131">
        <v>18648</v>
      </c>
      <c r="G2370" s="131">
        <v>20712</v>
      </c>
      <c r="H2370" s="152" t="s">
        <v>257</v>
      </c>
    </row>
    <row r="2372" spans="4:8" ht="12.75">
      <c r="D2372" s="131">
        <v>32464.165718883276</v>
      </c>
      <c r="F2372" s="131">
        <v>18088</v>
      </c>
      <c r="G2372" s="131">
        <v>20887</v>
      </c>
      <c r="H2372" s="152" t="s">
        <v>258</v>
      </c>
    </row>
    <row r="2374" spans="4:8" ht="12.75">
      <c r="D2374" s="131">
        <v>33027.58055502176</v>
      </c>
      <c r="F2374" s="131">
        <v>18033</v>
      </c>
      <c r="G2374" s="131">
        <v>20670</v>
      </c>
      <c r="H2374" s="152" t="s">
        <v>259</v>
      </c>
    </row>
    <row r="2376" spans="1:8" ht="12.75">
      <c r="A2376" s="147" t="s">
        <v>759</v>
      </c>
      <c r="C2376" s="153" t="s">
        <v>760</v>
      </c>
      <c r="D2376" s="131">
        <v>32811.32513551911</v>
      </c>
      <c r="F2376" s="131">
        <v>18256.333333333332</v>
      </c>
      <c r="G2376" s="131">
        <v>20756.333333333332</v>
      </c>
      <c r="H2376" s="131">
        <v>13221.053508174882</v>
      </c>
    </row>
    <row r="2377" spans="1:8" ht="12.75">
      <c r="A2377" s="130">
        <v>38379.131064814814</v>
      </c>
      <c r="C2377" s="153" t="s">
        <v>761</v>
      </c>
      <c r="D2377" s="131">
        <v>303.66257876858117</v>
      </c>
      <c r="F2377" s="131">
        <v>340.30623463776465</v>
      </c>
      <c r="G2377" s="131">
        <v>115.09271624795956</v>
      </c>
      <c r="H2377" s="131">
        <v>303.66257876858117</v>
      </c>
    </row>
    <row r="2379" spans="3:8" ht="12.75">
      <c r="C2379" s="153" t="s">
        <v>762</v>
      </c>
      <c r="D2379" s="131">
        <v>0.9254809963156854</v>
      </c>
      <c r="F2379" s="131">
        <v>1.8640448135136554</v>
      </c>
      <c r="G2379" s="131">
        <v>0.5544944494754672</v>
      </c>
      <c r="H2379" s="131">
        <v>2.2968107540054925</v>
      </c>
    </row>
    <row r="2380" spans="1:10" ht="12.75">
      <c r="A2380" s="147" t="s">
        <v>751</v>
      </c>
      <c r="C2380" s="148" t="s">
        <v>752</v>
      </c>
      <c r="D2380" s="148" t="s">
        <v>753</v>
      </c>
      <c r="F2380" s="148" t="s">
        <v>754</v>
      </c>
      <c r="G2380" s="148" t="s">
        <v>755</v>
      </c>
      <c r="H2380" s="148" t="s">
        <v>756</v>
      </c>
      <c r="I2380" s="149" t="s">
        <v>757</v>
      </c>
      <c r="J2380" s="148" t="s">
        <v>758</v>
      </c>
    </row>
    <row r="2381" spans="1:8" ht="12.75">
      <c r="A2381" s="150" t="s">
        <v>824</v>
      </c>
      <c r="C2381" s="151">
        <v>267.7160000000149</v>
      </c>
      <c r="D2381" s="131">
        <v>26906.44536688924</v>
      </c>
      <c r="F2381" s="131">
        <v>4539.75</v>
      </c>
      <c r="G2381" s="131">
        <v>4771.25</v>
      </c>
      <c r="H2381" s="152" t="s">
        <v>260</v>
      </c>
    </row>
    <row r="2383" spans="4:8" ht="12.75">
      <c r="D2383" s="131">
        <v>27914.20883885026</v>
      </c>
      <c r="F2383" s="131">
        <v>4578.75</v>
      </c>
      <c r="G2383" s="131">
        <v>4842</v>
      </c>
      <c r="H2383" s="152" t="s">
        <v>261</v>
      </c>
    </row>
    <row r="2385" spans="4:8" ht="12.75">
      <c r="D2385" s="131">
        <v>26766.279637932777</v>
      </c>
      <c r="F2385" s="131">
        <v>4597</v>
      </c>
      <c r="G2385" s="131">
        <v>4777.75</v>
      </c>
      <c r="H2385" s="152" t="s">
        <v>262</v>
      </c>
    </row>
    <row r="2387" spans="1:8" ht="12.75">
      <c r="A2387" s="147" t="s">
        <v>759</v>
      </c>
      <c r="C2387" s="153" t="s">
        <v>760</v>
      </c>
      <c r="D2387" s="131">
        <v>27195.644614557423</v>
      </c>
      <c r="F2387" s="131">
        <v>4571.833333333333</v>
      </c>
      <c r="G2387" s="131">
        <v>4797</v>
      </c>
      <c r="H2387" s="131">
        <v>22502.150831966173</v>
      </c>
    </row>
    <row r="2388" spans="1:8" ht="12.75">
      <c r="A2388" s="130">
        <v>38379.13196759259</v>
      </c>
      <c r="C2388" s="153" t="s">
        <v>761</v>
      </c>
      <c r="D2388" s="131">
        <v>626.2288050055416</v>
      </c>
      <c r="F2388" s="131">
        <v>29.24501382002295</v>
      </c>
      <c r="G2388" s="131">
        <v>39.10642530326698</v>
      </c>
      <c r="H2388" s="131">
        <v>626.2288050055416</v>
      </c>
    </row>
    <row r="2390" spans="3:8" ht="12.75">
      <c r="C2390" s="153" t="s">
        <v>762</v>
      </c>
      <c r="D2390" s="131">
        <v>2.302680498591053</v>
      </c>
      <c r="F2390" s="131">
        <v>0.6396780391532856</v>
      </c>
      <c r="G2390" s="131">
        <v>0.8152267105121322</v>
      </c>
      <c r="H2390" s="131">
        <v>2.7829731019131363</v>
      </c>
    </row>
    <row r="2391" spans="1:10" ht="12.75">
      <c r="A2391" s="147" t="s">
        <v>751</v>
      </c>
      <c r="C2391" s="148" t="s">
        <v>752</v>
      </c>
      <c r="D2391" s="148" t="s">
        <v>753</v>
      </c>
      <c r="F2391" s="148" t="s">
        <v>754</v>
      </c>
      <c r="G2391" s="148" t="s">
        <v>755</v>
      </c>
      <c r="H2391" s="148" t="s">
        <v>756</v>
      </c>
      <c r="I2391" s="149" t="s">
        <v>757</v>
      </c>
      <c r="J2391" s="148" t="s">
        <v>758</v>
      </c>
    </row>
    <row r="2392" spans="1:8" ht="12.75">
      <c r="A2392" s="150" t="s">
        <v>823</v>
      </c>
      <c r="C2392" s="151">
        <v>292.40199999976903</v>
      </c>
      <c r="D2392" s="131">
        <v>43106.562902629375</v>
      </c>
      <c r="F2392" s="131">
        <v>18128.75</v>
      </c>
      <c r="G2392" s="131">
        <v>17482.25</v>
      </c>
      <c r="H2392" s="152" t="s">
        <v>263</v>
      </c>
    </row>
    <row r="2394" spans="4:8" ht="12.75">
      <c r="D2394" s="131">
        <v>43350.511684417725</v>
      </c>
      <c r="F2394" s="131">
        <v>18117.25</v>
      </c>
      <c r="G2394" s="131">
        <v>17391.25</v>
      </c>
      <c r="H2394" s="152" t="s">
        <v>264</v>
      </c>
    </row>
    <row r="2396" spans="4:8" ht="12.75">
      <c r="D2396" s="131">
        <v>39808.89374542236</v>
      </c>
      <c r="F2396" s="131">
        <v>18267</v>
      </c>
      <c r="G2396" s="131">
        <v>17313.25</v>
      </c>
      <c r="H2396" s="152" t="s">
        <v>265</v>
      </c>
    </row>
    <row r="2398" spans="1:8" ht="12.75">
      <c r="A2398" s="147" t="s">
        <v>759</v>
      </c>
      <c r="C2398" s="153" t="s">
        <v>760</v>
      </c>
      <c r="D2398" s="131">
        <v>42088.656110823154</v>
      </c>
      <c r="F2398" s="131">
        <v>18171</v>
      </c>
      <c r="G2398" s="131">
        <v>17395.583333333332</v>
      </c>
      <c r="H2398" s="131">
        <v>24365.478538514002</v>
      </c>
    </row>
    <row r="2399" spans="1:8" ht="12.75">
      <c r="A2399" s="130">
        <v>38379.13290509259</v>
      </c>
      <c r="C2399" s="153" t="s">
        <v>761</v>
      </c>
      <c r="D2399" s="131">
        <v>1978.0963283057788</v>
      </c>
      <c r="F2399" s="131">
        <v>83.33704158415992</v>
      </c>
      <c r="G2399" s="131">
        <v>84.58329228242026</v>
      </c>
      <c r="H2399" s="131">
        <v>1978.0963283057788</v>
      </c>
    </row>
    <row r="2401" spans="3:8" ht="12.75">
      <c r="C2401" s="153" t="s">
        <v>762</v>
      </c>
      <c r="D2401" s="131">
        <v>4.699832475280931</v>
      </c>
      <c r="F2401" s="131">
        <v>0.45862661154674994</v>
      </c>
      <c r="G2401" s="131">
        <v>0.4862342967271595</v>
      </c>
      <c r="H2401" s="131">
        <v>8.118438245237183</v>
      </c>
    </row>
    <row r="2402" spans="1:10" ht="12.75">
      <c r="A2402" s="147" t="s">
        <v>751</v>
      </c>
      <c r="C2402" s="148" t="s">
        <v>752</v>
      </c>
      <c r="D2402" s="148" t="s">
        <v>753</v>
      </c>
      <c r="F2402" s="148" t="s">
        <v>754</v>
      </c>
      <c r="G2402" s="148" t="s">
        <v>755</v>
      </c>
      <c r="H2402" s="148" t="s">
        <v>756</v>
      </c>
      <c r="I2402" s="149" t="s">
        <v>757</v>
      </c>
      <c r="J2402" s="148" t="s">
        <v>758</v>
      </c>
    </row>
    <row r="2403" spans="1:8" ht="12.75">
      <c r="A2403" s="150" t="s">
        <v>877</v>
      </c>
      <c r="C2403" s="151">
        <v>309.418</v>
      </c>
      <c r="D2403" s="131">
        <v>29915.550999820232</v>
      </c>
      <c r="F2403" s="131">
        <v>5808</v>
      </c>
      <c r="G2403" s="131">
        <v>5514</v>
      </c>
      <c r="H2403" s="152" t="s">
        <v>266</v>
      </c>
    </row>
    <row r="2405" spans="4:8" ht="12.75">
      <c r="D2405" s="131">
        <v>27853.04814261198</v>
      </c>
      <c r="F2405" s="131">
        <v>5908</v>
      </c>
      <c r="G2405" s="131">
        <v>5632</v>
      </c>
      <c r="H2405" s="152" t="s">
        <v>267</v>
      </c>
    </row>
    <row r="2407" spans="4:8" ht="12.75">
      <c r="D2407" s="131">
        <v>28675.83930027485</v>
      </c>
      <c r="F2407" s="131">
        <v>5800</v>
      </c>
      <c r="G2407" s="131">
        <v>5664</v>
      </c>
      <c r="H2407" s="152" t="s">
        <v>268</v>
      </c>
    </row>
    <row r="2409" spans="1:8" ht="12.75">
      <c r="A2409" s="147" t="s">
        <v>759</v>
      </c>
      <c r="C2409" s="153" t="s">
        <v>760</v>
      </c>
      <c r="D2409" s="131">
        <v>28814.812814235687</v>
      </c>
      <c r="F2409" s="131">
        <v>5838.666666666666</v>
      </c>
      <c r="G2409" s="131">
        <v>5603.333333333334</v>
      </c>
      <c r="H2409" s="131">
        <v>23108.09605122991</v>
      </c>
    </row>
    <row r="2410" spans="1:8" ht="12.75">
      <c r="A2410" s="130">
        <v>38379.13363425926</v>
      </c>
      <c r="C2410" s="153" t="s">
        <v>761</v>
      </c>
      <c r="D2410" s="131">
        <v>1038.2508064938156</v>
      </c>
      <c r="F2410" s="131">
        <v>60.17751518078271</v>
      </c>
      <c r="G2410" s="131">
        <v>79.00210967647216</v>
      </c>
      <c r="H2410" s="131">
        <v>1038.2508064938156</v>
      </c>
    </row>
    <row r="2412" spans="3:8" ht="12.75">
      <c r="C2412" s="153" t="s">
        <v>762</v>
      </c>
      <c r="D2412" s="131">
        <v>3.6031842829840546</v>
      </c>
      <c r="F2412" s="131">
        <v>1.030672217072095</v>
      </c>
      <c r="G2412" s="131">
        <v>1.409912724743703</v>
      </c>
      <c r="H2412" s="131">
        <v>4.493017530271845</v>
      </c>
    </row>
    <row r="2413" spans="1:10" ht="12.75">
      <c r="A2413" s="147" t="s">
        <v>751</v>
      </c>
      <c r="C2413" s="148" t="s">
        <v>752</v>
      </c>
      <c r="D2413" s="148" t="s">
        <v>753</v>
      </c>
      <c r="F2413" s="148" t="s">
        <v>754</v>
      </c>
      <c r="G2413" s="148" t="s">
        <v>755</v>
      </c>
      <c r="H2413" s="148" t="s">
        <v>756</v>
      </c>
      <c r="I2413" s="149" t="s">
        <v>757</v>
      </c>
      <c r="J2413" s="148" t="s">
        <v>758</v>
      </c>
    </row>
    <row r="2414" spans="1:8" ht="12.75">
      <c r="A2414" s="150" t="s">
        <v>827</v>
      </c>
      <c r="C2414" s="151">
        <v>324.75400000019</v>
      </c>
      <c r="D2414" s="131">
        <v>30713.24691823125</v>
      </c>
      <c r="F2414" s="131">
        <v>24911</v>
      </c>
      <c r="G2414" s="131">
        <v>22232</v>
      </c>
      <c r="H2414" s="152" t="s">
        <v>269</v>
      </c>
    </row>
    <row r="2416" spans="4:8" ht="12.75">
      <c r="D2416" s="131">
        <v>30917.284888714552</v>
      </c>
      <c r="F2416" s="131">
        <v>24431</v>
      </c>
      <c r="G2416" s="131">
        <v>22159</v>
      </c>
      <c r="H2416" s="152" t="s">
        <v>270</v>
      </c>
    </row>
    <row r="2418" spans="4:8" ht="12.75">
      <c r="D2418" s="131">
        <v>30117.005058318377</v>
      </c>
      <c r="F2418" s="131">
        <v>24679</v>
      </c>
      <c r="G2418" s="131">
        <v>21714</v>
      </c>
      <c r="H2418" s="152" t="s">
        <v>271</v>
      </c>
    </row>
    <row r="2420" spans="1:8" ht="12.75">
      <c r="A2420" s="147" t="s">
        <v>759</v>
      </c>
      <c r="C2420" s="153" t="s">
        <v>760</v>
      </c>
      <c r="D2420" s="131">
        <v>30582.512288421392</v>
      </c>
      <c r="F2420" s="131">
        <v>24673.666666666664</v>
      </c>
      <c r="G2420" s="131">
        <v>22035</v>
      </c>
      <c r="H2420" s="131">
        <v>6716.069305965252</v>
      </c>
    </row>
    <row r="2421" spans="1:8" ht="12.75">
      <c r="A2421" s="130">
        <v>38379.134363425925</v>
      </c>
      <c r="C2421" s="153" t="s">
        <v>761</v>
      </c>
      <c r="D2421" s="131">
        <v>415.8492627242091</v>
      </c>
      <c r="F2421" s="131">
        <v>240.04444032997998</v>
      </c>
      <c r="G2421" s="131">
        <v>280.3800991511345</v>
      </c>
      <c r="H2421" s="131">
        <v>415.8492627242091</v>
      </c>
    </row>
    <row r="2423" spans="3:8" ht="12.75">
      <c r="C2423" s="153" t="s">
        <v>762</v>
      </c>
      <c r="D2423" s="131">
        <v>1.3597616140962054</v>
      </c>
      <c r="F2423" s="131">
        <v>0.9728770497425597</v>
      </c>
      <c r="G2423" s="131">
        <v>1.272430674613726</v>
      </c>
      <c r="H2423" s="131">
        <v>6.191854845137608</v>
      </c>
    </row>
    <row r="2424" spans="1:10" ht="12.75">
      <c r="A2424" s="147" t="s">
        <v>751</v>
      </c>
      <c r="C2424" s="148" t="s">
        <v>752</v>
      </c>
      <c r="D2424" s="148" t="s">
        <v>753</v>
      </c>
      <c r="F2424" s="148" t="s">
        <v>754</v>
      </c>
      <c r="G2424" s="148" t="s">
        <v>755</v>
      </c>
      <c r="H2424" s="148" t="s">
        <v>756</v>
      </c>
      <c r="I2424" s="149" t="s">
        <v>757</v>
      </c>
      <c r="J2424" s="148" t="s">
        <v>758</v>
      </c>
    </row>
    <row r="2425" spans="1:8" ht="12.75">
      <c r="A2425" s="150" t="s">
        <v>846</v>
      </c>
      <c r="C2425" s="151">
        <v>343.82299999985844</v>
      </c>
      <c r="D2425" s="131">
        <v>22138.5</v>
      </c>
      <c r="F2425" s="131">
        <v>20080</v>
      </c>
      <c r="G2425" s="131">
        <v>19932</v>
      </c>
      <c r="H2425" s="152" t="s">
        <v>272</v>
      </c>
    </row>
    <row r="2427" spans="4:8" ht="12.75">
      <c r="D2427" s="131">
        <v>22045.548861533403</v>
      </c>
      <c r="F2427" s="131">
        <v>19762</v>
      </c>
      <c r="G2427" s="131">
        <v>19482</v>
      </c>
      <c r="H2427" s="152" t="s">
        <v>273</v>
      </c>
    </row>
    <row r="2429" spans="4:8" ht="12.75">
      <c r="D2429" s="131">
        <v>22346.83868020773</v>
      </c>
      <c r="F2429" s="131">
        <v>19622</v>
      </c>
      <c r="G2429" s="131">
        <v>19822</v>
      </c>
      <c r="H2429" s="152" t="s">
        <v>274</v>
      </c>
    </row>
    <row r="2431" spans="1:8" ht="12.75">
      <c r="A2431" s="147" t="s">
        <v>759</v>
      </c>
      <c r="C2431" s="153" t="s">
        <v>760</v>
      </c>
      <c r="D2431" s="131">
        <v>22176.962513913713</v>
      </c>
      <c r="F2431" s="131">
        <v>19821.333333333332</v>
      </c>
      <c r="G2431" s="131">
        <v>19745.333333333332</v>
      </c>
      <c r="H2431" s="131">
        <v>2388.1472133672632</v>
      </c>
    </row>
    <row r="2432" spans="1:8" ht="12.75">
      <c r="A2432" s="130">
        <v>38379.13506944444</v>
      </c>
      <c r="C2432" s="153" t="s">
        <v>761</v>
      </c>
      <c r="D2432" s="131">
        <v>154.28354559579483</v>
      </c>
      <c r="F2432" s="131">
        <v>234.69412718117457</v>
      </c>
      <c r="G2432" s="131">
        <v>234.59184413217207</v>
      </c>
      <c r="H2432" s="131">
        <v>154.28354559579483</v>
      </c>
    </row>
    <row r="2434" spans="3:8" ht="12.75">
      <c r="C2434" s="153" t="s">
        <v>762</v>
      </c>
      <c r="D2434" s="131">
        <v>0.6956928637048385</v>
      </c>
      <c r="F2434" s="131">
        <v>1.184048132556713</v>
      </c>
      <c r="G2434" s="131">
        <v>1.1880875352767175</v>
      </c>
      <c r="H2434" s="131">
        <v>6.460386727091946</v>
      </c>
    </row>
    <row r="2435" spans="1:10" ht="12.75">
      <c r="A2435" s="147" t="s">
        <v>751</v>
      </c>
      <c r="C2435" s="148" t="s">
        <v>752</v>
      </c>
      <c r="D2435" s="148" t="s">
        <v>753</v>
      </c>
      <c r="F2435" s="148" t="s">
        <v>754</v>
      </c>
      <c r="G2435" s="148" t="s">
        <v>755</v>
      </c>
      <c r="H2435" s="148" t="s">
        <v>756</v>
      </c>
      <c r="I2435" s="149" t="s">
        <v>757</v>
      </c>
      <c r="J2435" s="148" t="s">
        <v>758</v>
      </c>
    </row>
    <row r="2436" spans="1:8" ht="12.75">
      <c r="A2436" s="150" t="s">
        <v>828</v>
      </c>
      <c r="C2436" s="151">
        <v>361.38400000007823</v>
      </c>
      <c r="D2436" s="131">
        <v>69387.44747626781</v>
      </c>
      <c r="F2436" s="131">
        <v>21292</v>
      </c>
      <c r="G2436" s="131">
        <v>20334</v>
      </c>
      <c r="H2436" s="152" t="s">
        <v>275</v>
      </c>
    </row>
    <row r="2438" spans="4:8" ht="12.75">
      <c r="D2438" s="131">
        <v>72271.45442378521</v>
      </c>
      <c r="F2438" s="131">
        <v>21152</v>
      </c>
      <c r="G2438" s="131">
        <v>20726</v>
      </c>
      <c r="H2438" s="152" t="s">
        <v>276</v>
      </c>
    </row>
    <row r="2440" spans="4:8" ht="12.75">
      <c r="D2440" s="131">
        <v>71783.07727825642</v>
      </c>
      <c r="F2440" s="131">
        <v>20998</v>
      </c>
      <c r="G2440" s="131">
        <v>20988</v>
      </c>
      <c r="H2440" s="152" t="s">
        <v>277</v>
      </c>
    </row>
    <row r="2442" spans="1:8" ht="12.75">
      <c r="A2442" s="147" t="s">
        <v>759</v>
      </c>
      <c r="C2442" s="153" t="s">
        <v>760</v>
      </c>
      <c r="D2442" s="131">
        <v>71147.32639276981</v>
      </c>
      <c r="F2442" s="131">
        <v>21147.333333333336</v>
      </c>
      <c r="G2442" s="131">
        <v>20682.666666666668</v>
      </c>
      <c r="H2442" s="131">
        <v>50213.574454785325</v>
      </c>
    </row>
    <row r="2443" spans="1:8" ht="12.75">
      <c r="A2443" s="130">
        <v>38379.13576388889</v>
      </c>
      <c r="C2443" s="153" t="s">
        <v>761</v>
      </c>
      <c r="D2443" s="131">
        <v>1543.5376281874485</v>
      </c>
      <c r="F2443" s="131">
        <v>147.05554506149483</v>
      </c>
      <c r="G2443" s="131">
        <v>329.14637068230496</v>
      </c>
      <c r="H2443" s="131">
        <v>1543.5376281874485</v>
      </c>
    </row>
    <row r="2445" spans="3:8" ht="12.75">
      <c r="C2445" s="153" t="s">
        <v>762</v>
      </c>
      <c r="D2445" s="131">
        <v>2.169494914912652</v>
      </c>
      <c r="F2445" s="131">
        <v>0.6953857620889703</v>
      </c>
      <c r="G2445" s="131">
        <v>1.5914116684613768</v>
      </c>
      <c r="H2445" s="131">
        <v>3.073944934108052</v>
      </c>
    </row>
    <row r="2446" spans="1:10" ht="12.75">
      <c r="A2446" s="147" t="s">
        <v>751</v>
      </c>
      <c r="C2446" s="148" t="s">
        <v>752</v>
      </c>
      <c r="D2446" s="148" t="s">
        <v>753</v>
      </c>
      <c r="F2446" s="148" t="s">
        <v>754</v>
      </c>
      <c r="G2446" s="148" t="s">
        <v>755</v>
      </c>
      <c r="H2446" s="148" t="s">
        <v>756</v>
      </c>
      <c r="I2446" s="149" t="s">
        <v>757</v>
      </c>
      <c r="J2446" s="148" t="s">
        <v>758</v>
      </c>
    </row>
    <row r="2447" spans="1:8" ht="12.75">
      <c r="A2447" s="150" t="s">
        <v>847</v>
      </c>
      <c r="C2447" s="151">
        <v>371.029</v>
      </c>
      <c r="D2447" s="131">
        <v>39014.470268428326</v>
      </c>
      <c r="F2447" s="131">
        <v>28229.999999970198</v>
      </c>
      <c r="G2447" s="131">
        <v>27727.999999970198</v>
      </c>
      <c r="H2447" s="152" t="s">
        <v>278</v>
      </c>
    </row>
    <row r="2449" spans="4:8" ht="12.75">
      <c r="D2449" s="131">
        <v>38599.700317680836</v>
      </c>
      <c r="F2449" s="131">
        <v>28910</v>
      </c>
      <c r="G2449" s="131">
        <v>28258</v>
      </c>
      <c r="H2449" s="152" t="s">
        <v>279</v>
      </c>
    </row>
    <row r="2451" spans="4:8" ht="12.75">
      <c r="D2451" s="131">
        <v>39095.156603991985</v>
      </c>
      <c r="F2451" s="131">
        <v>28420.000000029802</v>
      </c>
      <c r="G2451" s="131">
        <v>28172.000000029802</v>
      </c>
      <c r="H2451" s="152" t="s">
        <v>280</v>
      </c>
    </row>
    <row r="2453" spans="1:8" ht="12.75">
      <c r="A2453" s="147" t="s">
        <v>759</v>
      </c>
      <c r="C2453" s="153" t="s">
        <v>760</v>
      </c>
      <c r="D2453" s="131">
        <v>38903.10906336705</v>
      </c>
      <c r="F2453" s="131">
        <v>28520</v>
      </c>
      <c r="G2453" s="131">
        <v>28052.666666666664</v>
      </c>
      <c r="H2453" s="131">
        <v>10560.952615164088</v>
      </c>
    </row>
    <row r="2454" spans="1:8" ht="12.75">
      <c r="A2454" s="130">
        <v>38379.136458333334</v>
      </c>
      <c r="C2454" s="153" t="s">
        <v>761</v>
      </c>
      <c r="D2454" s="131">
        <v>265.83871314359595</v>
      </c>
      <c r="F2454" s="131">
        <v>350.85609586509486</v>
      </c>
      <c r="G2454" s="131">
        <v>284.43862843600834</v>
      </c>
      <c r="H2454" s="131">
        <v>265.83871314359595</v>
      </c>
    </row>
    <row r="2456" spans="3:8" ht="12.75">
      <c r="C2456" s="153" t="s">
        <v>762</v>
      </c>
      <c r="D2456" s="131">
        <v>0.6833353928360495</v>
      </c>
      <c r="F2456" s="131">
        <v>1.2302107148144983</v>
      </c>
      <c r="G2456" s="131">
        <v>1.013945062035725</v>
      </c>
      <c r="H2456" s="131">
        <v>2.51718498160751</v>
      </c>
    </row>
    <row r="2457" spans="1:10" ht="12.75">
      <c r="A2457" s="147" t="s">
        <v>751</v>
      </c>
      <c r="C2457" s="148" t="s">
        <v>752</v>
      </c>
      <c r="D2457" s="148" t="s">
        <v>753</v>
      </c>
      <c r="F2457" s="148" t="s">
        <v>754</v>
      </c>
      <c r="G2457" s="148" t="s">
        <v>755</v>
      </c>
      <c r="H2457" s="148" t="s">
        <v>756</v>
      </c>
      <c r="I2457" s="149" t="s">
        <v>757</v>
      </c>
      <c r="J2457" s="148" t="s">
        <v>758</v>
      </c>
    </row>
    <row r="2458" spans="1:8" ht="12.75">
      <c r="A2458" s="150" t="s">
        <v>822</v>
      </c>
      <c r="C2458" s="151">
        <v>407.77100000018254</v>
      </c>
      <c r="D2458" s="131">
        <v>1044141.0393486023</v>
      </c>
      <c r="F2458" s="131">
        <v>62300</v>
      </c>
      <c r="G2458" s="131">
        <v>60100</v>
      </c>
      <c r="H2458" s="152" t="s">
        <v>281</v>
      </c>
    </row>
    <row r="2460" spans="4:8" ht="12.75">
      <c r="D2460" s="131">
        <v>1049939.9890727997</v>
      </c>
      <c r="F2460" s="131">
        <v>61400</v>
      </c>
      <c r="G2460" s="131">
        <v>60000</v>
      </c>
      <c r="H2460" s="152" t="s">
        <v>282</v>
      </c>
    </row>
    <row r="2462" spans="4:8" ht="12.75">
      <c r="D2462" s="131">
        <v>1037038.1316156387</v>
      </c>
      <c r="F2462" s="131">
        <v>62100</v>
      </c>
      <c r="G2462" s="131">
        <v>59200</v>
      </c>
      <c r="H2462" s="152" t="s">
        <v>283</v>
      </c>
    </row>
    <row r="2464" spans="1:8" ht="12.75">
      <c r="A2464" s="147" t="s">
        <v>759</v>
      </c>
      <c r="C2464" s="153" t="s">
        <v>760</v>
      </c>
      <c r="D2464" s="131">
        <v>1043706.3866790135</v>
      </c>
      <c r="F2464" s="131">
        <v>61933.33333333333</v>
      </c>
      <c r="G2464" s="131">
        <v>59766.66666666667</v>
      </c>
      <c r="H2464" s="131">
        <v>982874.1015637096</v>
      </c>
    </row>
    <row r="2465" spans="1:8" ht="12.75">
      <c r="A2465" s="130">
        <v>38379.1371875</v>
      </c>
      <c r="C2465" s="153" t="s">
        <v>761</v>
      </c>
      <c r="D2465" s="131">
        <v>6461.901706815236</v>
      </c>
      <c r="F2465" s="131">
        <v>472.58156262526086</v>
      </c>
      <c r="G2465" s="131">
        <v>493.28828623162474</v>
      </c>
      <c r="H2465" s="131">
        <v>6461.901706815236</v>
      </c>
    </row>
    <row r="2467" spans="3:8" ht="12.75">
      <c r="C2467" s="153" t="s">
        <v>762</v>
      </c>
      <c r="D2467" s="131">
        <v>0.6191302256352449</v>
      </c>
      <c r="F2467" s="131">
        <v>0.7630488094056957</v>
      </c>
      <c r="G2467" s="131">
        <v>0.8253568648604986</v>
      </c>
      <c r="H2467" s="131">
        <v>0.6574495855099484</v>
      </c>
    </row>
    <row r="2468" spans="1:10" ht="12.75">
      <c r="A2468" s="147" t="s">
        <v>751</v>
      </c>
      <c r="C2468" s="148" t="s">
        <v>752</v>
      </c>
      <c r="D2468" s="148" t="s">
        <v>753</v>
      </c>
      <c r="F2468" s="148" t="s">
        <v>754</v>
      </c>
      <c r="G2468" s="148" t="s">
        <v>755</v>
      </c>
      <c r="H2468" s="148" t="s">
        <v>756</v>
      </c>
      <c r="I2468" s="149" t="s">
        <v>757</v>
      </c>
      <c r="J2468" s="148" t="s">
        <v>758</v>
      </c>
    </row>
    <row r="2469" spans="1:8" ht="12.75">
      <c r="A2469" s="150" t="s">
        <v>829</v>
      </c>
      <c r="C2469" s="151">
        <v>455.40299999993294</v>
      </c>
      <c r="D2469" s="131">
        <v>50234.908152997494</v>
      </c>
      <c r="F2469" s="131">
        <v>39392.5</v>
      </c>
      <c r="G2469" s="131">
        <v>41375</v>
      </c>
      <c r="H2469" s="152" t="s">
        <v>284</v>
      </c>
    </row>
    <row r="2471" spans="4:8" ht="12.75">
      <c r="D2471" s="131">
        <v>50800.02450996637</v>
      </c>
      <c r="F2471" s="131">
        <v>39317.5</v>
      </c>
      <c r="G2471" s="131">
        <v>41205</v>
      </c>
      <c r="H2471" s="152" t="s">
        <v>285</v>
      </c>
    </row>
    <row r="2473" spans="4:8" ht="12.75">
      <c r="D2473" s="131">
        <v>50273.28338497877</v>
      </c>
      <c r="F2473" s="131">
        <v>39207.5</v>
      </c>
      <c r="G2473" s="131">
        <v>41590</v>
      </c>
      <c r="H2473" s="152" t="s">
        <v>286</v>
      </c>
    </row>
    <row r="2475" spans="1:8" ht="12.75">
      <c r="A2475" s="147" t="s">
        <v>759</v>
      </c>
      <c r="C2475" s="153" t="s">
        <v>760</v>
      </c>
      <c r="D2475" s="131">
        <v>50436.072015980884</v>
      </c>
      <c r="F2475" s="131">
        <v>39305.833333333336</v>
      </c>
      <c r="G2475" s="131">
        <v>41390</v>
      </c>
      <c r="H2475" s="131">
        <v>10094.21397334522</v>
      </c>
    </row>
    <row r="2476" spans="1:8" ht="12.75">
      <c r="A2476" s="130">
        <v>38379.138090277775</v>
      </c>
      <c r="C2476" s="153" t="s">
        <v>761</v>
      </c>
      <c r="D2476" s="131">
        <v>315.77559756249457</v>
      </c>
      <c r="F2476" s="131">
        <v>93.05016568138574</v>
      </c>
      <c r="G2476" s="131">
        <v>192.9378138157474</v>
      </c>
      <c r="H2476" s="131">
        <v>315.77559756249457</v>
      </c>
    </row>
    <row r="2478" spans="3:8" ht="12.75">
      <c r="C2478" s="153" t="s">
        <v>762</v>
      </c>
      <c r="D2478" s="131">
        <v>0.6260907817374037</v>
      </c>
      <c r="F2478" s="131">
        <v>0.23673373082380245</v>
      </c>
      <c r="G2478" s="131">
        <v>0.4661459623477829</v>
      </c>
      <c r="H2478" s="131">
        <v>3.128283176841027</v>
      </c>
    </row>
    <row r="2479" spans="1:16" ht="12.75">
      <c r="A2479" s="141" t="s">
        <v>742</v>
      </c>
      <c r="B2479" s="136" t="s">
        <v>287</v>
      </c>
      <c r="D2479" s="141" t="s">
        <v>743</v>
      </c>
      <c r="E2479" s="136" t="s">
        <v>744</v>
      </c>
      <c r="F2479" s="137" t="s">
        <v>790</v>
      </c>
      <c r="G2479" s="142" t="s">
        <v>746</v>
      </c>
      <c r="H2479" s="143">
        <v>2</v>
      </c>
      <c r="I2479" s="144" t="s">
        <v>747</v>
      </c>
      <c r="J2479" s="143">
        <v>7</v>
      </c>
      <c r="K2479" s="142" t="s">
        <v>748</v>
      </c>
      <c r="L2479" s="145">
        <v>1</v>
      </c>
      <c r="M2479" s="142" t="s">
        <v>749</v>
      </c>
      <c r="N2479" s="146">
        <v>1</v>
      </c>
      <c r="O2479" s="142" t="s">
        <v>750</v>
      </c>
      <c r="P2479" s="146">
        <v>1</v>
      </c>
    </row>
    <row r="2481" spans="1:10" ht="12.75">
      <c r="A2481" s="147" t="s">
        <v>751</v>
      </c>
      <c r="C2481" s="148" t="s">
        <v>752</v>
      </c>
      <c r="D2481" s="148" t="s">
        <v>753</v>
      </c>
      <c r="F2481" s="148" t="s">
        <v>754</v>
      </c>
      <c r="G2481" s="148" t="s">
        <v>755</v>
      </c>
      <c r="H2481" s="148" t="s">
        <v>756</v>
      </c>
      <c r="I2481" s="149" t="s">
        <v>757</v>
      </c>
      <c r="J2481" s="148" t="s">
        <v>758</v>
      </c>
    </row>
    <row r="2482" spans="1:8" ht="12.75">
      <c r="A2482" s="150" t="s">
        <v>825</v>
      </c>
      <c r="C2482" s="151">
        <v>228.61599999992177</v>
      </c>
      <c r="D2482" s="131">
        <v>37020.185768306255</v>
      </c>
      <c r="F2482" s="131">
        <v>25168</v>
      </c>
      <c r="G2482" s="131">
        <v>25906.999999970198</v>
      </c>
      <c r="H2482" s="152" t="s">
        <v>288</v>
      </c>
    </row>
    <row r="2484" spans="4:8" ht="12.75">
      <c r="D2484" s="131">
        <v>36987.16669559479</v>
      </c>
      <c r="F2484" s="131">
        <v>25398</v>
      </c>
      <c r="G2484" s="131">
        <v>25330</v>
      </c>
      <c r="H2484" s="152" t="s">
        <v>289</v>
      </c>
    </row>
    <row r="2486" spans="4:8" ht="12.75">
      <c r="D2486" s="131">
        <v>35020.925616919994</v>
      </c>
      <c r="F2486" s="131">
        <v>24617</v>
      </c>
      <c r="G2486" s="131">
        <v>25567</v>
      </c>
      <c r="H2486" s="152" t="s">
        <v>290</v>
      </c>
    </row>
    <row r="2488" spans="1:8" ht="12.75">
      <c r="A2488" s="147" t="s">
        <v>759</v>
      </c>
      <c r="C2488" s="153" t="s">
        <v>760</v>
      </c>
      <c r="D2488" s="131">
        <v>36342.75936027368</v>
      </c>
      <c r="F2488" s="131">
        <v>25061</v>
      </c>
      <c r="G2488" s="131">
        <v>25601.333333323397</v>
      </c>
      <c r="H2488" s="131">
        <v>11004.72098455365</v>
      </c>
    </row>
    <row r="2489" spans="1:8" ht="12.75">
      <c r="A2489" s="130">
        <v>38379.1405787037</v>
      </c>
      <c r="C2489" s="153" t="s">
        <v>761</v>
      </c>
      <c r="D2489" s="131">
        <v>1144.8606459268842</v>
      </c>
      <c r="F2489" s="131">
        <v>401.34399210652197</v>
      </c>
      <c r="G2489" s="131">
        <v>290.02815953658376</v>
      </c>
      <c r="H2489" s="131">
        <v>1144.8606459268842</v>
      </c>
    </row>
    <row r="2491" spans="3:8" ht="12.75">
      <c r="C2491" s="153" t="s">
        <v>762</v>
      </c>
      <c r="D2491" s="131">
        <v>3.150175347385242</v>
      </c>
      <c r="F2491" s="131">
        <v>1.601468385565308</v>
      </c>
      <c r="G2491" s="131">
        <v>1.1328634948831948</v>
      </c>
      <c r="H2491" s="131">
        <v>10.403359135900159</v>
      </c>
    </row>
    <row r="2492" spans="1:10" ht="12.75">
      <c r="A2492" s="147" t="s">
        <v>751</v>
      </c>
      <c r="C2492" s="148" t="s">
        <v>752</v>
      </c>
      <c r="D2492" s="148" t="s">
        <v>753</v>
      </c>
      <c r="F2492" s="148" t="s">
        <v>754</v>
      </c>
      <c r="G2492" s="148" t="s">
        <v>755</v>
      </c>
      <c r="H2492" s="148" t="s">
        <v>756</v>
      </c>
      <c r="I2492" s="149" t="s">
        <v>757</v>
      </c>
      <c r="J2492" s="148" t="s">
        <v>758</v>
      </c>
    </row>
    <row r="2493" spans="1:8" ht="12.75">
      <c r="A2493" s="150" t="s">
        <v>826</v>
      </c>
      <c r="C2493" s="151">
        <v>231.6040000000503</v>
      </c>
      <c r="D2493" s="131">
        <v>22140.525174707174</v>
      </c>
      <c r="F2493" s="131">
        <v>18212</v>
      </c>
      <c r="G2493" s="131">
        <v>20976</v>
      </c>
      <c r="H2493" s="152" t="s">
        <v>291</v>
      </c>
    </row>
    <row r="2495" spans="4:8" ht="12.75">
      <c r="D2495" s="131">
        <v>21805.113309293985</v>
      </c>
      <c r="F2495" s="131">
        <v>18190</v>
      </c>
      <c r="G2495" s="131">
        <v>20853</v>
      </c>
      <c r="H2495" s="152" t="s">
        <v>292</v>
      </c>
    </row>
    <row r="2497" spans="4:8" ht="12.75">
      <c r="D2497" s="131">
        <v>22011.598712593317</v>
      </c>
      <c r="F2497" s="131">
        <v>18572</v>
      </c>
      <c r="G2497" s="131">
        <v>20498</v>
      </c>
      <c r="H2497" s="152" t="s">
        <v>293</v>
      </c>
    </row>
    <row r="2499" spans="1:8" ht="12.75">
      <c r="A2499" s="147" t="s">
        <v>759</v>
      </c>
      <c r="C2499" s="153" t="s">
        <v>760</v>
      </c>
      <c r="D2499" s="131">
        <v>21985.745732198156</v>
      </c>
      <c r="F2499" s="131">
        <v>18324.666666666668</v>
      </c>
      <c r="G2499" s="131">
        <v>20775.666666666668</v>
      </c>
      <c r="H2499" s="131">
        <v>2353.2859620832164</v>
      </c>
    </row>
    <row r="2500" spans="1:8" ht="12.75">
      <c r="A2500" s="130">
        <v>38379.14129629629</v>
      </c>
      <c r="C2500" s="153" t="s">
        <v>761</v>
      </c>
      <c r="D2500" s="131">
        <v>169.1938601474794</v>
      </c>
      <c r="F2500" s="131">
        <v>214.479214222109</v>
      </c>
      <c r="G2500" s="131">
        <v>248.20623145548407</v>
      </c>
      <c r="H2500" s="131">
        <v>169.1938601474794</v>
      </c>
    </row>
    <row r="2502" spans="3:8" ht="12.75">
      <c r="C2502" s="153" t="s">
        <v>762</v>
      </c>
      <c r="D2502" s="131">
        <v>0.7695616160051135</v>
      </c>
      <c r="F2502" s="131">
        <v>1.170439921901857</v>
      </c>
      <c r="G2502" s="131">
        <v>1.1946968318167923</v>
      </c>
      <c r="H2502" s="131">
        <v>7.189685523713519</v>
      </c>
    </row>
    <row r="2503" spans="1:10" ht="12.75">
      <c r="A2503" s="147" t="s">
        <v>751</v>
      </c>
      <c r="C2503" s="148" t="s">
        <v>752</v>
      </c>
      <c r="D2503" s="148" t="s">
        <v>753</v>
      </c>
      <c r="F2503" s="148" t="s">
        <v>754</v>
      </c>
      <c r="G2503" s="148" t="s">
        <v>755</v>
      </c>
      <c r="H2503" s="148" t="s">
        <v>756</v>
      </c>
      <c r="I2503" s="149" t="s">
        <v>757</v>
      </c>
      <c r="J2503" s="148" t="s">
        <v>758</v>
      </c>
    </row>
    <row r="2504" spans="1:8" ht="12.75">
      <c r="A2504" s="150" t="s">
        <v>824</v>
      </c>
      <c r="C2504" s="151">
        <v>267.7160000000149</v>
      </c>
      <c r="D2504" s="131">
        <v>6783.410256564617</v>
      </c>
      <c r="F2504" s="131">
        <v>4597</v>
      </c>
      <c r="G2504" s="131">
        <v>4756.75</v>
      </c>
      <c r="H2504" s="152" t="s">
        <v>294</v>
      </c>
    </row>
    <row r="2506" spans="4:8" ht="12.75">
      <c r="D2506" s="131">
        <v>6865.903316937387</v>
      </c>
      <c r="F2506" s="131">
        <v>4616.25</v>
      </c>
      <c r="G2506" s="131">
        <v>4775.25</v>
      </c>
      <c r="H2506" s="152" t="s">
        <v>295</v>
      </c>
    </row>
    <row r="2508" spans="4:8" ht="12.75">
      <c r="D2508" s="131">
        <v>6895.536848850548</v>
      </c>
      <c r="F2508" s="131">
        <v>4635.25</v>
      </c>
      <c r="G2508" s="131">
        <v>4785.25</v>
      </c>
      <c r="H2508" s="152" t="s">
        <v>296</v>
      </c>
    </row>
    <row r="2510" spans="1:8" ht="12.75">
      <c r="A2510" s="147" t="s">
        <v>759</v>
      </c>
      <c r="C2510" s="153" t="s">
        <v>760</v>
      </c>
      <c r="D2510" s="131">
        <v>6848.2834741175175</v>
      </c>
      <c r="F2510" s="131">
        <v>4616.166666666667</v>
      </c>
      <c r="G2510" s="131">
        <v>4772.416666666667</v>
      </c>
      <c r="H2510" s="131">
        <v>2147.6929205675783</v>
      </c>
    </row>
    <row r="2511" spans="1:8" ht="12.75">
      <c r="A2511" s="130">
        <v>38379.14219907407</v>
      </c>
      <c r="C2511" s="153" t="s">
        <v>761</v>
      </c>
      <c r="D2511" s="131">
        <v>58.10281680069539</v>
      </c>
      <c r="F2511" s="131">
        <v>19.125136165092613</v>
      </c>
      <c r="G2511" s="131">
        <v>14.459714151162645</v>
      </c>
      <c r="H2511" s="131">
        <v>58.10281680069539</v>
      </c>
    </row>
    <row r="2513" spans="3:8" ht="12.75">
      <c r="C2513" s="153" t="s">
        <v>762</v>
      </c>
      <c r="D2513" s="131">
        <v>0.8484289095258667</v>
      </c>
      <c r="F2513" s="131">
        <v>0.41430774809746795</v>
      </c>
      <c r="G2513" s="131">
        <v>0.3029851574393681</v>
      </c>
      <c r="H2513" s="131">
        <v>2.705359609107449</v>
      </c>
    </row>
    <row r="2514" spans="1:10" ht="12.75">
      <c r="A2514" s="147" t="s">
        <v>751</v>
      </c>
      <c r="C2514" s="148" t="s">
        <v>752</v>
      </c>
      <c r="D2514" s="148" t="s">
        <v>753</v>
      </c>
      <c r="F2514" s="148" t="s">
        <v>754</v>
      </c>
      <c r="G2514" s="148" t="s">
        <v>755</v>
      </c>
      <c r="H2514" s="148" t="s">
        <v>756</v>
      </c>
      <c r="I2514" s="149" t="s">
        <v>757</v>
      </c>
      <c r="J2514" s="148" t="s">
        <v>758</v>
      </c>
    </row>
    <row r="2515" spans="1:8" ht="12.75">
      <c r="A2515" s="150" t="s">
        <v>823</v>
      </c>
      <c r="C2515" s="151">
        <v>292.40199999976903</v>
      </c>
      <c r="D2515" s="131">
        <v>108591.27078866959</v>
      </c>
      <c r="F2515" s="131">
        <v>19858</v>
      </c>
      <c r="G2515" s="131">
        <v>17955.5</v>
      </c>
      <c r="H2515" s="152" t="s">
        <v>297</v>
      </c>
    </row>
    <row r="2517" spans="4:8" ht="12.75">
      <c r="D2517" s="131">
        <v>96527.15789031982</v>
      </c>
      <c r="F2517" s="131">
        <v>19536.25</v>
      </c>
      <c r="G2517" s="131">
        <v>18108.25</v>
      </c>
      <c r="H2517" s="152" t="s">
        <v>298</v>
      </c>
    </row>
    <row r="2519" spans="4:8" ht="12.75">
      <c r="D2519" s="131">
        <v>94006.92842686176</v>
      </c>
      <c r="F2519" s="131">
        <v>19898.25</v>
      </c>
      <c r="G2519" s="131">
        <v>18188.75</v>
      </c>
      <c r="H2519" s="152" t="s">
        <v>299</v>
      </c>
    </row>
    <row r="2521" spans="1:8" ht="12.75">
      <c r="A2521" s="147" t="s">
        <v>759</v>
      </c>
      <c r="C2521" s="153" t="s">
        <v>760</v>
      </c>
      <c r="D2521" s="131">
        <v>99708.45236861706</v>
      </c>
      <c r="F2521" s="131">
        <v>19764.166666666668</v>
      </c>
      <c r="G2521" s="131">
        <v>18084.166666666668</v>
      </c>
      <c r="H2521" s="131">
        <v>80914.52752271853</v>
      </c>
    </row>
    <row r="2522" spans="1:8" ht="12.75">
      <c r="A2522" s="130">
        <v>38379.14314814815</v>
      </c>
      <c r="C2522" s="153" t="s">
        <v>761</v>
      </c>
      <c r="D2522" s="131">
        <v>7795.270133217786</v>
      </c>
      <c r="F2522" s="131">
        <v>198.40494155472373</v>
      </c>
      <c r="G2522" s="131">
        <v>118.47529629983346</v>
      </c>
      <c r="H2522" s="131">
        <v>7795.270133217786</v>
      </c>
    </row>
    <row r="2524" spans="3:8" ht="12.75">
      <c r="C2524" s="153" t="s">
        <v>762</v>
      </c>
      <c r="D2524" s="131">
        <v>7.818063512207642</v>
      </c>
      <c r="F2524" s="131">
        <v>1.0038619128290613</v>
      </c>
      <c r="G2524" s="131">
        <v>0.6551327383982313</v>
      </c>
      <c r="H2524" s="131">
        <v>9.633956190412276</v>
      </c>
    </row>
    <row r="2525" spans="1:10" ht="12.75">
      <c r="A2525" s="147" t="s">
        <v>751</v>
      </c>
      <c r="C2525" s="148" t="s">
        <v>752</v>
      </c>
      <c r="D2525" s="148" t="s">
        <v>753</v>
      </c>
      <c r="F2525" s="148" t="s">
        <v>754</v>
      </c>
      <c r="G2525" s="148" t="s">
        <v>755</v>
      </c>
      <c r="H2525" s="148" t="s">
        <v>756</v>
      </c>
      <c r="I2525" s="149" t="s">
        <v>757</v>
      </c>
      <c r="J2525" s="148" t="s">
        <v>758</v>
      </c>
    </row>
    <row r="2526" spans="1:8" ht="12.75">
      <c r="A2526" s="150" t="s">
        <v>877</v>
      </c>
      <c r="C2526" s="151">
        <v>309.418</v>
      </c>
      <c r="D2526" s="131">
        <v>30567.221103399992</v>
      </c>
      <c r="F2526" s="131">
        <v>6972</v>
      </c>
      <c r="G2526" s="131">
        <v>5772</v>
      </c>
      <c r="H2526" s="152" t="s">
        <v>300</v>
      </c>
    </row>
    <row r="2528" spans="4:8" ht="12.75">
      <c r="D2528" s="131">
        <v>30842.08496722579</v>
      </c>
      <c r="F2528" s="131">
        <v>7240</v>
      </c>
      <c r="G2528" s="131">
        <v>5750</v>
      </c>
      <c r="H2528" s="152" t="s">
        <v>301</v>
      </c>
    </row>
    <row r="2530" spans="4:8" ht="12.75">
      <c r="D2530" s="131">
        <v>30940.71635299921</v>
      </c>
      <c r="F2530" s="131">
        <v>7206.000000007451</v>
      </c>
      <c r="G2530" s="131">
        <v>5454</v>
      </c>
      <c r="H2530" s="152" t="s">
        <v>302</v>
      </c>
    </row>
    <row r="2532" spans="1:8" ht="12.75">
      <c r="A2532" s="147" t="s">
        <v>759</v>
      </c>
      <c r="C2532" s="153" t="s">
        <v>760</v>
      </c>
      <c r="D2532" s="131">
        <v>30783.340807875</v>
      </c>
      <c r="F2532" s="131">
        <v>7139.333333335817</v>
      </c>
      <c r="G2532" s="131">
        <v>5658.666666666666</v>
      </c>
      <c r="H2532" s="131">
        <v>24474.207859897026</v>
      </c>
    </row>
    <row r="2533" spans="1:8" ht="12.75">
      <c r="A2533" s="130">
        <v>38379.14387731482</v>
      </c>
      <c r="C2533" s="153" t="s">
        <v>761</v>
      </c>
      <c r="D2533" s="131">
        <v>193.55317760668643</v>
      </c>
      <c r="F2533" s="131">
        <v>145.908647220887</v>
      </c>
      <c r="G2533" s="131">
        <v>177.58753710025186</v>
      </c>
      <c r="H2533" s="131">
        <v>193.55317760668643</v>
      </c>
    </row>
    <row r="2535" spans="3:8" ht="12.75">
      <c r="C2535" s="153" t="s">
        <v>762</v>
      </c>
      <c r="D2535" s="131">
        <v>0.6287594930475242</v>
      </c>
      <c r="F2535" s="131">
        <v>2.0437293008801416</v>
      </c>
      <c r="G2535" s="131">
        <v>3.1383282946557243</v>
      </c>
      <c r="H2535" s="131">
        <v>0.7908455248671767</v>
      </c>
    </row>
    <row r="2536" spans="1:10" ht="12.75">
      <c r="A2536" s="147" t="s">
        <v>751</v>
      </c>
      <c r="C2536" s="148" t="s">
        <v>752</v>
      </c>
      <c r="D2536" s="148" t="s">
        <v>753</v>
      </c>
      <c r="F2536" s="148" t="s">
        <v>754</v>
      </c>
      <c r="G2536" s="148" t="s">
        <v>755</v>
      </c>
      <c r="H2536" s="148" t="s">
        <v>756</v>
      </c>
      <c r="I2536" s="149" t="s">
        <v>757</v>
      </c>
      <c r="J2536" s="148" t="s">
        <v>758</v>
      </c>
    </row>
    <row r="2537" spans="1:8" ht="12.75">
      <c r="A2537" s="150" t="s">
        <v>827</v>
      </c>
      <c r="C2537" s="151">
        <v>324.75400000019</v>
      </c>
      <c r="D2537" s="131">
        <v>45660.38346993923</v>
      </c>
      <c r="F2537" s="131">
        <v>26506.999999970198</v>
      </c>
      <c r="G2537" s="131">
        <v>22753</v>
      </c>
      <c r="H2537" s="152" t="s">
        <v>303</v>
      </c>
    </row>
    <row r="2539" spans="4:8" ht="12.75">
      <c r="D2539" s="131">
        <v>44482.4911826849</v>
      </c>
      <c r="F2539" s="131">
        <v>25881</v>
      </c>
      <c r="G2539" s="131">
        <v>23167</v>
      </c>
      <c r="H2539" s="152" t="s">
        <v>304</v>
      </c>
    </row>
    <row r="2541" spans="4:8" ht="12.75">
      <c r="D2541" s="131">
        <v>46899.64817225933</v>
      </c>
      <c r="F2541" s="131">
        <v>26392</v>
      </c>
      <c r="G2541" s="131">
        <v>22684</v>
      </c>
      <c r="H2541" s="152" t="s">
        <v>305</v>
      </c>
    </row>
    <row r="2543" spans="1:8" ht="12.75">
      <c r="A2543" s="147" t="s">
        <v>759</v>
      </c>
      <c r="C2543" s="153" t="s">
        <v>760</v>
      </c>
      <c r="D2543" s="131">
        <v>45680.840941627815</v>
      </c>
      <c r="F2543" s="131">
        <v>26259.99999999007</v>
      </c>
      <c r="G2543" s="131">
        <v>22868</v>
      </c>
      <c r="H2543" s="131">
        <v>20458.52515216103</v>
      </c>
    </row>
    <row r="2544" spans="1:8" ht="12.75">
      <c r="A2544" s="130">
        <v>38379.14460648148</v>
      </c>
      <c r="C2544" s="153" t="s">
        <v>761</v>
      </c>
      <c r="D2544" s="131">
        <v>1208.7083433041973</v>
      </c>
      <c r="F2544" s="131">
        <v>333.2221481118398</v>
      </c>
      <c r="G2544" s="131">
        <v>261.2297839068126</v>
      </c>
      <c r="H2544" s="131">
        <v>1208.7083433041973</v>
      </c>
    </row>
    <row r="2546" spans="3:8" ht="12.75">
      <c r="C2546" s="153" t="s">
        <v>762</v>
      </c>
      <c r="D2546" s="131">
        <v>2.6459853154820787</v>
      </c>
      <c r="F2546" s="131">
        <v>1.268934303548994</v>
      </c>
      <c r="G2546" s="131">
        <v>1.1423376941875663</v>
      </c>
      <c r="H2546" s="131">
        <v>5.908091293553102</v>
      </c>
    </row>
    <row r="2547" spans="1:10" ht="12.75">
      <c r="A2547" s="147" t="s">
        <v>751</v>
      </c>
      <c r="C2547" s="148" t="s">
        <v>752</v>
      </c>
      <c r="D2547" s="148" t="s">
        <v>753</v>
      </c>
      <c r="F2547" s="148" t="s">
        <v>754</v>
      </c>
      <c r="G2547" s="148" t="s">
        <v>755</v>
      </c>
      <c r="H2547" s="148" t="s">
        <v>756</v>
      </c>
      <c r="I2547" s="149" t="s">
        <v>757</v>
      </c>
      <c r="J2547" s="148" t="s">
        <v>758</v>
      </c>
    </row>
    <row r="2548" spans="1:8" ht="12.75">
      <c r="A2548" s="150" t="s">
        <v>846</v>
      </c>
      <c r="C2548" s="151">
        <v>343.82299999985844</v>
      </c>
      <c r="D2548" s="131">
        <v>27464.146197646856</v>
      </c>
      <c r="F2548" s="131">
        <v>20538</v>
      </c>
      <c r="G2548" s="131">
        <v>20218</v>
      </c>
      <c r="H2548" s="152" t="s">
        <v>306</v>
      </c>
    </row>
    <row r="2550" spans="4:8" ht="12.75">
      <c r="D2550" s="131">
        <v>27136.387992292643</v>
      </c>
      <c r="F2550" s="131">
        <v>20148</v>
      </c>
      <c r="G2550" s="131">
        <v>20068</v>
      </c>
      <c r="H2550" s="152" t="s">
        <v>307</v>
      </c>
    </row>
    <row r="2552" spans="4:8" ht="12.75">
      <c r="D2552" s="131">
        <v>27523.842956095934</v>
      </c>
      <c r="F2552" s="131">
        <v>20662</v>
      </c>
      <c r="G2552" s="131">
        <v>19996</v>
      </c>
      <c r="H2552" s="152" t="s">
        <v>308</v>
      </c>
    </row>
    <row r="2554" spans="1:8" ht="12.75">
      <c r="A2554" s="147" t="s">
        <v>759</v>
      </c>
      <c r="C2554" s="153" t="s">
        <v>760</v>
      </c>
      <c r="D2554" s="131">
        <v>27374.79238201181</v>
      </c>
      <c r="F2554" s="131">
        <v>20449.333333333332</v>
      </c>
      <c r="G2554" s="131">
        <v>20094</v>
      </c>
      <c r="H2554" s="131">
        <v>7077.495114252247</v>
      </c>
    </row>
    <row r="2555" spans="1:8" ht="12.75">
      <c r="A2555" s="130">
        <v>38379.1453125</v>
      </c>
      <c r="C2555" s="153" t="s">
        <v>761</v>
      </c>
      <c r="D2555" s="131">
        <v>208.61067930579782</v>
      </c>
      <c r="F2555" s="131">
        <v>268.2262726381093</v>
      </c>
      <c r="G2555" s="131">
        <v>113.26076107814215</v>
      </c>
      <c r="H2555" s="131">
        <v>208.61067930579782</v>
      </c>
    </row>
    <row r="2557" spans="3:8" ht="12.75">
      <c r="C2557" s="153" t="s">
        <v>762</v>
      </c>
      <c r="D2557" s="131">
        <v>0.7620539231664732</v>
      </c>
      <c r="F2557" s="131">
        <v>1.3116626750901872</v>
      </c>
      <c r="G2557" s="131">
        <v>0.5636546286361209</v>
      </c>
      <c r="H2557" s="131">
        <v>2.9475213467220884</v>
      </c>
    </row>
    <row r="2558" spans="1:10" ht="12.75">
      <c r="A2558" s="147" t="s">
        <v>751</v>
      </c>
      <c r="C2558" s="148" t="s">
        <v>752</v>
      </c>
      <c r="D2558" s="148" t="s">
        <v>753</v>
      </c>
      <c r="F2558" s="148" t="s">
        <v>754</v>
      </c>
      <c r="G2558" s="148" t="s">
        <v>755</v>
      </c>
      <c r="H2558" s="148" t="s">
        <v>756</v>
      </c>
      <c r="I2558" s="149" t="s">
        <v>757</v>
      </c>
      <c r="J2558" s="148" t="s">
        <v>758</v>
      </c>
    </row>
    <row r="2559" spans="1:8" ht="12.75">
      <c r="A2559" s="150" t="s">
        <v>828</v>
      </c>
      <c r="C2559" s="151">
        <v>361.38400000007823</v>
      </c>
      <c r="D2559" s="131">
        <v>59956.5864995718</v>
      </c>
      <c r="F2559" s="131">
        <v>21670</v>
      </c>
      <c r="G2559" s="131">
        <v>21100</v>
      </c>
      <c r="H2559" s="152" t="s">
        <v>309</v>
      </c>
    </row>
    <row r="2561" spans="4:8" ht="12.75">
      <c r="D2561" s="131">
        <v>62288.14374536276</v>
      </c>
      <c r="F2561" s="131">
        <v>21822</v>
      </c>
      <c r="G2561" s="131">
        <v>21102</v>
      </c>
      <c r="H2561" s="152" t="s">
        <v>310</v>
      </c>
    </row>
    <row r="2563" spans="4:8" ht="12.75">
      <c r="D2563" s="131">
        <v>61525.500152885914</v>
      </c>
      <c r="F2563" s="131">
        <v>21440</v>
      </c>
      <c r="G2563" s="131">
        <v>20974</v>
      </c>
      <c r="H2563" s="152" t="s">
        <v>311</v>
      </c>
    </row>
    <row r="2565" spans="1:8" ht="12.75">
      <c r="A2565" s="147" t="s">
        <v>759</v>
      </c>
      <c r="C2565" s="153" t="s">
        <v>760</v>
      </c>
      <c r="D2565" s="131">
        <v>61256.74346594016</v>
      </c>
      <c r="F2565" s="131">
        <v>21644</v>
      </c>
      <c r="G2565" s="131">
        <v>21058.666666666664</v>
      </c>
      <c r="H2565" s="131">
        <v>39881.788609579016</v>
      </c>
    </row>
    <row r="2566" spans="1:8" ht="12.75">
      <c r="A2566" s="130">
        <v>38379.14599537037</v>
      </c>
      <c r="C2566" s="153" t="s">
        <v>761</v>
      </c>
      <c r="D2566" s="131">
        <v>1188.786109939008</v>
      </c>
      <c r="F2566" s="131">
        <v>192.3226455724858</v>
      </c>
      <c r="G2566" s="131">
        <v>73.33030296769088</v>
      </c>
      <c r="H2566" s="131">
        <v>1188.786109939008</v>
      </c>
    </row>
    <row r="2568" spans="3:8" ht="12.75">
      <c r="C2568" s="153" t="s">
        <v>762</v>
      </c>
      <c r="D2568" s="131">
        <v>1.9406616197284372</v>
      </c>
      <c r="F2568" s="131">
        <v>0.8885725631698659</v>
      </c>
      <c r="G2568" s="131">
        <v>0.34821911628319724</v>
      </c>
      <c r="H2568" s="131">
        <v>2.980774311745585</v>
      </c>
    </row>
    <row r="2569" spans="1:10" ht="12.75">
      <c r="A2569" s="147" t="s">
        <v>751</v>
      </c>
      <c r="C2569" s="148" t="s">
        <v>752</v>
      </c>
      <c r="D2569" s="148" t="s">
        <v>753</v>
      </c>
      <c r="F2569" s="148" t="s">
        <v>754</v>
      </c>
      <c r="G2569" s="148" t="s">
        <v>755</v>
      </c>
      <c r="H2569" s="148" t="s">
        <v>756</v>
      </c>
      <c r="I2569" s="149" t="s">
        <v>757</v>
      </c>
      <c r="J2569" s="148" t="s">
        <v>758</v>
      </c>
    </row>
    <row r="2570" spans="1:8" ht="12.75">
      <c r="A2570" s="150" t="s">
        <v>847</v>
      </c>
      <c r="C2570" s="151">
        <v>371.029</v>
      </c>
      <c r="D2570" s="131">
        <v>38464.72953015566</v>
      </c>
      <c r="F2570" s="131">
        <v>28196</v>
      </c>
      <c r="G2570" s="131">
        <v>28602</v>
      </c>
      <c r="H2570" s="152" t="s">
        <v>312</v>
      </c>
    </row>
    <row r="2572" spans="4:8" ht="12.75">
      <c r="D2572" s="131">
        <v>38776.01748204231</v>
      </c>
      <c r="F2572" s="131">
        <v>28502</v>
      </c>
      <c r="G2572" s="131">
        <v>27996</v>
      </c>
      <c r="H2572" s="152" t="s">
        <v>313</v>
      </c>
    </row>
    <row r="2574" spans="4:8" ht="12.75">
      <c r="D2574" s="131">
        <v>37904.975374400616</v>
      </c>
      <c r="F2574" s="131">
        <v>28681.999999970198</v>
      </c>
      <c r="G2574" s="131">
        <v>28024.000000029802</v>
      </c>
      <c r="H2574" s="152" t="s">
        <v>314</v>
      </c>
    </row>
    <row r="2576" spans="1:8" ht="12.75">
      <c r="A2576" s="147" t="s">
        <v>759</v>
      </c>
      <c r="C2576" s="153" t="s">
        <v>760</v>
      </c>
      <c r="D2576" s="131">
        <v>38381.90746219953</v>
      </c>
      <c r="F2576" s="131">
        <v>28459.99999999007</v>
      </c>
      <c r="G2576" s="131">
        <v>28207.333333343267</v>
      </c>
      <c r="H2576" s="131">
        <v>10018.059682075052</v>
      </c>
    </row>
    <row r="2577" spans="1:8" ht="12.75">
      <c r="A2577" s="130">
        <v>38379.14670138889</v>
      </c>
      <c r="C2577" s="153" t="s">
        <v>761</v>
      </c>
      <c r="D2577" s="131">
        <v>441.3878221323897</v>
      </c>
      <c r="F2577" s="131">
        <v>245.70714274007094</v>
      </c>
      <c r="G2577" s="131">
        <v>342.07796381503465</v>
      </c>
      <c r="H2577" s="131">
        <v>441.3878221323897</v>
      </c>
    </row>
    <row r="2579" spans="3:8" ht="12.75">
      <c r="C2579" s="153" t="s">
        <v>762</v>
      </c>
      <c r="D2579" s="131">
        <v>1.1499892822343212</v>
      </c>
      <c r="F2579" s="131">
        <v>0.8633420335212816</v>
      </c>
      <c r="G2579" s="131">
        <v>1.212727058501031</v>
      </c>
      <c r="H2579" s="131">
        <v>4.40592126758986</v>
      </c>
    </row>
    <row r="2580" spans="1:10" ht="12.75">
      <c r="A2580" s="147" t="s">
        <v>751</v>
      </c>
      <c r="C2580" s="148" t="s">
        <v>752</v>
      </c>
      <c r="D2580" s="148" t="s">
        <v>753</v>
      </c>
      <c r="F2580" s="148" t="s">
        <v>754</v>
      </c>
      <c r="G2580" s="148" t="s">
        <v>755</v>
      </c>
      <c r="H2580" s="148" t="s">
        <v>756</v>
      </c>
      <c r="I2580" s="149" t="s">
        <v>757</v>
      </c>
      <c r="J2580" s="148" t="s">
        <v>758</v>
      </c>
    </row>
    <row r="2581" spans="1:8" ht="12.75">
      <c r="A2581" s="150" t="s">
        <v>822</v>
      </c>
      <c r="C2581" s="151">
        <v>407.77100000018254</v>
      </c>
      <c r="D2581" s="131">
        <v>4610798.530250549</v>
      </c>
      <c r="F2581" s="131">
        <v>68800</v>
      </c>
      <c r="G2581" s="131">
        <v>68500</v>
      </c>
      <c r="H2581" s="152" t="s">
        <v>315</v>
      </c>
    </row>
    <row r="2583" spans="4:8" ht="12.75">
      <c r="D2583" s="131">
        <v>4452767.455612183</v>
      </c>
      <c r="F2583" s="131">
        <v>67400</v>
      </c>
      <c r="G2583" s="131">
        <v>67500</v>
      </c>
      <c r="H2583" s="152" t="s">
        <v>316</v>
      </c>
    </row>
    <row r="2585" spans="4:8" ht="12.75">
      <c r="D2585" s="131">
        <v>4835295.818702698</v>
      </c>
      <c r="F2585" s="131">
        <v>67600</v>
      </c>
      <c r="G2585" s="131">
        <v>67800</v>
      </c>
      <c r="H2585" s="152" t="s">
        <v>317</v>
      </c>
    </row>
    <row r="2587" spans="1:8" ht="12.75">
      <c r="A2587" s="147" t="s">
        <v>759</v>
      </c>
      <c r="C2587" s="153" t="s">
        <v>760</v>
      </c>
      <c r="D2587" s="131">
        <v>4632953.934855144</v>
      </c>
      <c r="F2587" s="131">
        <v>67933.33333333333</v>
      </c>
      <c r="G2587" s="131">
        <v>67933.33333333333</v>
      </c>
      <c r="H2587" s="131">
        <v>4565020.60152181</v>
      </c>
    </row>
    <row r="2588" spans="1:8" ht="12.75">
      <c r="A2588" s="130">
        <v>38379.14743055555</v>
      </c>
      <c r="C2588" s="153" t="s">
        <v>761</v>
      </c>
      <c r="D2588" s="131">
        <v>192224.17539702612</v>
      </c>
      <c r="F2588" s="131">
        <v>757.1877794400366</v>
      </c>
      <c r="G2588" s="131">
        <v>513.1601439446883</v>
      </c>
      <c r="H2588" s="131">
        <v>192224.17539702612</v>
      </c>
    </row>
    <row r="2590" spans="3:8" ht="12.75">
      <c r="C2590" s="153" t="s">
        <v>762</v>
      </c>
      <c r="D2590" s="131">
        <v>4.14906295421727</v>
      </c>
      <c r="F2590" s="131">
        <v>1.1146041895584444</v>
      </c>
      <c r="G2590" s="131">
        <v>0.7553878468273136</v>
      </c>
      <c r="H2590" s="131">
        <v>4.210806306831247</v>
      </c>
    </row>
    <row r="2591" spans="1:10" ht="12.75">
      <c r="A2591" s="147" t="s">
        <v>751</v>
      </c>
      <c r="C2591" s="148" t="s">
        <v>752</v>
      </c>
      <c r="D2591" s="148" t="s">
        <v>753</v>
      </c>
      <c r="F2591" s="148" t="s">
        <v>754</v>
      </c>
      <c r="G2591" s="148" t="s">
        <v>755</v>
      </c>
      <c r="H2591" s="148" t="s">
        <v>756</v>
      </c>
      <c r="I2591" s="149" t="s">
        <v>757</v>
      </c>
      <c r="J2591" s="148" t="s">
        <v>758</v>
      </c>
    </row>
    <row r="2592" spans="1:8" ht="12.75">
      <c r="A2592" s="150" t="s">
        <v>829</v>
      </c>
      <c r="C2592" s="151">
        <v>455.40299999993294</v>
      </c>
      <c r="D2592" s="131">
        <v>275285.42263412476</v>
      </c>
      <c r="F2592" s="131">
        <v>40205</v>
      </c>
      <c r="G2592" s="131">
        <v>43190</v>
      </c>
      <c r="H2592" s="152" t="s">
        <v>318</v>
      </c>
    </row>
    <row r="2594" spans="4:8" ht="12.75">
      <c r="D2594" s="131">
        <v>268409.86301612854</v>
      </c>
      <c r="F2594" s="131">
        <v>40720</v>
      </c>
      <c r="G2594" s="131">
        <v>42637.5</v>
      </c>
      <c r="H2594" s="152" t="s">
        <v>319</v>
      </c>
    </row>
    <row r="2596" spans="4:8" ht="12.75">
      <c r="D2596" s="131">
        <v>252805.29519748688</v>
      </c>
      <c r="F2596" s="131">
        <v>40800</v>
      </c>
      <c r="G2596" s="131">
        <v>43145</v>
      </c>
      <c r="H2596" s="152" t="s">
        <v>320</v>
      </c>
    </row>
    <row r="2598" spans="1:8" ht="12.75">
      <c r="A2598" s="147" t="s">
        <v>759</v>
      </c>
      <c r="C2598" s="153" t="s">
        <v>760</v>
      </c>
      <c r="D2598" s="131">
        <v>265500.1936159134</v>
      </c>
      <c r="F2598" s="131">
        <v>40575</v>
      </c>
      <c r="G2598" s="131">
        <v>42990.83333333333</v>
      </c>
      <c r="H2598" s="131">
        <v>223724.2997205645</v>
      </c>
    </row>
    <row r="2599" spans="1:8" ht="12.75">
      <c r="A2599" s="130">
        <v>38379.14833333333</v>
      </c>
      <c r="C2599" s="153" t="s">
        <v>761</v>
      </c>
      <c r="D2599" s="131">
        <v>11519.05657620368</v>
      </c>
      <c r="F2599" s="131">
        <v>322.91639784935046</v>
      </c>
      <c r="G2599" s="131">
        <v>306.82174520938594</v>
      </c>
      <c r="H2599" s="131">
        <v>11519.05657620368</v>
      </c>
    </row>
    <row r="2601" spans="3:8" ht="12.75">
      <c r="C2601" s="153" t="s">
        <v>762</v>
      </c>
      <c r="D2601" s="131">
        <v>4.338624548375192</v>
      </c>
      <c r="F2601" s="131">
        <v>0.7958506416496622</v>
      </c>
      <c r="G2601" s="131">
        <v>0.7136910857959318</v>
      </c>
      <c r="H2601" s="131">
        <v>5.148773106270165</v>
      </c>
    </row>
    <row r="2602" spans="1:16" ht="12.75">
      <c r="A2602" s="141" t="s">
        <v>742</v>
      </c>
      <c r="B2602" s="136" t="s">
        <v>691</v>
      </c>
      <c r="D2602" s="141" t="s">
        <v>743</v>
      </c>
      <c r="E2602" s="136" t="s">
        <v>744</v>
      </c>
      <c r="F2602" s="137" t="s">
        <v>791</v>
      </c>
      <c r="G2602" s="142" t="s">
        <v>746</v>
      </c>
      <c r="H2602" s="143">
        <v>2</v>
      </c>
      <c r="I2602" s="144" t="s">
        <v>747</v>
      </c>
      <c r="J2602" s="143">
        <v>8</v>
      </c>
      <c r="K2602" s="142" t="s">
        <v>748</v>
      </c>
      <c r="L2602" s="145">
        <v>1</v>
      </c>
      <c r="M2602" s="142" t="s">
        <v>749</v>
      </c>
      <c r="N2602" s="146">
        <v>1</v>
      </c>
      <c r="O2602" s="142" t="s">
        <v>750</v>
      </c>
      <c r="P2602" s="146">
        <v>1</v>
      </c>
    </row>
    <row r="2604" spans="1:10" ht="12.75">
      <c r="A2604" s="147" t="s">
        <v>751</v>
      </c>
      <c r="C2604" s="148" t="s">
        <v>752</v>
      </c>
      <c r="D2604" s="148" t="s">
        <v>753</v>
      </c>
      <c r="F2604" s="148" t="s">
        <v>754</v>
      </c>
      <c r="G2604" s="148" t="s">
        <v>755</v>
      </c>
      <c r="H2604" s="148" t="s">
        <v>756</v>
      </c>
      <c r="I2604" s="149" t="s">
        <v>757</v>
      </c>
      <c r="J2604" s="148" t="s">
        <v>758</v>
      </c>
    </row>
    <row r="2605" spans="1:8" ht="12.75">
      <c r="A2605" s="150" t="s">
        <v>825</v>
      </c>
      <c r="C2605" s="151">
        <v>228.61599999992177</v>
      </c>
      <c r="D2605" s="131">
        <v>35071.75</v>
      </c>
      <c r="F2605" s="131">
        <v>26134</v>
      </c>
      <c r="G2605" s="131">
        <v>26197.000000029802</v>
      </c>
      <c r="H2605" s="152" t="s">
        <v>321</v>
      </c>
    </row>
    <row r="2607" spans="4:8" ht="12.75">
      <c r="D2607" s="131">
        <v>36694.43909782171</v>
      </c>
      <c r="F2607" s="131">
        <v>25725</v>
      </c>
      <c r="G2607" s="131">
        <v>26264</v>
      </c>
      <c r="H2607" s="152" t="s">
        <v>322</v>
      </c>
    </row>
    <row r="2609" spans="4:8" ht="12.75">
      <c r="D2609" s="131">
        <v>36764.309701025486</v>
      </c>
      <c r="F2609" s="131">
        <v>26297.000000029802</v>
      </c>
      <c r="G2609" s="131">
        <v>25590</v>
      </c>
      <c r="H2609" s="152" t="s">
        <v>323</v>
      </c>
    </row>
    <row r="2611" spans="1:8" ht="12.75">
      <c r="A2611" s="147" t="s">
        <v>759</v>
      </c>
      <c r="C2611" s="153" t="s">
        <v>760</v>
      </c>
      <c r="D2611" s="131">
        <v>36176.832932949066</v>
      </c>
      <c r="F2611" s="131">
        <v>26052.00000000993</v>
      </c>
      <c r="G2611" s="131">
        <v>26017.00000000993</v>
      </c>
      <c r="H2611" s="131">
        <v>10142.778046727619</v>
      </c>
    </row>
    <row r="2612" spans="1:8" ht="12.75">
      <c r="A2612" s="130">
        <v>38379.150821759256</v>
      </c>
      <c r="C2612" s="153" t="s">
        <v>761</v>
      </c>
      <c r="D2612" s="131">
        <v>957.667317923955</v>
      </c>
      <c r="F2612" s="131">
        <v>294.6845771449887</v>
      </c>
      <c r="G2612" s="131">
        <v>371.30715049038537</v>
      </c>
      <c r="H2612" s="131">
        <v>957.667317923955</v>
      </c>
    </row>
    <row r="2614" spans="3:8" ht="12.75">
      <c r="C2614" s="153" t="s">
        <v>762</v>
      </c>
      <c r="D2614" s="131">
        <v>2.6471839580289314</v>
      </c>
      <c r="F2614" s="131">
        <v>1.1311399399081696</v>
      </c>
      <c r="G2614" s="131">
        <v>1.4271712745137557</v>
      </c>
      <c r="H2614" s="131">
        <v>9.441864088043697</v>
      </c>
    </row>
    <row r="2615" spans="1:10" ht="12.75">
      <c r="A2615" s="147" t="s">
        <v>751</v>
      </c>
      <c r="C2615" s="148" t="s">
        <v>752</v>
      </c>
      <c r="D2615" s="148" t="s">
        <v>753</v>
      </c>
      <c r="F2615" s="148" t="s">
        <v>754</v>
      </c>
      <c r="G2615" s="148" t="s">
        <v>755</v>
      </c>
      <c r="H2615" s="148" t="s">
        <v>756</v>
      </c>
      <c r="I2615" s="149" t="s">
        <v>757</v>
      </c>
      <c r="J2615" s="148" t="s">
        <v>758</v>
      </c>
    </row>
    <row r="2616" spans="1:8" ht="12.75">
      <c r="A2616" s="150" t="s">
        <v>826</v>
      </c>
      <c r="C2616" s="151">
        <v>231.6040000000503</v>
      </c>
      <c r="D2616" s="131">
        <v>63947.6658693552</v>
      </c>
      <c r="F2616" s="131">
        <v>19222</v>
      </c>
      <c r="G2616" s="131">
        <v>21024</v>
      </c>
      <c r="H2616" s="152" t="s">
        <v>324</v>
      </c>
    </row>
    <row r="2618" spans="4:8" ht="12.75">
      <c r="D2618" s="131">
        <v>64513.08145463467</v>
      </c>
      <c r="F2618" s="131">
        <v>18829</v>
      </c>
      <c r="G2618" s="131">
        <v>21216</v>
      </c>
      <c r="H2618" s="152" t="s">
        <v>325</v>
      </c>
    </row>
    <row r="2620" spans="4:8" ht="12.75">
      <c r="D2620" s="131">
        <v>63668.3228533864</v>
      </c>
      <c r="F2620" s="131">
        <v>19245</v>
      </c>
      <c r="G2620" s="131">
        <v>21086</v>
      </c>
      <c r="H2620" s="152" t="s">
        <v>326</v>
      </c>
    </row>
    <row r="2622" spans="1:8" ht="12.75">
      <c r="A2622" s="147" t="s">
        <v>759</v>
      </c>
      <c r="C2622" s="153" t="s">
        <v>760</v>
      </c>
      <c r="D2622" s="131">
        <v>64043.02339245875</v>
      </c>
      <c r="F2622" s="131">
        <v>19098.666666666668</v>
      </c>
      <c r="G2622" s="131">
        <v>21108.666666666664</v>
      </c>
      <c r="H2622" s="131">
        <v>43871.87033740734</v>
      </c>
    </row>
    <row r="2623" spans="1:8" ht="12.75">
      <c r="A2623" s="130">
        <v>38379.151550925926</v>
      </c>
      <c r="C2623" s="153" t="s">
        <v>761</v>
      </c>
      <c r="D2623" s="131">
        <v>430.3766565527618</v>
      </c>
      <c r="F2623" s="131">
        <v>233.8211567273871</v>
      </c>
      <c r="G2623" s="131">
        <v>97.98639361326313</v>
      </c>
      <c r="H2623" s="131">
        <v>430.3766565527618</v>
      </c>
    </row>
    <row r="2625" spans="3:8" ht="12.75">
      <c r="C2625" s="153" t="s">
        <v>762</v>
      </c>
      <c r="D2625" s="131">
        <v>0.6720117723290372</v>
      </c>
      <c r="F2625" s="131">
        <v>1.2242800024123173</v>
      </c>
      <c r="G2625" s="131">
        <v>0.4641998244635529</v>
      </c>
      <c r="H2625" s="131">
        <v>0.980985431536985</v>
      </c>
    </row>
    <row r="2626" spans="1:10" ht="12.75">
      <c r="A2626" s="147" t="s">
        <v>751</v>
      </c>
      <c r="C2626" s="148" t="s">
        <v>752</v>
      </c>
      <c r="D2626" s="148" t="s">
        <v>753</v>
      </c>
      <c r="F2626" s="148" t="s">
        <v>754</v>
      </c>
      <c r="G2626" s="148" t="s">
        <v>755</v>
      </c>
      <c r="H2626" s="148" t="s">
        <v>756</v>
      </c>
      <c r="I2626" s="149" t="s">
        <v>757</v>
      </c>
      <c r="J2626" s="148" t="s">
        <v>758</v>
      </c>
    </row>
    <row r="2627" spans="1:8" ht="12.75">
      <c r="A2627" s="150" t="s">
        <v>824</v>
      </c>
      <c r="C2627" s="151">
        <v>267.7160000000149</v>
      </c>
      <c r="D2627" s="131">
        <v>56431.82605689764</v>
      </c>
      <c r="F2627" s="131">
        <v>4747.5</v>
      </c>
      <c r="G2627" s="131">
        <v>4943.25</v>
      </c>
      <c r="H2627" s="152" t="s">
        <v>327</v>
      </c>
    </row>
    <row r="2629" spans="4:8" ht="12.75">
      <c r="D2629" s="131">
        <v>56580.26433831453</v>
      </c>
      <c r="F2629" s="131">
        <v>4798.5</v>
      </c>
      <c r="G2629" s="131">
        <v>4937.5</v>
      </c>
      <c r="H2629" s="152" t="s">
        <v>328</v>
      </c>
    </row>
    <row r="2631" spans="4:8" ht="12.75">
      <c r="D2631" s="131">
        <v>57413.08410710096</v>
      </c>
      <c r="F2631" s="131">
        <v>4709.75</v>
      </c>
      <c r="G2631" s="131">
        <v>4914.5</v>
      </c>
      <c r="H2631" s="152" t="s">
        <v>329</v>
      </c>
    </row>
    <row r="2633" spans="1:8" ht="12.75">
      <c r="A2633" s="147" t="s">
        <v>759</v>
      </c>
      <c r="C2633" s="153" t="s">
        <v>760</v>
      </c>
      <c r="D2633" s="131">
        <v>56808.391500771046</v>
      </c>
      <c r="F2633" s="131">
        <v>4751.916666666667</v>
      </c>
      <c r="G2633" s="131">
        <v>4931.75</v>
      </c>
      <c r="H2633" s="131">
        <v>51959.30856856085</v>
      </c>
    </row>
    <row r="2634" spans="1:8" ht="12.75">
      <c r="A2634" s="130">
        <v>38379.152453703704</v>
      </c>
      <c r="C2634" s="153" t="s">
        <v>761</v>
      </c>
      <c r="D2634" s="131">
        <v>528.9124142619921</v>
      </c>
      <c r="F2634" s="131">
        <v>44.539542356577186</v>
      </c>
      <c r="G2634" s="131">
        <v>15.213070038621394</v>
      </c>
      <c r="H2634" s="131">
        <v>528.9124142619921</v>
      </c>
    </row>
    <row r="2636" spans="3:8" ht="12.75">
      <c r="C2636" s="153" t="s">
        <v>762</v>
      </c>
      <c r="D2636" s="131">
        <v>0.9310462773000946</v>
      </c>
      <c r="F2636" s="131">
        <v>0.937296368621304</v>
      </c>
      <c r="G2636" s="131">
        <v>0.30847204417542246</v>
      </c>
      <c r="H2636" s="131">
        <v>1.0179358209974765</v>
      </c>
    </row>
    <row r="2637" spans="1:10" ht="12.75">
      <c r="A2637" s="147" t="s">
        <v>751</v>
      </c>
      <c r="C2637" s="148" t="s">
        <v>752</v>
      </c>
      <c r="D2637" s="148" t="s">
        <v>753</v>
      </c>
      <c r="F2637" s="148" t="s">
        <v>754</v>
      </c>
      <c r="G2637" s="148" t="s">
        <v>755</v>
      </c>
      <c r="H2637" s="148" t="s">
        <v>756</v>
      </c>
      <c r="I2637" s="149" t="s">
        <v>757</v>
      </c>
      <c r="J2637" s="148" t="s">
        <v>758</v>
      </c>
    </row>
    <row r="2638" spans="1:8" ht="12.75">
      <c r="A2638" s="150" t="s">
        <v>823</v>
      </c>
      <c r="C2638" s="151">
        <v>292.40199999976903</v>
      </c>
      <c r="D2638" s="131">
        <v>58683.285139620304</v>
      </c>
      <c r="F2638" s="131">
        <v>19410.75</v>
      </c>
      <c r="G2638" s="131">
        <v>18177.25</v>
      </c>
      <c r="H2638" s="152" t="s">
        <v>330</v>
      </c>
    </row>
    <row r="2640" spans="4:8" ht="12.75">
      <c r="D2640" s="131">
        <v>60259.35307312012</v>
      </c>
      <c r="F2640" s="131">
        <v>19368.25</v>
      </c>
      <c r="G2640" s="131">
        <v>17924.25</v>
      </c>
      <c r="H2640" s="152" t="s">
        <v>331</v>
      </c>
    </row>
    <row r="2642" spans="4:8" ht="12.75">
      <c r="D2642" s="131">
        <v>57476.67725479603</v>
      </c>
      <c r="F2642" s="131">
        <v>19468.5</v>
      </c>
      <c r="G2642" s="131">
        <v>18003.5</v>
      </c>
      <c r="H2642" s="152" t="s">
        <v>332</v>
      </c>
    </row>
    <row r="2644" spans="1:8" ht="12.75">
      <c r="A2644" s="147" t="s">
        <v>759</v>
      </c>
      <c r="C2644" s="153" t="s">
        <v>760</v>
      </c>
      <c r="D2644" s="131">
        <v>58806.43848917882</v>
      </c>
      <c r="F2644" s="131">
        <v>19415.833333333332</v>
      </c>
      <c r="G2644" s="131">
        <v>18035</v>
      </c>
      <c r="H2644" s="131">
        <v>40188.070779363734</v>
      </c>
    </row>
    <row r="2645" spans="1:8" ht="12.75">
      <c r="A2645" s="130">
        <v>38379.153391203705</v>
      </c>
      <c r="C2645" s="153" t="s">
        <v>761</v>
      </c>
      <c r="D2645" s="131">
        <v>1395.4197354567598</v>
      </c>
      <c r="F2645" s="131">
        <v>50.31794742766574</v>
      </c>
      <c r="G2645" s="131">
        <v>129.40802718533342</v>
      </c>
      <c r="H2645" s="131">
        <v>1395.4197354567598</v>
      </c>
    </row>
    <row r="2647" spans="3:8" ht="12.75">
      <c r="C2647" s="153" t="s">
        <v>762</v>
      </c>
      <c r="D2647" s="131">
        <v>2.3729029869978198</v>
      </c>
      <c r="F2647" s="131">
        <v>0.2591593498141504</v>
      </c>
      <c r="G2647" s="131">
        <v>0.7175382710581281</v>
      </c>
      <c r="H2647" s="131">
        <v>3.4722237430050935</v>
      </c>
    </row>
    <row r="2648" spans="1:10" ht="12.75">
      <c r="A2648" s="147" t="s">
        <v>751</v>
      </c>
      <c r="C2648" s="148" t="s">
        <v>752</v>
      </c>
      <c r="D2648" s="148" t="s">
        <v>753</v>
      </c>
      <c r="F2648" s="148" t="s">
        <v>754</v>
      </c>
      <c r="G2648" s="148" t="s">
        <v>755</v>
      </c>
      <c r="H2648" s="148" t="s">
        <v>756</v>
      </c>
      <c r="I2648" s="149" t="s">
        <v>757</v>
      </c>
      <c r="J2648" s="148" t="s">
        <v>758</v>
      </c>
    </row>
    <row r="2649" spans="1:8" ht="12.75">
      <c r="A2649" s="150" t="s">
        <v>877</v>
      </c>
      <c r="C2649" s="151">
        <v>309.418</v>
      </c>
      <c r="D2649" s="131">
        <v>30928.68689453602</v>
      </c>
      <c r="F2649" s="131">
        <v>6493.999999992549</v>
      </c>
      <c r="G2649" s="131">
        <v>5688</v>
      </c>
      <c r="H2649" s="152" t="s">
        <v>333</v>
      </c>
    </row>
    <row r="2651" spans="4:8" ht="12.75">
      <c r="D2651" s="131">
        <v>29502.98649790883</v>
      </c>
      <c r="F2651" s="131">
        <v>5914</v>
      </c>
      <c r="G2651" s="131">
        <v>5894</v>
      </c>
      <c r="H2651" s="152" t="s">
        <v>334</v>
      </c>
    </row>
    <row r="2653" spans="4:8" ht="12.75">
      <c r="D2653" s="131">
        <v>30922.977982908487</v>
      </c>
      <c r="F2653" s="131">
        <v>6731.999999992549</v>
      </c>
      <c r="G2653" s="131">
        <v>5714</v>
      </c>
      <c r="H2653" s="152" t="s">
        <v>335</v>
      </c>
    </row>
    <row r="2655" spans="1:8" ht="12.75">
      <c r="A2655" s="147" t="s">
        <v>759</v>
      </c>
      <c r="C2655" s="153" t="s">
        <v>760</v>
      </c>
      <c r="D2655" s="131">
        <v>30451.550458451115</v>
      </c>
      <c r="F2655" s="131">
        <v>6379.999999995032</v>
      </c>
      <c r="G2655" s="131">
        <v>5765.333333333334</v>
      </c>
      <c r="H2655" s="131">
        <v>24416.190150168128</v>
      </c>
    </row>
    <row r="2656" spans="1:8" ht="12.75">
      <c r="A2656" s="130">
        <v>38379.154131944444</v>
      </c>
      <c r="C2656" s="153" t="s">
        <v>761</v>
      </c>
      <c r="D2656" s="131">
        <v>821.4854462178732</v>
      </c>
      <c r="F2656" s="131">
        <v>420.74695482739816</v>
      </c>
      <c r="G2656" s="131">
        <v>112.18437205481578</v>
      </c>
      <c r="H2656" s="131">
        <v>821.4854462178732</v>
      </c>
    </row>
    <row r="2658" spans="3:8" ht="12.75">
      <c r="C2658" s="153" t="s">
        <v>762</v>
      </c>
      <c r="D2658" s="131">
        <v>2.6976801964114414</v>
      </c>
      <c r="F2658" s="131">
        <v>6.5947798562339495</v>
      </c>
      <c r="G2658" s="131">
        <v>1.9458436410987932</v>
      </c>
      <c r="H2658" s="131">
        <v>3.3645111754350285</v>
      </c>
    </row>
    <row r="2659" spans="1:10" ht="12.75">
      <c r="A2659" s="147" t="s">
        <v>751</v>
      </c>
      <c r="C2659" s="148" t="s">
        <v>752</v>
      </c>
      <c r="D2659" s="148" t="s">
        <v>753</v>
      </c>
      <c r="F2659" s="148" t="s">
        <v>754</v>
      </c>
      <c r="G2659" s="148" t="s">
        <v>755</v>
      </c>
      <c r="H2659" s="148" t="s">
        <v>756</v>
      </c>
      <c r="I2659" s="149" t="s">
        <v>757</v>
      </c>
      <c r="J2659" s="148" t="s">
        <v>758</v>
      </c>
    </row>
    <row r="2660" spans="1:8" ht="12.75">
      <c r="A2660" s="150" t="s">
        <v>827</v>
      </c>
      <c r="C2660" s="151">
        <v>324.75400000019</v>
      </c>
      <c r="D2660" s="131">
        <v>53178.871031701565</v>
      </c>
      <c r="F2660" s="131">
        <v>26360</v>
      </c>
      <c r="G2660" s="131">
        <v>23533</v>
      </c>
      <c r="H2660" s="152" t="s">
        <v>336</v>
      </c>
    </row>
    <row r="2662" spans="4:8" ht="12.75">
      <c r="D2662" s="131">
        <v>54792.32513177395</v>
      </c>
      <c r="F2662" s="131">
        <v>26600</v>
      </c>
      <c r="G2662" s="131">
        <v>23619</v>
      </c>
      <c r="H2662" s="152" t="s">
        <v>337</v>
      </c>
    </row>
    <row r="2664" spans="4:8" ht="12.75">
      <c r="D2664" s="131">
        <v>54381.67506599426</v>
      </c>
      <c r="F2664" s="131">
        <v>25902.999999970198</v>
      </c>
      <c r="G2664" s="131">
        <v>23487</v>
      </c>
      <c r="H2664" s="152" t="s">
        <v>338</v>
      </c>
    </row>
    <row r="2666" spans="1:8" ht="12.75">
      <c r="A2666" s="147" t="s">
        <v>759</v>
      </c>
      <c r="C2666" s="153" t="s">
        <v>760</v>
      </c>
      <c r="D2666" s="131">
        <v>54117.6237431566</v>
      </c>
      <c r="F2666" s="131">
        <v>26287.666666656733</v>
      </c>
      <c r="G2666" s="131">
        <v>23546.333333333336</v>
      </c>
      <c r="H2666" s="131">
        <v>28668.588655444182</v>
      </c>
    </row>
    <row r="2667" spans="1:8" ht="12.75">
      <c r="A2667" s="130">
        <v>38379.154861111114</v>
      </c>
      <c r="C2667" s="153" t="s">
        <v>761</v>
      </c>
      <c r="D2667" s="131">
        <v>838.5110965751079</v>
      </c>
      <c r="F2667" s="131">
        <v>354.0852063344783</v>
      </c>
      <c r="G2667" s="131">
        <v>67.00248751601193</v>
      </c>
      <c r="H2667" s="131">
        <v>838.5110965751079</v>
      </c>
    </row>
    <row r="2669" spans="3:8" ht="12.75">
      <c r="C2669" s="153" t="s">
        <v>762</v>
      </c>
      <c r="D2669" s="131">
        <v>1.5494233459966753</v>
      </c>
      <c r="F2669" s="131">
        <v>1.346963238786042</v>
      </c>
      <c r="G2669" s="131">
        <v>0.2845559288042523</v>
      </c>
      <c r="H2669" s="131">
        <v>2.924842609633922</v>
      </c>
    </row>
    <row r="2670" spans="1:10" ht="12.75">
      <c r="A2670" s="147" t="s">
        <v>751</v>
      </c>
      <c r="C2670" s="148" t="s">
        <v>752</v>
      </c>
      <c r="D2670" s="148" t="s">
        <v>753</v>
      </c>
      <c r="F2670" s="148" t="s">
        <v>754</v>
      </c>
      <c r="G2670" s="148" t="s">
        <v>755</v>
      </c>
      <c r="H2670" s="148" t="s">
        <v>756</v>
      </c>
      <c r="I2670" s="149" t="s">
        <v>757</v>
      </c>
      <c r="J2670" s="148" t="s">
        <v>758</v>
      </c>
    </row>
    <row r="2671" spans="1:8" ht="12.75">
      <c r="A2671" s="150" t="s">
        <v>846</v>
      </c>
      <c r="C2671" s="151">
        <v>343.82299999985844</v>
      </c>
      <c r="D2671" s="131">
        <v>55792.66619026661</v>
      </c>
      <c r="F2671" s="131">
        <v>20886</v>
      </c>
      <c r="G2671" s="131">
        <v>20344</v>
      </c>
      <c r="H2671" s="152" t="s">
        <v>339</v>
      </c>
    </row>
    <row r="2673" spans="4:8" ht="12.75">
      <c r="D2673" s="131">
        <v>54017.815779984</v>
      </c>
      <c r="F2673" s="131">
        <v>20592</v>
      </c>
      <c r="G2673" s="131">
        <v>20210</v>
      </c>
      <c r="H2673" s="152" t="s">
        <v>340</v>
      </c>
    </row>
    <row r="2675" spans="4:8" ht="12.75">
      <c r="D2675" s="131">
        <v>55167.503692150116</v>
      </c>
      <c r="F2675" s="131">
        <v>20518</v>
      </c>
      <c r="G2675" s="131">
        <v>20290</v>
      </c>
      <c r="H2675" s="152" t="s">
        <v>341</v>
      </c>
    </row>
    <row r="2677" spans="1:8" ht="12.75">
      <c r="A2677" s="147" t="s">
        <v>759</v>
      </c>
      <c r="C2677" s="153" t="s">
        <v>760</v>
      </c>
      <c r="D2677" s="131">
        <v>54992.66188746691</v>
      </c>
      <c r="F2677" s="131">
        <v>20665.333333333332</v>
      </c>
      <c r="G2677" s="131">
        <v>20281.333333333332</v>
      </c>
      <c r="H2677" s="131">
        <v>34491.63019347784</v>
      </c>
    </row>
    <row r="2678" spans="1:8" ht="12.75">
      <c r="A2678" s="130">
        <v>38379.15556712963</v>
      </c>
      <c r="C2678" s="153" t="s">
        <v>761</v>
      </c>
      <c r="D2678" s="131">
        <v>900.2503747398488</v>
      </c>
      <c r="F2678" s="131">
        <v>194.6518259183133</v>
      </c>
      <c r="G2678" s="131">
        <v>67.41908730718129</v>
      </c>
      <c r="H2678" s="131">
        <v>900.2503747398488</v>
      </c>
    </row>
    <row r="2680" spans="3:8" ht="12.75">
      <c r="C2680" s="153" t="s">
        <v>762</v>
      </c>
      <c r="D2680" s="131">
        <v>1.6370372770499046</v>
      </c>
      <c r="F2680" s="131">
        <v>0.9419244431172008</v>
      </c>
      <c r="G2680" s="131">
        <v>0.3324194035920451</v>
      </c>
      <c r="H2680" s="131">
        <v>2.6100545833582576</v>
      </c>
    </row>
    <row r="2681" spans="1:10" ht="12.75">
      <c r="A2681" s="147" t="s">
        <v>751</v>
      </c>
      <c r="C2681" s="148" t="s">
        <v>752</v>
      </c>
      <c r="D2681" s="148" t="s">
        <v>753</v>
      </c>
      <c r="F2681" s="148" t="s">
        <v>754</v>
      </c>
      <c r="G2681" s="148" t="s">
        <v>755</v>
      </c>
      <c r="H2681" s="148" t="s">
        <v>756</v>
      </c>
      <c r="I2681" s="149" t="s">
        <v>757</v>
      </c>
      <c r="J2681" s="148" t="s">
        <v>758</v>
      </c>
    </row>
    <row r="2682" spans="1:8" ht="12.75">
      <c r="A2682" s="150" t="s">
        <v>828</v>
      </c>
      <c r="C2682" s="151">
        <v>361.38400000007823</v>
      </c>
      <c r="D2682" s="131">
        <v>56844.11467367411</v>
      </c>
      <c r="F2682" s="131">
        <v>21884</v>
      </c>
      <c r="G2682" s="131">
        <v>21024</v>
      </c>
      <c r="H2682" s="152" t="s">
        <v>342</v>
      </c>
    </row>
    <row r="2684" spans="4:8" ht="12.75">
      <c r="D2684" s="131">
        <v>56040.29941987991</v>
      </c>
      <c r="F2684" s="131">
        <v>21706</v>
      </c>
      <c r="G2684" s="131">
        <v>21070</v>
      </c>
      <c r="H2684" s="152" t="s">
        <v>343</v>
      </c>
    </row>
    <row r="2686" spans="4:8" ht="12.75">
      <c r="D2686" s="131">
        <v>55510.00006234646</v>
      </c>
      <c r="F2686" s="131">
        <v>21488</v>
      </c>
      <c r="G2686" s="131">
        <v>21030</v>
      </c>
      <c r="H2686" s="152" t="s">
        <v>344</v>
      </c>
    </row>
    <row r="2688" spans="1:8" ht="12.75">
      <c r="A2688" s="147" t="s">
        <v>759</v>
      </c>
      <c r="C2688" s="153" t="s">
        <v>760</v>
      </c>
      <c r="D2688" s="131">
        <v>56131.47138530016</v>
      </c>
      <c r="F2688" s="131">
        <v>21692.666666666664</v>
      </c>
      <c r="G2688" s="131">
        <v>21041.333333333336</v>
      </c>
      <c r="H2688" s="131">
        <v>34738.18638758014</v>
      </c>
    </row>
    <row r="2689" spans="1:8" ht="12.75">
      <c r="A2689" s="130">
        <v>38379.15626157408</v>
      </c>
      <c r="C2689" s="153" t="s">
        <v>761</v>
      </c>
      <c r="D2689" s="131">
        <v>671.7139975456057</v>
      </c>
      <c r="F2689" s="131">
        <v>198.33641454189225</v>
      </c>
      <c r="G2689" s="131">
        <v>25.006665778014735</v>
      </c>
      <c r="H2689" s="131">
        <v>671.7139975456057</v>
      </c>
    </row>
    <row r="2691" spans="3:8" ht="12.75">
      <c r="C2691" s="153" t="s">
        <v>762</v>
      </c>
      <c r="D2691" s="131">
        <v>1.1966798321298158</v>
      </c>
      <c r="F2691" s="131">
        <v>0.9143016743379898</v>
      </c>
      <c r="G2691" s="131">
        <v>0.11884544283322382</v>
      </c>
      <c r="H2691" s="131">
        <v>1.933647283859821</v>
      </c>
    </row>
    <row r="2692" spans="1:10" ht="12.75">
      <c r="A2692" s="147" t="s">
        <v>751</v>
      </c>
      <c r="C2692" s="148" t="s">
        <v>752</v>
      </c>
      <c r="D2692" s="148" t="s">
        <v>753</v>
      </c>
      <c r="F2692" s="148" t="s">
        <v>754</v>
      </c>
      <c r="G2692" s="148" t="s">
        <v>755</v>
      </c>
      <c r="H2692" s="148" t="s">
        <v>756</v>
      </c>
      <c r="I2692" s="149" t="s">
        <v>757</v>
      </c>
      <c r="J2692" s="148" t="s">
        <v>758</v>
      </c>
    </row>
    <row r="2693" spans="1:8" ht="12.75">
      <c r="A2693" s="150" t="s">
        <v>847</v>
      </c>
      <c r="C2693" s="151">
        <v>371.029</v>
      </c>
      <c r="D2693" s="131">
        <v>55500.69873350859</v>
      </c>
      <c r="F2693" s="131">
        <v>28842</v>
      </c>
      <c r="G2693" s="131">
        <v>29038</v>
      </c>
      <c r="H2693" s="152" t="s">
        <v>345</v>
      </c>
    </row>
    <row r="2695" spans="4:8" ht="12.75">
      <c r="D2695" s="131">
        <v>56680.2606882453</v>
      </c>
      <c r="F2695" s="131">
        <v>29854</v>
      </c>
      <c r="G2695" s="131">
        <v>28688</v>
      </c>
      <c r="H2695" s="152" t="s">
        <v>346</v>
      </c>
    </row>
    <row r="2697" spans="4:8" ht="12.75">
      <c r="D2697" s="131">
        <v>56269.19844287634</v>
      </c>
      <c r="F2697" s="131">
        <v>29566.000000029802</v>
      </c>
      <c r="G2697" s="131">
        <v>28942</v>
      </c>
      <c r="H2697" s="152" t="s">
        <v>347</v>
      </c>
    </row>
    <row r="2699" spans="1:8" ht="12.75">
      <c r="A2699" s="147" t="s">
        <v>759</v>
      </c>
      <c r="C2699" s="153" t="s">
        <v>760</v>
      </c>
      <c r="D2699" s="131">
        <v>56150.05262154341</v>
      </c>
      <c r="F2699" s="131">
        <v>29420.666666676603</v>
      </c>
      <c r="G2699" s="131">
        <v>28889.333333333336</v>
      </c>
      <c r="H2699" s="131">
        <v>26931.584686371647</v>
      </c>
    </row>
    <row r="2700" spans="1:8" ht="12.75">
      <c r="A2700" s="130">
        <v>38379.156956018516</v>
      </c>
      <c r="C2700" s="153" t="s">
        <v>761</v>
      </c>
      <c r="D2700" s="131">
        <v>598.7390051773817</v>
      </c>
      <c r="F2700" s="131">
        <v>521.4185778600585</v>
      </c>
      <c r="G2700" s="131">
        <v>180.84615929937064</v>
      </c>
      <c r="H2700" s="131">
        <v>598.7390051773817</v>
      </c>
    </row>
    <row r="2702" spans="3:8" ht="12.75">
      <c r="C2702" s="153" t="s">
        <v>762</v>
      </c>
      <c r="D2702" s="131">
        <v>1.0663195798104386</v>
      </c>
      <c r="F2702" s="131">
        <v>1.7722867525998132</v>
      </c>
      <c r="G2702" s="131">
        <v>0.6259963053238933</v>
      </c>
      <c r="H2702" s="131">
        <v>2.2231852011306463</v>
      </c>
    </row>
    <row r="2703" spans="1:10" ht="12.75">
      <c r="A2703" s="147" t="s">
        <v>751</v>
      </c>
      <c r="C2703" s="148" t="s">
        <v>752</v>
      </c>
      <c r="D2703" s="148" t="s">
        <v>753</v>
      </c>
      <c r="F2703" s="148" t="s">
        <v>754</v>
      </c>
      <c r="G2703" s="148" t="s">
        <v>755</v>
      </c>
      <c r="H2703" s="148" t="s">
        <v>756</v>
      </c>
      <c r="I2703" s="149" t="s">
        <v>757</v>
      </c>
      <c r="J2703" s="148" t="s">
        <v>758</v>
      </c>
    </row>
    <row r="2704" spans="1:8" ht="12.75">
      <c r="A2704" s="150" t="s">
        <v>822</v>
      </c>
      <c r="C2704" s="151">
        <v>407.77100000018254</v>
      </c>
      <c r="D2704" s="131">
        <v>5340817.010543823</v>
      </c>
      <c r="F2704" s="131">
        <v>76200</v>
      </c>
      <c r="G2704" s="131">
        <v>68700</v>
      </c>
      <c r="H2704" s="152" t="s">
        <v>348</v>
      </c>
    </row>
    <row r="2706" spans="4:8" ht="12.75">
      <c r="D2706" s="131">
        <v>5202954.512992859</v>
      </c>
      <c r="F2706" s="131">
        <v>74500</v>
      </c>
      <c r="G2706" s="131">
        <v>68900</v>
      </c>
      <c r="H2706" s="152" t="s">
        <v>349</v>
      </c>
    </row>
    <row r="2708" spans="4:8" ht="12.75">
      <c r="D2708" s="131">
        <v>5769775.142601013</v>
      </c>
      <c r="F2708" s="131">
        <v>74500</v>
      </c>
      <c r="G2708" s="131">
        <v>68700</v>
      </c>
      <c r="H2708" s="152" t="s">
        <v>350</v>
      </c>
    </row>
    <row r="2710" spans="1:8" ht="12.75">
      <c r="A2710" s="147" t="s">
        <v>759</v>
      </c>
      <c r="C2710" s="153" t="s">
        <v>760</v>
      </c>
      <c r="D2710" s="131">
        <v>5437848.8887125645</v>
      </c>
      <c r="F2710" s="131">
        <v>75066.66666666667</v>
      </c>
      <c r="G2710" s="131">
        <v>68766.66666666667</v>
      </c>
      <c r="H2710" s="131">
        <v>5365983.731479861</v>
      </c>
    </row>
    <row r="2711" spans="1:8" ht="12.75">
      <c r="A2711" s="130">
        <v>38379.157685185186</v>
      </c>
      <c r="C2711" s="153" t="s">
        <v>761</v>
      </c>
      <c r="D2711" s="131">
        <v>295605.8111287057</v>
      </c>
      <c r="F2711" s="131">
        <v>981.4954576223638</v>
      </c>
      <c r="G2711" s="131">
        <v>115.47005383792514</v>
      </c>
      <c r="H2711" s="131">
        <v>295605.8111287057</v>
      </c>
    </row>
    <row r="2713" spans="3:8" ht="12.75">
      <c r="C2713" s="153" t="s">
        <v>762</v>
      </c>
      <c r="D2713" s="131">
        <v>5.436079912818095</v>
      </c>
      <c r="F2713" s="131">
        <v>1.3074983893725984</v>
      </c>
      <c r="G2713" s="131">
        <v>0.1679157351011999</v>
      </c>
      <c r="H2713" s="131">
        <v>5.508883849097727</v>
      </c>
    </row>
    <row r="2714" spans="1:10" ht="12.75">
      <c r="A2714" s="147" t="s">
        <v>751</v>
      </c>
      <c r="C2714" s="148" t="s">
        <v>752</v>
      </c>
      <c r="D2714" s="148" t="s">
        <v>753</v>
      </c>
      <c r="F2714" s="148" t="s">
        <v>754</v>
      </c>
      <c r="G2714" s="148" t="s">
        <v>755</v>
      </c>
      <c r="H2714" s="148" t="s">
        <v>756</v>
      </c>
      <c r="I2714" s="149" t="s">
        <v>757</v>
      </c>
      <c r="J2714" s="148" t="s">
        <v>758</v>
      </c>
    </row>
    <row r="2715" spans="1:8" ht="12.75">
      <c r="A2715" s="150" t="s">
        <v>829</v>
      </c>
      <c r="C2715" s="151">
        <v>455.40299999993294</v>
      </c>
      <c r="D2715" s="131">
        <v>519153.7936768532</v>
      </c>
      <c r="F2715" s="131">
        <v>42535</v>
      </c>
      <c r="G2715" s="131">
        <v>43742.5</v>
      </c>
      <c r="H2715" s="152" t="s">
        <v>351</v>
      </c>
    </row>
    <row r="2717" spans="4:8" ht="12.75">
      <c r="D2717" s="131">
        <v>453525</v>
      </c>
      <c r="F2717" s="131">
        <v>42105</v>
      </c>
      <c r="G2717" s="131">
        <v>43810</v>
      </c>
      <c r="H2717" s="152" t="s">
        <v>352</v>
      </c>
    </row>
    <row r="2719" spans="4:8" ht="12.75">
      <c r="D2719" s="131">
        <v>506224.6960363388</v>
      </c>
      <c r="F2719" s="131">
        <v>42065</v>
      </c>
      <c r="G2719" s="131">
        <v>43860</v>
      </c>
      <c r="H2719" s="152" t="s">
        <v>353</v>
      </c>
    </row>
    <row r="2721" spans="1:8" ht="12.75">
      <c r="A2721" s="147" t="s">
        <v>759</v>
      </c>
      <c r="C2721" s="153" t="s">
        <v>760</v>
      </c>
      <c r="D2721" s="131">
        <v>492967.82990439737</v>
      </c>
      <c r="F2721" s="131">
        <v>42235</v>
      </c>
      <c r="G2721" s="131">
        <v>43804.16666666667</v>
      </c>
      <c r="H2721" s="131">
        <v>449952.8081020718</v>
      </c>
    </row>
    <row r="2722" spans="1:8" ht="12.75">
      <c r="A2722" s="130">
        <v>38379.158587962964</v>
      </c>
      <c r="C2722" s="153" t="s">
        <v>761</v>
      </c>
      <c r="D2722" s="131">
        <v>34764.82438615066</v>
      </c>
      <c r="F2722" s="131">
        <v>260.57628441590765</v>
      </c>
      <c r="G2722" s="131">
        <v>58.96679856778162</v>
      </c>
      <c r="H2722" s="131">
        <v>34764.82438615066</v>
      </c>
    </row>
    <row r="2724" spans="3:8" ht="12.75">
      <c r="C2724" s="153" t="s">
        <v>762</v>
      </c>
      <c r="D2724" s="131">
        <v>7.0521486955635035</v>
      </c>
      <c r="F2724" s="131">
        <v>0.6169676439349063</v>
      </c>
      <c r="G2724" s="131">
        <v>0.13461458818860067</v>
      </c>
      <c r="H2724" s="131">
        <v>7.726326796979176</v>
      </c>
    </row>
    <row r="2725" spans="1:16" ht="12.75">
      <c r="A2725" s="141" t="s">
        <v>742</v>
      </c>
      <c r="B2725" s="136" t="s">
        <v>354</v>
      </c>
      <c r="D2725" s="141" t="s">
        <v>743</v>
      </c>
      <c r="E2725" s="136" t="s">
        <v>744</v>
      </c>
      <c r="F2725" s="137" t="s">
        <v>792</v>
      </c>
      <c r="G2725" s="142" t="s">
        <v>746</v>
      </c>
      <c r="H2725" s="143">
        <v>2</v>
      </c>
      <c r="I2725" s="144" t="s">
        <v>747</v>
      </c>
      <c r="J2725" s="143">
        <v>9</v>
      </c>
      <c r="K2725" s="142" t="s">
        <v>748</v>
      </c>
      <c r="L2725" s="145">
        <v>1</v>
      </c>
      <c r="M2725" s="142" t="s">
        <v>749</v>
      </c>
      <c r="N2725" s="146">
        <v>1</v>
      </c>
      <c r="O2725" s="142" t="s">
        <v>750</v>
      </c>
      <c r="P2725" s="146">
        <v>1</v>
      </c>
    </row>
    <row r="2727" spans="1:10" ht="12.75">
      <c r="A2727" s="147" t="s">
        <v>751</v>
      </c>
      <c r="C2727" s="148" t="s">
        <v>752</v>
      </c>
      <c r="D2727" s="148" t="s">
        <v>753</v>
      </c>
      <c r="F2727" s="148" t="s">
        <v>754</v>
      </c>
      <c r="G2727" s="148" t="s">
        <v>755</v>
      </c>
      <c r="H2727" s="148" t="s">
        <v>756</v>
      </c>
      <c r="I2727" s="149" t="s">
        <v>757</v>
      </c>
      <c r="J2727" s="148" t="s">
        <v>758</v>
      </c>
    </row>
    <row r="2728" spans="1:8" ht="12.75">
      <c r="A2728" s="150" t="s">
        <v>825</v>
      </c>
      <c r="C2728" s="151">
        <v>228.61599999992177</v>
      </c>
      <c r="D2728" s="131">
        <v>30652.59951519966</v>
      </c>
      <c r="F2728" s="131">
        <v>25981</v>
      </c>
      <c r="G2728" s="131">
        <v>26275.999999970198</v>
      </c>
      <c r="H2728" s="152" t="s">
        <v>355</v>
      </c>
    </row>
    <row r="2730" spans="4:8" ht="12.75">
      <c r="D2730" s="131">
        <v>32179.77162206173</v>
      </c>
      <c r="F2730" s="131">
        <v>25388</v>
      </c>
      <c r="G2730" s="131">
        <v>25719</v>
      </c>
      <c r="H2730" s="152" t="s">
        <v>356</v>
      </c>
    </row>
    <row r="2732" spans="4:8" ht="12.75">
      <c r="D2732" s="131">
        <v>31712.628001004457</v>
      </c>
      <c r="F2732" s="131">
        <v>26694</v>
      </c>
      <c r="G2732" s="131">
        <v>25322</v>
      </c>
      <c r="H2732" s="152" t="s">
        <v>357</v>
      </c>
    </row>
    <row r="2734" spans="1:8" ht="12.75">
      <c r="A2734" s="147" t="s">
        <v>759</v>
      </c>
      <c r="C2734" s="153" t="s">
        <v>760</v>
      </c>
      <c r="D2734" s="131">
        <v>31514.999712755285</v>
      </c>
      <c r="F2734" s="131">
        <v>26021</v>
      </c>
      <c r="G2734" s="131">
        <v>25772.333333323397</v>
      </c>
      <c r="H2734" s="131">
        <v>5621.495473581437</v>
      </c>
    </row>
    <row r="2735" spans="1:8" ht="12.75">
      <c r="A2735" s="130">
        <v>38379.16106481481</v>
      </c>
      <c r="C2735" s="153" t="s">
        <v>761</v>
      </c>
      <c r="D2735" s="131">
        <v>782.5320224958758</v>
      </c>
      <c r="F2735" s="131">
        <v>653.918190601852</v>
      </c>
      <c r="G2735" s="131">
        <v>479.2309811751265</v>
      </c>
      <c r="H2735" s="131">
        <v>782.5320224958758</v>
      </c>
    </row>
    <row r="2737" spans="3:8" ht="12.75">
      <c r="C2737" s="153" t="s">
        <v>762</v>
      </c>
      <c r="D2737" s="131">
        <v>2.4830462625045056</v>
      </c>
      <c r="F2737" s="131">
        <v>2.513040200614319</v>
      </c>
      <c r="G2737" s="131">
        <v>1.8594784375052498</v>
      </c>
      <c r="H2737" s="131">
        <v>13.920353154662013</v>
      </c>
    </row>
    <row r="2738" spans="1:10" ht="12.75">
      <c r="A2738" s="147" t="s">
        <v>751</v>
      </c>
      <c r="C2738" s="148" t="s">
        <v>752</v>
      </c>
      <c r="D2738" s="148" t="s">
        <v>753</v>
      </c>
      <c r="F2738" s="148" t="s">
        <v>754</v>
      </c>
      <c r="G2738" s="148" t="s">
        <v>755</v>
      </c>
      <c r="H2738" s="148" t="s">
        <v>756</v>
      </c>
      <c r="I2738" s="149" t="s">
        <v>757</v>
      </c>
      <c r="J2738" s="148" t="s">
        <v>758</v>
      </c>
    </row>
    <row r="2739" spans="1:8" ht="12.75">
      <c r="A2739" s="150" t="s">
        <v>826</v>
      </c>
      <c r="C2739" s="151">
        <v>231.6040000000503</v>
      </c>
      <c r="D2739" s="131">
        <v>32517.000000029802</v>
      </c>
      <c r="F2739" s="131">
        <v>18446</v>
      </c>
      <c r="G2739" s="131">
        <v>20587</v>
      </c>
      <c r="H2739" s="152" t="s">
        <v>358</v>
      </c>
    </row>
    <row r="2741" spans="4:8" ht="12.75">
      <c r="D2741" s="131">
        <v>34062.31259071827</v>
      </c>
      <c r="F2741" s="131">
        <v>18844</v>
      </c>
      <c r="G2741" s="131">
        <v>21098</v>
      </c>
      <c r="H2741" s="152" t="s">
        <v>359</v>
      </c>
    </row>
    <row r="2743" spans="4:8" ht="12.75">
      <c r="D2743" s="131">
        <v>34735.38822764158</v>
      </c>
      <c r="F2743" s="131">
        <v>18742</v>
      </c>
      <c r="G2743" s="131">
        <v>21023</v>
      </c>
      <c r="H2743" s="152" t="s">
        <v>360</v>
      </c>
    </row>
    <row r="2745" spans="1:8" ht="12.75">
      <c r="A2745" s="147" t="s">
        <v>759</v>
      </c>
      <c r="C2745" s="153" t="s">
        <v>760</v>
      </c>
      <c r="D2745" s="131">
        <v>33771.56693946322</v>
      </c>
      <c r="F2745" s="131">
        <v>18677.333333333332</v>
      </c>
      <c r="G2745" s="131">
        <v>20902.666666666668</v>
      </c>
      <c r="H2745" s="131">
        <v>13906.85066602099</v>
      </c>
    </row>
    <row r="2746" spans="1:8" ht="12.75">
      <c r="A2746" s="130">
        <v>38379.16179398148</v>
      </c>
      <c r="C2746" s="153" t="s">
        <v>761</v>
      </c>
      <c r="D2746" s="131">
        <v>1137.4143296944196</v>
      </c>
      <c r="F2746" s="131">
        <v>206.73009779258882</v>
      </c>
      <c r="G2746" s="131">
        <v>275.93537890842003</v>
      </c>
      <c r="H2746" s="131">
        <v>1137.4143296944196</v>
      </c>
    </row>
    <row r="2748" spans="3:8" ht="12.75">
      <c r="C2748" s="153" t="s">
        <v>762</v>
      </c>
      <c r="D2748" s="131">
        <v>3.3679643344156256</v>
      </c>
      <c r="F2748" s="131">
        <v>1.1068501809283382</v>
      </c>
      <c r="G2748" s="131">
        <v>1.3200965374836704</v>
      </c>
      <c r="H2748" s="131">
        <v>8.178805949743152</v>
      </c>
    </row>
    <row r="2749" spans="1:10" ht="12.75">
      <c r="A2749" s="147" t="s">
        <v>751</v>
      </c>
      <c r="C2749" s="148" t="s">
        <v>752</v>
      </c>
      <c r="D2749" s="148" t="s">
        <v>753</v>
      </c>
      <c r="F2749" s="148" t="s">
        <v>754</v>
      </c>
      <c r="G2749" s="148" t="s">
        <v>755</v>
      </c>
      <c r="H2749" s="148" t="s">
        <v>756</v>
      </c>
      <c r="I2749" s="149" t="s">
        <v>757</v>
      </c>
      <c r="J2749" s="148" t="s">
        <v>758</v>
      </c>
    </row>
    <row r="2750" spans="1:8" ht="12.75">
      <c r="A2750" s="150" t="s">
        <v>824</v>
      </c>
      <c r="C2750" s="151">
        <v>267.7160000000149</v>
      </c>
      <c r="D2750" s="131">
        <v>43976.70082706213</v>
      </c>
      <c r="F2750" s="131">
        <v>4739</v>
      </c>
      <c r="G2750" s="131">
        <v>4915.5</v>
      </c>
      <c r="H2750" s="152" t="s">
        <v>361</v>
      </c>
    </row>
    <row r="2752" spans="4:8" ht="12.75">
      <c r="D2752" s="131">
        <v>44384.44858133793</v>
      </c>
      <c r="F2752" s="131">
        <v>4696.75</v>
      </c>
      <c r="G2752" s="131">
        <v>4868.75</v>
      </c>
      <c r="H2752" s="152" t="s">
        <v>362</v>
      </c>
    </row>
    <row r="2754" spans="4:8" ht="12.75">
      <c r="D2754" s="131">
        <v>43969.63119161129</v>
      </c>
      <c r="F2754" s="131">
        <v>4639.25</v>
      </c>
      <c r="G2754" s="131">
        <v>4917.5</v>
      </c>
      <c r="H2754" s="152" t="s">
        <v>363</v>
      </c>
    </row>
    <row r="2756" spans="1:8" ht="12.75">
      <c r="A2756" s="147" t="s">
        <v>759</v>
      </c>
      <c r="C2756" s="153" t="s">
        <v>760</v>
      </c>
      <c r="D2756" s="131">
        <v>44110.26020000379</v>
      </c>
      <c r="F2756" s="131">
        <v>4691.666666666667</v>
      </c>
      <c r="G2756" s="131">
        <v>4900.583333333333</v>
      </c>
      <c r="H2756" s="131">
        <v>39305.71316831505</v>
      </c>
    </row>
    <row r="2757" spans="1:8" ht="12.75">
      <c r="A2757" s="130">
        <v>38379.16269675926</v>
      </c>
      <c r="C2757" s="153" t="s">
        <v>761</v>
      </c>
      <c r="D2757" s="131">
        <v>237.48041241440856</v>
      </c>
      <c r="F2757" s="131">
        <v>50.06891084628597</v>
      </c>
      <c r="G2757" s="131">
        <v>27.5866060495548</v>
      </c>
      <c r="H2757" s="131">
        <v>237.48041241440856</v>
      </c>
    </row>
    <row r="2759" spans="3:8" ht="12.75">
      <c r="C2759" s="153" t="s">
        <v>762</v>
      </c>
      <c r="D2759" s="131">
        <v>0.5383790785582087</v>
      </c>
      <c r="F2759" s="131">
        <v>1.0671881530291858</v>
      </c>
      <c r="G2759" s="131">
        <v>0.562924945320553</v>
      </c>
      <c r="H2759" s="131">
        <v>0.6041880257902185</v>
      </c>
    </row>
    <row r="2760" spans="1:10" ht="12.75">
      <c r="A2760" s="147" t="s">
        <v>751</v>
      </c>
      <c r="C2760" s="148" t="s">
        <v>752</v>
      </c>
      <c r="D2760" s="148" t="s">
        <v>753</v>
      </c>
      <c r="F2760" s="148" t="s">
        <v>754</v>
      </c>
      <c r="G2760" s="148" t="s">
        <v>755</v>
      </c>
      <c r="H2760" s="148" t="s">
        <v>756</v>
      </c>
      <c r="I2760" s="149" t="s">
        <v>757</v>
      </c>
      <c r="J2760" s="148" t="s">
        <v>758</v>
      </c>
    </row>
    <row r="2761" spans="1:8" ht="12.75">
      <c r="A2761" s="150" t="s">
        <v>823</v>
      </c>
      <c r="C2761" s="151">
        <v>292.40199999976903</v>
      </c>
      <c r="D2761" s="131">
        <v>37358.75</v>
      </c>
      <c r="F2761" s="131">
        <v>18230.5</v>
      </c>
      <c r="G2761" s="131">
        <v>17970</v>
      </c>
      <c r="H2761" s="152" t="s">
        <v>364</v>
      </c>
    </row>
    <row r="2763" spans="4:8" ht="12.75">
      <c r="D2763" s="131">
        <v>37304.82597267628</v>
      </c>
      <c r="F2763" s="131">
        <v>18387.75</v>
      </c>
      <c r="G2763" s="131">
        <v>17984</v>
      </c>
      <c r="H2763" s="152" t="s">
        <v>365</v>
      </c>
    </row>
    <row r="2765" spans="4:8" ht="12.75">
      <c r="D2765" s="131">
        <v>37611.83745831251</v>
      </c>
      <c r="F2765" s="131">
        <v>18191.5</v>
      </c>
      <c r="G2765" s="131">
        <v>17948.25</v>
      </c>
      <c r="H2765" s="152" t="s">
        <v>366</v>
      </c>
    </row>
    <row r="2767" spans="1:8" ht="12.75">
      <c r="A2767" s="147" t="s">
        <v>759</v>
      </c>
      <c r="C2767" s="153" t="s">
        <v>760</v>
      </c>
      <c r="D2767" s="131">
        <v>37425.137810329594</v>
      </c>
      <c r="F2767" s="131">
        <v>18269.916666666668</v>
      </c>
      <c r="G2767" s="131">
        <v>17967.416666666668</v>
      </c>
      <c r="H2767" s="131">
        <v>19329.922423890523</v>
      </c>
    </row>
    <row r="2768" spans="1:8" ht="12.75">
      <c r="A2768" s="130">
        <v>38379.16363425926</v>
      </c>
      <c r="C2768" s="153" t="s">
        <v>761</v>
      </c>
      <c r="D2768" s="131">
        <v>163.91924566171994</v>
      </c>
      <c r="F2768" s="131">
        <v>103.8930740392897</v>
      </c>
      <c r="G2768" s="131">
        <v>18.014461783060113</v>
      </c>
      <c r="H2768" s="131">
        <v>163.91924566171994</v>
      </c>
    </row>
    <row r="2770" spans="3:8" ht="12.75">
      <c r="C2770" s="153" t="s">
        <v>762</v>
      </c>
      <c r="D2770" s="131">
        <v>0.4379923635617905</v>
      </c>
      <c r="F2770" s="131">
        <v>0.5686565293909734</v>
      </c>
      <c r="G2770" s="131">
        <v>0.10026183572889877</v>
      </c>
      <c r="H2770" s="131">
        <v>0.848007778133276</v>
      </c>
    </row>
    <row r="2771" spans="1:10" ht="12.75">
      <c r="A2771" s="147" t="s">
        <v>751</v>
      </c>
      <c r="C2771" s="148" t="s">
        <v>752</v>
      </c>
      <c r="D2771" s="148" t="s">
        <v>753</v>
      </c>
      <c r="F2771" s="148" t="s">
        <v>754</v>
      </c>
      <c r="G2771" s="148" t="s">
        <v>755</v>
      </c>
      <c r="H2771" s="148" t="s">
        <v>756</v>
      </c>
      <c r="I2771" s="149" t="s">
        <v>757</v>
      </c>
      <c r="J2771" s="148" t="s">
        <v>758</v>
      </c>
    </row>
    <row r="2772" spans="1:8" ht="12.75">
      <c r="A2772" s="150" t="s">
        <v>877</v>
      </c>
      <c r="C2772" s="151">
        <v>309.418</v>
      </c>
      <c r="D2772" s="131">
        <v>29191.15817001462</v>
      </c>
      <c r="F2772" s="131">
        <v>5736</v>
      </c>
      <c r="G2772" s="131">
        <v>5842</v>
      </c>
      <c r="H2772" s="152" t="s">
        <v>367</v>
      </c>
    </row>
    <row r="2774" spans="4:8" ht="12.75">
      <c r="D2774" s="131">
        <v>30719.240810215473</v>
      </c>
      <c r="F2774" s="131">
        <v>6116</v>
      </c>
      <c r="G2774" s="131">
        <v>5644</v>
      </c>
      <c r="H2774" s="152" t="s">
        <v>368</v>
      </c>
    </row>
    <row r="2776" spans="4:8" ht="12.75">
      <c r="D2776" s="131">
        <v>30309.519523650408</v>
      </c>
      <c r="F2776" s="131">
        <v>6058</v>
      </c>
      <c r="G2776" s="131">
        <v>6214</v>
      </c>
      <c r="H2776" s="152" t="s">
        <v>369</v>
      </c>
    </row>
    <row r="2778" spans="1:8" ht="12.75">
      <c r="A2778" s="147" t="s">
        <v>759</v>
      </c>
      <c r="C2778" s="153" t="s">
        <v>760</v>
      </c>
      <c r="D2778" s="131">
        <v>30073.306167960167</v>
      </c>
      <c r="F2778" s="131">
        <v>5970</v>
      </c>
      <c r="G2778" s="131">
        <v>5900</v>
      </c>
      <c r="H2778" s="131">
        <v>24142.55472287346</v>
      </c>
    </row>
    <row r="2779" spans="1:8" ht="12.75">
      <c r="A2779" s="130">
        <v>38379.16436342592</v>
      </c>
      <c r="C2779" s="153" t="s">
        <v>761</v>
      </c>
      <c r="D2779" s="131">
        <v>790.9530332931603</v>
      </c>
      <c r="F2779" s="131">
        <v>204.71443525066815</v>
      </c>
      <c r="G2779" s="131">
        <v>289.3924670754234</v>
      </c>
      <c r="H2779" s="131">
        <v>790.9530332931603</v>
      </c>
    </row>
    <row r="2781" spans="3:8" ht="12.75">
      <c r="C2781" s="153" t="s">
        <v>762</v>
      </c>
      <c r="D2781" s="131">
        <v>2.6300833997953794</v>
      </c>
      <c r="F2781" s="131">
        <v>3.429052516761611</v>
      </c>
      <c r="G2781" s="131">
        <v>4.904957069074972</v>
      </c>
      <c r="H2781" s="131">
        <v>3.27617786258463</v>
      </c>
    </row>
    <row r="2782" spans="1:10" ht="12.75">
      <c r="A2782" s="147" t="s">
        <v>751</v>
      </c>
      <c r="C2782" s="148" t="s">
        <v>752</v>
      </c>
      <c r="D2782" s="148" t="s">
        <v>753</v>
      </c>
      <c r="F2782" s="148" t="s">
        <v>754</v>
      </c>
      <c r="G2782" s="148" t="s">
        <v>755</v>
      </c>
      <c r="H2782" s="148" t="s">
        <v>756</v>
      </c>
      <c r="I2782" s="149" t="s">
        <v>757</v>
      </c>
      <c r="J2782" s="148" t="s">
        <v>758</v>
      </c>
    </row>
    <row r="2783" spans="1:8" ht="12.75">
      <c r="A2783" s="150" t="s">
        <v>827</v>
      </c>
      <c r="C2783" s="151">
        <v>324.75400000019</v>
      </c>
      <c r="D2783" s="131">
        <v>29457.105254769325</v>
      </c>
      <c r="F2783" s="131">
        <v>24772</v>
      </c>
      <c r="G2783" s="131">
        <v>22662</v>
      </c>
      <c r="H2783" s="152" t="s">
        <v>370</v>
      </c>
    </row>
    <row r="2785" spans="4:8" ht="12.75">
      <c r="D2785" s="131">
        <v>29619.23717492819</v>
      </c>
      <c r="F2785" s="131">
        <v>24573</v>
      </c>
      <c r="G2785" s="131">
        <v>22555</v>
      </c>
      <c r="H2785" s="152" t="s">
        <v>371</v>
      </c>
    </row>
    <row r="2787" spans="4:8" ht="12.75">
      <c r="D2787" s="131">
        <v>29822.014191538095</v>
      </c>
      <c r="F2787" s="131">
        <v>24917</v>
      </c>
      <c r="G2787" s="131">
        <v>23064</v>
      </c>
      <c r="H2787" s="152" t="s">
        <v>372</v>
      </c>
    </row>
    <row r="2789" spans="1:8" ht="12.75">
      <c r="A2789" s="147" t="s">
        <v>759</v>
      </c>
      <c r="C2789" s="153" t="s">
        <v>760</v>
      </c>
      <c r="D2789" s="131">
        <v>29632.785540411867</v>
      </c>
      <c r="F2789" s="131">
        <v>24754</v>
      </c>
      <c r="G2789" s="131">
        <v>22760.333333333336</v>
      </c>
      <c r="H2789" s="131">
        <v>5488.690145675027</v>
      </c>
    </row>
    <row r="2790" spans="1:8" ht="12.75">
      <c r="A2790" s="130">
        <v>38379.16509259259</v>
      </c>
      <c r="C2790" s="153" t="s">
        <v>761</v>
      </c>
      <c r="D2790" s="131">
        <v>182.83134766512615</v>
      </c>
      <c r="F2790" s="131">
        <v>172.70495071074254</v>
      </c>
      <c r="G2790" s="131">
        <v>268.3697697829123</v>
      </c>
      <c r="H2790" s="131">
        <v>182.83134766512615</v>
      </c>
    </row>
    <row r="2792" spans="3:8" ht="12.75">
      <c r="C2792" s="153" t="s">
        <v>762</v>
      </c>
      <c r="D2792" s="131">
        <v>0.6169900815290855</v>
      </c>
      <c r="F2792" s="131">
        <v>0.6976850234739538</v>
      </c>
      <c r="G2792" s="131">
        <v>1.1791117724531524</v>
      </c>
      <c r="H2792" s="131">
        <v>3.3310560955821757</v>
      </c>
    </row>
    <row r="2793" spans="1:10" ht="12.75">
      <c r="A2793" s="147" t="s">
        <v>751</v>
      </c>
      <c r="C2793" s="148" t="s">
        <v>752</v>
      </c>
      <c r="D2793" s="148" t="s">
        <v>753</v>
      </c>
      <c r="F2793" s="148" t="s">
        <v>754</v>
      </c>
      <c r="G2793" s="148" t="s">
        <v>755</v>
      </c>
      <c r="H2793" s="148" t="s">
        <v>756</v>
      </c>
      <c r="I2793" s="149" t="s">
        <v>757</v>
      </c>
      <c r="J2793" s="148" t="s">
        <v>758</v>
      </c>
    </row>
    <row r="2794" spans="1:8" ht="12.75">
      <c r="A2794" s="150" t="s">
        <v>846</v>
      </c>
      <c r="C2794" s="151">
        <v>343.82299999985844</v>
      </c>
      <c r="D2794" s="131">
        <v>22999.160310983658</v>
      </c>
      <c r="F2794" s="131">
        <v>20382</v>
      </c>
      <c r="G2794" s="131">
        <v>20036</v>
      </c>
      <c r="H2794" s="152" t="s">
        <v>373</v>
      </c>
    </row>
    <row r="2796" spans="4:8" ht="12.75">
      <c r="D2796" s="131">
        <v>23177.994341760874</v>
      </c>
      <c r="F2796" s="131">
        <v>20368</v>
      </c>
      <c r="G2796" s="131">
        <v>20682</v>
      </c>
      <c r="H2796" s="152" t="s">
        <v>374</v>
      </c>
    </row>
    <row r="2798" spans="4:8" ht="12.75">
      <c r="D2798" s="131">
        <v>23178.56876885891</v>
      </c>
      <c r="F2798" s="131">
        <v>20756</v>
      </c>
      <c r="G2798" s="131">
        <v>20394</v>
      </c>
      <c r="H2798" s="152" t="s">
        <v>375</v>
      </c>
    </row>
    <row r="2800" spans="1:8" ht="12.75">
      <c r="A2800" s="147" t="s">
        <v>759</v>
      </c>
      <c r="C2800" s="153" t="s">
        <v>760</v>
      </c>
      <c r="D2800" s="131">
        <v>23118.57447386781</v>
      </c>
      <c r="F2800" s="131">
        <v>20502</v>
      </c>
      <c r="G2800" s="131">
        <v>20370.666666666668</v>
      </c>
      <c r="H2800" s="131">
        <v>2672.7679164907645</v>
      </c>
    </row>
    <row r="2801" spans="1:8" ht="12.75">
      <c r="A2801" s="130">
        <v>38379.16578703704</v>
      </c>
      <c r="C2801" s="153" t="s">
        <v>761</v>
      </c>
      <c r="D2801" s="131">
        <v>103.416097463004</v>
      </c>
      <c r="F2801" s="131">
        <v>220.08180297334897</v>
      </c>
      <c r="G2801" s="131">
        <v>323.6314776614496</v>
      </c>
      <c r="H2801" s="131">
        <v>103.416097463004</v>
      </c>
    </row>
    <row r="2803" spans="3:8" ht="12.75">
      <c r="C2803" s="153" t="s">
        <v>762</v>
      </c>
      <c r="D2803" s="131">
        <v>0.4473290408969673</v>
      </c>
      <c r="F2803" s="131">
        <v>1.073465042304892</v>
      </c>
      <c r="G2803" s="131">
        <v>1.588713236327315</v>
      </c>
      <c r="H2803" s="131">
        <v>3.8692509299043483</v>
      </c>
    </row>
    <row r="2804" spans="1:10" ht="12.75">
      <c r="A2804" s="147" t="s">
        <v>751</v>
      </c>
      <c r="C2804" s="148" t="s">
        <v>752</v>
      </c>
      <c r="D2804" s="148" t="s">
        <v>753</v>
      </c>
      <c r="F2804" s="148" t="s">
        <v>754</v>
      </c>
      <c r="G2804" s="148" t="s">
        <v>755</v>
      </c>
      <c r="H2804" s="148" t="s">
        <v>756</v>
      </c>
      <c r="I2804" s="149" t="s">
        <v>757</v>
      </c>
      <c r="J2804" s="148" t="s">
        <v>758</v>
      </c>
    </row>
    <row r="2805" spans="1:8" ht="12.75">
      <c r="A2805" s="150" t="s">
        <v>828</v>
      </c>
      <c r="C2805" s="151">
        <v>361.38400000007823</v>
      </c>
      <c r="D2805" s="131">
        <v>59255.12758231163</v>
      </c>
      <c r="F2805" s="131">
        <v>21454</v>
      </c>
      <c r="G2805" s="131">
        <v>20876</v>
      </c>
      <c r="H2805" s="152" t="s">
        <v>376</v>
      </c>
    </row>
    <row r="2807" spans="4:8" ht="12.75">
      <c r="D2807" s="131">
        <v>57364.49892449379</v>
      </c>
      <c r="F2807" s="131">
        <v>20908</v>
      </c>
      <c r="G2807" s="131">
        <v>20868</v>
      </c>
      <c r="H2807" s="152" t="s">
        <v>377</v>
      </c>
    </row>
    <row r="2809" spans="4:8" ht="12.75">
      <c r="D2809" s="131">
        <v>60291.91081780195</v>
      </c>
      <c r="F2809" s="131">
        <v>21424</v>
      </c>
      <c r="G2809" s="131">
        <v>20964</v>
      </c>
      <c r="H2809" s="152" t="s">
        <v>378</v>
      </c>
    </row>
    <row r="2811" spans="1:8" ht="12.75">
      <c r="A2811" s="147" t="s">
        <v>759</v>
      </c>
      <c r="C2811" s="153" t="s">
        <v>760</v>
      </c>
      <c r="D2811" s="131">
        <v>58970.512441535786</v>
      </c>
      <c r="F2811" s="131">
        <v>21262</v>
      </c>
      <c r="G2811" s="131">
        <v>20902.666666666668</v>
      </c>
      <c r="H2811" s="131">
        <v>37873.67796821158</v>
      </c>
    </row>
    <row r="2812" spans="1:8" ht="12.75">
      <c r="A2812" s="130">
        <v>38379.16648148148</v>
      </c>
      <c r="C2812" s="153" t="s">
        <v>761</v>
      </c>
      <c r="D2812" s="131">
        <v>1484.3144653470754</v>
      </c>
      <c r="F2812" s="131">
        <v>306.9397334982879</v>
      </c>
      <c r="G2812" s="131">
        <v>53.26662494783514</v>
      </c>
      <c r="H2812" s="131">
        <v>1484.3144653470754</v>
      </c>
    </row>
    <row r="2814" spans="3:8" ht="12.75">
      <c r="C2814" s="153" t="s">
        <v>762</v>
      </c>
      <c r="D2814" s="131">
        <v>2.517045221234335</v>
      </c>
      <c r="F2814" s="131">
        <v>1.4436070618864074</v>
      </c>
      <c r="G2814" s="131">
        <v>0.2548317197861603</v>
      </c>
      <c r="H2814" s="131">
        <v>3.9191188840780167</v>
      </c>
    </row>
    <row r="2815" spans="1:10" ht="12.75">
      <c r="A2815" s="147" t="s">
        <v>751</v>
      </c>
      <c r="C2815" s="148" t="s">
        <v>752</v>
      </c>
      <c r="D2815" s="148" t="s">
        <v>753</v>
      </c>
      <c r="F2815" s="148" t="s">
        <v>754</v>
      </c>
      <c r="G2815" s="148" t="s">
        <v>755</v>
      </c>
      <c r="H2815" s="148" t="s">
        <v>756</v>
      </c>
      <c r="I2815" s="149" t="s">
        <v>757</v>
      </c>
      <c r="J2815" s="148" t="s">
        <v>758</v>
      </c>
    </row>
    <row r="2816" spans="1:8" ht="12.75">
      <c r="A2816" s="150" t="s">
        <v>847</v>
      </c>
      <c r="C2816" s="151">
        <v>371.029</v>
      </c>
      <c r="D2816" s="131">
        <v>37791.319873631</v>
      </c>
      <c r="F2816" s="131">
        <v>28506</v>
      </c>
      <c r="G2816" s="131">
        <v>29429.999999970198</v>
      </c>
      <c r="H2816" s="152" t="s">
        <v>379</v>
      </c>
    </row>
    <row r="2818" spans="4:8" ht="12.75">
      <c r="D2818" s="131">
        <v>37573.91959398985</v>
      </c>
      <c r="F2818" s="131">
        <v>28877.999999970198</v>
      </c>
      <c r="G2818" s="131">
        <v>28636</v>
      </c>
      <c r="H2818" s="152" t="s">
        <v>380</v>
      </c>
    </row>
    <row r="2820" spans="4:8" ht="12.75">
      <c r="D2820" s="131">
        <v>38053.09502154589</v>
      </c>
      <c r="F2820" s="131">
        <v>28808</v>
      </c>
      <c r="G2820" s="131">
        <v>28900</v>
      </c>
      <c r="H2820" s="152" t="s">
        <v>381</v>
      </c>
    </row>
    <row r="2822" spans="1:8" ht="12.75">
      <c r="A2822" s="147" t="s">
        <v>759</v>
      </c>
      <c r="C2822" s="153" t="s">
        <v>760</v>
      </c>
      <c r="D2822" s="131">
        <v>37806.11149638891</v>
      </c>
      <c r="F2822" s="131">
        <v>28730.666666656733</v>
      </c>
      <c r="G2822" s="131">
        <v>28988.666666656733</v>
      </c>
      <c r="H2822" s="131">
        <v>8977.263011550362</v>
      </c>
    </row>
    <row r="2823" spans="1:8" ht="12.75">
      <c r="A2823" s="130">
        <v>38379.1671875</v>
      </c>
      <c r="C2823" s="153" t="s">
        <v>761</v>
      </c>
      <c r="D2823" s="131">
        <v>239.92992033414563</v>
      </c>
      <c r="F2823" s="131">
        <v>197.68999299170628</v>
      </c>
      <c r="G2823" s="131">
        <v>404.357927237873</v>
      </c>
      <c r="H2823" s="131">
        <v>239.92992033414563</v>
      </c>
    </row>
    <row r="2825" spans="3:8" ht="12.75">
      <c r="C2825" s="153" t="s">
        <v>762</v>
      </c>
      <c r="D2825" s="131">
        <v>0.6346326317031119</v>
      </c>
      <c r="F2825" s="131">
        <v>0.6880800758484821</v>
      </c>
      <c r="G2825" s="131">
        <v>1.394882806745205</v>
      </c>
      <c r="H2825" s="131">
        <v>2.6726399797515796</v>
      </c>
    </row>
    <row r="2826" spans="1:10" ht="12.75">
      <c r="A2826" s="147" t="s">
        <v>751</v>
      </c>
      <c r="C2826" s="148" t="s">
        <v>752</v>
      </c>
      <c r="D2826" s="148" t="s">
        <v>753</v>
      </c>
      <c r="F2826" s="148" t="s">
        <v>754</v>
      </c>
      <c r="G2826" s="148" t="s">
        <v>755</v>
      </c>
      <c r="H2826" s="148" t="s">
        <v>756</v>
      </c>
      <c r="I2826" s="149" t="s">
        <v>757</v>
      </c>
      <c r="J2826" s="148" t="s">
        <v>758</v>
      </c>
    </row>
    <row r="2827" spans="1:8" ht="12.75">
      <c r="A2827" s="150" t="s">
        <v>822</v>
      </c>
      <c r="C2827" s="151">
        <v>407.77100000018254</v>
      </c>
      <c r="D2827" s="131">
        <v>1241554.821805954</v>
      </c>
      <c r="F2827" s="131">
        <v>64200</v>
      </c>
      <c r="G2827" s="131">
        <v>61900</v>
      </c>
      <c r="H2827" s="152" t="s">
        <v>382</v>
      </c>
    </row>
    <row r="2829" spans="4:8" ht="12.75">
      <c r="D2829" s="131">
        <v>1260279.514032364</v>
      </c>
      <c r="F2829" s="131">
        <v>64100</v>
      </c>
      <c r="G2829" s="131">
        <v>61600</v>
      </c>
      <c r="H2829" s="152" t="s">
        <v>383</v>
      </c>
    </row>
    <row r="2831" spans="4:8" ht="12.75">
      <c r="D2831" s="131">
        <v>1261165.51902771</v>
      </c>
      <c r="F2831" s="131">
        <v>63800</v>
      </c>
      <c r="G2831" s="131">
        <v>61200</v>
      </c>
      <c r="H2831" s="152" t="s">
        <v>384</v>
      </c>
    </row>
    <row r="2833" spans="1:8" ht="12.75">
      <c r="A2833" s="147" t="s">
        <v>759</v>
      </c>
      <c r="C2833" s="153" t="s">
        <v>760</v>
      </c>
      <c r="D2833" s="131">
        <v>1254333.2849553425</v>
      </c>
      <c r="F2833" s="131">
        <v>64033.33333333333</v>
      </c>
      <c r="G2833" s="131">
        <v>61566.66666666667</v>
      </c>
      <c r="H2833" s="131">
        <v>1191553.4526702273</v>
      </c>
    </row>
    <row r="2834" spans="1:8" ht="12.75">
      <c r="A2834" s="130">
        <v>38379.167905092596</v>
      </c>
      <c r="C2834" s="153" t="s">
        <v>761</v>
      </c>
      <c r="D2834" s="131">
        <v>11075.337085520992</v>
      </c>
      <c r="F2834" s="131">
        <v>208.16659994661327</v>
      </c>
      <c r="G2834" s="131">
        <v>351.1884584284246</v>
      </c>
      <c r="H2834" s="131">
        <v>11075.337085520992</v>
      </c>
    </row>
    <row r="2836" spans="3:8" ht="12.75">
      <c r="C2836" s="153" t="s">
        <v>762</v>
      </c>
      <c r="D2836" s="131">
        <v>0.8829660520341933</v>
      </c>
      <c r="F2836" s="131">
        <v>0.32509099419044246</v>
      </c>
      <c r="G2836" s="131">
        <v>0.5704198025366941</v>
      </c>
      <c r="H2836" s="131">
        <v>0.9294872219707453</v>
      </c>
    </row>
    <row r="2837" spans="1:10" ht="12.75">
      <c r="A2837" s="147" t="s">
        <v>751</v>
      </c>
      <c r="C2837" s="148" t="s">
        <v>752</v>
      </c>
      <c r="D2837" s="148" t="s">
        <v>753</v>
      </c>
      <c r="F2837" s="148" t="s">
        <v>754</v>
      </c>
      <c r="G2837" s="148" t="s">
        <v>755</v>
      </c>
      <c r="H2837" s="148" t="s">
        <v>756</v>
      </c>
      <c r="I2837" s="149" t="s">
        <v>757</v>
      </c>
      <c r="J2837" s="148" t="s">
        <v>758</v>
      </c>
    </row>
    <row r="2838" spans="1:8" ht="12.75">
      <c r="A2838" s="150" t="s">
        <v>829</v>
      </c>
      <c r="C2838" s="151">
        <v>455.40299999993294</v>
      </c>
      <c r="D2838" s="131">
        <v>55432.31358700991</v>
      </c>
      <c r="F2838" s="131">
        <v>40477.5</v>
      </c>
      <c r="G2838" s="131">
        <v>42502.5</v>
      </c>
      <c r="H2838" s="152" t="s">
        <v>385</v>
      </c>
    </row>
    <row r="2840" spans="4:8" ht="12.75">
      <c r="D2840" s="131">
        <v>55183.4491584301</v>
      </c>
      <c r="F2840" s="131">
        <v>40350</v>
      </c>
      <c r="G2840" s="131">
        <v>42275</v>
      </c>
      <c r="H2840" s="152" t="s">
        <v>386</v>
      </c>
    </row>
    <row r="2842" spans="4:8" ht="12.75">
      <c r="D2842" s="131">
        <v>54581.93426823616</v>
      </c>
      <c r="F2842" s="131">
        <v>40257.5</v>
      </c>
      <c r="G2842" s="131">
        <v>42342.5</v>
      </c>
      <c r="H2842" s="152" t="s">
        <v>387</v>
      </c>
    </row>
    <row r="2844" spans="1:8" ht="12.75">
      <c r="A2844" s="147" t="s">
        <v>759</v>
      </c>
      <c r="C2844" s="153" t="s">
        <v>760</v>
      </c>
      <c r="D2844" s="131">
        <v>55065.89900455873</v>
      </c>
      <c r="F2844" s="131">
        <v>40361.666666666664</v>
      </c>
      <c r="G2844" s="131">
        <v>42373.33333333333</v>
      </c>
      <c r="H2844" s="131">
        <v>13704.246872775775</v>
      </c>
    </row>
    <row r="2845" spans="1:8" ht="12.75">
      <c r="A2845" s="130">
        <v>38379.16881944444</v>
      </c>
      <c r="C2845" s="153" t="s">
        <v>761</v>
      </c>
      <c r="D2845" s="131">
        <v>437.20678798086266</v>
      </c>
      <c r="F2845" s="131">
        <v>110.46304057617341</v>
      </c>
      <c r="G2845" s="131">
        <v>116.84212995890366</v>
      </c>
      <c r="H2845" s="131">
        <v>437.20678798086266</v>
      </c>
    </row>
    <row r="2847" spans="3:8" ht="12.75">
      <c r="C2847" s="153" t="s">
        <v>762</v>
      </c>
      <c r="D2847" s="131">
        <v>0.7939701264927459</v>
      </c>
      <c r="F2847" s="131">
        <v>0.27368305052526765</v>
      </c>
      <c r="G2847" s="131">
        <v>0.27574448542850144</v>
      </c>
      <c r="H2847" s="131">
        <v>3.1903014593921055</v>
      </c>
    </row>
    <row r="2848" spans="1:16" ht="12.75">
      <c r="A2848" s="141" t="s">
        <v>742</v>
      </c>
      <c r="B2848" s="136" t="s">
        <v>388</v>
      </c>
      <c r="D2848" s="141" t="s">
        <v>743</v>
      </c>
      <c r="E2848" s="136" t="s">
        <v>744</v>
      </c>
      <c r="F2848" s="137" t="s">
        <v>793</v>
      </c>
      <c r="G2848" s="142" t="s">
        <v>746</v>
      </c>
      <c r="H2848" s="143">
        <v>2</v>
      </c>
      <c r="I2848" s="144" t="s">
        <v>747</v>
      </c>
      <c r="J2848" s="143">
        <v>10</v>
      </c>
      <c r="K2848" s="142" t="s">
        <v>748</v>
      </c>
      <c r="L2848" s="145">
        <v>1</v>
      </c>
      <c r="M2848" s="142" t="s">
        <v>749</v>
      </c>
      <c r="N2848" s="146">
        <v>1</v>
      </c>
      <c r="O2848" s="142" t="s">
        <v>750</v>
      </c>
      <c r="P2848" s="146">
        <v>1</v>
      </c>
    </row>
    <row r="2850" spans="1:10" ht="12.75">
      <c r="A2850" s="147" t="s">
        <v>751</v>
      </c>
      <c r="C2850" s="148" t="s">
        <v>752</v>
      </c>
      <c r="D2850" s="148" t="s">
        <v>753</v>
      </c>
      <c r="F2850" s="148" t="s">
        <v>754</v>
      </c>
      <c r="G2850" s="148" t="s">
        <v>755</v>
      </c>
      <c r="H2850" s="148" t="s">
        <v>756</v>
      </c>
      <c r="I2850" s="149" t="s">
        <v>757</v>
      </c>
      <c r="J2850" s="148" t="s">
        <v>758</v>
      </c>
    </row>
    <row r="2851" spans="1:8" ht="12.75">
      <c r="A2851" s="150" t="s">
        <v>825</v>
      </c>
      <c r="C2851" s="151">
        <v>228.61599999992177</v>
      </c>
      <c r="D2851" s="131">
        <v>43311.084938168526</v>
      </c>
      <c r="F2851" s="131">
        <v>25908</v>
      </c>
      <c r="G2851" s="131">
        <v>25895.000000029802</v>
      </c>
      <c r="H2851" s="152" t="s">
        <v>389</v>
      </c>
    </row>
    <row r="2853" spans="4:8" ht="12.75">
      <c r="D2853" s="131">
        <v>44534.9400292635</v>
      </c>
      <c r="F2853" s="131">
        <v>26496</v>
      </c>
      <c r="G2853" s="131">
        <v>26120.000000029802</v>
      </c>
      <c r="H2853" s="152" t="s">
        <v>390</v>
      </c>
    </row>
    <row r="2855" spans="4:8" ht="12.75">
      <c r="D2855" s="131">
        <v>45279.38826614618</v>
      </c>
      <c r="F2855" s="131">
        <v>26344</v>
      </c>
      <c r="G2855" s="131">
        <v>25993.000000029802</v>
      </c>
      <c r="H2855" s="152" t="s">
        <v>391</v>
      </c>
    </row>
    <row r="2857" spans="1:8" ht="12.75">
      <c r="A2857" s="147" t="s">
        <v>759</v>
      </c>
      <c r="C2857" s="153" t="s">
        <v>760</v>
      </c>
      <c r="D2857" s="131">
        <v>44375.13774452607</v>
      </c>
      <c r="F2857" s="131">
        <v>26249.333333333336</v>
      </c>
      <c r="G2857" s="131">
        <v>26002.666666696467</v>
      </c>
      <c r="H2857" s="131">
        <v>18252.27473692489</v>
      </c>
    </row>
    <row r="2858" spans="1:8" ht="12.75">
      <c r="A2858" s="130">
        <v>38379.17128472222</v>
      </c>
      <c r="C2858" s="153" t="s">
        <v>761</v>
      </c>
      <c r="D2858" s="131">
        <v>993.8345311908669</v>
      </c>
      <c r="F2858" s="131">
        <v>305.21686279321676</v>
      </c>
      <c r="G2858" s="131">
        <v>112.81105146807795</v>
      </c>
      <c r="H2858" s="131">
        <v>993.8345311908669</v>
      </c>
    </row>
    <row r="2860" spans="3:8" ht="12.75">
      <c r="C2860" s="153" t="s">
        <v>762</v>
      </c>
      <c r="D2860" s="131">
        <v>2.239620160533388</v>
      </c>
      <c r="F2860" s="131">
        <v>1.1627604363027002</v>
      </c>
      <c r="G2860" s="131">
        <v>0.4338441626549149</v>
      </c>
      <c r="H2860" s="131">
        <v>5.444989983524137</v>
      </c>
    </row>
    <row r="2861" spans="1:10" ht="12.75">
      <c r="A2861" s="147" t="s">
        <v>751</v>
      </c>
      <c r="C2861" s="148" t="s">
        <v>752</v>
      </c>
      <c r="D2861" s="148" t="s">
        <v>753</v>
      </c>
      <c r="F2861" s="148" t="s">
        <v>754</v>
      </c>
      <c r="G2861" s="148" t="s">
        <v>755</v>
      </c>
      <c r="H2861" s="148" t="s">
        <v>756</v>
      </c>
      <c r="I2861" s="149" t="s">
        <v>757</v>
      </c>
      <c r="J2861" s="148" t="s">
        <v>758</v>
      </c>
    </row>
    <row r="2862" spans="1:8" ht="12.75">
      <c r="A2862" s="150" t="s">
        <v>826</v>
      </c>
      <c r="C2862" s="151">
        <v>231.6040000000503</v>
      </c>
      <c r="D2862" s="131">
        <v>183535.8560256958</v>
      </c>
      <c r="F2862" s="131">
        <v>19639</v>
      </c>
      <c r="G2862" s="131">
        <v>21904</v>
      </c>
      <c r="H2862" s="152" t="s">
        <v>392</v>
      </c>
    </row>
    <row r="2864" spans="4:8" ht="12.75">
      <c r="D2864" s="131">
        <v>185678.53826117516</v>
      </c>
      <c r="F2864" s="131">
        <v>20124</v>
      </c>
      <c r="G2864" s="131">
        <v>22541</v>
      </c>
      <c r="H2864" s="152" t="s">
        <v>393</v>
      </c>
    </row>
    <row r="2866" spans="4:8" ht="12.75">
      <c r="D2866" s="131">
        <v>182899.07725977898</v>
      </c>
      <c r="F2866" s="131">
        <v>19557</v>
      </c>
      <c r="G2866" s="131">
        <v>22101</v>
      </c>
      <c r="H2866" s="152" t="s">
        <v>394</v>
      </c>
    </row>
    <row r="2868" spans="1:8" ht="12.75">
      <c r="A2868" s="147" t="s">
        <v>759</v>
      </c>
      <c r="C2868" s="153" t="s">
        <v>760</v>
      </c>
      <c r="D2868" s="131">
        <v>184037.82384888333</v>
      </c>
      <c r="F2868" s="131">
        <v>19773.333333333332</v>
      </c>
      <c r="G2868" s="131">
        <v>22182</v>
      </c>
      <c r="H2868" s="131">
        <v>162979.2854338803</v>
      </c>
    </row>
    <row r="2869" spans="1:8" ht="12.75">
      <c r="A2869" s="130">
        <v>38379.172002314815</v>
      </c>
      <c r="C2869" s="153" t="s">
        <v>761</v>
      </c>
      <c r="D2869" s="131">
        <v>1456.1351709957898</v>
      </c>
      <c r="F2869" s="131">
        <v>306.44140277275415</v>
      </c>
      <c r="G2869" s="131">
        <v>326.1334082856278</v>
      </c>
      <c r="H2869" s="131">
        <v>1456.1351709957898</v>
      </c>
    </row>
    <row r="2871" spans="3:8" ht="12.75">
      <c r="C2871" s="153" t="s">
        <v>762</v>
      </c>
      <c r="D2871" s="131">
        <v>0.791215164656287</v>
      </c>
      <c r="F2871" s="131">
        <v>1.5497710861737404</v>
      </c>
      <c r="G2871" s="131">
        <v>1.4702615106195465</v>
      </c>
      <c r="H2871" s="131">
        <v>0.8934480029896408</v>
      </c>
    </row>
    <row r="2872" spans="1:10" ht="12.75">
      <c r="A2872" s="147" t="s">
        <v>751</v>
      </c>
      <c r="C2872" s="148" t="s">
        <v>752</v>
      </c>
      <c r="D2872" s="148" t="s">
        <v>753</v>
      </c>
      <c r="F2872" s="148" t="s">
        <v>754</v>
      </c>
      <c r="G2872" s="148" t="s">
        <v>755</v>
      </c>
      <c r="H2872" s="148" t="s">
        <v>756</v>
      </c>
      <c r="I2872" s="149" t="s">
        <v>757</v>
      </c>
      <c r="J2872" s="148" t="s">
        <v>758</v>
      </c>
    </row>
    <row r="2873" spans="1:8" ht="12.75">
      <c r="A2873" s="150" t="s">
        <v>824</v>
      </c>
      <c r="C2873" s="151">
        <v>267.7160000000149</v>
      </c>
      <c r="D2873" s="131">
        <v>90019.10202717781</v>
      </c>
      <c r="F2873" s="131">
        <v>4906</v>
      </c>
      <c r="G2873" s="131">
        <v>5075.5</v>
      </c>
      <c r="H2873" s="152" t="s">
        <v>395</v>
      </c>
    </row>
    <row r="2875" spans="4:8" ht="12.75">
      <c r="D2875" s="131">
        <v>58400.5</v>
      </c>
      <c r="F2875" s="131">
        <v>4955.5</v>
      </c>
      <c r="G2875" s="131">
        <v>5135.25</v>
      </c>
      <c r="H2875" s="152" t="s">
        <v>396</v>
      </c>
    </row>
    <row r="2877" spans="4:8" ht="12.75">
      <c r="D2877" s="131">
        <v>87824.786470294</v>
      </c>
      <c r="F2877" s="131">
        <v>4924.75</v>
      </c>
      <c r="G2877" s="131">
        <v>5051</v>
      </c>
      <c r="H2877" s="152" t="s">
        <v>397</v>
      </c>
    </row>
    <row r="2879" spans="1:8" ht="12.75">
      <c r="A2879" s="147" t="s">
        <v>759</v>
      </c>
      <c r="C2879" s="153" t="s">
        <v>760</v>
      </c>
      <c r="D2879" s="131">
        <v>78748.12949915726</v>
      </c>
      <c r="F2879" s="131">
        <v>4928.75</v>
      </c>
      <c r="G2879" s="131">
        <v>5087.25</v>
      </c>
      <c r="H2879" s="131">
        <v>73733.73990830287</v>
      </c>
    </row>
    <row r="2880" spans="1:8" ht="12.75">
      <c r="A2880" s="130">
        <v>38379.17291666667</v>
      </c>
      <c r="C2880" s="153" t="s">
        <v>761</v>
      </c>
      <c r="D2880" s="131">
        <v>17655.686757162068</v>
      </c>
      <c r="F2880" s="131">
        <v>24.99124846821383</v>
      </c>
      <c r="G2880" s="131">
        <v>43.33661846521946</v>
      </c>
      <c r="H2880" s="131">
        <v>17655.686757162068</v>
      </c>
    </row>
    <row r="2882" spans="3:8" ht="12.75">
      <c r="C2882" s="153" t="s">
        <v>762</v>
      </c>
      <c r="D2882" s="131">
        <v>22.42045223099682</v>
      </c>
      <c r="F2882" s="131">
        <v>0.5070504381073058</v>
      </c>
      <c r="G2882" s="131">
        <v>0.8518672851780326</v>
      </c>
      <c r="H2882" s="131">
        <v>23.945193583180682</v>
      </c>
    </row>
    <row r="2883" spans="1:10" ht="12.75">
      <c r="A2883" s="147" t="s">
        <v>751</v>
      </c>
      <c r="C2883" s="148" t="s">
        <v>752</v>
      </c>
      <c r="D2883" s="148" t="s">
        <v>753</v>
      </c>
      <c r="F2883" s="148" t="s">
        <v>754</v>
      </c>
      <c r="G2883" s="148" t="s">
        <v>755</v>
      </c>
      <c r="H2883" s="148" t="s">
        <v>756</v>
      </c>
      <c r="I2883" s="149" t="s">
        <v>757</v>
      </c>
      <c r="J2883" s="148" t="s">
        <v>758</v>
      </c>
    </row>
    <row r="2884" spans="1:8" ht="12.75">
      <c r="A2884" s="150" t="s">
        <v>823</v>
      </c>
      <c r="C2884" s="151">
        <v>292.40199999976903</v>
      </c>
      <c r="D2884" s="131">
        <v>22246.659727811813</v>
      </c>
      <c r="F2884" s="131">
        <v>19126.5</v>
      </c>
      <c r="G2884" s="131">
        <v>18549.25</v>
      </c>
      <c r="H2884" s="152" t="s">
        <v>398</v>
      </c>
    </row>
    <row r="2886" spans="4:8" ht="12.75">
      <c r="D2886" s="131">
        <v>22117.652247041464</v>
      </c>
      <c r="F2886" s="131">
        <v>19241.25</v>
      </c>
      <c r="G2886" s="131">
        <v>18560</v>
      </c>
      <c r="H2886" s="152" t="s">
        <v>399</v>
      </c>
    </row>
    <row r="2888" spans="4:8" ht="12.75">
      <c r="D2888" s="131">
        <v>22461.397712230682</v>
      </c>
      <c r="F2888" s="131">
        <v>19422.25</v>
      </c>
      <c r="G2888" s="131">
        <v>18756.5</v>
      </c>
      <c r="H2888" s="152" t="s">
        <v>400</v>
      </c>
    </row>
    <row r="2890" spans="1:8" ht="12.75">
      <c r="A2890" s="147" t="s">
        <v>759</v>
      </c>
      <c r="C2890" s="153" t="s">
        <v>760</v>
      </c>
      <c r="D2890" s="131">
        <v>22275.236562361322</v>
      </c>
      <c r="F2890" s="131">
        <v>19263.333333333332</v>
      </c>
      <c r="G2890" s="131">
        <v>18621.916666666668</v>
      </c>
      <c r="H2890" s="131">
        <v>3382.3373210147097</v>
      </c>
    </row>
    <row r="2891" spans="1:8" ht="12.75">
      <c r="A2891" s="130">
        <v>38379.173842592594</v>
      </c>
      <c r="C2891" s="153" t="s">
        <v>761</v>
      </c>
      <c r="D2891" s="131">
        <v>173.64536508133276</v>
      </c>
      <c r="F2891" s="131">
        <v>149.1065754195077</v>
      </c>
      <c r="G2891" s="131">
        <v>116.6764579224675</v>
      </c>
      <c r="H2891" s="131">
        <v>173.64536508133276</v>
      </c>
    </row>
    <row r="2893" spans="3:8" ht="12.75">
      <c r="C2893" s="153" t="s">
        <v>762</v>
      </c>
      <c r="D2893" s="131">
        <v>0.7795444263642207</v>
      </c>
      <c r="F2893" s="131">
        <v>0.774043478557749</v>
      </c>
      <c r="G2893" s="131">
        <v>0.6265545056987555</v>
      </c>
      <c r="H2893" s="131">
        <v>5.1338866766026365</v>
      </c>
    </row>
    <row r="2894" spans="1:10" ht="12.75">
      <c r="A2894" s="147" t="s">
        <v>751</v>
      </c>
      <c r="C2894" s="148" t="s">
        <v>752</v>
      </c>
      <c r="D2894" s="148" t="s">
        <v>753</v>
      </c>
      <c r="F2894" s="148" t="s">
        <v>754</v>
      </c>
      <c r="G2894" s="148" t="s">
        <v>755</v>
      </c>
      <c r="H2894" s="148" t="s">
        <v>756</v>
      </c>
      <c r="I2894" s="149" t="s">
        <v>757</v>
      </c>
      <c r="J2894" s="148" t="s">
        <v>758</v>
      </c>
    </row>
    <row r="2895" spans="1:8" ht="12.75">
      <c r="A2895" s="150" t="s">
        <v>877</v>
      </c>
      <c r="C2895" s="151">
        <v>309.418</v>
      </c>
      <c r="D2895" s="131">
        <v>29886.7735144794</v>
      </c>
      <c r="F2895" s="131">
        <v>6244</v>
      </c>
      <c r="G2895" s="131">
        <v>6278</v>
      </c>
      <c r="H2895" s="152" t="s">
        <v>401</v>
      </c>
    </row>
    <row r="2897" spans="4:8" ht="12.75">
      <c r="D2897" s="131">
        <v>27226.323471605778</v>
      </c>
      <c r="F2897" s="131">
        <v>6086</v>
      </c>
      <c r="G2897" s="131">
        <v>6006</v>
      </c>
      <c r="H2897" s="152" t="s">
        <v>402</v>
      </c>
    </row>
    <row r="2899" spans="4:8" ht="12.75">
      <c r="D2899" s="131">
        <v>30694.38177037239</v>
      </c>
      <c r="F2899" s="131">
        <v>6070</v>
      </c>
      <c r="G2899" s="131">
        <v>6240</v>
      </c>
      <c r="H2899" s="152" t="s">
        <v>403</v>
      </c>
    </row>
    <row r="2901" spans="1:8" ht="12.75">
      <c r="A2901" s="147" t="s">
        <v>759</v>
      </c>
      <c r="C2901" s="153" t="s">
        <v>760</v>
      </c>
      <c r="D2901" s="131">
        <v>29269.159585485853</v>
      </c>
      <c r="F2901" s="131">
        <v>6133.333333333334</v>
      </c>
      <c r="G2901" s="131">
        <v>6174.666666666666</v>
      </c>
      <c r="H2901" s="131">
        <v>23112.65091496562</v>
      </c>
    </row>
    <row r="2902" spans="1:8" ht="12.75">
      <c r="A2902" s="130">
        <v>38379.17458333333</v>
      </c>
      <c r="C2902" s="153" t="s">
        <v>761</v>
      </c>
      <c r="D2902" s="131">
        <v>1814.6466088129396</v>
      </c>
      <c r="F2902" s="131">
        <v>96.17345441094092</v>
      </c>
      <c r="G2902" s="131">
        <v>147.30014709202885</v>
      </c>
      <c r="H2902" s="131">
        <v>1814.6466088129396</v>
      </c>
    </row>
    <row r="2904" spans="3:8" ht="12.75">
      <c r="C2904" s="153" t="s">
        <v>762</v>
      </c>
      <c r="D2904" s="131">
        <v>6.199858945430043</v>
      </c>
      <c r="F2904" s="131">
        <v>1.568045452352297</v>
      </c>
      <c r="G2904" s="131">
        <v>2.3855562582384295</v>
      </c>
      <c r="H2904" s="131">
        <v>7.851313185533129</v>
      </c>
    </row>
    <row r="2905" spans="1:10" ht="12.75">
      <c r="A2905" s="147" t="s">
        <v>751</v>
      </c>
      <c r="C2905" s="148" t="s">
        <v>752</v>
      </c>
      <c r="D2905" s="148" t="s">
        <v>753</v>
      </c>
      <c r="F2905" s="148" t="s">
        <v>754</v>
      </c>
      <c r="G2905" s="148" t="s">
        <v>755</v>
      </c>
      <c r="H2905" s="148" t="s">
        <v>756</v>
      </c>
      <c r="I2905" s="149" t="s">
        <v>757</v>
      </c>
      <c r="J2905" s="148" t="s">
        <v>758</v>
      </c>
    </row>
    <row r="2906" spans="1:8" ht="12.75">
      <c r="A2906" s="150" t="s">
        <v>827</v>
      </c>
      <c r="C2906" s="151">
        <v>324.75400000019</v>
      </c>
      <c r="D2906" s="131">
        <v>30129.410366028547</v>
      </c>
      <c r="F2906" s="131">
        <v>25911</v>
      </c>
      <c r="G2906" s="131">
        <v>22308</v>
      </c>
      <c r="H2906" s="152" t="s">
        <v>404</v>
      </c>
    </row>
    <row r="2908" spans="4:8" ht="12.75">
      <c r="D2908" s="131">
        <v>29682.49018868804</v>
      </c>
      <c r="F2908" s="131">
        <v>24869</v>
      </c>
      <c r="G2908" s="131">
        <v>22938</v>
      </c>
      <c r="H2908" s="152" t="s">
        <v>405</v>
      </c>
    </row>
    <row r="2910" spans="4:8" ht="12.75">
      <c r="D2910" s="131">
        <v>29830.645030856133</v>
      </c>
      <c r="F2910" s="131">
        <v>25461</v>
      </c>
      <c r="G2910" s="131">
        <v>22742</v>
      </c>
      <c r="H2910" s="152" t="s">
        <v>406</v>
      </c>
    </row>
    <row r="2912" spans="1:8" ht="12.75">
      <c r="A2912" s="147" t="s">
        <v>759</v>
      </c>
      <c r="C2912" s="153" t="s">
        <v>760</v>
      </c>
      <c r="D2912" s="131">
        <v>29880.848528524242</v>
      </c>
      <c r="F2912" s="131">
        <v>25413.666666666664</v>
      </c>
      <c r="G2912" s="131">
        <v>22662.666666666664</v>
      </c>
      <c r="H2912" s="131">
        <v>5308.770677647047</v>
      </c>
    </row>
    <row r="2913" spans="1:8" ht="12.75">
      <c r="A2913" s="130">
        <v>38379.1753125</v>
      </c>
      <c r="C2913" s="153" t="s">
        <v>761</v>
      </c>
      <c r="D2913" s="131">
        <v>227.65039998167452</v>
      </c>
      <c r="F2913" s="131">
        <v>522.6101159883277</v>
      </c>
      <c r="G2913" s="131">
        <v>322.4055417224297</v>
      </c>
      <c r="H2913" s="131">
        <v>227.65039998167452</v>
      </c>
    </row>
    <row r="2915" spans="3:8" ht="12.75">
      <c r="C2915" s="153" t="s">
        <v>762</v>
      </c>
      <c r="D2915" s="131">
        <v>0.7618605601656846</v>
      </c>
      <c r="F2915" s="131">
        <v>2.056413672387538</v>
      </c>
      <c r="G2915" s="131">
        <v>1.4226284420299016</v>
      </c>
      <c r="H2915" s="131">
        <v>4.28819426953612</v>
      </c>
    </row>
    <row r="2916" spans="1:10" ht="12.75">
      <c r="A2916" s="147" t="s">
        <v>751</v>
      </c>
      <c r="C2916" s="148" t="s">
        <v>752</v>
      </c>
      <c r="D2916" s="148" t="s">
        <v>753</v>
      </c>
      <c r="F2916" s="148" t="s">
        <v>754</v>
      </c>
      <c r="G2916" s="148" t="s">
        <v>755</v>
      </c>
      <c r="H2916" s="148" t="s">
        <v>756</v>
      </c>
      <c r="I2916" s="149" t="s">
        <v>757</v>
      </c>
      <c r="J2916" s="148" t="s">
        <v>758</v>
      </c>
    </row>
    <row r="2917" spans="1:8" ht="12.75">
      <c r="A2917" s="150" t="s">
        <v>846</v>
      </c>
      <c r="C2917" s="151">
        <v>343.82299999985844</v>
      </c>
      <c r="D2917" s="131">
        <v>22520.163157641888</v>
      </c>
      <c r="F2917" s="131">
        <v>20380</v>
      </c>
      <c r="G2917" s="131">
        <v>20248</v>
      </c>
      <c r="H2917" s="152" t="s">
        <v>407</v>
      </c>
    </row>
    <row r="2919" spans="4:8" ht="12.75">
      <c r="D2919" s="131">
        <v>22580.57933846116</v>
      </c>
      <c r="F2919" s="131">
        <v>20794</v>
      </c>
      <c r="G2919" s="131">
        <v>20546</v>
      </c>
      <c r="H2919" s="152" t="s">
        <v>408</v>
      </c>
    </row>
    <row r="2921" spans="4:8" ht="12.75">
      <c r="D2921" s="131">
        <v>22467.13013353944</v>
      </c>
      <c r="F2921" s="131">
        <v>20606</v>
      </c>
      <c r="G2921" s="131">
        <v>20418</v>
      </c>
      <c r="H2921" s="152" t="s">
        <v>409</v>
      </c>
    </row>
    <row r="2923" spans="1:8" ht="12.75">
      <c r="A2923" s="147" t="s">
        <v>759</v>
      </c>
      <c r="C2923" s="153" t="s">
        <v>760</v>
      </c>
      <c r="D2923" s="131">
        <v>22522.62420988083</v>
      </c>
      <c r="F2923" s="131">
        <v>20593.333333333332</v>
      </c>
      <c r="G2923" s="131">
        <v>20404</v>
      </c>
      <c r="H2923" s="131">
        <v>2010.300712613069</v>
      </c>
    </row>
    <row r="2924" spans="1:8" ht="12.75">
      <c r="A2924" s="130">
        <v>38379.17600694444</v>
      </c>
      <c r="C2924" s="153" t="s">
        <v>761</v>
      </c>
      <c r="D2924" s="131">
        <v>56.764629019370034</v>
      </c>
      <c r="F2924" s="131">
        <v>207.2904564453784</v>
      </c>
      <c r="G2924" s="131">
        <v>149.49247472699085</v>
      </c>
      <c r="H2924" s="131">
        <v>56.764629019370034</v>
      </c>
    </row>
    <row r="2926" spans="3:8" ht="12.75">
      <c r="C2926" s="153" t="s">
        <v>762</v>
      </c>
      <c r="D2926" s="131">
        <v>0.25203381493381666</v>
      </c>
      <c r="F2926" s="131">
        <v>1.0065901089934206</v>
      </c>
      <c r="G2926" s="131">
        <v>0.7326625893304786</v>
      </c>
      <c r="H2926" s="131">
        <v>2.823688449355675</v>
      </c>
    </row>
    <row r="2927" spans="1:10" ht="12.75">
      <c r="A2927" s="147" t="s">
        <v>751</v>
      </c>
      <c r="C2927" s="148" t="s">
        <v>752</v>
      </c>
      <c r="D2927" s="148" t="s">
        <v>753</v>
      </c>
      <c r="F2927" s="148" t="s">
        <v>754</v>
      </c>
      <c r="G2927" s="148" t="s">
        <v>755</v>
      </c>
      <c r="H2927" s="148" t="s">
        <v>756</v>
      </c>
      <c r="I2927" s="149" t="s">
        <v>757</v>
      </c>
      <c r="J2927" s="148" t="s">
        <v>758</v>
      </c>
    </row>
    <row r="2928" spans="1:8" ht="12.75">
      <c r="A2928" s="150" t="s">
        <v>828</v>
      </c>
      <c r="C2928" s="151">
        <v>361.38400000007823</v>
      </c>
      <c r="D2928" s="131">
        <v>29893.12709107995</v>
      </c>
      <c r="F2928" s="131">
        <v>21702</v>
      </c>
      <c r="G2928" s="131">
        <v>21260</v>
      </c>
      <c r="H2928" s="152" t="s">
        <v>410</v>
      </c>
    </row>
    <row r="2930" spans="4:8" ht="12.75">
      <c r="D2930" s="131">
        <v>29799.311444461346</v>
      </c>
      <c r="F2930" s="131">
        <v>21256</v>
      </c>
      <c r="G2930" s="131">
        <v>21250</v>
      </c>
      <c r="H2930" s="152" t="s">
        <v>411</v>
      </c>
    </row>
    <row r="2932" spans="4:8" ht="12.75">
      <c r="D2932" s="131">
        <v>29174.923273682594</v>
      </c>
      <c r="F2932" s="131">
        <v>21830</v>
      </c>
      <c r="G2932" s="131">
        <v>21366</v>
      </c>
      <c r="H2932" s="152" t="s">
        <v>412</v>
      </c>
    </row>
    <row r="2934" spans="1:8" ht="12.75">
      <c r="A2934" s="147" t="s">
        <v>759</v>
      </c>
      <c r="C2934" s="153" t="s">
        <v>760</v>
      </c>
      <c r="D2934" s="131">
        <v>29622.45393640796</v>
      </c>
      <c r="F2934" s="131">
        <v>21596</v>
      </c>
      <c r="G2934" s="131">
        <v>21292</v>
      </c>
      <c r="H2934" s="131">
        <v>8166.185810552971</v>
      </c>
    </row>
    <row r="2935" spans="1:8" ht="12.75">
      <c r="A2935" s="130">
        <v>38379.17670138889</v>
      </c>
      <c r="C2935" s="153" t="s">
        <v>761</v>
      </c>
      <c r="D2935" s="131">
        <v>390.401222394374</v>
      </c>
      <c r="F2935" s="131">
        <v>301.3237461601724</v>
      </c>
      <c r="G2935" s="131">
        <v>64.28063471995279</v>
      </c>
      <c r="H2935" s="131">
        <v>390.401222394374</v>
      </c>
    </row>
    <row r="2937" spans="3:8" ht="12.75">
      <c r="C2937" s="153" t="s">
        <v>762</v>
      </c>
      <c r="D2937" s="131">
        <v>1.3179232997795125</v>
      </c>
      <c r="F2937" s="131">
        <v>1.3952757277281551</v>
      </c>
      <c r="G2937" s="131">
        <v>0.30190040728890094</v>
      </c>
      <c r="H2937" s="131">
        <v>4.78070462087536</v>
      </c>
    </row>
    <row r="2938" spans="1:10" ht="12.75">
      <c r="A2938" s="147" t="s">
        <v>751</v>
      </c>
      <c r="C2938" s="148" t="s">
        <v>752</v>
      </c>
      <c r="D2938" s="148" t="s">
        <v>753</v>
      </c>
      <c r="F2938" s="148" t="s">
        <v>754</v>
      </c>
      <c r="G2938" s="148" t="s">
        <v>755</v>
      </c>
      <c r="H2938" s="148" t="s">
        <v>756</v>
      </c>
      <c r="I2938" s="149" t="s">
        <v>757</v>
      </c>
      <c r="J2938" s="148" t="s">
        <v>758</v>
      </c>
    </row>
    <row r="2939" spans="1:8" ht="12.75">
      <c r="A2939" s="150" t="s">
        <v>847</v>
      </c>
      <c r="C2939" s="151">
        <v>371.029</v>
      </c>
      <c r="D2939" s="131">
        <v>29158.25</v>
      </c>
      <c r="F2939" s="131">
        <v>28034</v>
      </c>
      <c r="G2939" s="131">
        <v>28736</v>
      </c>
      <c r="H2939" s="152" t="s">
        <v>413</v>
      </c>
    </row>
    <row r="2941" spans="4:8" ht="12.75">
      <c r="D2941" s="131">
        <v>29429.75</v>
      </c>
      <c r="F2941" s="131">
        <v>28579.999999970198</v>
      </c>
      <c r="G2941" s="131">
        <v>28862</v>
      </c>
      <c r="H2941" s="152" t="s">
        <v>414</v>
      </c>
    </row>
    <row r="2943" spans="4:8" ht="12.75">
      <c r="D2943" s="131">
        <v>29339.5</v>
      </c>
      <c r="F2943" s="131">
        <v>28829.999999970198</v>
      </c>
      <c r="G2943" s="131">
        <v>29274.000000029802</v>
      </c>
      <c r="H2943" s="152" t="s">
        <v>415</v>
      </c>
    </row>
    <row r="2945" spans="1:8" ht="12.75">
      <c r="A2945" s="147" t="s">
        <v>759</v>
      </c>
      <c r="C2945" s="153" t="s">
        <v>760</v>
      </c>
      <c r="D2945" s="131">
        <v>29309.166666666664</v>
      </c>
      <c r="F2945" s="131">
        <v>28481.333333313465</v>
      </c>
      <c r="G2945" s="131">
        <v>28957.333333343267</v>
      </c>
      <c r="H2945" s="131">
        <v>646.6916842932345</v>
      </c>
    </row>
    <row r="2946" spans="1:8" ht="12.75">
      <c r="A2946" s="130">
        <v>38379.177407407406</v>
      </c>
      <c r="C2946" s="153" t="s">
        <v>761</v>
      </c>
      <c r="D2946" s="131">
        <v>138.26838334678442</v>
      </c>
      <c r="F2946" s="131">
        <v>407.06919966991563</v>
      </c>
      <c r="G2946" s="131">
        <v>281.38467147784024</v>
      </c>
      <c r="H2946" s="131">
        <v>138.26838334678442</v>
      </c>
    </row>
    <row r="2948" spans="3:8" ht="12.75">
      <c r="C2948" s="153" t="s">
        <v>762</v>
      </c>
      <c r="D2948" s="131">
        <v>0.471758153069692</v>
      </c>
      <c r="F2948" s="131">
        <v>1.429249097667008</v>
      </c>
      <c r="G2948" s="131">
        <v>0.9717216300225978</v>
      </c>
      <c r="H2948" s="131">
        <v>21.380881601701304</v>
      </c>
    </row>
    <row r="2949" spans="1:10" ht="12.75">
      <c r="A2949" s="147" t="s">
        <v>751</v>
      </c>
      <c r="C2949" s="148" t="s">
        <v>752</v>
      </c>
      <c r="D2949" s="148" t="s">
        <v>753</v>
      </c>
      <c r="F2949" s="148" t="s">
        <v>754</v>
      </c>
      <c r="G2949" s="148" t="s">
        <v>755</v>
      </c>
      <c r="H2949" s="148" t="s">
        <v>756</v>
      </c>
      <c r="I2949" s="149" t="s">
        <v>757</v>
      </c>
      <c r="J2949" s="148" t="s">
        <v>758</v>
      </c>
    </row>
    <row r="2950" spans="1:8" ht="12.75">
      <c r="A2950" s="150" t="s">
        <v>822</v>
      </c>
      <c r="C2950" s="151">
        <v>407.77100000018254</v>
      </c>
      <c r="D2950" s="131">
        <v>74953.86499929428</v>
      </c>
      <c r="F2950" s="131">
        <v>60500</v>
      </c>
      <c r="G2950" s="131">
        <v>59400</v>
      </c>
      <c r="H2950" s="152" t="s">
        <v>416</v>
      </c>
    </row>
    <row r="2952" spans="4:8" ht="12.75">
      <c r="D2952" s="131">
        <v>73977.91051375866</v>
      </c>
      <c r="F2952" s="131">
        <v>59400</v>
      </c>
      <c r="G2952" s="131">
        <v>58300</v>
      </c>
      <c r="H2952" s="152" t="s">
        <v>417</v>
      </c>
    </row>
    <row r="2954" spans="4:8" ht="12.75">
      <c r="D2954" s="131">
        <v>74964.5593496561</v>
      </c>
      <c r="F2954" s="131">
        <v>60600</v>
      </c>
      <c r="G2954" s="131">
        <v>59000</v>
      </c>
      <c r="H2954" s="152" t="s">
        <v>418</v>
      </c>
    </row>
    <row r="2956" spans="1:8" ht="12.75">
      <c r="A2956" s="147" t="s">
        <v>759</v>
      </c>
      <c r="C2956" s="153" t="s">
        <v>760</v>
      </c>
      <c r="D2956" s="131">
        <v>74632.11162090302</v>
      </c>
      <c r="F2956" s="131">
        <v>60166.66666666667</v>
      </c>
      <c r="G2956" s="131">
        <v>58900</v>
      </c>
      <c r="H2956" s="131">
        <v>15109.13468169966</v>
      </c>
    </row>
    <row r="2957" spans="1:8" ht="12.75">
      <c r="A2957" s="130">
        <v>38379.178125</v>
      </c>
      <c r="C2957" s="153" t="s">
        <v>761</v>
      </c>
      <c r="D2957" s="131">
        <v>566.5800108757442</v>
      </c>
      <c r="F2957" s="131">
        <v>665.8328118479393</v>
      </c>
      <c r="G2957" s="131">
        <v>556.7764362830022</v>
      </c>
      <c r="H2957" s="131">
        <v>566.5800108757442</v>
      </c>
    </row>
    <row r="2959" spans="3:8" ht="12.75">
      <c r="C2959" s="153" t="s">
        <v>762</v>
      </c>
      <c r="D2959" s="131">
        <v>0.7591638486040851</v>
      </c>
      <c r="F2959" s="131">
        <v>1.1066473327112563</v>
      </c>
      <c r="G2959" s="131">
        <v>0.9452910632988153</v>
      </c>
      <c r="H2959" s="131">
        <v>3.7499170059155773</v>
      </c>
    </row>
    <row r="2960" spans="1:10" ht="12.75">
      <c r="A2960" s="147" t="s">
        <v>751</v>
      </c>
      <c r="C2960" s="148" t="s">
        <v>752</v>
      </c>
      <c r="D2960" s="148" t="s">
        <v>753</v>
      </c>
      <c r="F2960" s="148" t="s">
        <v>754</v>
      </c>
      <c r="G2960" s="148" t="s">
        <v>755</v>
      </c>
      <c r="H2960" s="148" t="s">
        <v>756</v>
      </c>
      <c r="I2960" s="149" t="s">
        <v>757</v>
      </c>
      <c r="J2960" s="148" t="s">
        <v>758</v>
      </c>
    </row>
    <row r="2961" spans="1:8" ht="12.75">
      <c r="A2961" s="150" t="s">
        <v>829</v>
      </c>
      <c r="C2961" s="151">
        <v>455.40299999993294</v>
      </c>
      <c r="D2961" s="131">
        <v>81917.22580826283</v>
      </c>
      <c r="F2961" s="131">
        <v>40502.5</v>
      </c>
      <c r="G2961" s="131">
        <v>42947.5</v>
      </c>
      <c r="H2961" s="152" t="s">
        <v>419</v>
      </c>
    </row>
    <row r="2963" spans="4:8" ht="12.75">
      <c r="D2963" s="131">
        <v>78712.35585904121</v>
      </c>
      <c r="F2963" s="131">
        <v>40755</v>
      </c>
      <c r="G2963" s="131">
        <v>42875</v>
      </c>
      <c r="H2963" s="152" t="s">
        <v>420</v>
      </c>
    </row>
    <row r="2965" spans="4:8" ht="12.75">
      <c r="D2965" s="131">
        <v>81573.67021930218</v>
      </c>
      <c r="F2965" s="131">
        <v>40300</v>
      </c>
      <c r="G2965" s="131">
        <v>42867.5</v>
      </c>
      <c r="H2965" s="152" t="s">
        <v>421</v>
      </c>
    </row>
    <row r="2967" spans="1:8" ht="12.75">
      <c r="A2967" s="147" t="s">
        <v>759</v>
      </c>
      <c r="C2967" s="153" t="s">
        <v>760</v>
      </c>
      <c r="D2967" s="131">
        <v>80734.4172955354</v>
      </c>
      <c r="F2967" s="131">
        <v>40519.166666666664</v>
      </c>
      <c r="G2967" s="131">
        <v>42896.66666666667</v>
      </c>
      <c r="H2967" s="131">
        <v>39033.41196607804</v>
      </c>
    </row>
    <row r="2968" spans="1:8" ht="12.75">
      <c r="A2968" s="130">
        <v>38379.179027777776</v>
      </c>
      <c r="C2968" s="153" t="s">
        <v>761</v>
      </c>
      <c r="D2968" s="131">
        <v>1759.5615790291367</v>
      </c>
      <c r="F2968" s="131">
        <v>227.95741561382317</v>
      </c>
      <c r="G2968" s="131">
        <v>44.182387139371876</v>
      </c>
      <c r="H2968" s="131">
        <v>1759.5615790291367</v>
      </c>
    </row>
    <row r="2970" spans="3:8" ht="12.75">
      <c r="C2970" s="153" t="s">
        <v>762</v>
      </c>
      <c r="D2970" s="131">
        <v>2.1794442048031475</v>
      </c>
      <c r="F2970" s="131">
        <v>0.5625915692914626</v>
      </c>
      <c r="G2970" s="131">
        <v>0.10299725030547491</v>
      </c>
      <c r="H2970" s="131">
        <v>4.507834417750316</v>
      </c>
    </row>
    <row r="2971" spans="1:16" ht="12.75">
      <c r="A2971" s="141" t="s">
        <v>742</v>
      </c>
      <c r="B2971" s="136" t="s">
        <v>422</v>
      </c>
      <c r="D2971" s="141" t="s">
        <v>743</v>
      </c>
      <c r="E2971" s="136" t="s">
        <v>744</v>
      </c>
      <c r="F2971" s="137" t="s">
        <v>794</v>
      </c>
      <c r="G2971" s="142" t="s">
        <v>746</v>
      </c>
      <c r="H2971" s="143">
        <v>2</v>
      </c>
      <c r="I2971" s="144" t="s">
        <v>747</v>
      </c>
      <c r="J2971" s="143">
        <v>11</v>
      </c>
      <c r="K2971" s="142" t="s">
        <v>748</v>
      </c>
      <c r="L2971" s="145">
        <v>1</v>
      </c>
      <c r="M2971" s="142" t="s">
        <v>749</v>
      </c>
      <c r="N2971" s="146">
        <v>1</v>
      </c>
      <c r="O2971" s="142" t="s">
        <v>750</v>
      </c>
      <c r="P2971" s="146">
        <v>1</v>
      </c>
    </row>
    <row r="2973" spans="1:10" ht="12.75">
      <c r="A2973" s="147" t="s">
        <v>751</v>
      </c>
      <c r="C2973" s="148" t="s">
        <v>752</v>
      </c>
      <c r="D2973" s="148" t="s">
        <v>753</v>
      </c>
      <c r="F2973" s="148" t="s">
        <v>754</v>
      </c>
      <c r="G2973" s="148" t="s">
        <v>755</v>
      </c>
      <c r="H2973" s="148" t="s">
        <v>756</v>
      </c>
      <c r="I2973" s="149" t="s">
        <v>757</v>
      </c>
      <c r="J2973" s="148" t="s">
        <v>758</v>
      </c>
    </row>
    <row r="2974" spans="1:8" ht="12.75">
      <c r="A2974" s="150" t="s">
        <v>825</v>
      </c>
      <c r="C2974" s="151">
        <v>228.61599999992177</v>
      </c>
      <c r="D2974" s="131">
        <v>42122.61042094231</v>
      </c>
      <c r="F2974" s="131">
        <v>26034</v>
      </c>
      <c r="G2974" s="131">
        <v>26214</v>
      </c>
      <c r="H2974" s="152" t="s">
        <v>423</v>
      </c>
    </row>
    <row r="2976" spans="4:8" ht="12.75">
      <c r="D2976" s="131">
        <v>41285.250831246376</v>
      </c>
      <c r="F2976" s="131">
        <v>26409</v>
      </c>
      <c r="G2976" s="131">
        <v>26187</v>
      </c>
      <c r="H2976" s="152" t="s">
        <v>424</v>
      </c>
    </row>
    <row r="2978" spans="4:8" ht="12.75">
      <c r="D2978" s="131">
        <v>42223.64230102301</v>
      </c>
      <c r="F2978" s="131">
        <v>25956</v>
      </c>
      <c r="G2978" s="131">
        <v>26569</v>
      </c>
      <c r="H2978" s="152" t="s">
        <v>425</v>
      </c>
    </row>
    <row r="2980" spans="1:8" ht="12.75">
      <c r="A2980" s="147" t="s">
        <v>759</v>
      </c>
      <c r="C2980" s="153" t="s">
        <v>760</v>
      </c>
      <c r="D2980" s="131">
        <v>41877.16785107056</v>
      </c>
      <c r="F2980" s="131">
        <v>26133</v>
      </c>
      <c r="G2980" s="131">
        <v>26323.333333333336</v>
      </c>
      <c r="H2980" s="131">
        <v>15646.580613230311</v>
      </c>
    </row>
    <row r="2981" spans="1:8" ht="12.75">
      <c r="A2981" s="130">
        <v>38379.1815162037</v>
      </c>
      <c r="C2981" s="153" t="s">
        <v>761</v>
      </c>
      <c r="D2981" s="131">
        <v>515.0982226399915</v>
      </c>
      <c r="F2981" s="131">
        <v>242.1838144880867</v>
      </c>
      <c r="G2981" s="131">
        <v>213.18145635428365</v>
      </c>
      <c r="H2981" s="131">
        <v>515.0982226399915</v>
      </c>
    </row>
    <row r="2983" spans="3:8" ht="12.75">
      <c r="C2983" s="153" t="s">
        <v>762</v>
      </c>
      <c r="D2983" s="131">
        <v>1.230021630096514</v>
      </c>
      <c r="F2983" s="131">
        <v>0.926735600536053</v>
      </c>
      <c r="G2983" s="131">
        <v>0.8098573750321022</v>
      </c>
      <c r="H2983" s="131">
        <v>3.2920817357655694</v>
      </c>
    </row>
    <row r="2984" spans="1:10" ht="12.75">
      <c r="A2984" s="147" t="s">
        <v>751</v>
      </c>
      <c r="C2984" s="148" t="s">
        <v>752</v>
      </c>
      <c r="D2984" s="148" t="s">
        <v>753</v>
      </c>
      <c r="F2984" s="148" t="s">
        <v>754</v>
      </c>
      <c r="G2984" s="148" t="s">
        <v>755</v>
      </c>
      <c r="H2984" s="148" t="s">
        <v>756</v>
      </c>
      <c r="I2984" s="149" t="s">
        <v>757</v>
      </c>
      <c r="J2984" s="148" t="s">
        <v>758</v>
      </c>
    </row>
    <row r="2985" spans="1:8" ht="12.75">
      <c r="A2985" s="150" t="s">
        <v>826</v>
      </c>
      <c r="C2985" s="151">
        <v>231.6040000000503</v>
      </c>
      <c r="D2985" s="131">
        <v>94140.99767267704</v>
      </c>
      <c r="F2985" s="131">
        <v>19552</v>
      </c>
      <c r="G2985" s="131">
        <v>22025</v>
      </c>
      <c r="H2985" s="152" t="s">
        <v>426</v>
      </c>
    </row>
    <row r="2987" spans="4:8" ht="12.75">
      <c r="D2987" s="131">
        <v>90456.73459601402</v>
      </c>
      <c r="F2987" s="131">
        <v>19436</v>
      </c>
      <c r="G2987" s="131">
        <v>21815</v>
      </c>
      <c r="H2987" s="152" t="s">
        <v>427</v>
      </c>
    </row>
    <row r="2989" spans="4:8" ht="12.75">
      <c r="D2989" s="131">
        <v>81773.25</v>
      </c>
      <c r="F2989" s="131">
        <v>19367</v>
      </c>
      <c r="G2989" s="131">
        <v>21788</v>
      </c>
      <c r="H2989" s="152" t="s">
        <v>428</v>
      </c>
    </row>
    <row r="2991" spans="1:8" ht="12.75">
      <c r="A2991" s="147" t="s">
        <v>759</v>
      </c>
      <c r="C2991" s="153" t="s">
        <v>760</v>
      </c>
      <c r="D2991" s="131">
        <v>88790.32742289701</v>
      </c>
      <c r="F2991" s="131">
        <v>19451.666666666668</v>
      </c>
      <c r="G2991" s="131">
        <v>21876</v>
      </c>
      <c r="H2991" s="131">
        <v>68045.0963279182</v>
      </c>
    </row>
    <row r="2992" spans="1:8" ht="12.75">
      <c r="A2992" s="130">
        <v>38379.182222222225</v>
      </c>
      <c r="C2992" s="153" t="s">
        <v>761</v>
      </c>
      <c r="D2992" s="131">
        <v>6350.037816715539</v>
      </c>
      <c r="F2992" s="131">
        <v>93.48974988378852</v>
      </c>
      <c r="G2992" s="131">
        <v>129.7420517796755</v>
      </c>
      <c r="H2992" s="131">
        <v>6350.037816715539</v>
      </c>
    </row>
    <row r="2994" spans="3:8" ht="12.75">
      <c r="C2994" s="153" t="s">
        <v>762</v>
      </c>
      <c r="D2994" s="131">
        <v>7.151722491652857</v>
      </c>
      <c r="F2994" s="131">
        <v>0.48062590977870884</v>
      </c>
      <c r="G2994" s="131">
        <v>0.5930794102197637</v>
      </c>
      <c r="H2994" s="131">
        <v>9.33210203144379</v>
      </c>
    </row>
    <row r="2995" spans="1:10" ht="12.75">
      <c r="A2995" s="147" t="s">
        <v>751</v>
      </c>
      <c r="C2995" s="148" t="s">
        <v>752</v>
      </c>
      <c r="D2995" s="148" t="s">
        <v>753</v>
      </c>
      <c r="F2995" s="148" t="s">
        <v>754</v>
      </c>
      <c r="G2995" s="148" t="s">
        <v>755</v>
      </c>
      <c r="H2995" s="148" t="s">
        <v>756</v>
      </c>
      <c r="I2995" s="149" t="s">
        <v>757</v>
      </c>
      <c r="J2995" s="148" t="s">
        <v>758</v>
      </c>
    </row>
    <row r="2996" spans="1:8" ht="12.75">
      <c r="A2996" s="150" t="s">
        <v>824</v>
      </c>
      <c r="C2996" s="151">
        <v>267.7160000000149</v>
      </c>
      <c r="D2996" s="131">
        <v>28326.25</v>
      </c>
      <c r="F2996" s="131">
        <v>4810.5</v>
      </c>
      <c r="G2996" s="131">
        <v>4946</v>
      </c>
      <c r="H2996" s="152" t="s">
        <v>429</v>
      </c>
    </row>
    <row r="2998" spans="4:8" ht="12.75">
      <c r="D2998" s="131">
        <v>34573.11939406395</v>
      </c>
      <c r="F2998" s="131">
        <v>4805.25</v>
      </c>
      <c r="G2998" s="131">
        <v>5010.25</v>
      </c>
      <c r="H2998" s="152" t="s">
        <v>430</v>
      </c>
    </row>
    <row r="3000" spans="4:8" ht="12.75">
      <c r="D3000" s="131">
        <v>33958.23605555296</v>
      </c>
      <c r="F3000" s="131">
        <v>4820.5</v>
      </c>
      <c r="G3000" s="131">
        <v>4939.25</v>
      </c>
      <c r="H3000" s="152" t="s">
        <v>431</v>
      </c>
    </row>
    <row r="3002" spans="1:8" ht="12.75">
      <c r="A3002" s="147" t="s">
        <v>759</v>
      </c>
      <c r="C3002" s="153" t="s">
        <v>760</v>
      </c>
      <c r="D3002" s="131">
        <v>32285.86848320564</v>
      </c>
      <c r="F3002" s="131">
        <v>4812.083333333333</v>
      </c>
      <c r="G3002" s="131">
        <v>4965.166666666667</v>
      </c>
      <c r="H3002" s="131">
        <v>27391.072253763195</v>
      </c>
    </row>
    <row r="3003" spans="1:8" ht="12.75">
      <c r="A3003" s="130">
        <v>38379.183125</v>
      </c>
      <c r="C3003" s="153" t="s">
        <v>761</v>
      </c>
      <c r="D3003" s="131">
        <v>3442.8845870000146</v>
      </c>
      <c r="F3003" s="131">
        <v>7.747311361584309</v>
      </c>
      <c r="G3003" s="131">
        <v>39.1889121223508</v>
      </c>
      <c r="H3003" s="131">
        <v>3442.8845870000146</v>
      </c>
    </row>
    <row r="3005" spans="3:8" ht="12.75">
      <c r="C3005" s="153" t="s">
        <v>762</v>
      </c>
      <c r="D3005" s="131">
        <v>10.663750887763554</v>
      </c>
      <c r="F3005" s="131">
        <v>0.16099703236472723</v>
      </c>
      <c r="G3005" s="131">
        <v>0.7892768713171923</v>
      </c>
      <c r="H3005" s="131">
        <v>12.569367694347946</v>
      </c>
    </row>
    <row r="3006" spans="1:10" ht="12.75">
      <c r="A3006" s="147" t="s">
        <v>751</v>
      </c>
      <c r="C3006" s="148" t="s">
        <v>752</v>
      </c>
      <c r="D3006" s="148" t="s">
        <v>753</v>
      </c>
      <c r="F3006" s="148" t="s">
        <v>754</v>
      </c>
      <c r="G3006" s="148" t="s">
        <v>755</v>
      </c>
      <c r="H3006" s="148" t="s">
        <v>756</v>
      </c>
      <c r="I3006" s="149" t="s">
        <v>757</v>
      </c>
      <c r="J3006" s="148" t="s">
        <v>758</v>
      </c>
    </row>
    <row r="3007" spans="1:8" ht="12.75">
      <c r="A3007" s="150" t="s">
        <v>823</v>
      </c>
      <c r="C3007" s="151">
        <v>292.40199999976903</v>
      </c>
      <c r="D3007" s="131">
        <v>24869.539470642805</v>
      </c>
      <c r="F3007" s="131">
        <v>18734.5</v>
      </c>
      <c r="G3007" s="131">
        <v>18274.25</v>
      </c>
      <c r="H3007" s="152" t="s">
        <v>432</v>
      </c>
    </row>
    <row r="3009" spans="4:8" ht="12.75">
      <c r="D3009" s="131">
        <v>25432.229931920767</v>
      </c>
      <c r="F3009" s="131">
        <v>18630</v>
      </c>
      <c r="G3009" s="131">
        <v>18457.25</v>
      </c>
      <c r="H3009" s="152" t="s">
        <v>433</v>
      </c>
    </row>
    <row r="3011" spans="4:8" ht="12.75">
      <c r="D3011" s="131">
        <v>25904.346962749958</v>
      </c>
      <c r="F3011" s="131">
        <v>18921.5</v>
      </c>
      <c r="G3011" s="131">
        <v>18699.5</v>
      </c>
      <c r="H3011" s="152" t="s">
        <v>434</v>
      </c>
    </row>
    <row r="3013" spans="1:8" ht="12.75">
      <c r="A3013" s="147" t="s">
        <v>759</v>
      </c>
      <c r="C3013" s="153" t="s">
        <v>760</v>
      </c>
      <c r="D3013" s="131">
        <v>25402.038788437843</v>
      </c>
      <c r="F3013" s="131">
        <v>18762</v>
      </c>
      <c r="G3013" s="131">
        <v>18477</v>
      </c>
      <c r="H3013" s="131">
        <v>6804.633383032437</v>
      </c>
    </row>
    <row r="3014" spans="1:8" ht="12.75">
      <c r="A3014" s="130">
        <v>38379.18407407407</v>
      </c>
      <c r="C3014" s="153" t="s">
        <v>761</v>
      </c>
      <c r="D3014" s="131">
        <v>518.0639586855079</v>
      </c>
      <c r="F3014" s="131">
        <v>147.68293740307308</v>
      </c>
      <c r="G3014" s="131">
        <v>213.31183159871838</v>
      </c>
      <c r="H3014" s="131">
        <v>518.0639586855079</v>
      </c>
    </row>
    <row r="3016" spans="3:8" ht="12.75">
      <c r="C3016" s="153" t="s">
        <v>762</v>
      </c>
      <c r="D3016" s="131">
        <v>2.0394581828656735</v>
      </c>
      <c r="F3016" s="131">
        <v>0.7871385641353431</v>
      </c>
      <c r="G3016" s="131">
        <v>1.1544722173443653</v>
      </c>
      <c r="H3016" s="131">
        <v>7.613400010312332</v>
      </c>
    </row>
    <row r="3017" spans="1:10" ht="12.75">
      <c r="A3017" s="147" t="s">
        <v>751</v>
      </c>
      <c r="C3017" s="148" t="s">
        <v>752</v>
      </c>
      <c r="D3017" s="148" t="s">
        <v>753</v>
      </c>
      <c r="F3017" s="148" t="s">
        <v>754</v>
      </c>
      <c r="G3017" s="148" t="s">
        <v>755</v>
      </c>
      <c r="H3017" s="148" t="s">
        <v>756</v>
      </c>
      <c r="I3017" s="149" t="s">
        <v>757</v>
      </c>
      <c r="J3017" s="148" t="s">
        <v>758</v>
      </c>
    </row>
    <row r="3018" spans="1:8" ht="12.75">
      <c r="A3018" s="150" t="s">
        <v>877</v>
      </c>
      <c r="C3018" s="151">
        <v>309.418</v>
      </c>
      <c r="D3018" s="131">
        <v>30049.231042295694</v>
      </c>
      <c r="F3018" s="131">
        <v>5938</v>
      </c>
      <c r="G3018" s="131">
        <v>6186</v>
      </c>
      <c r="H3018" s="152" t="s">
        <v>435</v>
      </c>
    </row>
    <row r="3020" spans="4:8" ht="12.75">
      <c r="D3020" s="131">
        <v>30532.984022945166</v>
      </c>
      <c r="F3020" s="131">
        <v>6168</v>
      </c>
      <c r="G3020" s="131">
        <v>5788</v>
      </c>
      <c r="H3020" s="152" t="s">
        <v>436</v>
      </c>
    </row>
    <row r="3022" spans="4:8" ht="12.75">
      <c r="D3022" s="131">
        <v>28746.603368282318</v>
      </c>
      <c r="F3022" s="131">
        <v>6236</v>
      </c>
      <c r="G3022" s="131">
        <v>5990</v>
      </c>
      <c r="H3022" s="152" t="s">
        <v>437</v>
      </c>
    </row>
    <row r="3024" spans="1:8" ht="12.75">
      <c r="A3024" s="147" t="s">
        <v>759</v>
      </c>
      <c r="C3024" s="153" t="s">
        <v>760</v>
      </c>
      <c r="D3024" s="131">
        <v>29776.272811174393</v>
      </c>
      <c r="F3024" s="131">
        <v>6114</v>
      </c>
      <c r="G3024" s="131">
        <v>5988</v>
      </c>
      <c r="H3024" s="131">
        <v>23732.920210018325</v>
      </c>
    </row>
    <row r="3025" spans="1:8" ht="12.75">
      <c r="A3025" s="130">
        <v>38379.18480324074</v>
      </c>
      <c r="C3025" s="153" t="s">
        <v>761</v>
      </c>
      <c r="D3025" s="131">
        <v>923.9418855053264</v>
      </c>
      <c r="F3025" s="131">
        <v>156.16657773031974</v>
      </c>
      <c r="G3025" s="131">
        <v>199.007537545692</v>
      </c>
      <c r="H3025" s="131">
        <v>923.9418855053264</v>
      </c>
    </row>
    <row r="3027" spans="3:8" ht="12.75">
      <c r="C3027" s="153" t="s">
        <v>762</v>
      </c>
      <c r="D3027" s="131">
        <v>3.1029467367003396</v>
      </c>
      <c r="F3027" s="131">
        <v>2.5542456285626387</v>
      </c>
      <c r="G3027" s="131">
        <v>3.3234391707697397</v>
      </c>
      <c r="H3027" s="131">
        <v>3.8930813289268325</v>
      </c>
    </row>
    <row r="3028" spans="1:10" ht="12.75">
      <c r="A3028" s="147" t="s">
        <v>751</v>
      </c>
      <c r="C3028" s="148" t="s">
        <v>752</v>
      </c>
      <c r="D3028" s="148" t="s">
        <v>753</v>
      </c>
      <c r="F3028" s="148" t="s">
        <v>754</v>
      </c>
      <c r="G3028" s="148" t="s">
        <v>755</v>
      </c>
      <c r="H3028" s="148" t="s">
        <v>756</v>
      </c>
      <c r="I3028" s="149" t="s">
        <v>757</v>
      </c>
      <c r="J3028" s="148" t="s">
        <v>758</v>
      </c>
    </row>
    <row r="3029" spans="1:8" ht="12.75">
      <c r="A3029" s="150" t="s">
        <v>827</v>
      </c>
      <c r="C3029" s="151">
        <v>324.75400000019</v>
      </c>
      <c r="D3029" s="131">
        <v>48597.62927246094</v>
      </c>
      <c r="F3029" s="131">
        <v>25535</v>
      </c>
      <c r="G3029" s="131">
        <v>22926</v>
      </c>
      <c r="H3029" s="152" t="s">
        <v>438</v>
      </c>
    </row>
    <row r="3031" spans="4:8" ht="12.75">
      <c r="D3031" s="131">
        <v>49092.778666853905</v>
      </c>
      <c r="F3031" s="131">
        <v>25455</v>
      </c>
      <c r="G3031" s="131">
        <v>22798</v>
      </c>
      <c r="H3031" s="152" t="s">
        <v>439</v>
      </c>
    </row>
    <row r="3033" spans="4:8" ht="12.75">
      <c r="D3033" s="131">
        <v>48299.75064432621</v>
      </c>
      <c r="F3033" s="131">
        <v>25591</v>
      </c>
      <c r="G3033" s="131">
        <v>22924</v>
      </c>
      <c r="H3033" s="152" t="s">
        <v>440</v>
      </c>
    </row>
    <row r="3035" spans="1:8" ht="12.75">
      <c r="A3035" s="147" t="s">
        <v>759</v>
      </c>
      <c r="C3035" s="153" t="s">
        <v>760</v>
      </c>
      <c r="D3035" s="131">
        <v>48663.38619454701</v>
      </c>
      <c r="F3035" s="131">
        <v>25527</v>
      </c>
      <c r="G3035" s="131">
        <v>22882.666666666664</v>
      </c>
      <c r="H3035" s="131">
        <v>23945.343431389123</v>
      </c>
    </row>
    <row r="3036" spans="1:8" ht="12.75">
      <c r="A3036" s="130">
        <v>38379.185532407406</v>
      </c>
      <c r="C3036" s="153" t="s">
        <v>761</v>
      </c>
      <c r="D3036" s="131">
        <v>400.5825017775831</v>
      </c>
      <c r="F3036" s="131">
        <v>68.35202996254024</v>
      </c>
      <c r="G3036" s="131">
        <v>73.33030296769088</v>
      </c>
      <c r="H3036" s="131">
        <v>400.5825017775831</v>
      </c>
    </row>
    <row r="3038" spans="3:8" ht="12.75">
      <c r="C3038" s="153" t="s">
        <v>762</v>
      </c>
      <c r="D3038" s="131">
        <v>0.8231702170829833</v>
      </c>
      <c r="F3038" s="131">
        <v>0.26776366185819034</v>
      </c>
      <c r="G3038" s="131">
        <v>0.32046222599794993</v>
      </c>
      <c r="H3038" s="131">
        <v>1.6729035560729246</v>
      </c>
    </row>
    <row r="3039" spans="1:10" ht="12.75">
      <c r="A3039" s="147" t="s">
        <v>751</v>
      </c>
      <c r="C3039" s="148" t="s">
        <v>752</v>
      </c>
      <c r="D3039" s="148" t="s">
        <v>753</v>
      </c>
      <c r="F3039" s="148" t="s">
        <v>754</v>
      </c>
      <c r="G3039" s="148" t="s">
        <v>755</v>
      </c>
      <c r="H3039" s="148" t="s">
        <v>756</v>
      </c>
      <c r="I3039" s="149" t="s">
        <v>757</v>
      </c>
      <c r="J3039" s="148" t="s">
        <v>758</v>
      </c>
    </row>
    <row r="3040" spans="1:8" ht="12.75">
      <c r="A3040" s="150" t="s">
        <v>846</v>
      </c>
      <c r="C3040" s="151">
        <v>343.82299999985844</v>
      </c>
      <c r="D3040" s="131">
        <v>22469.522038787603</v>
      </c>
      <c r="F3040" s="131">
        <v>20414</v>
      </c>
      <c r="G3040" s="131">
        <v>20266</v>
      </c>
      <c r="H3040" s="152" t="s">
        <v>441</v>
      </c>
    </row>
    <row r="3042" spans="4:8" ht="12.75">
      <c r="D3042" s="131">
        <v>22326.23795837164</v>
      </c>
      <c r="F3042" s="131">
        <v>20620</v>
      </c>
      <c r="G3042" s="131">
        <v>20688</v>
      </c>
      <c r="H3042" s="152" t="s">
        <v>442</v>
      </c>
    </row>
    <row r="3044" spans="4:8" ht="12.75">
      <c r="D3044" s="131">
        <v>22489.046001821756</v>
      </c>
      <c r="F3044" s="131">
        <v>20710</v>
      </c>
      <c r="G3044" s="131">
        <v>20572</v>
      </c>
      <c r="H3044" s="152" t="s">
        <v>443</v>
      </c>
    </row>
    <row r="3046" spans="1:8" ht="12.75">
      <c r="A3046" s="147" t="s">
        <v>759</v>
      </c>
      <c r="C3046" s="153" t="s">
        <v>760</v>
      </c>
      <c r="D3046" s="131">
        <v>22428.268666327</v>
      </c>
      <c r="F3046" s="131">
        <v>20581.333333333332</v>
      </c>
      <c r="G3046" s="131">
        <v>20508.666666666668</v>
      </c>
      <c r="H3046" s="131">
        <v>1878.0271362723547</v>
      </c>
    </row>
    <row r="3047" spans="1:8" ht="12.75">
      <c r="A3047" s="130">
        <v>38379.18622685185</v>
      </c>
      <c r="C3047" s="153" t="s">
        <v>761</v>
      </c>
      <c r="D3047" s="131">
        <v>88.8987924975107</v>
      </c>
      <c r="F3047" s="131">
        <v>151.74100742163716</v>
      </c>
      <c r="G3047" s="131">
        <v>218.01223207272872</v>
      </c>
      <c r="H3047" s="131">
        <v>88.8987924975107</v>
      </c>
    </row>
    <row r="3049" spans="3:8" ht="12.75">
      <c r="C3049" s="153" t="s">
        <v>762</v>
      </c>
      <c r="D3049" s="131">
        <v>0.3963693935545733</v>
      </c>
      <c r="F3049" s="131">
        <v>0.7372749129711577</v>
      </c>
      <c r="G3049" s="131">
        <v>1.0630248938955666</v>
      </c>
      <c r="H3049" s="131">
        <v>4.733626622348147</v>
      </c>
    </row>
    <row r="3050" spans="1:10" ht="12.75">
      <c r="A3050" s="147" t="s">
        <v>751</v>
      </c>
      <c r="C3050" s="148" t="s">
        <v>752</v>
      </c>
      <c r="D3050" s="148" t="s">
        <v>753</v>
      </c>
      <c r="F3050" s="148" t="s">
        <v>754</v>
      </c>
      <c r="G3050" s="148" t="s">
        <v>755</v>
      </c>
      <c r="H3050" s="148" t="s">
        <v>756</v>
      </c>
      <c r="I3050" s="149" t="s">
        <v>757</v>
      </c>
      <c r="J3050" s="148" t="s">
        <v>758</v>
      </c>
    </row>
    <row r="3051" spans="1:8" ht="12.75">
      <c r="A3051" s="150" t="s">
        <v>828</v>
      </c>
      <c r="C3051" s="151">
        <v>361.38400000007823</v>
      </c>
      <c r="D3051" s="131">
        <v>36547.77086901665</v>
      </c>
      <c r="F3051" s="131">
        <v>21656</v>
      </c>
      <c r="G3051" s="131">
        <v>21580</v>
      </c>
      <c r="H3051" s="152" t="s">
        <v>444</v>
      </c>
    </row>
    <row r="3053" spans="4:8" ht="12.75">
      <c r="D3053" s="131">
        <v>37595.23169118166</v>
      </c>
      <c r="F3053" s="131">
        <v>21942</v>
      </c>
      <c r="G3053" s="131">
        <v>21024</v>
      </c>
      <c r="H3053" s="152" t="s">
        <v>445</v>
      </c>
    </row>
    <row r="3055" spans="4:8" ht="12.75">
      <c r="D3055" s="131">
        <v>37978.23382908106</v>
      </c>
      <c r="F3055" s="131">
        <v>21644</v>
      </c>
      <c r="G3055" s="131">
        <v>21306</v>
      </c>
      <c r="H3055" s="152" t="s">
        <v>446</v>
      </c>
    </row>
    <row r="3057" spans="1:8" ht="12.75">
      <c r="A3057" s="147" t="s">
        <v>759</v>
      </c>
      <c r="C3057" s="153" t="s">
        <v>760</v>
      </c>
      <c r="D3057" s="131">
        <v>37373.745463093124</v>
      </c>
      <c r="F3057" s="131">
        <v>21747.333333333336</v>
      </c>
      <c r="G3057" s="131">
        <v>21303.333333333336</v>
      </c>
      <c r="H3057" s="131">
        <v>15830.494209103155</v>
      </c>
    </row>
    <row r="3058" spans="1:8" ht="12.75">
      <c r="A3058" s="130">
        <v>38379.18690972222</v>
      </c>
      <c r="C3058" s="153" t="s">
        <v>761</v>
      </c>
      <c r="D3058" s="131">
        <v>740.5053557901786</v>
      </c>
      <c r="F3058" s="131">
        <v>168.69301506978093</v>
      </c>
      <c r="G3058" s="131">
        <v>278.0095921606543</v>
      </c>
      <c r="H3058" s="131">
        <v>740.5053557901786</v>
      </c>
    </row>
    <row r="3060" spans="3:8" ht="12.75">
      <c r="C3060" s="153" t="s">
        <v>762</v>
      </c>
      <c r="D3060" s="131">
        <v>1.981351739341816</v>
      </c>
      <c r="F3060" s="131">
        <v>0.7756951736754586</v>
      </c>
      <c r="G3060" s="131">
        <v>1.3050051267125065</v>
      </c>
      <c r="H3060" s="131">
        <v>4.67771470687478</v>
      </c>
    </row>
    <row r="3061" spans="1:10" ht="12.75">
      <c r="A3061" s="147" t="s">
        <v>751</v>
      </c>
      <c r="C3061" s="148" t="s">
        <v>752</v>
      </c>
      <c r="D3061" s="148" t="s">
        <v>753</v>
      </c>
      <c r="F3061" s="148" t="s">
        <v>754</v>
      </c>
      <c r="G3061" s="148" t="s">
        <v>755</v>
      </c>
      <c r="H3061" s="148" t="s">
        <v>756</v>
      </c>
      <c r="I3061" s="149" t="s">
        <v>757</v>
      </c>
      <c r="J3061" s="148" t="s">
        <v>758</v>
      </c>
    </row>
    <row r="3062" spans="1:8" ht="12.75">
      <c r="A3062" s="150" t="s">
        <v>847</v>
      </c>
      <c r="C3062" s="151">
        <v>371.029</v>
      </c>
      <c r="D3062" s="131">
        <v>32712.441425442696</v>
      </c>
      <c r="F3062" s="131">
        <v>28875.999999970198</v>
      </c>
      <c r="G3062" s="131">
        <v>28786</v>
      </c>
      <c r="H3062" s="152" t="s">
        <v>447</v>
      </c>
    </row>
    <row r="3064" spans="4:8" ht="12.75">
      <c r="D3064" s="131">
        <v>32344.434011489153</v>
      </c>
      <c r="F3064" s="131">
        <v>28779.999999970198</v>
      </c>
      <c r="G3064" s="131">
        <v>28752</v>
      </c>
      <c r="H3064" s="152" t="s">
        <v>448</v>
      </c>
    </row>
    <row r="3066" spans="4:8" ht="12.75">
      <c r="D3066" s="131">
        <v>32347.401581406593</v>
      </c>
      <c r="F3066" s="131">
        <v>29200</v>
      </c>
      <c r="G3066" s="131">
        <v>29616.000000029802</v>
      </c>
      <c r="H3066" s="152" t="s">
        <v>449</v>
      </c>
    </row>
    <row r="3068" spans="1:8" ht="12.75">
      <c r="A3068" s="147" t="s">
        <v>759</v>
      </c>
      <c r="C3068" s="153" t="s">
        <v>760</v>
      </c>
      <c r="D3068" s="131">
        <v>32468.09233944615</v>
      </c>
      <c r="F3068" s="131">
        <v>28951.99999998013</v>
      </c>
      <c r="G3068" s="131">
        <v>29051.333333343267</v>
      </c>
      <c r="H3068" s="131">
        <v>3478.291070955731</v>
      </c>
    </row>
    <row r="3069" spans="1:8" ht="12.75">
      <c r="A3069" s="130">
        <v>38379.18761574074</v>
      </c>
      <c r="C3069" s="153" t="s">
        <v>761</v>
      </c>
      <c r="D3069" s="131">
        <v>211.61771780398274</v>
      </c>
      <c r="F3069" s="131">
        <v>220.07271527276538</v>
      </c>
      <c r="G3069" s="131">
        <v>489.31108034666073</v>
      </c>
      <c r="H3069" s="131">
        <v>211.61771780398274</v>
      </c>
    </row>
    <row r="3071" spans="3:8" ht="12.75">
      <c r="C3071" s="153" t="s">
        <v>762</v>
      </c>
      <c r="D3071" s="131">
        <v>0.6517713316556147</v>
      </c>
      <c r="F3071" s="131">
        <v>0.760129577483132</v>
      </c>
      <c r="G3071" s="131">
        <v>1.6842981860149624</v>
      </c>
      <c r="H3071" s="131">
        <v>6.08395656047947</v>
      </c>
    </row>
    <row r="3072" spans="1:10" ht="12.75">
      <c r="A3072" s="147" t="s">
        <v>751</v>
      </c>
      <c r="C3072" s="148" t="s">
        <v>752</v>
      </c>
      <c r="D3072" s="148" t="s">
        <v>753</v>
      </c>
      <c r="F3072" s="148" t="s">
        <v>754</v>
      </c>
      <c r="G3072" s="148" t="s">
        <v>755</v>
      </c>
      <c r="H3072" s="148" t="s">
        <v>756</v>
      </c>
      <c r="I3072" s="149" t="s">
        <v>757</v>
      </c>
      <c r="J3072" s="148" t="s">
        <v>758</v>
      </c>
    </row>
    <row r="3073" spans="1:8" ht="12.75">
      <c r="A3073" s="150" t="s">
        <v>822</v>
      </c>
      <c r="C3073" s="151">
        <v>407.77100000018254</v>
      </c>
      <c r="D3073" s="131">
        <v>616112.9556207657</v>
      </c>
      <c r="F3073" s="131">
        <v>61700</v>
      </c>
      <c r="G3073" s="131">
        <v>60300</v>
      </c>
      <c r="H3073" s="152" t="s">
        <v>450</v>
      </c>
    </row>
    <row r="3075" spans="4:8" ht="12.75">
      <c r="D3075" s="131">
        <v>652734.8678369522</v>
      </c>
      <c r="F3075" s="131">
        <v>61900</v>
      </c>
      <c r="G3075" s="131">
        <v>60800</v>
      </c>
      <c r="H3075" s="152" t="s">
        <v>451</v>
      </c>
    </row>
    <row r="3077" spans="4:8" ht="12.75">
      <c r="D3077" s="131">
        <v>646915.1167593002</v>
      </c>
      <c r="F3077" s="131">
        <v>61600</v>
      </c>
      <c r="G3077" s="131">
        <v>60400</v>
      </c>
      <c r="H3077" s="152" t="s">
        <v>452</v>
      </c>
    </row>
    <row r="3079" spans="1:8" ht="12.75">
      <c r="A3079" s="147" t="s">
        <v>759</v>
      </c>
      <c r="C3079" s="153" t="s">
        <v>760</v>
      </c>
      <c r="D3079" s="131">
        <v>638587.646739006</v>
      </c>
      <c r="F3079" s="131">
        <v>61733.33333333333</v>
      </c>
      <c r="G3079" s="131">
        <v>60500</v>
      </c>
      <c r="H3079" s="131">
        <v>577481.0639297817</v>
      </c>
    </row>
    <row r="3080" spans="1:8" ht="12.75">
      <c r="A3080" s="130">
        <v>38379.18834490741</v>
      </c>
      <c r="C3080" s="153" t="s">
        <v>761</v>
      </c>
      <c r="D3080" s="131">
        <v>19679.9690369818</v>
      </c>
      <c r="F3080" s="131">
        <v>152.7525231651947</v>
      </c>
      <c r="G3080" s="131">
        <v>264.575131106459</v>
      </c>
      <c r="H3080" s="131">
        <v>19679.9690369818</v>
      </c>
    </row>
    <row r="3082" spans="3:8" ht="12.75">
      <c r="C3082" s="153" t="s">
        <v>762</v>
      </c>
      <c r="D3082" s="131">
        <v>3.0817960756802902</v>
      </c>
      <c r="F3082" s="131">
        <v>0.24743929238422474</v>
      </c>
      <c r="G3082" s="131">
        <v>0.4373142662916678</v>
      </c>
      <c r="H3082" s="131">
        <v>3.407898590312007</v>
      </c>
    </row>
    <row r="3083" spans="1:10" ht="12.75">
      <c r="A3083" s="147" t="s">
        <v>751</v>
      </c>
      <c r="C3083" s="148" t="s">
        <v>752</v>
      </c>
      <c r="D3083" s="148" t="s">
        <v>753</v>
      </c>
      <c r="F3083" s="148" t="s">
        <v>754</v>
      </c>
      <c r="G3083" s="148" t="s">
        <v>755</v>
      </c>
      <c r="H3083" s="148" t="s">
        <v>756</v>
      </c>
      <c r="I3083" s="149" t="s">
        <v>757</v>
      </c>
      <c r="J3083" s="148" t="s">
        <v>758</v>
      </c>
    </row>
    <row r="3084" spans="1:8" ht="12.75">
      <c r="A3084" s="150" t="s">
        <v>829</v>
      </c>
      <c r="C3084" s="151">
        <v>455.40299999993294</v>
      </c>
      <c r="D3084" s="131">
        <v>51437.80831408501</v>
      </c>
      <c r="F3084" s="131">
        <v>40702.5</v>
      </c>
      <c r="G3084" s="131">
        <v>43122.5</v>
      </c>
      <c r="H3084" s="152" t="s">
        <v>453</v>
      </c>
    </row>
    <row r="3086" spans="4:8" ht="12.75">
      <c r="D3086" s="131">
        <v>52357.04519402981</v>
      </c>
      <c r="F3086" s="131">
        <v>40525</v>
      </c>
      <c r="G3086" s="131">
        <v>42875</v>
      </c>
      <c r="H3086" s="152" t="s">
        <v>454</v>
      </c>
    </row>
    <row r="3088" spans="4:8" ht="12.75">
      <c r="D3088" s="131">
        <v>51743.57029235363</v>
      </c>
      <c r="F3088" s="131">
        <v>40915</v>
      </c>
      <c r="G3088" s="131">
        <v>43147.5</v>
      </c>
      <c r="H3088" s="152" t="s">
        <v>455</v>
      </c>
    </row>
    <row r="3090" spans="1:8" ht="12.75">
      <c r="A3090" s="147" t="s">
        <v>759</v>
      </c>
      <c r="C3090" s="153" t="s">
        <v>760</v>
      </c>
      <c r="D3090" s="131">
        <v>51846.141266822815</v>
      </c>
      <c r="F3090" s="131">
        <v>40714.166666666664</v>
      </c>
      <c r="G3090" s="131">
        <v>43048.33333333333</v>
      </c>
      <c r="H3090" s="131">
        <v>9971.676635039868</v>
      </c>
    </row>
    <row r="3091" spans="1:8" ht="12.75">
      <c r="A3091" s="130">
        <v>38379.189247685186</v>
      </c>
      <c r="C3091" s="153" t="s">
        <v>761</v>
      </c>
      <c r="D3091" s="131">
        <v>468.1236097075831</v>
      </c>
      <c r="F3091" s="131">
        <v>195.26157669478482</v>
      </c>
      <c r="G3091" s="131">
        <v>150.63061884402302</v>
      </c>
      <c r="H3091" s="131">
        <v>468.1236097075831</v>
      </c>
    </row>
    <row r="3093" spans="3:8" ht="12.75">
      <c r="C3093" s="153" t="s">
        <v>762</v>
      </c>
      <c r="D3093" s="131">
        <v>0.902909258566448</v>
      </c>
      <c r="F3093" s="131">
        <v>0.4795912398095295</v>
      </c>
      <c r="G3093" s="131">
        <v>0.34991045455268827</v>
      </c>
      <c r="H3093" s="131">
        <v>4.694532593070909</v>
      </c>
    </row>
    <row r="3094" spans="1:16" ht="12.75">
      <c r="A3094" s="141" t="s">
        <v>742</v>
      </c>
      <c r="B3094" s="136" t="s">
        <v>903</v>
      </c>
      <c r="D3094" s="141" t="s">
        <v>743</v>
      </c>
      <c r="E3094" s="136" t="s">
        <v>744</v>
      </c>
      <c r="F3094" s="137" t="s">
        <v>795</v>
      </c>
      <c r="G3094" s="142" t="s">
        <v>746</v>
      </c>
      <c r="H3094" s="143">
        <v>2</v>
      </c>
      <c r="I3094" s="144" t="s">
        <v>747</v>
      </c>
      <c r="J3094" s="143">
        <v>12</v>
      </c>
      <c r="K3094" s="142" t="s">
        <v>748</v>
      </c>
      <c r="L3094" s="145">
        <v>1</v>
      </c>
      <c r="M3094" s="142" t="s">
        <v>749</v>
      </c>
      <c r="N3094" s="146">
        <v>1</v>
      </c>
      <c r="O3094" s="142" t="s">
        <v>750</v>
      </c>
      <c r="P3094" s="146">
        <v>1</v>
      </c>
    </row>
    <row r="3096" spans="1:10" ht="12.75">
      <c r="A3096" s="147" t="s">
        <v>751</v>
      </c>
      <c r="C3096" s="148" t="s">
        <v>752</v>
      </c>
      <c r="D3096" s="148" t="s">
        <v>753</v>
      </c>
      <c r="F3096" s="148" t="s">
        <v>754</v>
      </c>
      <c r="G3096" s="148" t="s">
        <v>755</v>
      </c>
      <c r="H3096" s="148" t="s">
        <v>756</v>
      </c>
      <c r="I3096" s="149" t="s">
        <v>757</v>
      </c>
      <c r="J3096" s="148" t="s">
        <v>758</v>
      </c>
    </row>
    <row r="3097" spans="1:8" ht="12.75">
      <c r="A3097" s="150" t="s">
        <v>825</v>
      </c>
      <c r="C3097" s="151">
        <v>228.61599999992177</v>
      </c>
      <c r="D3097" s="131">
        <v>36808.41684150696</v>
      </c>
      <c r="F3097" s="131">
        <v>26613</v>
      </c>
      <c r="G3097" s="131">
        <v>26392</v>
      </c>
      <c r="H3097" s="152" t="s">
        <v>456</v>
      </c>
    </row>
    <row r="3099" spans="4:8" ht="12.75">
      <c r="D3099" s="131">
        <v>37826.730950415134</v>
      </c>
      <c r="F3099" s="131">
        <v>26281.999999970198</v>
      </c>
      <c r="G3099" s="131">
        <v>27073</v>
      </c>
      <c r="H3099" s="152" t="s">
        <v>457</v>
      </c>
    </row>
    <row r="3101" spans="4:8" ht="12.75">
      <c r="D3101" s="131">
        <v>37921.27610874176</v>
      </c>
      <c r="F3101" s="131">
        <v>26522.000000029802</v>
      </c>
      <c r="G3101" s="131">
        <v>26400.999999970198</v>
      </c>
      <c r="H3101" s="152" t="s">
        <v>458</v>
      </c>
    </row>
    <row r="3103" spans="1:8" ht="12.75">
      <c r="A3103" s="147" t="s">
        <v>759</v>
      </c>
      <c r="C3103" s="153" t="s">
        <v>760</v>
      </c>
      <c r="D3103" s="131">
        <v>37518.80796688795</v>
      </c>
      <c r="F3103" s="131">
        <v>26472.333333333336</v>
      </c>
      <c r="G3103" s="131">
        <v>26621.99999999007</v>
      </c>
      <c r="H3103" s="131">
        <v>10969.737908883228</v>
      </c>
    </row>
    <row r="3104" spans="1:8" ht="12.75">
      <c r="A3104" s="130">
        <v>38379.191724537035</v>
      </c>
      <c r="C3104" s="153" t="s">
        <v>761</v>
      </c>
      <c r="D3104" s="131">
        <v>617.0302747886011</v>
      </c>
      <c r="F3104" s="131">
        <v>170.99805069197166</v>
      </c>
      <c r="G3104" s="131">
        <v>390.60337941025784</v>
      </c>
      <c r="H3104" s="131">
        <v>617.0302747886011</v>
      </c>
    </row>
    <row r="3106" spans="3:8" ht="12.75">
      <c r="C3106" s="153" t="s">
        <v>762</v>
      </c>
      <c r="D3106" s="131">
        <v>1.644589229309093</v>
      </c>
      <c r="F3106" s="131">
        <v>0.6459500510922286</v>
      </c>
      <c r="G3106" s="131">
        <v>1.4672202667357959</v>
      </c>
      <c r="H3106" s="131">
        <v>5.624840628953714</v>
      </c>
    </row>
    <row r="3107" spans="1:10" ht="12.75">
      <c r="A3107" s="147" t="s">
        <v>751</v>
      </c>
      <c r="C3107" s="148" t="s">
        <v>752</v>
      </c>
      <c r="D3107" s="148" t="s">
        <v>753</v>
      </c>
      <c r="F3107" s="148" t="s">
        <v>754</v>
      </c>
      <c r="G3107" s="148" t="s">
        <v>755</v>
      </c>
      <c r="H3107" s="148" t="s">
        <v>756</v>
      </c>
      <c r="I3107" s="149" t="s">
        <v>757</v>
      </c>
      <c r="J3107" s="148" t="s">
        <v>758</v>
      </c>
    </row>
    <row r="3108" spans="1:8" ht="12.75">
      <c r="A3108" s="150" t="s">
        <v>826</v>
      </c>
      <c r="C3108" s="151">
        <v>231.6040000000503</v>
      </c>
      <c r="D3108" s="131">
        <v>72464.15866923332</v>
      </c>
      <c r="F3108" s="131">
        <v>19388</v>
      </c>
      <c r="G3108" s="131">
        <v>21803</v>
      </c>
      <c r="H3108" s="152" t="s">
        <v>459</v>
      </c>
    </row>
    <row r="3110" spans="4:8" ht="12.75">
      <c r="D3110" s="131">
        <v>73987.6702401638</v>
      </c>
      <c r="F3110" s="131">
        <v>19561</v>
      </c>
      <c r="G3110" s="131">
        <v>21473</v>
      </c>
      <c r="H3110" s="152" t="s">
        <v>460</v>
      </c>
    </row>
    <row r="3112" spans="4:8" ht="12.75">
      <c r="D3112" s="131">
        <v>73161.47644770145</v>
      </c>
      <c r="F3112" s="131">
        <v>19238</v>
      </c>
      <c r="G3112" s="131">
        <v>21828</v>
      </c>
      <c r="H3112" s="152" t="s">
        <v>461</v>
      </c>
    </row>
    <row r="3114" spans="1:8" ht="12.75">
      <c r="A3114" s="147" t="s">
        <v>759</v>
      </c>
      <c r="C3114" s="153" t="s">
        <v>760</v>
      </c>
      <c r="D3114" s="131">
        <v>73204.43511903286</v>
      </c>
      <c r="F3114" s="131">
        <v>19395.666666666668</v>
      </c>
      <c r="G3114" s="131">
        <v>21701.333333333336</v>
      </c>
      <c r="H3114" s="131">
        <v>52578.52162840975</v>
      </c>
    </row>
    <row r="3115" spans="1:8" ht="12.75">
      <c r="A3115" s="130">
        <v>38379.19244212963</v>
      </c>
      <c r="C3115" s="153" t="s">
        <v>761</v>
      </c>
      <c r="D3115" s="131">
        <v>762.663728173915</v>
      </c>
      <c r="F3115" s="131">
        <v>161.6364232879871</v>
      </c>
      <c r="G3115" s="131">
        <v>198.13715788143662</v>
      </c>
      <c r="H3115" s="131">
        <v>762.663728173915</v>
      </c>
    </row>
    <row r="3117" spans="3:8" ht="12.75">
      <c r="C3117" s="153" t="s">
        <v>762</v>
      </c>
      <c r="D3117" s="131">
        <v>1.041827215705986</v>
      </c>
      <c r="F3117" s="131">
        <v>0.8333635861342935</v>
      </c>
      <c r="G3117" s="131">
        <v>0.9130183608446635</v>
      </c>
      <c r="H3117" s="131">
        <v>1.4505233402413225</v>
      </c>
    </row>
    <row r="3118" spans="1:10" ht="12.75">
      <c r="A3118" s="147" t="s">
        <v>751</v>
      </c>
      <c r="C3118" s="148" t="s">
        <v>752</v>
      </c>
      <c r="D3118" s="148" t="s">
        <v>753</v>
      </c>
      <c r="F3118" s="148" t="s">
        <v>754</v>
      </c>
      <c r="G3118" s="148" t="s">
        <v>755</v>
      </c>
      <c r="H3118" s="148" t="s">
        <v>756</v>
      </c>
      <c r="I3118" s="149" t="s">
        <v>757</v>
      </c>
      <c r="J3118" s="148" t="s">
        <v>758</v>
      </c>
    </row>
    <row r="3119" spans="1:8" ht="12.75">
      <c r="A3119" s="150" t="s">
        <v>824</v>
      </c>
      <c r="C3119" s="151">
        <v>267.7160000000149</v>
      </c>
      <c r="D3119" s="131">
        <v>47267.27721422911</v>
      </c>
      <c r="F3119" s="131">
        <v>4851</v>
      </c>
      <c r="G3119" s="131">
        <v>5032.25</v>
      </c>
      <c r="H3119" s="152" t="s">
        <v>462</v>
      </c>
    </row>
    <row r="3121" spans="4:8" ht="12.75">
      <c r="D3121" s="131">
        <v>50927.91320693493</v>
      </c>
      <c r="F3121" s="131">
        <v>4850.25</v>
      </c>
      <c r="G3121" s="131">
        <v>4997.75</v>
      </c>
      <c r="H3121" s="152" t="s">
        <v>463</v>
      </c>
    </row>
    <row r="3123" spans="4:8" ht="12.75">
      <c r="D3123" s="131">
        <v>49668.77363151312</v>
      </c>
      <c r="F3123" s="131">
        <v>4836.5</v>
      </c>
      <c r="G3123" s="131">
        <v>5023.5</v>
      </c>
      <c r="H3123" s="152" t="s">
        <v>464</v>
      </c>
    </row>
    <row r="3125" spans="1:8" ht="12.75">
      <c r="A3125" s="147" t="s">
        <v>759</v>
      </c>
      <c r="C3125" s="153" t="s">
        <v>760</v>
      </c>
      <c r="D3125" s="131">
        <v>49287.98801755905</v>
      </c>
      <c r="F3125" s="131">
        <v>4845.916666666667</v>
      </c>
      <c r="G3125" s="131">
        <v>5017.833333333333</v>
      </c>
      <c r="H3125" s="131">
        <v>44349.18256228428</v>
      </c>
    </row>
    <row r="3126" spans="1:8" ht="12.75">
      <c r="A3126" s="130">
        <v>38379.19335648148</v>
      </c>
      <c r="C3126" s="153" t="s">
        <v>761</v>
      </c>
      <c r="D3126" s="131">
        <v>1859.7882219807957</v>
      </c>
      <c r="F3126" s="131">
        <v>8.163689933683992</v>
      </c>
      <c r="G3126" s="131">
        <v>17.93448726151192</v>
      </c>
      <c r="H3126" s="131">
        <v>1859.7882219807957</v>
      </c>
    </row>
    <row r="3128" spans="3:8" ht="12.75">
      <c r="C3128" s="153" t="s">
        <v>762</v>
      </c>
      <c r="D3128" s="131">
        <v>3.7733092722677952</v>
      </c>
      <c r="F3128" s="131">
        <v>0.1684653388664131</v>
      </c>
      <c r="G3128" s="131">
        <v>0.3574149651877356</v>
      </c>
      <c r="H3128" s="131">
        <v>4.193511840649817</v>
      </c>
    </row>
    <row r="3129" spans="1:10" ht="12.75">
      <c r="A3129" s="147" t="s">
        <v>751</v>
      </c>
      <c r="C3129" s="148" t="s">
        <v>752</v>
      </c>
      <c r="D3129" s="148" t="s">
        <v>753</v>
      </c>
      <c r="F3129" s="148" t="s">
        <v>754</v>
      </c>
      <c r="G3129" s="148" t="s">
        <v>755</v>
      </c>
      <c r="H3129" s="148" t="s">
        <v>756</v>
      </c>
      <c r="I3129" s="149" t="s">
        <v>757</v>
      </c>
      <c r="J3129" s="148" t="s">
        <v>758</v>
      </c>
    </row>
    <row r="3130" spans="1:8" ht="12.75">
      <c r="A3130" s="150" t="s">
        <v>823</v>
      </c>
      <c r="C3130" s="151">
        <v>292.40199999976903</v>
      </c>
      <c r="D3130" s="131">
        <v>29221.81967535615</v>
      </c>
      <c r="F3130" s="131">
        <v>18850.5</v>
      </c>
      <c r="G3130" s="131">
        <v>18484</v>
      </c>
      <c r="H3130" s="152" t="s">
        <v>465</v>
      </c>
    </row>
    <row r="3132" spans="4:8" ht="12.75">
      <c r="D3132" s="131">
        <v>29544.8464538455</v>
      </c>
      <c r="F3132" s="131">
        <v>18785</v>
      </c>
      <c r="G3132" s="131">
        <v>18476.5</v>
      </c>
      <c r="H3132" s="152" t="s">
        <v>466</v>
      </c>
    </row>
    <row r="3134" spans="4:8" ht="12.75">
      <c r="D3134" s="131">
        <v>28835.55722373724</v>
      </c>
      <c r="F3134" s="131">
        <v>18773</v>
      </c>
      <c r="G3134" s="131">
        <v>18754.5</v>
      </c>
      <c r="H3134" s="152" t="s">
        <v>467</v>
      </c>
    </row>
    <row r="3136" spans="1:8" ht="12.75">
      <c r="A3136" s="147" t="s">
        <v>759</v>
      </c>
      <c r="C3136" s="153" t="s">
        <v>760</v>
      </c>
      <c r="D3136" s="131">
        <v>29200.7411176463</v>
      </c>
      <c r="F3136" s="131">
        <v>18802.833333333332</v>
      </c>
      <c r="G3136" s="131">
        <v>18571.666666666668</v>
      </c>
      <c r="H3136" s="131">
        <v>10531.412288817468</v>
      </c>
    </row>
    <row r="3137" spans="1:8" ht="12.75">
      <c r="A3137" s="130">
        <v>38379.19429398148</v>
      </c>
      <c r="C3137" s="153" t="s">
        <v>761</v>
      </c>
      <c r="D3137" s="131">
        <v>355.1141114954847</v>
      </c>
      <c r="F3137" s="131">
        <v>41.71430609914702</v>
      </c>
      <c r="G3137" s="131">
        <v>158.38271159862535</v>
      </c>
      <c r="H3137" s="131">
        <v>355.1141114954847</v>
      </c>
    </row>
    <row r="3139" spans="3:8" ht="12.75">
      <c r="C3139" s="153" t="s">
        <v>762</v>
      </c>
      <c r="D3139" s="131">
        <v>1.2161133515919078</v>
      </c>
      <c r="F3139" s="131">
        <v>0.22185117189331585</v>
      </c>
      <c r="G3139" s="131">
        <v>0.8528190519534705</v>
      </c>
      <c r="H3139" s="131">
        <v>3.371951470103914</v>
      </c>
    </row>
    <row r="3140" spans="1:10" ht="12.75">
      <c r="A3140" s="147" t="s">
        <v>751</v>
      </c>
      <c r="C3140" s="148" t="s">
        <v>752</v>
      </c>
      <c r="D3140" s="148" t="s">
        <v>753</v>
      </c>
      <c r="F3140" s="148" t="s">
        <v>754</v>
      </c>
      <c r="G3140" s="148" t="s">
        <v>755</v>
      </c>
      <c r="H3140" s="148" t="s">
        <v>756</v>
      </c>
      <c r="I3140" s="149" t="s">
        <v>757</v>
      </c>
      <c r="J3140" s="148" t="s">
        <v>758</v>
      </c>
    </row>
    <row r="3141" spans="1:8" ht="12.75">
      <c r="A3141" s="150" t="s">
        <v>877</v>
      </c>
      <c r="C3141" s="151">
        <v>309.418</v>
      </c>
      <c r="D3141" s="131">
        <v>31257.87579831481</v>
      </c>
      <c r="F3141" s="131">
        <v>6296</v>
      </c>
      <c r="G3141" s="131">
        <v>6068</v>
      </c>
      <c r="H3141" s="152" t="s">
        <v>468</v>
      </c>
    </row>
    <row r="3143" spans="4:8" ht="12.75">
      <c r="D3143" s="131">
        <v>29733.915093541145</v>
      </c>
      <c r="F3143" s="131">
        <v>6180</v>
      </c>
      <c r="G3143" s="131">
        <v>5910</v>
      </c>
      <c r="H3143" s="152" t="s">
        <v>469</v>
      </c>
    </row>
    <row r="3145" spans="4:8" ht="12.75">
      <c r="D3145" s="131">
        <v>30524.818768918514</v>
      </c>
      <c r="F3145" s="131">
        <v>5986</v>
      </c>
      <c r="G3145" s="131">
        <v>6022</v>
      </c>
      <c r="H3145" s="152" t="s">
        <v>470</v>
      </c>
    </row>
    <row r="3147" spans="1:8" ht="12.75">
      <c r="A3147" s="147" t="s">
        <v>759</v>
      </c>
      <c r="C3147" s="153" t="s">
        <v>760</v>
      </c>
      <c r="D3147" s="131">
        <v>30505.53655359149</v>
      </c>
      <c r="F3147" s="131">
        <v>6154</v>
      </c>
      <c r="G3147" s="131">
        <v>6000</v>
      </c>
      <c r="H3147" s="131">
        <v>24437.88337440074</v>
      </c>
    </row>
    <row r="3148" spans="1:8" ht="12.75">
      <c r="A3148" s="130">
        <v>38379.195023148146</v>
      </c>
      <c r="C3148" s="153" t="s">
        <v>761</v>
      </c>
      <c r="D3148" s="131">
        <v>762.1633094648371</v>
      </c>
      <c r="F3148" s="131">
        <v>156.62694531912447</v>
      </c>
      <c r="G3148" s="131">
        <v>81.26499861564017</v>
      </c>
      <c r="H3148" s="131">
        <v>762.1633094648371</v>
      </c>
    </row>
    <row r="3150" spans="3:8" ht="12.75">
      <c r="C3150" s="153" t="s">
        <v>762</v>
      </c>
      <c r="D3150" s="131">
        <v>2.4984425634536356</v>
      </c>
      <c r="F3150" s="131">
        <v>2.5451242333299393</v>
      </c>
      <c r="G3150" s="131">
        <v>1.3544166435940028</v>
      </c>
      <c r="H3150" s="131">
        <v>3.1187779145522128</v>
      </c>
    </row>
    <row r="3151" spans="1:10" ht="12.75">
      <c r="A3151" s="147" t="s">
        <v>751</v>
      </c>
      <c r="C3151" s="148" t="s">
        <v>752</v>
      </c>
      <c r="D3151" s="148" t="s">
        <v>753</v>
      </c>
      <c r="F3151" s="148" t="s">
        <v>754</v>
      </c>
      <c r="G3151" s="148" t="s">
        <v>755</v>
      </c>
      <c r="H3151" s="148" t="s">
        <v>756</v>
      </c>
      <c r="I3151" s="149" t="s">
        <v>757</v>
      </c>
      <c r="J3151" s="148" t="s">
        <v>758</v>
      </c>
    </row>
    <row r="3152" spans="1:8" ht="12.75">
      <c r="A3152" s="150" t="s">
        <v>827</v>
      </c>
      <c r="C3152" s="151">
        <v>324.75400000019</v>
      </c>
      <c r="D3152" s="131">
        <v>47609.716357171535</v>
      </c>
      <c r="F3152" s="131">
        <v>26023</v>
      </c>
      <c r="G3152" s="131">
        <v>23211</v>
      </c>
      <c r="H3152" s="152" t="s">
        <v>471</v>
      </c>
    </row>
    <row r="3154" spans="4:8" ht="12.75">
      <c r="D3154" s="131">
        <v>46917.75</v>
      </c>
      <c r="F3154" s="131">
        <v>25836</v>
      </c>
      <c r="G3154" s="131">
        <v>23006</v>
      </c>
      <c r="H3154" s="152" t="s">
        <v>472</v>
      </c>
    </row>
    <row r="3156" spans="4:8" ht="12.75">
      <c r="D3156" s="131">
        <v>48728.818891465664</v>
      </c>
      <c r="F3156" s="131">
        <v>25479</v>
      </c>
      <c r="G3156" s="131">
        <v>23191</v>
      </c>
      <c r="H3156" s="152" t="s">
        <v>473</v>
      </c>
    </row>
    <row r="3158" spans="1:8" ht="12.75">
      <c r="A3158" s="147" t="s">
        <v>759</v>
      </c>
      <c r="C3158" s="153" t="s">
        <v>760</v>
      </c>
      <c r="D3158" s="131">
        <v>47752.09508287907</v>
      </c>
      <c r="F3158" s="131">
        <v>25779.333333333336</v>
      </c>
      <c r="G3158" s="131">
        <v>23136</v>
      </c>
      <c r="H3158" s="131">
        <v>22781.413065335204</v>
      </c>
    </row>
    <row r="3159" spans="1:8" ht="12.75">
      <c r="A3159" s="130">
        <v>38379.195752314816</v>
      </c>
      <c r="C3159" s="153" t="s">
        <v>761</v>
      </c>
      <c r="D3159" s="131">
        <v>913.8908077878689</v>
      </c>
      <c r="F3159" s="131">
        <v>276.3916303604965</v>
      </c>
      <c r="G3159" s="131">
        <v>113.02654555457316</v>
      </c>
      <c r="H3159" s="131">
        <v>913.8908077878689</v>
      </c>
    </row>
    <row r="3161" spans="3:8" ht="12.75">
      <c r="C3161" s="153" t="s">
        <v>762</v>
      </c>
      <c r="D3161" s="131">
        <v>1.9138234797901748</v>
      </c>
      <c r="F3161" s="131">
        <v>1.072144212523584</v>
      </c>
      <c r="G3161" s="131">
        <v>0.48853105789493934</v>
      </c>
      <c r="H3161" s="131">
        <v>4.011563308943594</v>
      </c>
    </row>
    <row r="3162" spans="1:10" ht="12.75">
      <c r="A3162" s="147" t="s">
        <v>751</v>
      </c>
      <c r="C3162" s="148" t="s">
        <v>752</v>
      </c>
      <c r="D3162" s="148" t="s">
        <v>753</v>
      </c>
      <c r="F3162" s="148" t="s">
        <v>754</v>
      </c>
      <c r="G3162" s="148" t="s">
        <v>755</v>
      </c>
      <c r="H3162" s="148" t="s">
        <v>756</v>
      </c>
      <c r="I3162" s="149" t="s">
        <v>757</v>
      </c>
      <c r="J3162" s="148" t="s">
        <v>758</v>
      </c>
    </row>
    <row r="3163" spans="1:8" ht="12.75">
      <c r="A3163" s="150" t="s">
        <v>846</v>
      </c>
      <c r="C3163" s="151">
        <v>343.82299999985844</v>
      </c>
      <c r="D3163" s="131">
        <v>22938.14248767495</v>
      </c>
      <c r="F3163" s="131">
        <v>21058</v>
      </c>
      <c r="G3163" s="131">
        <v>20474</v>
      </c>
      <c r="H3163" s="152" t="s">
        <v>474</v>
      </c>
    </row>
    <row r="3165" spans="4:8" ht="12.75">
      <c r="D3165" s="131">
        <v>22859.11160391569</v>
      </c>
      <c r="F3165" s="131">
        <v>20730</v>
      </c>
      <c r="G3165" s="131">
        <v>20774</v>
      </c>
      <c r="H3165" s="152" t="s">
        <v>475</v>
      </c>
    </row>
    <row r="3167" spans="4:8" ht="12.75">
      <c r="D3167" s="131">
        <v>22856.00664663315</v>
      </c>
      <c r="F3167" s="131">
        <v>20854</v>
      </c>
      <c r="G3167" s="131">
        <v>20158</v>
      </c>
      <c r="H3167" s="152" t="s">
        <v>476</v>
      </c>
    </row>
    <row r="3169" spans="1:8" ht="12.75">
      <c r="A3169" s="147" t="s">
        <v>759</v>
      </c>
      <c r="C3169" s="153" t="s">
        <v>760</v>
      </c>
      <c r="D3169" s="131">
        <v>22884.420246074595</v>
      </c>
      <c r="F3169" s="131">
        <v>20880.666666666668</v>
      </c>
      <c r="G3169" s="131">
        <v>20468.666666666668</v>
      </c>
      <c r="H3169" s="131">
        <v>2180.035546621045</v>
      </c>
    </row>
    <row r="3170" spans="1:8" ht="12.75">
      <c r="A3170" s="130">
        <v>38379.19644675926</v>
      </c>
      <c r="C3170" s="153" t="s">
        <v>761</v>
      </c>
      <c r="D3170" s="131">
        <v>46.550720959907885</v>
      </c>
      <c r="F3170" s="131">
        <v>165.61803444472264</v>
      </c>
      <c r="G3170" s="131">
        <v>308.034630087809</v>
      </c>
      <c r="H3170" s="131">
        <v>46.550720959907885</v>
      </c>
    </row>
    <row r="3172" spans="3:8" ht="12.75">
      <c r="C3172" s="153" t="s">
        <v>762</v>
      </c>
      <c r="D3172" s="131">
        <v>0.20341664966536707</v>
      </c>
      <c r="F3172" s="131">
        <v>0.7931644956006642</v>
      </c>
      <c r="G3172" s="131">
        <v>1.5049081364417598</v>
      </c>
      <c r="H3172" s="131">
        <v>2.1353193544049947</v>
      </c>
    </row>
    <row r="3173" spans="1:10" ht="12.75">
      <c r="A3173" s="147" t="s">
        <v>751</v>
      </c>
      <c r="C3173" s="148" t="s">
        <v>752</v>
      </c>
      <c r="D3173" s="148" t="s">
        <v>753</v>
      </c>
      <c r="F3173" s="148" t="s">
        <v>754</v>
      </c>
      <c r="G3173" s="148" t="s">
        <v>755</v>
      </c>
      <c r="H3173" s="148" t="s">
        <v>756</v>
      </c>
      <c r="I3173" s="149" t="s">
        <v>757</v>
      </c>
      <c r="J3173" s="148" t="s">
        <v>758</v>
      </c>
    </row>
    <row r="3174" spans="1:8" ht="12.75">
      <c r="A3174" s="150" t="s">
        <v>828</v>
      </c>
      <c r="C3174" s="151">
        <v>361.38400000007823</v>
      </c>
      <c r="D3174" s="131">
        <v>43558.14743989706</v>
      </c>
      <c r="F3174" s="131">
        <v>21430</v>
      </c>
      <c r="G3174" s="131">
        <v>21694</v>
      </c>
      <c r="H3174" s="152" t="s">
        <v>477</v>
      </c>
    </row>
    <row r="3176" spans="4:8" ht="12.75">
      <c r="D3176" s="131">
        <v>41225.6094173193</v>
      </c>
      <c r="F3176" s="131">
        <v>21588</v>
      </c>
      <c r="G3176" s="131">
        <v>21728</v>
      </c>
      <c r="H3176" s="152" t="s">
        <v>478</v>
      </c>
    </row>
    <row r="3178" spans="4:8" ht="12.75">
      <c r="D3178" s="131">
        <v>43760.77157664299</v>
      </c>
      <c r="F3178" s="131">
        <v>21476</v>
      </c>
      <c r="G3178" s="131">
        <v>21634</v>
      </c>
      <c r="H3178" s="152" t="s">
        <v>479</v>
      </c>
    </row>
    <row r="3180" spans="1:8" ht="12.75">
      <c r="A3180" s="147" t="s">
        <v>759</v>
      </c>
      <c r="C3180" s="153" t="s">
        <v>760</v>
      </c>
      <c r="D3180" s="131">
        <v>42848.17614461978</v>
      </c>
      <c r="F3180" s="131">
        <v>21498</v>
      </c>
      <c r="G3180" s="131">
        <v>21685.333333333336</v>
      </c>
      <c r="H3180" s="131">
        <v>21264.06944147341</v>
      </c>
    </row>
    <row r="3181" spans="1:8" ht="12.75">
      <c r="A3181" s="130">
        <v>38379.1971412037</v>
      </c>
      <c r="C3181" s="153" t="s">
        <v>761</v>
      </c>
      <c r="D3181" s="131">
        <v>1408.8315100130142</v>
      </c>
      <c r="F3181" s="131">
        <v>81.26499861564017</v>
      </c>
      <c r="G3181" s="131">
        <v>47.59551799627076</v>
      </c>
      <c r="H3181" s="131">
        <v>1408.8315100130142</v>
      </c>
    </row>
    <row r="3183" spans="3:8" ht="12.75">
      <c r="C3183" s="153" t="s">
        <v>762</v>
      </c>
      <c r="D3183" s="131">
        <v>3.287961441481132</v>
      </c>
      <c r="F3183" s="131">
        <v>0.37801190164499104</v>
      </c>
      <c r="G3183" s="131">
        <v>0.21948252888098296</v>
      </c>
      <c r="H3183" s="131">
        <v>6.625408715347927</v>
      </c>
    </row>
    <row r="3184" spans="1:10" ht="12.75">
      <c r="A3184" s="147" t="s">
        <v>751</v>
      </c>
      <c r="C3184" s="148" t="s">
        <v>752</v>
      </c>
      <c r="D3184" s="148" t="s">
        <v>753</v>
      </c>
      <c r="F3184" s="148" t="s">
        <v>754</v>
      </c>
      <c r="G3184" s="148" t="s">
        <v>755</v>
      </c>
      <c r="H3184" s="148" t="s">
        <v>756</v>
      </c>
      <c r="I3184" s="149" t="s">
        <v>757</v>
      </c>
      <c r="J3184" s="148" t="s">
        <v>758</v>
      </c>
    </row>
    <row r="3185" spans="1:8" ht="12.75">
      <c r="A3185" s="150" t="s">
        <v>847</v>
      </c>
      <c r="C3185" s="151">
        <v>371.029</v>
      </c>
      <c r="D3185" s="131">
        <v>34535.38788741827</v>
      </c>
      <c r="F3185" s="131">
        <v>29068.000000029802</v>
      </c>
      <c r="G3185" s="131">
        <v>29820.000000029802</v>
      </c>
      <c r="H3185" s="152" t="s">
        <v>480</v>
      </c>
    </row>
    <row r="3187" spans="4:8" ht="12.75">
      <c r="D3187" s="131">
        <v>35212.40701133013</v>
      </c>
      <c r="F3187" s="131">
        <v>29525.999999970198</v>
      </c>
      <c r="G3187" s="131">
        <v>29164</v>
      </c>
      <c r="H3187" s="152" t="s">
        <v>481</v>
      </c>
    </row>
    <row r="3189" spans="4:8" ht="12.75">
      <c r="D3189" s="131">
        <v>34861.059165120125</v>
      </c>
      <c r="F3189" s="131">
        <v>29129.999999970198</v>
      </c>
      <c r="G3189" s="131">
        <v>29422.000000029802</v>
      </c>
      <c r="H3189" s="152" t="s">
        <v>482</v>
      </c>
    </row>
    <row r="3191" spans="1:8" ht="12.75">
      <c r="A3191" s="147" t="s">
        <v>759</v>
      </c>
      <c r="C3191" s="153" t="s">
        <v>760</v>
      </c>
      <c r="D3191" s="131">
        <v>34869.618021289505</v>
      </c>
      <c r="F3191" s="131">
        <v>29241.333333323397</v>
      </c>
      <c r="G3191" s="131">
        <v>29468.666666686535</v>
      </c>
      <c r="H3191" s="131">
        <v>5541.773060047791</v>
      </c>
    </row>
    <row r="3192" spans="1:8" ht="12.75">
      <c r="A3192" s="130">
        <v>38379.197847222225</v>
      </c>
      <c r="C3192" s="153" t="s">
        <v>761</v>
      </c>
      <c r="D3192" s="131">
        <v>338.5907028402967</v>
      </c>
      <c r="F3192" s="131">
        <v>248.46998475260014</v>
      </c>
      <c r="G3192" s="131">
        <v>330.4804583364728</v>
      </c>
      <c r="H3192" s="131">
        <v>338.5907028402967</v>
      </c>
    </row>
    <row r="3194" spans="3:8" ht="12.75">
      <c r="C3194" s="153" t="s">
        <v>762</v>
      </c>
      <c r="D3194" s="131">
        <v>0.9710192484287368</v>
      </c>
      <c r="F3194" s="131">
        <v>0.8497218027655531</v>
      </c>
      <c r="G3194" s="131">
        <v>1.1214638995189805</v>
      </c>
      <c r="H3194" s="131">
        <v>6.1097901190016755</v>
      </c>
    </row>
    <row r="3195" spans="1:10" ht="12.75">
      <c r="A3195" s="147" t="s">
        <v>751</v>
      </c>
      <c r="C3195" s="148" t="s">
        <v>752</v>
      </c>
      <c r="D3195" s="148" t="s">
        <v>753</v>
      </c>
      <c r="F3195" s="148" t="s">
        <v>754</v>
      </c>
      <c r="G3195" s="148" t="s">
        <v>755</v>
      </c>
      <c r="H3195" s="148" t="s">
        <v>756</v>
      </c>
      <c r="I3195" s="149" t="s">
        <v>757</v>
      </c>
      <c r="J3195" s="148" t="s">
        <v>758</v>
      </c>
    </row>
    <row r="3196" spans="1:8" ht="12.75">
      <c r="A3196" s="150" t="s">
        <v>822</v>
      </c>
      <c r="C3196" s="151">
        <v>407.77100000018254</v>
      </c>
      <c r="D3196" s="131">
        <v>749550</v>
      </c>
      <c r="F3196" s="131">
        <v>62400</v>
      </c>
      <c r="G3196" s="131">
        <v>61200</v>
      </c>
      <c r="H3196" s="152" t="s">
        <v>483</v>
      </c>
    </row>
    <row r="3198" spans="4:8" ht="12.75">
      <c r="D3198" s="131">
        <v>797337.3726034164</v>
      </c>
      <c r="F3198" s="131">
        <v>62700</v>
      </c>
      <c r="G3198" s="131">
        <v>61000</v>
      </c>
      <c r="H3198" s="152" t="s">
        <v>484</v>
      </c>
    </row>
    <row r="3200" spans="4:8" ht="12.75">
      <c r="D3200" s="131">
        <v>782961.6380004883</v>
      </c>
      <c r="F3200" s="131">
        <v>63500</v>
      </c>
      <c r="G3200" s="131">
        <v>61400</v>
      </c>
      <c r="H3200" s="152" t="s">
        <v>485</v>
      </c>
    </row>
    <row r="3202" spans="1:8" ht="12.75">
      <c r="A3202" s="147" t="s">
        <v>759</v>
      </c>
      <c r="C3202" s="153" t="s">
        <v>760</v>
      </c>
      <c r="D3202" s="131">
        <v>776616.3368679683</v>
      </c>
      <c r="F3202" s="131">
        <v>62866.66666666667</v>
      </c>
      <c r="G3202" s="131">
        <v>61200</v>
      </c>
      <c r="H3202" s="131">
        <v>714596.6303690166</v>
      </c>
    </row>
    <row r="3203" spans="1:8" ht="12.75">
      <c r="A3203" s="130">
        <v>38379.19856481482</v>
      </c>
      <c r="C3203" s="153" t="s">
        <v>761</v>
      </c>
      <c r="D3203" s="131">
        <v>24517.450518582595</v>
      </c>
      <c r="F3203" s="131">
        <v>568.6240703077326</v>
      </c>
      <c r="G3203" s="131">
        <v>200</v>
      </c>
      <c r="H3203" s="131">
        <v>24517.450518582595</v>
      </c>
    </row>
    <row r="3205" spans="3:8" ht="12.75">
      <c r="C3205" s="153" t="s">
        <v>762</v>
      </c>
      <c r="D3205" s="131">
        <v>3.1569578638352516</v>
      </c>
      <c r="F3205" s="131">
        <v>0.9044921584958633</v>
      </c>
      <c r="G3205" s="131">
        <v>0.326797385620915</v>
      </c>
      <c r="H3205" s="131">
        <v>3.430949640207766</v>
      </c>
    </row>
    <row r="3206" spans="1:10" ht="12.75">
      <c r="A3206" s="147" t="s">
        <v>751</v>
      </c>
      <c r="C3206" s="148" t="s">
        <v>752</v>
      </c>
      <c r="D3206" s="148" t="s">
        <v>753</v>
      </c>
      <c r="F3206" s="148" t="s">
        <v>754</v>
      </c>
      <c r="G3206" s="148" t="s">
        <v>755</v>
      </c>
      <c r="H3206" s="148" t="s">
        <v>756</v>
      </c>
      <c r="I3206" s="149" t="s">
        <v>757</v>
      </c>
      <c r="J3206" s="148" t="s">
        <v>758</v>
      </c>
    </row>
    <row r="3207" spans="1:8" ht="12.75">
      <c r="A3207" s="150" t="s">
        <v>829</v>
      </c>
      <c r="C3207" s="151">
        <v>455.40299999993294</v>
      </c>
      <c r="D3207" s="131">
        <v>59923.71970528364</v>
      </c>
      <c r="F3207" s="131">
        <v>40790</v>
      </c>
      <c r="G3207" s="131">
        <v>43600</v>
      </c>
      <c r="H3207" s="152" t="s">
        <v>486</v>
      </c>
    </row>
    <row r="3209" spans="4:8" ht="12.75">
      <c r="D3209" s="131">
        <v>60101.39238315821</v>
      </c>
      <c r="F3209" s="131">
        <v>41255</v>
      </c>
      <c r="G3209" s="131">
        <v>43392.5</v>
      </c>
      <c r="H3209" s="152" t="s">
        <v>487</v>
      </c>
    </row>
    <row r="3211" spans="4:8" ht="12.75">
      <c r="D3211" s="131">
        <v>60178.95502477884</v>
      </c>
      <c r="F3211" s="131">
        <v>40720</v>
      </c>
      <c r="G3211" s="131">
        <v>43067.5</v>
      </c>
      <c r="H3211" s="152" t="s">
        <v>488</v>
      </c>
    </row>
    <row r="3213" spans="1:8" ht="12.75">
      <c r="A3213" s="147" t="s">
        <v>759</v>
      </c>
      <c r="C3213" s="153" t="s">
        <v>760</v>
      </c>
      <c r="D3213" s="131">
        <v>60068.02237107356</v>
      </c>
      <c r="F3213" s="131">
        <v>40921.666666666664</v>
      </c>
      <c r="G3213" s="131">
        <v>43353.33333333333</v>
      </c>
      <c r="H3213" s="131">
        <v>17937.591169523177</v>
      </c>
    </row>
    <row r="3214" spans="1:8" ht="12.75">
      <c r="A3214" s="130">
        <v>38379.199467592596</v>
      </c>
      <c r="C3214" s="153" t="s">
        <v>761</v>
      </c>
      <c r="D3214" s="131">
        <v>130.84890277748957</v>
      </c>
      <c r="F3214" s="131">
        <v>290.7891561481159</v>
      </c>
      <c r="G3214" s="131">
        <v>268.40190635189856</v>
      </c>
      <c r="H3214" s="131">
        <v>130.84890277748957</v>
      </c>
    </row>
    <row r="3216" spans="3:8" ht="12.75">
      <c r="C3216" s="153" t="s">
        <v>762</v>
      </c>
      <c r="D3216" s="131">
        <v>0.21783454425911206</v>
      </c>
      <c r="F3216" s="131">
        <v>0.7105994937028858</v>
      </c>
      <c r="G3216" s="131">
        <v>0.619103274685296</v>
      </c>
      <c r="H3216" s="131">
        <v>0.7294675273891184</v>
      </c>
    </row>
    <row r="3217" spans="1:16" ht="12.75">
      <c r="A3217" s="141" t="s">
        <v>742</v>
      </c>
      <c r="B3217" s="136" t="s">
        <v>692</v>
      </c>
      <c r="D3217" s="141" t="s">
        <v>743</v>
      </c>
      <c r="E3217" s="136" t="s">
        <v>744</v>
      </c>
      <c r="F3217" s="137" t="s">
        <v>796</v>
      </c>
      <c r="G3217" s="142" t="s">
        <v>746</v>
      </c>
      <c r="H3217" s="143">
        <v>2</v>
      </c>
      <c r="I3217" s="144" t="s">
        <v>747</v>
      </c>
      <c r="J3217" s="143">
        <v>13</v>
      </c>
      <c r="K3217" s="142" t="s">
        <v>748</v>
      </c>
      <c r="L3217" s="145">
        <v>1</v>
      </c>
      <c r="M3217" s="142" t="s">
        <v>749</v>
      </c>
      <c r="N3217" s="146">
        <v>1</v>
      </c>
      <c r="O3217" s="142" t="s">
        <v>750</v>
      </c>
      <c r="P3217" s="146">
        <v>1</v>
      </c>
    </row>
    <row r="3219" spans="1:10" ht="12.75">
      <c r="A3219" s="147" t="s">
        <v>751</v>
      </c>
      <c r="C3219" s="148" t="s">
        <v>752</v>
      </c>
      <c r="D3219" s="148" t="s">
        <v>753</v>
      </c>
      <c r="F3219" s="148" t="s">
        <v>754</v>
      </c>
      <c r="G3219" s="148" t="s">
        <v>755</v>
      </c>
      <c r="H3219" s="148" t="s">
        <v>756</v>
      </c>
      <c r="I3219" s="149" t="s">
        <v>757</v>
      </c>
      <c r="J3219" s="148" t="s">
        <v>758</v>
      </c>
    </row>
    <row r="3220" spans="1:8" ht="12.75">
      <c r="A3220" s="150" t="s">
        <v>825</v>
      </c>
      <c r="C3220" s="151">
        <v>228.61599999992177</v>
      </c>
      <c r="D3220" s="131">
        <v>37243</v>
      </c>
      <c r="F3220" s="131">
        <v>25836</v>
      </c>
      <c r="G3220" s="131">
        <v>26313</v>
      </c>
      <c r="H3220" s="152" t="s">
        <v>489</v>
      </c>
    </row>
    <row r="3222" spans="4:8" ht="12.75">
      <c r="D3222" s="131">
        <v>38004.415397167206</v>
      </c>
      <c r="F3222" s="131">
        <v>26175</v>
      </c>
      <c r="G3222" s="131">
        <v>26731.999999970198</v>
      </c>
      <c r="H3222" s="152" t="s">
        <v>490</v>
      </c>
    </row>
    <row r="3224" spans="4:8" ht="12.75">
      <c r="D3224" s="131">
        <v>38100.73224282265</v>
      </c>
      <c r="F3224" s="131">
        <v>26791.000000029802</v>
      </c>
      <c r="G3224" s="131">
        <v>26509</v>
      </c>
      <c r="H3224" s="152" t="s">
        <v>491</v>
      </c>
    </row>
    <row r="3226" spans="1:8" ht="12.75">
      <c r="A3226" s="147" t="s">
        <v>759</v>
      </c>
      <c r="C3226" s="153" t="s">
        <v>760</v>
      </c>
      <c r="D3226" s="131">
        <v>37782.71587999662</v>
      </c>
      <c r="F3226" s="131">
        <v>26267.333333343267</v>
      </c>
      <c r="G3226" s="131">
        <v>26517.99999999007</v>
      </c>
      <c r="H3226" s="131">
        <v>11386.86135076885</v>
      </c>
    </row>
    <row r="3227" spans="1:8" ht="12.75">
      <c r="A3227" s="130">
        <v>38379.201944444445</v>
      </c>
      <c r="C3227" s="153" t="s">
        <v>761</v>
      </c>
      <c r="D3227" s="131">
        <v>469.8820671500622</v>
      </c>
      <c r="F3227" s="131">
        <v>484.1490817392914</v>
      </c>
      <c r="G3227" s="131">
        <v>209.64493791525132</v>
      </c>
      <c r="H3227" s="131">
        <v>469.8820671500622</v>
      </c>
    </row>
    <row r="3229" spans="3:8" ht="12.75">
      <c r="C3229" s="153" t="s">
        <v>762</v>
      </c>
      <c r="D3229" s="131">
        <v>1.2436429097433754</v>
      </c>
      <c r="F3229" s="131">
        <v>1.8431603832609893</v>
      </c>
      <c r="G3229" s="131">
        <v>0.7905759782612936</v>
      </c>
      <c r="H3229" s="131">
        <v>4.126528396855694</v>
      </c>
    </row>
    <row r="3230" spans="1:10" ht="12.75">
      <c r="A3230" s="147" t="s">
        <v>751</v>
      </c>
      <c r="C3230" s="148" t="s">
        <v>752</v>
      </c>
      <c r="D3230" s="148" t="s">
        <v>753</v>
      </c>
      <c r="F3230" s="148" t="s">
        <v>754</v>
      </c>
      <c r="G3230" s="148" t="s">
        <v>755</v>
      </c>
      <c r="H3230" s="148" t="s">
        <v>756</v>
      </c>
      <c r="I3230" s="149" t="s">
        <v>757</v>
      </c>
      <c r="J3230" s="148" t="s">
        <v>758</v>
      </c>
    </row>
    <row r="3231" spans="1:8" ht="12.75">
      <c r="A3231" s="150" t="s">
        <v>826</v>
      </c>
      <c r="C3231" s="151">
        <v>231.6040000000503</v>
      </c>
      <c r="D3231" s="131">
        <v>66682.10454308987</v>
      </c>
      <c r="F3231" s="131">
        <v>19813</v>
      </c>
      <c r="G3231" s="131">
        <v>21345</v>
      </c>
      <c r="H3231" s="152" t="s">
        <v>492</v>
      </c>
    </row>
    <row r="3233" spans="4:8" ht="12.75">
      <c r="D3233" s="131">
        <v>63639.15767645836</v>
      </c>
      <c r="F3233" s="131">
        <v>19630</v>
      </c>
      <c r="G3233" s="131">
        <v>22194</v>
      </c>
      <c r="H3233" s="152" t="s">
        <v>493</v>
      </c>
    </row>
    <row r="3235" spans="4:8" ht="12.75">
      <c r="D3235" s="131">
        <v>66546.91942155361</v>
      </c>
      <c r="F3235" s="131">
        <v>19697</v>
      </c>
      <c r="G3235" s="131">
        <v>22008</v>
      </c>
      <c r="H3235" s="152" t="s">
        <v>494</v>
      </c>
    </row>
    <row r="3237" spans="1:8" ht="12.75">
      <c r="A3237" s="147" t="s">
        <v>759</v>
      </c>
      <c r="C3237" s="153" t="s">
        <v>760</v>
      </c>
      <c r="D3237" s="131">
        <v>65622.72721370061</v>
      </c>
      <c r="F3237" s="131">
        <v>19713.333333333332</v>
      </c>
      <c r="G3237" s="131">
        <v>21849</v>
      </c>
      <c r="H3237" s="131">
        <v>44769.854860403575</v>
      </c>
    </row>
    <row r="3238" spans="1:8" ht="12.75">
      <c r="A3238" s="130">
        <v>38379.20266203704</v>
      </c>
      <c r="C3238" s="153" t="s">
        <v>761</v>
      </c>
      <c r="D3238" s="131">
        <v>1719.150905557006</v>
      </c>
      <c r="F3238" s="131">
        <v>92.58689612106744</v>
      </c>
      <c r="G3238" s="131">
        <v>446.274579155031</v>
      </c>
      <c r="H3238" s="131">
        <v>1719.150905557006</v>
      </c>
    </row>
    <row r="3240" spans="3:8" ht="12.75">
      <c r="C3240" s="153" t="s">
        <v>762</v>
      </c>
      <c r="D3240" s="131">
        <v>2.619749252356712</v>
      </c>
      <c r="F3240" s="131">
        <v>0.46966636517281446</v>
      </c>
      <c r="G3240" s="131">
        <v>2.0425400666164624</v>
      </c>
      <c r="H3240" s="131">
        <v>3.8399742659820384</v>
      </c>
    </row>
    <row r="3241" spans="1:10" ht="12.75">
      <c r="A3241" s="147" t="s">
        <v>751</v>
      </c>
      <c r="C3241" s="148" t="s">
        <v>752</v>
      </c>
      <c r="D3241" s="148" t="s">
        <v>753</v>
      </c>
      <c r="F3241" s="148" t="s">
        <v>754</v>
      </c>
      <c r="G3241" s="148" t="s">
        <v>755</v>
      </c>
      <c r="H3241" s="148" t="s">
        <v>756</v>
      </c>
      <c r="I3241" s="149" t="s">
        <v>757</v>
      </c>
      <c r="J3241" s="148" t="s">
        <v>758</v>
      </c>
    </row>
    <row r="3242" spans="1:8" ht="12.75">
      <c r="A3242" s="150" t="s">
        <v>824</v>
      </c>
      <c r="C3242" s="151">
        <v>267.7160000000149</v>
      </c>
      <c r="D3242" s="131">
        <v>65488.44102650881</v>
      </c>
      <c r="F3242" s="131">
        <v>4897.75</v>
      </c>
      <c r="G3242" s="131">
        <v>5074.75</v>
      </c>
      <c r="H3242" s="152" t="s">
        <v>495</v>
      </c>
    </row>
    <row r="3244" spans="4:8" ht="12.75">
      <c r="D3244" s="131">
        <v>61242.57414215803</v>
      </c>
      <c r="F3244" s="131">
        <v>4926</v>
      </c>
      <c r="G3244" s="131">
        <v>5057.75</v>
      </c>
      <c r="H3244" s="152" t="s">
        <v>496</v>
      </c>
    </row>
    <row r="3246" spans="4:8" ht="12.75">
      <c r="D3246" s="131">
        <v>59424.35896700621</v>
      </c>
      <c r="F3246" s="131">
        <v>4891.25</v>
      </c>
      <c r="G3246" s="131">
        <v>5054</v>
      </c>
      <c r="H3246" s="152" t="s">
        <v>497</v>
      </c>
    </row>
    <row r="3248" spans="1:8" ht="12.75">
      <c r="A3248" s="147" t="s">
        <v>759</v>
      </c>
      <c r="C3248" s="153" t="s">
        <v>760</v>
      </c>
      <c r="D3248" s="131">
        <v>62051.79137855768</v>
      </c>
      <c r="F3248" s="131">
        <v>4905</v>
      </c>
      <c r="G3248" s="131">
        <v>5062.166666666667</v>
      </c>
      <c r="H3248" s="131">
        <v>57061.87220487136</v>
      </c>
    </row>
    <row r="3249" spans="1:8" ht="12.75">
      <c r="A3249" s="130">
        <v>38379.203564814816</v>
      </c>
      <c r="C3249" s="153" t="s">
        <v>761</v>
      </c>
      <c r="D3249" s="131">
        <v>3111.976415055313</v>
      </c>
      <c r="F3249" s="131">
        <v>18.474644786842315</v>
      </c>
      <c r="G3249" s="131">
        <v>11.05761426951281</v>
      </c>
      <c r="H3249" s="131">
        <v>3111.976415055313</v>
      </c>
    </row>
    <row r="3251" spans="3:8" ht="12.75">
      <c r="C3251" s="153" t="s">
        <v>762</v>
      </c>
      <c r="D3251" s="131">
        <v>5.015127437772364</v>
      </c>
      <c r="F3251" s="131">
        <v>0.3766492311282837</v>
      </c>
      <c r="G3251" s="131">
        <v>0.2184363929051357</v>
      </c>
      <c r="H3251" s="131">
        <v>5.4536878914212075</v>
      </c>
    </row>
    <row r="3252" spans="1:10" ht="12.75">
      <c r="A3252" s="147" t="s">
        <v>751</v>
      </c>
      <c r="C3252" s="148" t="s">
        <v>752</v>
      </c>
      <c r="D3252" s="148" t="s">
        <v>753</v>
      </c>
      <c r="F3252" s="148" t="s">
        <v>754</v>
      </c>
      <c r="G3252" s="148" t="s">
        <v>755</v>
      </c>
      <c r="H3252" s="148" t="s">
        <v>756</v>
      </c>
      <c r="I3252" s="149" t="s">
        <v>757</v>
      </c>
      <c r="J3252" s="148" t="s">
        <v>758</v>
      </c>
    </row>
    <row r="3253" spans="1:8" ht="12.75">
      <c r="A3253" s="150" t="s">
        <v>823</v>
      </c>
      <c r="C3253" s="151">
        <v>292.40199999976903</v>
      </c>
      <c r="D3253" s="131">
        <v>61958.083506822586</v>
      </c>
      <c r="F3253" s="131">
        <v>20121.5</v>
      </c>
      <c r="G3253" s="131">
        <v>18612</v>
      </c>
      <c r="H3253" s="152" t="s">
        <v>498</v>
      </c>
    </row>
    <row r="3255" spans="4:8" ht="12.75">
      <c r="D3255" s="131">
        <v>63248.15243124962</v>
      </c>
      <c r="F3255" s="131">
        <v>19944.5</v>
      </c>
      <c r="G3255" s="131">
        <v>18512.75</v>
      </c>
      <c r="H3255" s="152" t="s">
        <v>499</v>
      </c>
    </row>
    <row r="3257" spans="4:8" ht="12.75">
      <c r="D3257" s="131">
        <v>63145.12188118696</v>
      </c>
      <c r="F3257" s="131">
        <v>20179</v>
      </c>
      <c r="G3257" s="131">
        <v>18757</v>
      </c>
      <c r="H3257" s="152" t="s">
        <v>500</v>
      </c>
    </row>
    <row r="3259" spans="1:8" ht="12.75">
      <c r="A3259" s="147" t="s">
        <v>759</v>
      </c>
      <c r="C3259" s="153" t="s">
        <v>760</v>
      </c>
      <c r="D3259" s="131">
        <v>62783.785939753056</v>
      </c>
      <c r="F3259" s="131">
        <v>20081.666666666668</v>
      </c>
      <c r="G3259" s="131">
        <v>18627.25</v>
      </c>
      <c r="H3259" s="131">
        <v>43542.081103337696</v>
      </c>
    </row>
    <row r="3260" spans="1:8" ht="12.75">
      <c r="A3260" s="130">
        <v>38379.20450231482</v>
      </c>
      <c r="C3260" s="153" t="s">
        <v>761</v>
      </c>
      <c r="D3260" s="131">
        <v>716.9324963848121</v>
      </c>
      <c r="F3260" s="131">
        <v>122.2194065332234</v>
      </c>
      <c r="G3260" s="131">
        <v>122.83703635304784</v>
      </c>
      <c r="H3260" s="131">
        <v>716.9324963848121</v>
      </c>
    </row>
    <row r="3262" spans="3:8" ht="12.75">
      <c r="C3262" s="153" t="s">
        <v>762</v>
      </c>
      <c r="D3262" s="131">
        <v>1.1419070794373187</v>
      </c>
      <c r="F3262" s="131">
        <v>0.6086118675403275</v>
      </c>
      <c r="G3262" s="131">
        <v>0.659448047097923</v>
      </c>
      <c r="H3262" s="131">
        <v>1.646527860446836</v>
      </c>
    </row>
    <row r="3263" spans="1:10" ht="12.75">
      <c r="A3263" s="147" t="s">
        <v>751</v>
      </c>
      <c r="C3263" s="148" t="s">
        <v>752</v>
      </c>
      <c r="D3263" s="148" t="s">
        <v>753</v>
      </c>
      <c r="F3263" s="148" t="s">
        <v>754</v>
      </c>
      <c r="G3263" s="148" t="s">
        <v>755</v>
      </c>
      <c r="H3263" s="148" t="s">
        <v>756</v>
      </c>
      <c r="I3263" s="149" t="s">
        <v>757</v>
      </c>
      <c r="J3263" s="148" t="s">
        <v>758</v>
      </c>
    </row>
    <row r="3264" spans="1:8" ht="12.75">
      <c r="A3264" s="150" t="s">
        <v>877</v>
      </c>
      <c r="C3264" s="151">
        <v>309.418</v>
      </c>
      <c r="D3264" s="131">
        <v>29682.5</v>
      </c>
      <c r="F3264" s="131">
        <v>6992.000000007451</v>
      </c>
      <c r="G3264" s="131">
        <v>5964</v>
      </c>
      <c r="H3264" s="152" t="s">
        <v>501</v>
      </c>
    </row>
    <row r="3266" spans="4:8" ht="12.75">
      <c r="D3266" s="131">
        <v>31464.948874413967</v>
      </c>
      <c r="F3266" s="131">
        <v>6618.000000007451</v>
      </c>
      <c r="G3266" s="131">
        <v>5918</v>
      </c>
      <c r="H3266" s="152" t="s">
        <v>502</v>
      </c>
    </row>
    <row r="3268" spans="4:8" ht="12.75">
      <c r="D3268" s="131">
        <v>30453.44987899065</v>
      </c>
      <c r="F3268" s="131">
        <v>6826</v>
      </c>
      <c r="G3268" s="131">
        <v>5948</v>
      </c>
      <c r="H3268" s="152" t="s">
        <v>503</v>
      </c>
    </row>
    <row r="3270" spans="1:8" ht="12.75">
      <c r="A3270" s="147" t="s">
        <v>759</v>
      </c>
      <c r="C3270" s="153" t="s">
        <v>760</v>
      </c>
      <c r="D3270" s="131">
        <v>30533.632917801537</v>
      </c>
      <c r="F3270" s="131">
        <v>6812.000000004968</v>
      </c>
      <c r="G3270" s="131">
        <v>5943.333333333334</v>
      </c>
      <c r="H3270" s="131">
        <v>24208.688794485293</v>
      </c>
    </row>
    <row r="3271" spans="1:8" ht="12.75">
      <c r="A3271" s="130">
        <v>38379.205243055556</v>
      </c>
      <c r="C3271" s="153" t="s">
        <v>761</v>
      </c>
      <c r="D3271" s="131">
        <v>893.9256049916709</v>
      </c>
      <c r="F3271" s="131">
        <v>187.3926359276113</v>
      </c>
      <c r="G3271" s="131">
        <v>23.35237318418266</v>
      </c>
      <c r="H3271" s="131">
        <v>893.9256049916709</v>
      </c>
    </row>
    <row r="3273" spans="3:8" ht="12.75">
      <c r="C3273" s="153" t="s">
        <v>762</v>
      </c>
      <c r="D3273" s="131">
        <v>2.927675220954463</v>
      </c>
      <c r="F3273" s="131">
        <v>2.750919493944137</v>
      </c>
      <c r="G3273" s="131">
        <v>0.392917103491576</v>
      </c>
      <c r="H3273" s="131">
        <v>3.6925816700791567</v>
      </c>
    </row>
    <row r="3274" spans="1:10" ht="12.75">
      <c r="A3274" s="147" t="s">
        <v>751</v>
      </c>
      <c r="C3274" s="148" t="s">
        <v>752</v>
      </c>
      <c r="D3274" s="148" t="s">
        <v>753</v>
      </c>
      <c r="F3274" s="148" t="s">
        <v>754</v>
      </c>
      <c r="G3274" s="148" t="s">
        <v>755</v>
      </c>
      <c r="H3274" s="148" t="s">
        <v>756</v>
      </c>
      <c r="I3274" s="149" t="s">
        <v>757</v>
      </c>
      <c r="J3274" s="148" t="s">
        <v>758</v>
      </c>
    </row>
    <row r="3275" spans="1:8" ht="12.75">
      <c r="A3275" s="150" t="s">
        <v>827</v>
      </c>
      <c r="C3275" s="151">
        <v>324.75400000019</v>
      </c>
      <c r="D3275" s="131">
        <v>56629.50789856911</v>
      </c>
      <c r="F3275" s="131">
        <v>27462</v>
      </c>
      <c r="G3275" s="131">
        <v>24514</v>
      </c>
      <c r="H3275" s="152" t="s">
        <v>504</v>
      </c>
    </row>
    <row r="3277" spans="4:8" ht="12.75">
      <c r="D3277" s="131">
        <v>56586.250385284424</v>
      </c>
      <c r="F3277" s="131">
        <v>27110</v>
      </c>
      <c r="G3277" s="131">
        <v>23869</v>
      </c>
      <c r="H3277" s="152" t="s">
        <v>505</v>
      </c>
    </row>
    <row r="3279" spans="4:8" ht="12.75">
      <c r="D3279" s="131">
        <v>56796.03896421194</v>
      </c>
      <c r="F3279" s="131">
        <v>27762</v>
      </c>
      <c r="G3279" s="131">
        <v>24407</v>
      </c>
      <c r="H3279" s="152" t="s">
        <v>506</v>
      </c>
    </row>
    <row r="3281" spans="1:8" ht="12.75">
      <c r="A3281" s="147" t="s">
        <v>759</v>
      </c>
      <c r="C3281" s="153" t="s">
        <v>760</v>
      </c>
      <c r="D3281" s="131">
        <v>56670.599082688495</v>
      </c>
      <c r="F3281" s="131">
        <v>27444.666666666664</v>
      </c>
      <c r="G3281" s="131">
        <v>24263.333333333336</v>
      </c>
      <c r="H3281" s="131">
        <v>30199.169258127087</v>
      </c>
    </row>
    <row r="3282" spans="1:8" ht="12.75">
      <c r="A3282" s="130">
        <v>38379.205972222226</v>
      </c>
      <c r="C3282" s="153" t="s">
        <v>761</v>
      </c>
      <c r="D3282" s="131">
        <v>110.76631266097021</v>
      </c>
      <c r="F3282" s="131">
        <v>326.34542027326404</v>
      </c>
      <c r="G3282" s="131">
        <v>345.66795242448114</v>
      </c>
      <c r="H3282" s="131">
        <v>110.76631266097021</v>
      </c>
    </row>
    <row r="3284" spans="3:8" ht="12.75">
      <c r="C3284" s="153" t="s">
        <v>762</v>
      </c>
      <c r="D3284" s="131">
        <v>0.19545639970975118</v>
      </c>
      <c r="F3284" s="131">
        <v>1.1891032390261522</v>
      </c>
      <c r="G3284" s="131">
        <v>1.4246515417961847</v>
      </c>
      <c r="H3284" s="131">
        <v>0.36678595928979474</v>
      </c>
    </row>
    <row r="3285" spans="1:10" ht="12.75">
      <c r="A3285" s="147" t="s">
        <v>751</v>
      </c>
      <c r="C3285" s="148" t="s">
        <v>752</v>
      </c>
      <c r="D3285" s="148" t="s">
        <v>753</v>
      </c>
      <c r="F3285" s="148" t="s">
        <v>754</v>
      </c>
      <c r="G3285" s="148" t="s">
        <v>755</v>
      </c>
      <c r="H3285" s="148" t="s">
        <v>756</v>
      </c>
      <c r="I3285" s="149" t="s">
        <v>757</v>
      </c>
      <c r="J3285" s="148" t="s">
        <v>758</v>
      </c>
    </row>
    <row r="3286" spans="1:8" ht="12.75">
      <c r="A3286" s="150" t="s">
        <v>846</v>
      </c>
      <c r="C3286" s="151">
        <v>343.82299999985844</v>
      </c>
      <c r="D3286" s="131">
        <v>56869.37212526798</v>
      </c>
      <c r="F3286" s="131">
        <v>21482</v>
      </c>
      <c r="G3286" s="131">
        <v>20800</v>
      </c>
      <c r="H3286" s="152" t="s">
        <v>507</v>
      </c>
    </row>
    <row r="3288" spans="4:8" ht="12.75">
      <c r="D3288" s="131">
        <v>54904.61446458101</v>
      </c>
      <c r="F3288" s="131">
        <v>21324</v>
      </c>
      <c r="G3288" s="131">
        <v>20622</v>
      </c>
      <c r="H3288" s="152" t="s">
        <v>508</v>
      </c>
    </row>
    <row r="3290" spans="4:8" ht="12.75">
      <c r="D3290" s="131">
        <v>58051.900270700455</v>
      </c>
      <c r="F3290" s="131">
        <v>21694</v>
      </c>
      <c r="G3290" s="131">
        <v>21072</v>
      </c>
      <c r="H3290" s="152" t="s">
        <v>509</v>
      </c>
    </row>
    <row r="3292" spans="1:8" ht="12.75">
      <c r="A3292" s="147" t="s">
        <v>759</v>
      </c>
      <c r="C3292" s="153" t="s">
        <v>760</v>
      </c>
      <c r="D3292" s="131">
        <v>56608.62895351648</v>
      </c>
      <c r="F3292" s="131">
        <v>21500</v>
      </c>
      <c r="G3292" s="131">
        <v>20831.333333333332</v>
      </c>
      <c r="H3292" s="131">
        <v>35394.730592860746</v>
      </c>
    </row>
    <row r="3293" spans="1:8" ht="12.75">
      <c r="A3293" s="130">
        <v>38379.206666666665</v>
      </c>
      <c r="C3293" s="153" t="s">
        <v>761</v>
      </c>
      <c r="D3293" s="131">
        <v>1589.7616920661521</v>
      </c>
      <c r="F3293" s="131">
        <v>185.65559512171995</v>
      </c>
      <c r="G3293" s="131">
        <v>226.63038925380974</v>
      </c>
      <c r="H3293" s="131">
        <v>1589.7616920661521</v>
      </c>
    </row>
    <row r="3295" spans="3:8" ht="12.75">
      <c r="C3295" s="153" t="s">
        <v>762</v>
      </c>
      <c r="D3295" s="131">
        <v>2.8083380951896335</v>
      </c>
      <c r="F3295" s="131">
        <v>0.8635143959149765</v>
      </c>
      <c r="G3295" s="131">
        <v>1.0879303097280204</v>
      </c>
      <c r="H3295" s="131">
        <v>4.491520815210874</v>
      </c>
    </row>
    <row r="3296" spans="1:10" ht="12.75">
      <c r="A3296" s="147" t="s">
        <v>751</v>
      </c>
      <c r="C3296" s="148" t="s">
        <v>752</v>
      </c>
      <c r="D3296" s="148" t="s">
        <v>753</v>
      </c>
      <c r="F3296" s="148" t="s">
        <v>754</v>
      </c>
      <c r="G3296" s="148" t="s">
        <v>755</v>
      </c>
      <c r="H3296" s="148" t="s">
        <v>756</v>
      </c>
      <c r="I3296" s="149" t="s">
        <v>757</v>
      </c>
      <c r="J3296" s="148" t="s">
        <v>758</v>
      </c>
    </row>
    <row r="3297" spans="1:8" ht="12.75">
      <c r="A3297" s="150" t="s">
        <v>828</v>
      </c>
      <c r="C3297" s="151">
        <v>361.38400000007823</v>
      </c>
      <c r="D3297" s="131">
        <v>58547.13705074787</v>
      </c>
      <c r="F3297" s="131">
        <v>22714</v>
      </c>
      <c r="G3297" s="131">
        <v>22474</v>
      </c>
      <c r="H3297" s="152" t="s">
        <v>510</v>
      </c>
    </row>
    <row r="3299" spans="4:8" ht="12.75">
      <c r="D3299" s="131">
        <v>60404.831942141056</v>
      </c>
      <c r="F3299" s="131">
        <v>23072</v>
      </c>
      <c r="G3299" s="131">
        <v>21862</v>
      </c>
      <c r="H3299" s="152" t="s">
        <v>511</v>
      </c>
    </row>
    <row r="3301" spans="4:8" ht="12.75">
      <c r="D3301" s="131">
        <v>59392.54063606262</v>
      </c>
      <c r="F3301" s="131">
        <v>22652</v>
      </c>
      <c r="G3301" s="131">
        <v>22388</v>
      </c>
      <c r="H3301" s="152" t="s">
        <v>512</v>
      </c>
    </row>
    <row r="3303" spans="1:8" ht="12.75">
      <c r="A3303" s="147" t="s">
        <v>759</v>
      </c>
      <c r="C3303" s="153" t="s">
        <v>760</v>
      </c>
      <c r="D3303" s="131">
        <v>59448.16987631719</v>
      </c>
      <c r="F3303" s="131">
        <v>22812.666666666664</v>
      </c>
      <c r="G3303" s="131">
        <v>22241.333333333336</v>
      </c>
      <c r="H3303" s="131">
        <v>36898.11333276953</v>
      </c>
    </row>
    <row r="3304" spans="1:8" ht="12.75">
      <c r="A3304" s="130">
        <v>38379.20736111111</v>
      </c>
      <c r="C3304" s="153" t="s">
        <v>761</v>
      </c>
      <c r="D3304" s="131">
        <v>930.0959824964771</v>
      </c>
      <c r="F3304" s="131">
        <v>226.71862149663252</v>
      </c>
      <c r="G3304" s="131">
        <v>331.31455345839146</v>
      </c>
      <c r="H3304" s="131">
        <v>930.0959824964771</v>
      </c>
    </row>
    <row r="3306" spans="3:8" ht="12.75">
      <c r="C3306" s="153" t="s">
        <v>762</v>
      </c>
      <c r="D3306" s="131">
        <v>1.564549395602179</v>
      </c>
      <c r="F3306" s="131">
        <v>0.9938277922936055</v>
      </c>
      <c r="G3306" s="131">
        <v>1.4896344049744834</v>
      </c>
      <c r="H3306" s="131">
        <v>2.5207142005020913</v>
      </c>
    </row>
    <row r="3307" spans="1:10" ht="12.75">
      <c r="A3307" s="147" t="s">
        <v>751</v>
      </c>
      <c r="C3307" s="148" t="s">
        <v>752</v>
      </c>
      <c r="D3307" s="148" t="s">
        <v>753</v>
      </c>
      <c r="F3307" s="148" t="s">
        <v>754</v>
      </c>
      <c r="G3307" s="148" t="s">
        <v>755</v>
      </c>
      <c r="H3307" s="148" t="s">
        <v>756</v>
      </c>
      <c r="I3307" s="149" t="s">
        <v>757</v>
      </c>
      <c r="J3307" s="148" t="s">
        <v>758</v>
      </c>
    </row>
    <row r="3308" spans="1:8" ht="12.75">
      <c r="A3308" s="150" t="s">
        <v>847</v>
      </c>
      <c r="C3308" s="151">
        <v>371.029</v>
      </c>
      <c r="D3308" s="131">
        <v>55810.763112187386</v>
      </c>
      <c r="F3308" s="131">
        <v>30842</v>
      </c>
      <c r="G3308" s="131">
        <v>29818.000000029802</v>
      </c>
      <c r="H3308" s="152" t="s">
        <v>513</v>
      </c>
    </row>
    <row r="3310" spans="4:8" ht="12.75">
      <c r="D3310" s="131">
        <v>56572.9495909214</v>
      </c>
      <c r="F3310" s="131">
        <v>30002</v>
      </c>
      <c r="G3310" s="131">
        <v>29750</v>
      </c>
      <c r="H3310" s="152" t="s">
        <v>514</v>
      </c>
    </row>
    <row r="3312" spans="4:8" ht="12.75">
      <c r="D3312" s="131">
        <v>53873.75</v>
      </c>
      <c r="F3312" s="131">
        <v>29925.999999970198</v>
      </c>
      <c r="G3312" s="131">
        <v>30568.000000029802</v>
      </c>
      <c r="H3312" s="152" t="s">
        <v>515</v>
      </c>
    </row>
    <row r="3314" spans="1:8" ht="12.75">
      <c r="A3314" s="147" t="s">
        <v>759</v>
      </c>
      <c r="C3314" s="153" t="s">
        <v>760</v>
      </c>
      <c r="D3314" s="131">
        <v>55419.15423436959</v>
      </c>
      <c r="F3314" s="131">
        <v>30256.666666656733</v>
      </c>
      <c r="G3314" s="131">
        <v>30045.3333333532</v>
      </c>
      <c r="H3314" s="131">
        <v>25242.910400682496</v>
      </c>
    </row>
    <row r="3315" spans="1:8" ht="12.75">
      <c r="A3315" s="130">
        <v>38379.20806712963</v>
      </c>
      <c r="C3315" s="153" t="s">
        <v>761</v>
      </c>
      <c r="D3315" s="131">
        <v>1391.5594643407176</v>
      </c>
      <c r="F3315" s="131">
        <v>508.33584699832636</v>
      </c>
      <c r="G3315" s="131">
        <v>453.9177605492891</v>
      </c>
      <c r="H3315" s="131">
        <v>1391.5594643407176</v>
      </c>
    </row>
    <row r="3317" spans="3:8" ht="12.75">
      <c r="C3317" s="153" t="s">
        <v>762</v>
      </c>
      <c r="D3317" s="131">
        <v>2.5109720340656283</v>
      </c>
      <c r="F3317" s="131">
        <v>1.6800788156830224</v>
      </c>
      <c r="G3317" s="131">
        <v>1.5107762510505984</v>
      </c>
      <c r="H3317" s="131">
        <v>5.512674419282072</v>
      </c>
    </row>
    <row r="3318" spans="1:10" ht="12.75">
      <c r="A3318" s="147" t="s">
        <v>751</v>
      </c>
      <c r="C3318" s="148" t="s">
        <v>752</v>
      </c>
      <c r="D3318" s="148" t="s">
        <v>753</v>
      </c>
      <c r="F3318" s="148" t="s">
        <v>754</v>
      </c>
      <c r="G3318" s="148" t="s">
        <v>755</v>
      </c>
      <c r="H3318" s="148" t="s">
        <v>756</v>
      </c>
      <c r="I3318" s="149" t="s">
        <v>757</v>
      </c>
      <c r="J3318" s="148" t="s">
        <v>758</v>
      </c>
    </row>
    <row r="3319" spans="1:8" ht="12.75">
      <c r="A3319" s="150" t="s">
        <v>822</v>
      </c>
      <c r="C3319" s="151">
        <v>407.77100000018254</v>
      </c>
      <c r="D3319" s="131">
        <v>5443087.05381012</v>
      </c>
      <c r="F3319" s="131">
        <v>77500</v>
      </c>
      <c r="G3319" s="131">
        <v>72300</v>
      </c>
      <c r="H3319" s="152" t="s">
        <v>516</v>
      </c>
    </row>
    <row r="3321" spans="4:8" ht="12.75">
      <c r="D3321" s="131">
        <v>5635764.786857605</v>
      </c>
      <c r="F3321" s="131">
        <v>75800</v>
      </c>
      <c r="G3321" s="131">
        <v>70900</v>
      </c>
      <c r="H3321" s="152" t="s">
        <v>517</v>
      </c>
    </row>
    <row r="3323" spans="4:8" ht="12.75">
      <c r="D3323" s="131">
        <v>5745633.234565735</v>
      </c>
      <c r="F3323" s="131">
        <v>77300</v>
      </c>
      <c r="G3323" s="131">
        <v>72300</v>
      </c>
      <c r="H3323" s="152" t="s">
        <v>518</v>
      </c>
    </row>
    <row r="3325" spans="1:8" ht="12.75">
      <c r="A3325" s="147" t="s">
        <v>759</v>
      </c>
      <c r="C3325" s="153" t="s">
        <v>760</v>
      </c>
      <c r="D3325" s="131">
        <v>5608161.691744486</v>
      </c>
      <c r="F3325" s="131">
        <v>76866.66666666667</v>
      </c>
      <c r="G3325" s="131">
        <v>71833.33333333333</v>
      </c>
      <c r="H3325" s="131">
        <v>5533852.8447843185</v>
      </c>
    </row>
    <row r="3326" spans="1:8" ht="12.75">
      <c r="A3326" s="130">
        <v>38379.20878472222</v>
      </c>
      <c r="C3326" s="153" t="s">
        <v>761</v>
      </c>
      <c r="D3326" s="131">
        <v>153150.2400171805</v>
      </c>
      <c r="F3326" s="131">
        <v>929.1573243177569</v>
      </c>
      <c r="G3326" s="131">
        <v>808.2903768654761</v>
      </c>
      <c r="H3326" s="131">
        <v>153150.2400171805</v>
      </c>
    </row>
    <row r="3328" spans="3:8" ht="12.75">
      <c r="C3328" s="153" t="s">
        <v>762</v>
      </c>
      <c r="D3328" s="131">
        <v>2.7308456573680093</v>
      </c>
      <c r="F3328" s="131">
        <v>1.2087909683231879</v>
      </c>
      <c r="G3328" s="131">
        <v>1.1252302230145843</v>
      </c>
      <c r="H3328" s="131">
        <v>2.7675155865686842</v>
      </c>
    </row>
    <row r="3329" spans="1:10" ht="12.75">
      <c r="A3329" s="147" t="s">
        <v>751</v>
      </c>
      <c r="C3329" s="148" t="s">
        <v>752</v>
      </c>
      <c r="D3329" s="148" t="s">
        <v>753</v>
      </c>
      <c r="F3329" s="148" t="s">
        <v>754</v>
      </c>
      <c r="G3329" s="148" t="s">
        <v>755</v>
      </c>
      <c r="H3329" s="148" t="s">
        <v>756</v>
      </c>
      <c r="I3329" s="149" t="s">
        <v>757</v>
      </c>
      <c r="J3329" s="148" t="s">
        <v>758</v>
      </c>
    </row>
    <row r="3330" spans="1:8" ht="12.75">
      <c r="A3330" s="150" t="s">
        <v>829</v>
      </c>
      <c r="C3330" s="151">
        <v>455.40299999993294</v>
      </c>
      <c r="D3330" s="131">
        <v>520505.9423017502</v>
      </c>
      <c r="F3330" s="131">
        <v>43707.5</v>
      </c>
      <c r="G3330" s="131">
        <v>45657.5</v>
      </c>
      <c r="H3330" s="152" t="s">
        <v>519</v>
      </c>
    </row>
    <row r="3332" spans="4:8" ht="12.75">
      <c r="D3332" s="131">
        <v>490554.5656709671</v>
      </c>
      <c r="F3332" s="131">
        <v>43452.5</v>
      </c>
      <c r="G3332" s="131">
        <v>45445</v>
      </c>
      <c r="H3332" s="152" t="s">
        <v>520</v>
      </c>
    </row>
    <row r="3334" spans="4:8" ht="12.75">
      <c r="D3334" s="131">
        <v>544913.8359708786</v>
      </c>
      <c r="F3334" s="131">
        <v>43020</v>
      </c>
      <c r="G3334" s="131">
        <v>45892.5</v>
      </c>
      <c r="H3334" s="152" t="s">
        <v>521</v>
      </c>
    </row>
    <row r="3336" spans="1:8" ht="12.75">
      <c r="A3336" s="147" t="s">
        <v>759</v>
      </c>
      <c r="C3336" s="153" t="s">
        <v>760</v>
      </c>
      <c r="D3336" s="131">
        <v>518658.1146478653</v>
      </c>
      <c r="F3336" s="131">
        <v>43393.33333333333</v>
      </c>
      <c r="G3336" s="131">
        <v>45665</v>
      </c>
      <c r="H3336" s="131">
        <v>474135.5516633692</v>
      </c>
    </row>
    <row r="3337" spans="1:8" ht="12.75">
      <c r="A3337" s="130">
        <v>38379.209699074076</v>
      </c>
      <c r="C3337" s="153" t="s">
        <v>761</v>
      </c>
      <c r="D3337" s="131">
        <v>27226.704118632162</v>
      </c>
      <c r="F3337" s="131">
        <v>347.5479583213421</v>
      </c>
      <c r="G3337" s="131">
        <v>223.84425389095873</v>
      </c>
      <c r="H3337" s="131">
        <v>27226.704118632162</v>
      </c>
    </row>
    <row r="3339" spans="3:8" ht="12.75">
      <c r="C3339" s="153" t="s">
        <v>762</v>
      </c>
      <c r="D3339" s="131">
        <v>5.249451102701306</v>
      </c>
      <c r="F3339" s="131">
        <v>0.8009247772038919</v>
      </c>
      <c r="G3339" s="131">
        <v>0.49018778909659205</v>
      </c>
      <c r="H3339" s="131">
        <v>5.742388231195711</v>
      </c>
    </row>
    <row r="3340" spans="1:16" ht="12.75">
      <c r="A3340" s="141" t="s">
        <v>742</v>
      </c>
      <c r="B3340" s="136" t="s">
        <v>522</v>
      </c>
      <c r="D3340" s="141" t="s">
        <v>743</v>
      </c>
      <c r="E3340" s="136" t="s">
        <v>744</v>
      </c>
      <c r="F3340" s="137" t="s">
        <v>798</v>
      </c>
      <c r="G3340" s="142" t="s">
        <v>746</v>
      </c>
      <c r="H3340" s="143">
        <v>2</v>
      </c>
      <c r="I3340" s="144" t="s">
        <v>747</v>
      </c>
      <c r="J3340" s="143">
        <v>14</v>
      </c>
      <c r="K3340" s="142" t="s">
        <v>748</v>
      </c>
      <c r="L3340" s="145">
        <v>1</v>
      </c>
      <c r="M3340" s="142" t="s">
        <v>749</v>
      </c>
      <c r="N3340" s="146">
        <v>1</v>
      </c>
      <c r="O3340" s="142" t="s">
        <v>750</v>
      </c>
      <c r="P3340" s="146">
        <v>1</v>
      </c>
    </row>
    <row r="3342" spans="1:10" ht="12.75">
      <c r="A3342" s="147" t="s">
        <v>751</v>
      </c>
      <c r="C3342" s="148" t="s">
        <v>752</v>
      </c>
      <c r="D3342" s="148" t="s">
        <v>753</v>
      </c>
      <c r="F3342" s="148" t="s">
        <v>754</v>
      </c>
      <c r="G3342" s="148" t="s">
        <v>755</v>
      </c>
      <c r="H3342" s="148" t="s">
        <v>756</v>
      </c>
      <c r="I3342" s="149" t="s">
        <v>757</v>
      </c>
      <c r="J3342" s="148" t="s">
        <v>758</v>
      </c>
    </row>
    <row r="3343" spans="1:8" ht="12.75">
      <c r="A3343" s="150" t="s">
        <v>825</v>
      </c>
      <c r="C3343" s="151">
        <v>228.61599999992177</v>
      </c>
      <c r="D3343" s="131">
        <v>30466.40099826455</v>
      </c>
      <c r="F3343" s="131">
        <v>26434</v>
      </c>
      <c r="G3343" s="131">
        <v>26686</v>
      </c>
      <c r="H3343" s="152" t="s">
        <v>523</v>
      </c>
    </row>
    <row r="3345" spans="4:8" ht="12.75">
      <c r="D3345" s="131">
        <v>30863.532420128584</v>
      </c>
      <c r="F3345" s="131">
        <v>27125</v>
      </c>
      <c r="G3345" s="131">
        <v>27471</v>
      </c>
      <c r="H3345" s="152" t="s">
        <v>524</v>
      </c>
    </row>
    <row r="3347" spans="4:8" ht="12.75">
      <c r="D3347" s="131">
        <v>30546.019548386335</v>
      </c>
      <c r="F3347" s="131">
        <v>27196</v>
      </c>
      <c r="G3347" s="131">
        <v>27010</v>
      </c>
      <c r="H3347" s="152" t="s">
        <v>525</v>
      </c>
    </row>
    <row r="3349" spans="1:8" ht="12.75">
      <c r="A3349" s="147" t="s">
        <v>759</v>
      </c>
      <c r="C3349" s="153" t="s">
        <v>760</v>
      </c>
      <c r="D3349" s="131">
        <v>30625.317655593157</v>
      </c>
      <c r="F3349" s="131">
        <v>26918.333333333336</v>
      </c>
      <c r="G3349" s="131">
        <v>27055.666666666664</v>
      </c>
      <c r="H3349" s="131">
        <v>3636.571113870712</v>
      </c>
    </row>
    <row r="3350" spans="1:8" ht="12.75">
      <c r="A3350" s="130">
        <v>38379.212164351855</v>
      </c>
      <c r="C3350" s="153" t="s">
        <v>761</v>
      </c>
      <c r="D3350" s="131">
        <v>210.1058873829191</v>
      </c>
      <c r="F3350" s="131">
        <v>420.94457275671505</v>
      </c>
      <c r="G3350" s="131">
        <v>394.4874311474744</v>
      </c>
      <c r="H3350" s="131">
        <v>210.1058873829191</v>
      </c>
    </row>
    <row r="3352" spans="3:8" ht="12.75">
      <c r="C3352" s="153" t="s">
        <v>762</v>
      </c>
      <c r="D3352" s="131">
        <v>0.6860529243997804</v>
      </c>
      <c r="F3352" s="131">
        <v>1.5637839369328774</v>
      </c>
      <c r="G3352" s="131">
        <v>1.4580584393194571</v>
      </c>
      <c r="H3352" s="131">
        <v>5.777582255480371</v>
      </c>
    </row>
    <row r="3353" spans="1:10" ht="12.75">
      <c r="A3353" s="147" t="s">
        <v>751</v>
      </c>
      <c r="C3353" s="148" t="s">
        <v>752</v>
      </c>
      <c r="D3353" s="148" t="s">
        <v>753</v>
      </c>
      <c r="F3353" s="148" t="s">
        <v>754</v>
      </c>
      <c r="G3353" s="148" t="s">
        <v>755</v>
      </c>
      <c r="H3353" s="148" t="s">
        <v>756</v>
      </c>
      <c r="I3353" s="149" t="s">
        <v>757</v>
      </c>
      <c r="J3353" s="148" t="s">
        <v>758</v>
      </c>
    </row>
    <row r="3354" spans="1:8" ht="12.75">
      <c r="A3354" s="150" t="s">
        <v>826</v>
      </c>
      <c r="C3354" s="151">
        <v>231.6040000000503</v>
      </c>
      <c r="D3354" s="131">
        <v>23391.079729437828</v>
      </c>
      <c r="F3354" s="131">
        <v>18996</v>
      </c>
      <c r="G3354" s="131">
        <v>21902</v>
      </c>
      <c r="H3354" s="152" t="s">
        <v>526</v>
      </c>
    </row>
    <row r="3356" spans="4:8" ht="12.75">
      <c r="D3356" s="131">
        <v>23408.931019991636</v>
      </c>
      <c r="F3356" s="131">
        <v>19567</v>
      </c>
      <c r="G3356" s="131">
        <v>21214</v>
      </c>
      <c r="H3356" s="152" t="s">
        <v>527</v>
      </c>
    </row>
    <row r="3358" spans="4:8" ht="12.75">
      <c r="D3358" s="131">
        <v>23372.426789969206</v>
      </c>
      <c r="F3358" s="131">
        <v>19391</v>
      </c>
      <c r="G3358" s="131">
        <v>21431</v>
      </c>
      <c r="H3358" s="152" t="s">
        <v>528</v>
      </c>
    </row>
    <row r="3360" spans="1:8" ht="12.75">
      <c r="A3360" s="147" t="s">
        <v>759</v>
      </c>
      <c r="C3360" s="153" t="s">
        <v>760</v>
      </c>
      <c r="D3360" s="131">
        <v>23390.812513132892</v>
      </c>
      <c r="F3360" s="131">
        <v>19318</v>
      </c>
      <c r="G3360" s="131">
        <v>21515.666666666664</v>
      </c>
      <c r="H3360" s="131">
        <v>2900.1918234777177</v>
      </c>
    </row>
    <row r="3361" spans="1:8" ht="12.75">
      <c r="A3361" s="130">
        <v>38379.21289351852</v>
      </c>
      <c r="C3361" s="153" t="s">
        <v>761</v>
      </c>
      <c r="D3361" s="131">
        <v>18.253581996883778</v>
      </c>
      <c r="F3361" s="131">
        <v>292.4157998467251</v>
      </c>
      <c r="G3361" s="131">
        <v>351.7276408434989</v>
      </c>
      <c r="H3361" s="131">
        <v>18.253581996883778</v>
      </c>
    </row>
    <row r="3363" spans="3:8" ht="12.75">
      <c r="C3363" s="153" t="s">
        <v>762</v>
      </c>
      <c r="D3363" s="131">
        <v>0.07803740031106321</v>
      </c>
      <c r="F3363" s="131">
        <v>1.5136960339927794</v>
      </c>
      <c r="G3363" s="131">
        <v>1.6347513014245385</v>
      </c>
      <c r="H3363" s="131">
        <v>0.629392230166186</v>
      </c>
    </row>
    <row r="3364" spans="1:10" ht="12.75">
      <c r="A3364" s="147" t="s">
        <v>751</v>
      </c>
      <c r="C3364" s="148" t="s">
        <v>752</v>
      </c>
      <c r="D3364" s="148" t="s">
        <v>753</v>
      </c>
      <c r="F3364" s="148" t="s">
        <v>754</v>
      </c>
      <c r="G3364" s="148" t="s">
        <v>755</v>
      </c>
      <c r="H3364" s="148" t="s">
        <v>756</v>
      </c>
      <c r="I3364" s="149" t="s">
        <v>757</v>
      </c>
      <c r="J3364" s="148" t="s">
        <v>758</v>
      </c>
    </row>
    <row r="3365" spans="1:8" ht="12.75">
      <c r="A3365" s="150" t="s">
        <v>824</v>
      </c>
      <c r="C3365" s="151">
        <v>267.7160000000149</v>
      </c>
      <c r="D3365" s="131">
        <v>7626.045137941837</v>
      </c>
      <c r="F3365" s="131">
        <v>4817.25</v>
      </c>
      <c r="G3365" s="131">
        <v>4996</v>
      </c>
      <c r="H3365" s="152" t="s">
        <v>529</v>
      </c>
    </row>
    <row r="3367" spans="4:8" ht="12.75">
      <c r="D3367" s="131">
        <v>7242.44234726578</v>
      </c>
      <c r="F3367" s="131">
        <v>4862.75</v>
      </c>
      <c r="G3367" s="131">
        <v>4947.75</v>
      </c>
      <c r="H3367" s="152" t="s">
        <v>530</v>
      </c>
    </row>
    <row r="3369" spans="4:8" ht="12.75">
      <c r="D3369" s="131">
        <v>7573.2944021523</v>
      </c>
      <c r="F3369" s="131">
        <v>4858</v>
      </c>
      <c r="G3369" s="131">
        <v>4999.5</v>
      </c>
      <c r="H3369" s="152" t="s">
        <v>531</v>
      </c>
    </row>
    <row r="3371" spans="1:8" ht="12.75">
      <c r="A3371" s="147" t="s">
        <v>759</v>
      </c>
      <c r="C3371" s="153" t="s">
        <v>760</v>
      </c>
      <c r="D3371" s="131">
        <v>7480.593962453306</v>
      </c>
      <c r="F3371" s="131">
        <v>4846</v>
      </c>
      <c r="G3371" s="131">
        <v>4981.083333333333</v>
      </c>
      <c r="H3371" s="131">
        <v>2561.606698113153</v>
      </c>
    </row>
    <row r="3372" spans="1:8" ht="12.75">
      <c r="A3372" s="130">
        <v>38379.213796296295</v>
      </c>
      <c r="C3372" s="153" t="s">
        <v>761</v>
      </c>
      <c r="D3372" s="131">
        <v>207.92499583720834</v>
      </c>
      <c r="F3372" s="131">
        <v>25.01124746988842</v>
      </c>
      <c r="G3372" s="131">
        <v>28.920508870580633</v>
      </c>
      <c r="H3372" s="131">
        <v>207.92499583720834</v>
      </c>
    </row>
    <row r="3374" spans="3:8" ht="12.75">
      <c r="C3374" s="153" t="s">
        <v>762</v>
      </c>
      <c r="D3374" s="131">
        <v>2.7795252206018426</v>
      </c>
      <c r="F3374" s="131">
        <v>0.5161214913307558</v>
      </c>
      <c r="G3374" s="131">
        <v>0.58060680649619</v>
      </c>
      <c r="H3374" s="131">
        <v>8.116975802349492</v>
      </c>
    </row>
    <row r="3375" spans="1:10" ht="12.75">
      <c r="A3375" s="147" t="s">
        <v>751</v>
      </c>
      <c r="C3375" s="148" t="s">
        <v>752</v>
      </c>
      <c r="D3375" s="148" t="s">
        <v>753</v>
      </c>
      <c r="F3375" s="148" t="s">
        <v>754</v>
      </c>
      <c r="G3375" s="148" t="s">
        <v>755</v>
      </c>
      <c r="H3375" s="148" t="s">
        <v>756</v>
      </c>
      <c r="I3375" s="149" t="s">
        <v>757</v>
      </c>
      <c r="J3375" s="148" t="s">
        <v>758</v>
      </c>
    </row>
    <row r="3376" spans="1:8" ht="12.75">
      <c r="A3376" s="150" t="s">
        <v>823</v>
      </c>
      <c r="C3376" s="151">
        <v>292.40199999976903</v>
      </c>
      <c r="D3376" s="131">
        <v>40928.35836529732</v>
      </c>
      <c r="F3376" s="131">
        <v>19119.75</v>
      </c>
      <c r="G3376" s="131">
        <v>18446.75</v>
      </c>
      <c r="H3376" s="152" t="s">
        <v>532</v>
      </c>
    </row>
    <row r="3378" spans="4:8" ht="12.75">
      <c r="D3378" s="131">
        <v>42687.58749186993</v>
      </c>
      <c r="F3378" s="131">
        <v>19042.25</v>
      </c>
      <c r="G3378" s="131">
        <v>18521.25</v>
      </c>
      <c r="H3378" s="152" t="s">
        <v>533</v>
      </c>
    </row>
    <row r="3380" spans="4:8" ht="12.75">
      <c r="D3380" s="131">
        <v>41387.631200790405</v>
      </c>
      <c r="F3380" s="131">
        <v>18697.25</v>
      </c>
      <c r="G3380" s="131">
        <v>18520.75</v>
      </c>
      <c r="H3380" s="152" t="s">
        <v>534</v>
      </c>
    </row>
    <row r="3382" spans="1:8" ht="12.75">
      <c r="A3382" s="147" t="s">
        <v>759</v>
      </c>
      <c r="C3382" s="153" t="s">
        <v>760</v>
      </c>
      <c r="D3382" s="131">
        <v>41667.859019319214</v>
      </c>
      <c r="F3382" s="131">
        <v>18953.083333333332</v>
      </c>
      <c r="G3382" s="131">
        <v>18496.25</v>
      </c>
      <c r="H3382" s="131">
        <v>22978.608308081664</v>
      </c>
    </row>
    <row r="3383" spans="1:8" ht="12.75">
      <c r="A3383" s="130">
        <v>38379.214733796296</v>
      </c>
      <c r="C3383" s="153" t="s">
        <v>761</v>
      </c>
      <c r="D3383" s="131">
        <v>912.4787683302015</v>
      </c>
      <c r="F3383" s="131">
        <v>224.92128252642817</v>
      </c>
      <c r="G3383" s="131">
        <v>42.868986458744274</v>
      </c>
      <c r="H3383" s="131">
        <v>912.4787683302015</v>
      </c>
    </row>
    <row r="3385" spans="3:8" ht="12.75">
      <c r="C3385" s="153" t="s">
        <v>762</v>
      </c>
      <c r="D3385" s="131">
        <v>2.189886377188549</v>
      </c>
      <c r="F3385" s="131">
        <v>1.1867266057489059</v>
      </c>
      <c r="G3385" s="131">
        <v>0.23177123178343872</v>
      </c>
      <c r="H3385" s="131">
        <v>3.9709923076989804</v>
      </c>
    </row>
    <row r="3386" spans="1:10" ht="12.75">
      <c r="A3386" s="147" t="s">
        <v>751</v>
      </c>
      <c r="C3386" s="148" t="s">
        <v>752</v>
      </c>
      <c r="D3386" s="148" t="s">
        <v>753</v>
      </c>
      <c r="F3386" s="148" t="s">
        <v>754</v>
      </c>
      <c r="G3386" s="148" t="s">
        <v>755</v>
      </c>
      <c r="H3386" s="148" t="s">
        <v>756</v>
      </c>
      <c r="I3386" s="149" t="s">
        <v>757</v>
      </c>
      <c r="J3386" s="148" t="s">
        <v>758</v>
      </c>
    </row>
    <row r="3387" spans="1:8" ht="12.75">
      <c r="A3387" s="150" t="s">
        <v>877</v>
      </c>
      <c r="C3387" s="151">
        <v>309.418</v>
      </c>
      <c r="D3387" s="131">
        <v>30833.621788740158</v>
      </c>
      <c r="F3387" s="131">
        <v>6284</v>
      </c>
      <c r="G3387" s="131">
        <v>5774</v>
      </c>
      <c r="H3387" s="152" t="s">
        <v>535</v>
      </c>
    </row>
    <row r="3389" spans="4:8" ht="12.75">
      <c r="D3389" s="131">
        <v>31291.513790398836</v>
      </c>
      <c r="F3389" s="131">
        <v>6158</v>
      </c>
      <c r="G3389" s="131">
        <v>6060</v>
      </c>
      <c r="H3389" s="152" t="s">
        <v>536</v>
      </c>
    </row>
    <row r="3391" spans="4:8" ht="12.75">
      <c r="D3391" s="131">
        <v>30522.572932690382</v>
      </c>
      <c r="F3391" s="131">
        <v>6446</v>
      </c>
      <c r="G3391" s="131">
        <v>6000</v>
      </c>
      <c r="H3391" s="152" t="s">
        <v>537</v>
      </c>
    </row>
    <row r="3393" spans="1:8" ht="12.75">
      <c r="A3393" s="147" t="s">
        <v>759</v>
      </c>
      <c r="C3393" s="153" t="s">
        <v>760</v>
      </c>
      <c r="D3393" s="131">
        <v>30882.569503943123</v>
      </c>
      <c r="F3393" s="131">
        <v>6296</v>
      </c>
      <c r="G3393" s="131">
        <v>5944.666666666666</v>
      </c>
      <c r="H3393" s="131">
        <v>24783.559870031757</v>
      </c>
    </row>
    <row r="3394" spans="1:8" ht="12.75">
      <c r="A3394" s="130">
        <v>38379.215462962966</v>
      </c>
      <c r="C3394" s="153" t="s">
        <v>761</v>
      </c>
      <c r="D3394" s="131">
        <v>386.8002323950747</v>
      </c>
      <c r="F3394" s="131">
        <v>144.37451298619158</v>
      </c>
      <c r="G3394" s="131">
        <v>150.81556064721352</v>
      </c>
      <c r="H3394" s="131">
        <v>386.8002323950747</v>
      </c>
    </row>
    <row r="3396" spans="3:8" ht="12.75">
      <c r="C3396" s="153" t="s">
        <v>762</v>
      </c>
      <c r="D3396" s="131">
        <v>1.252487207535266</v>
      </c>
      <c r="F3396" s="131">
        <v>2.293114882245737</v>
      </c>
      <c r="G3396" s="131">
        <v>2.536989357079963</v>
      </c>
      <c r="H3396" s="131">
        <v>1.5607129662708104</v>
      </c>
    </row>
    <row r="3397" spans="1:10" ht="12.75">
      <c r="A3397" s="147" t="s">
        <v>751</v>
      </c>
      <c r="C3397" s="148" t="s">
        <v>752</v>
      </c>
      <c r="D3397" s="148" t="s">
        <v>753</v>
      </c>
      <c r="F3397" s="148" t="s">
        <v>754</v>
      </c>
      <c r="G3397" s="148" t="s">
        <v>755</v>
      </c>
      <c r="H3397" s="148" t="s">
        <v>756</v>
      </c>
      <c r="I3397" s="149" t="s">
        <v>757</v>
      </c>
      <c r="J3397" s="148" t="s">
        <v>758</v>
      </c>
    </row>
    <row r="3398" spans="1:8" ht="12.75">
      <c r="A3398" s="150" t="s">
        <v>827</v>
      </c>
      <c r="C3398" s="151">
        <v>324.75400000019</v>
      </c>
      <c r="D3398" s="131">
        <v>38394.15355962515</v>
      </c>
      <c r="F3398" s="131">
        <v>26750</v>
      </c>
      <c r="G3398" s="131">
        <v>23966</v>
      </c>
      <c r="H3398" s="152" t="s">
        <v>538</v>
      </c>
    </row>
    <row r="3400" spans="4:8" ht="12.75">
      <c r="D3400" s="131">
        <v>38447.390573859215</v>
      </c>
      <c r="F3400" s="131">
        <v>26179</v>
      </c>
      <c r="G3400" s="131">
        <v>23791</v>
      </c>
      <c r="H3400" s="152" t="s">
        <v>539</v>
      </c>
    </row>
    <row r="3402" spans="4:8" ht="12.75">
      <c r="D3402" s="131">
        <v>38874.62008202076</v>
      </c>
      <c r="F3402" s="131">
        <v>26356.999999970198</v>
      </c>
      <c r="G3402" s="131">
        <v>23589</v>
      </c>
      <c r="H3402" s="152" t="s">
        <v>540</v>
      </c>
    </row>
    <row r="3404" spans="1:8" ht="12.75">
      <c r="A3404" s="147" t="s">
        <v>759</v>
      </c>
      <c r="C3404" s="153" t="s">
        <v>760</v>
      </c>
      <c r="D3404" s="131">
        <v>38572.054738501705</v>
      </c>
      <c r="F3404" s="131">
        <v>26428.666666656733</v>
      </c>
      <c r="G3404" s="131">
        <v>23782</v>
      </c>
      <c r="H3404" s="131">
        <v>12953.059124473515</v>
      </c>
    </row>
    <row r="3405" spans="1:8" ht="12.75">
      <c r="A3405" s="130">
        <v>38379.21619212963</v>
      </c>
      <c r="C3405" s="153" t="s">
        <v>761</v>
      </c>
      <c r="D3405" s="131">
        <v>263.3778374225161</v>
      </c>
      <c r="F3405" s="131">
        <v>292.1683304798243</v>
      </c>
      <c r="G3405" s="131">
        <v>188.66107176627614</v>
      </c>
      <c r="H3405" s="131">
        <v>263.3778374225161</v>
      </c>
    </row>
    <row r="3407" spans="3:8" ht="12.75">
      <c r="C3407" s="153" t="s">
        <v>762</v>
      </c>
      <c r="D3407" s="131">
        <v>0.682820345475707</v>
      </c>
      <c r="F3407" s="131">
        <v>1.1054978072292743</v>
      </c>
      <c r="G3407" s="131">
        <v>0.7932935487607273</v>
      </c>
      <c r="H3407" s="131">
        <v>2.033325370413001</v>
      </c>
    </row>
    <row r="3408" spans="1:10" ht="12.75">
      <c r="A3408" s="147" t="s">
        <v>751</v>
      </c>
      <c r="C3408" s="148" t="s">
        <v>752</v>
      </c>
      <c r="D3408" s="148" t="s">
        <v>753</v>
      </c>
      <c r="F3408" s="148" t="s">
        <v>754</v>
      </c>
      <c r="G3408" s="148" t="s">
        <v>755</v>
      </c>
      <c r="H3408" s="148" t="s">
        <v>756</v>
      </c>
      <c r="I3408" s="149" t="s">
        <v>757</v>
      </c>
      <c r="J3408" s="148" t="s">
        <v>758</v>
      </c>
    </row>
    <row r="3409" spans="1:8" ht="12.75">
      <c r="A3409" s="150" t="s">
        <v>846</v>
      </c>
      <c r="C3409" s="151">
        <v>343.82299999985844</v>
      </c>
      <c r="D3409" s="131">
        <v>46373.57737791538</v>
      </c>
      <c r="F3409" s="131">
        <v>21506</v>
      </c>
      <c r="G3409" s="131">
        <v>21280</v>
      </c>
      <c r="H3409" s="152" t="s">
        <v>541</v>
      </c>
    </row>
    <row r="3411" spans="4:8" ht="12.75">
      <c r="D3411" s="131">
        <v>46326.64261382818</v>
      </c>
      <c r="F3411" s="131">
        <v>21806</v>
      </c>
      <c r="G3411" s="131">
        <v>21288</v>
      </c>
      <c r="H3411" s="152" t="s">
        <v>542</v>
      </c>
    </row>
    <row r="3413" spans="4:8" ht="12.75">
      <c r="D3413" s="131">
        <v>46239.98404121399</v>
      </c>
      <c r="F3413" s="131">
        <v>21458</v>
      </c>
      <c r="G3413" s="131">
        <v>21346</v>
      </c>
      <c r="H3413" s="152" t="s">
        <v>543</v>
      </c>
    </row>
    <row r="3415" spans="1:8" ht="12.75">
      <c r="A3415" s="147" t="s">
        <v>759</v>
      </c>
      <c r="C3415" s="153" t="s">
        <v>760</v>
      </c>
      <c r="D3415" s="131">
        <v>46313.40134431918</v>
      </c>
      <c r="F3415" s="131">
        <v>21590</v>
      </c>
      <c r="G3415" s="131">
        <v>21304.666666666664</v>
      </c>
      <c r="H3415" s="131">
        <v>24845.486590220822</v>
      </c>
    </row>
    <row r="3416" spans="1:8" ht="12.75">
      <c r="A3416" s="130">
        <v>38379.216886574075</v>
      </c>
      <c r="C3416" s="153" t="s">
        <v>761</v>
      </c>
      <c r="D3416" s="131">
        <v>67.77383947107019</v>
      </c>
      <c r="F3416" s="131">
        <v>188.59480374602055</v>
      </c>
      <c r="G3416" s="131">
        <v>36.018513757973594</v>
      </c>
      <c r="H3416" s="131">
        <v>67.77383947107019</v>
      </c>
    </row>
    <row r="3418" spans="3:8" ht="12.75">
      <c r="C3418" s="153" t="s">
        <v>762</v>
      </c>
      <c r="D3418" s="131">
        <v>0.14633742610956682</v>
      </c>
      <c r="F3418" s="131">
        <v>0.8735285027606328</v>
      </c>
      <c r="G3418" s="131">
        <v>0.16906396294070283</v>
      </c>
      <c r="H3418" s="131">
        <v>0.27278129258996275</v>
      </c>
    </row>
    <row r="3419" spans="1:10" ht="12.75">
      <c r="A3419" s="147" t="s">
        <v>751</v>
      </c>
      <c r="C3419" s="148" t="s">
        <v>752</v>
      </c>
      <c r="D3419" s="148" t="s">
        <v>753</v>
      </c>
      <c r="F3419" s="148" t="s">
        <v>754</v>
      </c>
      <c r="G3419" s="148" t="s">
        <v>755</v>
      </c>
      <c r="H3419" s="148" t="s">
        <v>756</v>
      </c>
      <c r="I3419" s="149" t="s">
        <v>757</v>
      </c>
      <c r="J3419" s="148" t="s">
        <v>758</v>
      </c>
    </row>
    <row r="3420" spans="1:8" ht="12.75">
      <c r="A3420" s="150" t="s">
        <v>828</v>
      </c>
      <c r="C3420" s="151">
        <v>361.38400000007823</v>
      </c>
      <c r="D3420" s="131">
        <v>45509.239636838436</v>
      </c>
      <c r="F3420" s="131">
        <v>22912</v>
      </c>
      <c r="G3420" s="131">
        <v>22364</v>
      </c>
      <c r="H3420" s="152" t="s">
        <v>544</v>
      </c>
    </row>
    <row r="3422" spans="4:8" ht="12.75">
      <c r="D3422" s="131">
        <v>46151.962734758854</v>
      </c>
      <c r="F3422" s="131">
        <v>22528</v>
      </c>
      <c r="G3422" s="131">
        <v>21988</v>
      </c>
      <c r="H3422" s="152" t="s">
        <v>545</v>
      </c>
    </row>
    <row r="3424" spans="4:8" ht="12.75">
      <c r="D3424" s="131">
        <v>46170.213346123695</v>
      </c>
      <c r="F3424" s="131">
        <v>22220</v>
      </c>
      <c r="G3424" s="131">
        <v>22380</v>
      </c>
      <c r="H3424" s="152" t="s">
        <v>546</v>
      </c>
    </row>
    <row r="3426" spans="1:8" ht="12.75">
      <c r="A3426" s="147" t="s">
        <v>759</v>
      </c>
      <c r="C3426" s="153" t="s">
        <v>760</v>
      </c>
      <c r="D3426" s="131">
        <v>45943.80523924033</v>
      </c>
      <c r="F3426" s="131">
        <v>22553.333333333336</v>
      </c>
      <c r="G3426" s="131">
        <v>22244</v>
      </c>
      <c r="H3426" s="131">
        <v>23532.655216440515</v>
      </c>
    </row>
    <row r="3427" spans="1:8" ht="12.75">
      <c r="A3427" s="130">
        <v>38379.21758101852</v>
      </c>
      <c r="C3427" s="153" t="s">
        <v>761</v>
      </c>
      <c r="D3427" s="131">
        <v>376.45546655123144</v>
      </c>
      <c r="F3427" s="131">
        <v>346.69487064756714</v>
      </c>
      <c r="G3427" s="131">
        <v>221.84679398179279</v>
      </c>
      <c r="H3427" s="131">
        <v>376.45546655123144</v>
      </c>
    </row>
    <row r="3429" spans="3:8" ht="12.75">
      <c r="C3429" s="153" t="s">
        <v>762</v>
      </c>
      <c r="D3429" s="131">
        <v>0.8193824272737928</v>
      </c>
      <c r="F3429" s="131">
        <v>1.5372223055611902</v>
      </c>
      <c r="G3429" s="131">
        <v>0.9973331863954003</v>
      </c>
      <c r="H3429" s="131">
        <v>1.5997152173811224</v>
      </c>
    </row>
    <row r="3430" spans="1:10" ht="12.75">
      <c r="A3430" s="147" t="s">
        <v>751</v>
      </c>
      <c r="C3430" s="148" t="s">
        <v>752</v>
      </c>
      <c r="D3430" s="148" t="s">
        <v>753</v>
      </c>
      <c r="F3430" s="148" t="s">
        <v>754</v>
      </c>
      <c r="G3430" s="148" t="s">
        <v>755</v>
      </c>
      <c r="H3430" s="148" t="s">
        <v>756</v>
      </c>
      <c r="I3430" s="149" t="s">
        <v>757</v>
      </c>
      <c r="J3430" s="148" t="s">
        <v>758</v>
      </c>
    </row>
    <row r="3431" spans="1:8" ht="12.75">
      <c r="A3431" s="150" t="s">
        <v>847</v>
      </c>
      <c r="C3431" s="151">
        <v>371.029</v>
      </c>
      <c r="D3431" s="131">
        <v>49684.463950395584</v>
      </c>
      <c r="F3431" s="131">
        <v>30079.999999970198</v>
      </c>
      <c r="G3431" s="131">
        <v>29774.000000029802</v>
      </c>
      <c r="H3431" s="152" t="s">
        <v>547</v>
      </c>
    </row>
    <row r="3433" spans="4:8" ht="12.75">
      <c r="D3433" s="131">
        <v>50941.6074565053</v>
      </c>
      <c r="F3433" s="131">
        <v>30077.999999970198</v>
      </c>
      <c r="G3433" s="131">
        <v>29792</v>
      </c>
      <c r="H3433" s="152" t="s">
        <v>548</v>
      </c>
    </row>
    <row r="3435" spans="4:8" ht="12.75">
      <c r="D3435" s="131">
        <v>48463.96813046932</v>
      </c>
      <c r="F3435" s="131">
        <v>31262</v>
      </c>
      <c r="G3435" s="131">
        <v>29336</v>
      </c>
      <c r="H3435" s="152" t="s">
        <v>549</v>
      </c>
    </row>
    <row r="3437" spans="1:8" ht="12.75">
      <c r="A3437" s="147" t="s">
        <v>759</v>
      </c>
      <c r="C3437" s="153" t="s">
        <v>760</v>
      </c>
      <c r="D3437" s="131">
        <v>49696.67984579007</v>
      </c>
      <c r="F3437" s="131">
        <v>30473.333333313465</v>
      </c>
      <c r="G3437" s="131">
        <v>29634.00000000993</v>
      </c>
      <c r="H3437" s="131">
        <v>19542.7545462919</v>
      </c>
    </row>
    <row r="3438" spans="1:8" ht="12.75">
      <c r="A3438" s="130">
        <v>38379.21828703704</v>
      </c>
      <c r="C3438" s="153" t="s">
        <v>761</v>
      </c>
      <c r="D3438" s="131">
        <v>1238.864834659335</v>
      </c>
      <c r="F3438" s="131">
        <v>683.0061005268793</v>
      </c>
      <c r="G3438" s="131">
        <v>258.2324534296037</v>
      </c>
      <c r="H3438" s="131">
        <v>1238.864834659335</v>
      </c>
    </row>
    <row r="3440" spans="3:8" ht="12.75">
      <c r="C3440" s="153" t="s">
        <v>762</v>
      </c>
      <c r="D3440" s="131">
        <v>2.4928523162987166</v>
      </c>
      <c r="F3440" s="131">
        <v>2.2413238914701092</v>
      </c>
      <c r="G3440" s="131">
        <v>0.8714059979399243</v>
      </c>
      <c r="H3440" s="131">
        <v>6.339253925155607</v>
      </c>
    </row>
    <row r="3441" spans="1:10" ht="12.75">
      <c r="A3441" s="147" t="s">
        <v>751</v>
      </c>
      <c r="C3441" s="148" t="s">
        <v>752</v>
      </c>
      <c r="D3441" s="148" t="s">
        <v>753</v>
      </c>
      <c r="F3441" s="148" t="s">
        <v>754</v>
      </c>
      <c r="G3441" s="148" t="s">
        <v>755</v>
      </c>
      <c r="H3441" s="148" t="s">
        <v>756</v>
      </c>
      <c r="I3441" s="149" t="s">
        <v>757</v>
      </c>
      <c r="J3441" s="148" t="s">
        <v>758</v>
      </c>
    </row>
    <row r="3442" spans="1:8" ht="12.75">
      <c r="A3442" s="150" t="s">
        <v>822</v>
      </c>
      <c r="C3442" s="151">
        <v>407.77100000018254</v>
      </c>
      <c r="D3442" s="131">
        <v>3938217.2739219666</v>
      </c>
      <c r="F3442" s="131">
        <v>73400</v>
      </c>
      <c r="G3442" s="131">
        <v>69300</v>
      </c>
      <c r="H3442" s="152" t="s">
        <v>550</v>
      </c>
    </row>
    <row r="3444" spans="4:8" ht="12.75">
      <c r="D3444" s="131">
        <v>4239742.616661072</v>
      </c>
      <c r="F3444" s="131">
        <v>72000</v>
      </c>
      <c r="G3444" s="131">
        <v>68700</v>
      </c>
      <c r="H3444" s="152" t="s">
        <v>551</v>
      </c>
    </row>
    <row r="3446" spans="4:8" ht="12.75">
      <c r="D3446" s="131">
        <v>3723147.5468444824</v>
      </c>
      <c r="F3446" s="131">
        <v>73000</v>
      </c>
      <c r="G3446" s="131">
        <v>69300</v>
      </c>
      <c r="H3446" s="152" t="s">
        <v>552</v>
      </c>
    </row>
    <row r="3448" spans="1:8" ht="12.75">
      <c r="A3448" s="147" t="s">
        <v>759</v>
      </c>
      <c r="C3448" s="153" t="s">
        <v>760</v>
      </c>
      <c r="D3448" s="131">
        <v>3967035.8124758406</v>
      </c>
      <c r="F3448" s="131">
        <v>72800</v>
      </c>
      <c r="G3448" s="131">
        <v>69100</v>
      </c>
      <c r="H3448" s="131">
        <v>3896116.0640481682</v>
      </c>
    </row>
    <row r="3449" spans="1:8" ht="12.75">
      <c r="A3449" s="130">
        <v>38379.2190162037</v>
      </c>
      <c r="C3449" s="153" t="s">
        <v>761</v>
      </c>
      <c r="D3449" s="131">
        <v>259500.47719222016</v>
      </c>
      <c r="F3449" s="131">
        <v>721.1102550927978</v>
      </c>
      <c r="G3449" s="131">
        <v>346.41016151377545</v>
      </c>
      <c r="H3449" s="131">
        <v>259500.47719222016</v>
      </c>
    </row>
    <row r="3451" spans="3:8" ht="12.75">
      <c r="C3451" s="153" t="s">
        <v>762</v>
      </c>
      <c r="D3451" s="131">
        <v>6.541420079347987</v>
      </c>
      <c r="F3451" s="131">
        <v>0.9905360646879093</v>
      </c>
      <c r="G3451" s="131">
        <v>0.5013171657218168</v>
      </c>
      <c r="H3451" s="131">
        <v>6.660491446514875</v>
      </c>
    </row>
    <row r="3452" spans="1:10" ht="12.75">
      <c r="A3452" s="147" t="s">
        <v>751</v>
      </c>
      <c r="C3452" s="148" t="s">
        <v>752</v>
      </c>
      <c r="D3452" s="148" t="s">
        <v>753</v>
      </c>
      <c r="F3452" s="148" t="s">
        <v>754</v>
      </c>
      <c r="G3452" s="148" t="s">
        <v>755</v>
      </c>
      <c r="H3452" s="148" t="s">
        <v>756</v>
      </c>
      <c r="I3452" s="149" t="s">
        <v>757</v>
      </c>
      <c r="J3452" s="148" t="s">
        <v>758</v>
      </c>
    </row>
    <row r="3453" spans="1:8" ht="12.75">
      <c r="A3453" s="150" t="s">
        <v>829</v>
      </c>
      <c r="C3453" s="151">
        <v>455.40299999993294</v>
      </c>
      <c r="D3453" s="131">
        <v>1192889.2765026093</v>
      </c>
      <c r="F3453" s="131">
        <v>46765</v>
      </c>
      <c r="G3453" s="131">
        <v>48450</v>
      </c>
      <c r="H3453" s="152" t="s">
        <v>553</v>
      </c>
    </row>
    <row r="3455" spans="4:8" ht="12.75">
      <c r="D3455" s="131">
        <v>1148463.8082942963</v>
      </c>
      <c r="F3455" s="131">
        <v>46930</v>
      </c>
      <c r="G3455" s="131">
        <v>48275</v>
      </c>
      <c r="H3455" s="152" t="s">
        <v>554</v>
      </c>
    </row>
    <row r="3457" spans="4:8" ht="12.75">
      <c r="D3457" s="131">
        <v>1153622.4263687134</v>
      </c>
      <c r="F3457" s="131">
        <v>46057.5</v>
      </c>
      <c r="G3457" s="131">
        <v>48197.5</v>
      </c>
      <c r="H3457" s="152" t="s">
        <v>555</v>
      </c>
    </row>
    <row r="3459" spans="1:8" ht="12.75">
      <c r="A3459" s="147" t="s">
        <v>759</v>
      </c>
      <c r="C3459" s="153" t="s">
        <v>760</v>
      </c>
      <c r="D3459" s="131">
        <v>1164991.8370552063</v>
      </c>
      <c r="F3459" s="131">
        <v>46584.16666666667</v>
      </c>
      <c r="G3459" s="131">
        <v>48307.5</v>
      </c>
      <c r="H3459" s="131">
        <v>1117551.0134117955</v>
      </c>
    </row>
    <row r="3460" spans="1:8" ht="12.75">
      <c r="A3460" s="130">
        <v>38379.21991898148</v>
      </c>
      <c r="C3460" s="153" t="s">
        <v>761</v>
      </c>
      <c r="D3460" s="131">
        <v>24297.184629096777</v>
      </c>
      <c r="F3460" s="131">
        <v>463.5079107559366</v>
      </c>
      <c r="G3460" s="131">
        <v>129.3493332027653</v>
      </c>
      <c r="H3460" s="131">
        <v>24297.184629096777</v>
      </c>
    </row>
    <row r="3462" spans="3:8" ht="12.75">
      <c r="C3462" s="153" t="s">
        <v>762</v>
      </c>
      <c r="D3462" s="131">
        <v>2.0856098606247477</v>
      </c>
      <c r="F3462" s="131">
        <v>0.9949902379333537</v>
      </c>
      <c r="G3462" s="131">
        <v>0.2677624244739747</v>
      </c>
      <c r="H3462" s="131">
        <v>2.174145460699765</v>
      </c>
    </row>
    <row r="3463" spans="1:16" ht="12.75">
      <c r="A3463" s="141" t="s">
        <v>742</v>
      </c>
      <c r="B3463" s="136" t="s">
        <v>693</v>
      </c>
      <c r="D3463" s="141" t="s">
        <v>743</v>
      </c>
      <c r="E3463" s="136" t="s">
        <v>744</v>
      </c>
      <c r="F3463" s="137" t="s">
        <v>799</v>
      </c>
      <c r="G3463" s="142" t="s">
        <v>746</v>
      </c>
      <c r="H3463" s="143">
        <v>3</v>
      </c>
      <c r="I3463" s="144" t="s">
        <v>747</v>
      </c>
      <c r="J3463" s="143">
        <v>1</v>
      </c>
      <c r="K3463" s="142" t="s">
        <v>748</v>
      </c>
      <c r="L3463" s="145">
        <v>1</v>
      </c>
      <c r="M3463" s="142" t="s">
        <v>749</v>
      </c>
      <c r="N3463" s="146">
        <v>1</v>
      </c>
      <c r="O3463" s="142" t="s">
        <v>750</v>
      </c>
      <c r="P3463" s="146">
        <v>1</v>
      </c>
    </row>
    <row r="3465" spans="1:10" ht="12.75">
      <c r="A3465" s="147" t="s">
        <v>751</v>
      </c>
      <c r="C3465" s="148" t="s">
        <v>752</v>
      </c>
      <c r="D3465" s="148" t="s">
        <v>753</v>
      </c>
      <c r="F3465" s="148" t="s">
        <v>754</v>
      </c>
      <c r="G3465" s="148" t="s">
        <v>755</v>
      </c>
      <c r="H3465" s="148" t="s">
        <v>756</v>
      </c>
      <c r="I3465" s="149" t="s">
        <v>757</v>
      </c>
      <c r="J3465" s="148" t="s">
        <v>758</v>
      </c>
    </row>
    <row r="3466" spans="1:8" ht="12.75">
      <c r="A3466" s="150" t="s">
        <v>825</v>
      </c>
      <c r="C3466" s="151">
        <v>228.61599999992177</v>
      </c>
      <c r="D3466" s="131">
        <v>25827.75</v>
      </c>
      <c r="F3466" s="131">
        <v>26390</v>
      </c>
      <c r="G3466" s="131">
        <v>26716.000000029802</v>
      </c>
      <c r="H3466" s="152" t="s">
        <v>556</v>
      </c>
    </row>
    <row r="3468" spans="4:8" ht="12.75">
      <c r="D3468" s="131">
        <v>26365.367487490177</v>
      </c>
      <c r="F3468" s="131">
        <v>26491.000000029802</v>
      </c>
      <c r="G3468" s="131">
        <v>26068.000000029802</v>
      </c>
      <c r="H3468" s="152" t="s">
        <v>557</v>
      </c>
    </row>
    <row r="3470" spans="4:8" ht="12.75">
      <c r="D3470" s="131">
        <v>25959.5</v>
      </c>
      <c r="F3470" s="131">
        <v>26845.000000029802</v>
      </c>
      <c r="G3470" s="131">
        <v>26256</v>
      </c>
      <c r="H3470" s="152" t="s">
        <v>558</v>
      </c>
    </row>
    <row r="3472" spans="1:8" ht="12.75">
      <c r="A3472" s="147" t="s">
        <v>759</v>
      </c>
      <c r="C3472" s="153" t="s">
        <v>760</v>
      </c>
      <c r="D3472" s="131">
        <v>26050.87249583006</v>
      </c>
      <c r="F3472" s="131">
        <v>26575.3333333532</v>
      </c>
      <c r="G3472" s="131">
        <v>26346.666666686535</v>
      </c>
      <c r="H3472" s="131">
        <v>-407.21942743835893</v>
      </c>
    </row>
    <row r="3473" spans="1:8" ht="12.75">
      <c r="A3473" s="130">
        <v>38379.222395833334</v>
      </c>
      <c r="C3473" s="153" t="s">
        <v>761</v>
      </c>
      <c r="D3473" s="131">
        <v>280.2139191035865</v>
      </c>
      <c r="F3473" s="131">
        <v>238.93583519184912</v>
      </c>
      <c r="G3473" s="131">
        <v>333.3786635883859</v>
      </c>
      <c r="H3473" s="131">
        <v>280.2139191035865</v>
      </c>
    </row>
    <row r="3475" spans="3:7" ht="12.75">
      <c r="C3475" s="153" t="s">
        <v>762</v>
      </c>
      <c r="D3475" s="131">
        <v>1.0756412060611025</v>
      </c>
      <c r="F3475" s="131">
        <v>0.8990887609751045</v>
      </c>
      <c r="G3475" s="131">
        <v>1.2653542393274335</v>
      </c>
    </row>
    <row r="3476" spans="1:10" ht="12.75">
      <c r="A3476" s="147" t="s">
        <v>751</v>
      </c>
      <c r="C3476" s="148" t="s">
        <v>752</v>
      </c>
      <c r="D3476" s="148" t="s">
        <v>753</v>
      </c>
      <c r="F3476" s="148" t="s">
        <v>754</v>
      </c>
      <c r="G3476" s="148" t="s">
        <v>755</v>
      </c>
      <c r="H3476" s="148" t="s">
        <v>756</v>
      </c>
      <c r="I3476" s="149" t="s">
        <v>757</v>
      </c>
      <c r="J3476" s="148" t="s">
        <v>758</v>
      </c>
    </row>
    <row r="3477" spans="1:8" ht="12.75">
      <c r="A3477" s="150" t="s">
        <v>826</v>
      </c>
      <c r="C3477" s="151">
        <v>231.6040000000503</v>
      </c>
      <c r="D3477" s="131">
        <v>21368.563852250576</v>
      </c>
      <c r="F3477" s="131">
        <v>18996</v>
      </c>
      <c r="G3477" s="131">
        <v>21815</v>
      </c>
      <c r="H3477" s="152" t="s">
        <v>559</v>
      </c>
    </row>
    <row r="3479" spans="4:8" ht="12.75">
      <c r="D3479" s="131">
        <v>21472.26259982586</v>
      </c>
      <c r="F3479" s="131">
        <v>19370</v>
      </c>
      <c r="G3479" s="131">
        <v>21356</v>
      </c>
      <c r="H3479" s="152" t="s">
        <v>560</v>
      </c>
    </row>
    <row r="3481" spans="4:8" ht="12.75">
      <c r="D3481" s="131">
        <v>21269.308599829674</v>
      </c>
      <c r="F3481" s="131">
        <v>19212</v>
      </c>
      <c r="G3481" s="131">
        <v>21877</v>
      </c>
      <c r="H3481" s="152" t="s">
        <v>561</v>
      </c>
    </row>
    <row r="3483" spans="1:8" ht="12.75">
      <c r="A3483" s="147" t="s">
        <v>759</v>
      </c>
      <c r="C3483" s="153" t="s">
        <v>760</v>
      </c>
      <c r="D3483" s="131">
        <v>21370.045017302036</v>
      </c>
      <c r="F3483" s="131">
        <v>19192.666666666668</v>
      </c>
      <c r="G3483" s="131">
        <v>21682.666666666664</v>
      </c>
      <c r="H3483" s="131">
        <v>848.775809800524</v>
      </c>
    </row>
    <row r="3484" spans="1:8" ht="12.75">
      <c r="A3484" s="130">
        <v>38379.22311342593</v>
      </c>
      <c r="C3484" s="153" t="s">
        <v>761</v>
      </c>
      <c r="D3484" s="131">
        <v>101.48510686742935</v>
      </c>
      <c r="F3484" s="131">
        <v>187.74805813465377</v>
      </c>
      <c r="G3484" s="131">
        <v>284.5950339224726</v>
      </c>
      <c r="H3484" s="131">
        <v>101.48510686742935</v>
      </c>
    </row>
    <row r="3486" spans="3:8" ht="12.75">
      <c r="C3486" s="153" t="s">
        <v>762</v>
      </c>
      <c r="D3486" s="131">
        <v>0.47489421189924014</v>
      </c>
      <c r="F3486" s="131">
        <v>0.9782280982388437</v>
      </c>
      <c r="G3486" s="131">
        <v>1.3125462762381903</v>
      </c>
      <c r="H3486" s="131">
        <v>11.95664458100897</v>
      </c>
    </row>
    <row r="3487" spans="1:10" ht="12.75">
      <c r="A3487" s="147" t="s">
        <v>751</v>
      </c>
      <c r="C3487" s="148" t="s">
        <v>752</v>
      </c>
      <c r="D3487" s="148" t="s">
        <v>753</v>
      </c>
      <c r="F3487" s="148" t="s">
        <v>754</v>
      </c>
      <c r="G3487" s="148" t="s">
        <v>755</v>
      </c>
      <c r="H3487" s="148" t="s">
        <v>756</v>
      </c>
      <c r="I3487" s="149" t="s">
        <v>757</v>
      </c>
      <c r="J3487" s="148" t="s">
        <v>758</v>
      </c>
    </row>
    <row r="3488" spans="1:8" ht="12.75">
      <c r="A3488" s="150" t="s">
        <v>824</v>
      </c>
      <c r="C3488" s="151">
        <v>267.7160000000149</v>
      </c>
      <c r="D3488" s="131">
        <v>5469.494652949274</v>
      </c>
      <c r="F3488" s="131">
        <v>4771.75</v>
      </c>
      <c r="G3488" s="131">
        <v>4976</v>
      </c>
      <c r="H3488" s="152" t="s">
        <v>562</v>
      </c>
    </row>
    <row r="3490" spans="4:8" ht="12.75">
      <c r="D3490" s="131">
        <v>5499.6393473520875</v>
      </c>
      <c r="F3490" s="131">
        <v>4804</v>
      </c>
      <c r="G3490" s="131">
        <v>4940.25</v>
      </c>
      <c r="H3490" s="152" t="s">
        <v>563</v>
      </c>
    </row>
    <row r="3492" spans="4:8" ht="12.75">
      <c r="D3492" s="131">
        <v>5469.120274730027</v>
      </c>
      <c r="F3492" s="131">
        <v>4832.75</v>
      </c>
      <c r="G3492" s="131">
        <v>4938.25</v>
      </c>
      <c r="H3492" s="152" t="s">
        <v>564</v>
      </c>
    </row>
    <row r="3494" spans="1:8" ht="12.75">
      <c r="A3494" s="147" t="s">
        <v>759</v>
      </c>
      <c r="C3494" s="153" t="s">
        <v>760</v>
      </c>
      <c r="D3494" s="131">
        <v>5479.418091677129</v>
      </c>
      <c r="F3494" s="131">
        <v>4802.833333333333</v>
      </c>
      <c r="G3494" s="131">
        <v>4951.5</v>
      </c>
      <c r="H3494" s="131">
        <v>596.2582441039243</v>
      </c>
    </row>
    <row r="3495" spans="1:8" ht="12.75">
      <c r="A3495" s="130">
        <v>38379.22400462963</v>
      </c>
      <c r="C3495" s="153" t="s">
        <v>761</v>
      </c>
      <c r="D3495" s="131">
        <v>17.51312152522943</v>
      </c>
      <c r="F3495" s="131">
        <v>30.51673038405873</v>
      </c>
      <c r="G3495" s="131">
        <v>21.241174637952582</v>
      </c>
      <c r="H3495" s="131">
        <v>17.51312152522943</v>
      </c>
    </row>
    <row r="3497" spans="3:8" ht="12.75">
      <c r="C3497" s="153" t="s">
        <v>762</v>
      </c>
      <c r="D3497" s="131">
        <v>0.31961644890413987</v>
      </c>
      <c r="F3497" s="131">
        <v>0.6353901596431011</v>
      </c>
      <c r="G3497" s="131">
        <v>0.42898464380395007</v>
      </c>
      <c r="H3497" s="131">
        <v>2.93717054622007</v>
      </c>
    </row>
    <row r="3498" spans="1:10" ht="12.75">
      <c r="A3498" s="147" t="s">
        <v>751</v>
      </c>
      <c r="C3498" s="148" t="s">
        <v>752</v>
      </c>
      <c r="D3498" s="148" t="s">
        <v>753</v>
      </c>
      <c r="F3498" s="148" t="s">
        <v>754</v>
      </c>
      <c r="G3498" s="148" t="s">
        <v>755</v>
      </c>
      <c r="H3498" s="148" t="s">
        <v>756</v>
      </c>
      <c r="I3498" s="149" t="s">
        <v>757</v>
      </c>
      <c r="J3498" s="148" t="s">
        <v>758</v>
      </c>
    </row>
    <row r="3499" spans="1:8" ht="12.75">
      <c r="A3499" s="150" t="s">
        <v>823</v>
      </c>
      <c r="C3499" s="151">
        <v>292.40199999976903</v>
      </c>
      <c r="D3499" s="131">
        <v>18021.5</v>
      </c>
      <c r="F3499" s="131">
        <v>18135</v>
      </c>
      <c r="G3499" s="131">
        <v>18177.25</v>
      </c>
      <c r="H3499" s="152" t="s">
        <v>565</v>
      </c>
    </row>
    <row r="3501" spans="4:8" ht="12.75">
      <c r="D3501" s="131">
        <v>18443.855720072985</v>
      </c>
      <c r="F3501" s="131">
        <v>18167.75</v>
      </c>
      <c r="G3501" s="131">
        <v>18112</v>
      </c>
      <c r="H3501" s="152" t="s">
        <v>566</v>
      </c>
    </row>
    <row r="3503" spans="4:8" ht="12.75">
      <c r="D3503" s="131">
        <v>18222.75</v>
      </c>
      <c r="F3503" s="131">
        <v>18119.75</v>
      </c>
      <c r="G3503" s="131">
        <v>17932</v>
      </c>
      <c r="H3503" s="152" t="s">
        <v>567</v>
      </c>
    </row>
    <row r="3505" spans="1:8" ht="12.75">
      <c r="A3505" s="147" t="s">
        <v>759</v>
      </c>
      <c r="C3505" s="153" t="s">
        <v>760</v>
      </c>
      <c r="D3505" s="131">
        <v>18229.36857335766</v>
      </c>
      <c r="F3505" s="131">
        <v>18140.833333333332</v>
      </c>
      <c r="G3505" s="131">
        <v>18073.75</v>
      </c>
      <c r="H3505" s="131">
        <v>127.27753495083367</v>
      </c>
    </row>
    <row r="3506" spans="1:8" ht="12.75">
      <c r="A3506" s="130">
        <v>38379.22494212963</v>
      </c>
      <c r="C3506" s="153" t="s">
        <v>761</v>
      </c>
      <c r="D3506" s="131">
        <v>211.25563354516606</v>
      </c>
      <c r="F3506" s="131">
        <v>24.52592166124106</v>
      </c>
      <c r="G3506" s="131">
        <v>127.02042158645199</v>
      </c>
      <c r="H3506" s="131">
        <v>211.25563354516606</v>
      </c>
    </row>
    <row r="3508" spans="3:8" ht="12.75">
      <c r="C3508" s="153" t="s">
        <v>762</v>
      </c>
      <c r="D3508" s="131">
        <v>1.158875211146466</v>
      </c>
      <c r="F3508" s="131">
        <v>0.13519732644351729</v>
      </c>
      <c r="G3508" s="131">
        <v>0.7027895239585145</v>
      </c>
      <c r="H3508" s="131">
        <v>165.98029937236961</v>
      </c>
    </row>
    <row r="3509" spans="1:10" ht="12.75">
      <c r="A3509" s="147" t="s">
        <v>751</v>
      </c>
      <c r="C3509" s="148" t="s">
        <v>752</v>
      </c>
      <c r="D3509" s="148" t="s">
        <v>753</v>
      </c>
      <c r="F3509" s="148" t="s">
        <v>754</v>
      </c>
      <c r="G3509" s="148" t="s">
        <v>755</v>
      </c>
      <c r="H3509" s="148" t="s">
        <v>756</v>
      </c>
      <c r="I3509" s="149" t="s">
        <v>757</v>
      </c>
      <c r="J3509" s="148" t="s">
        <v>758</v>
      </c>
    </row>
    <row r="3510" spans="1:8" ht="12.75">
      <c r="A3510" s="150" t="s">
        <v>877</v>
      </c>
      <c r="C3510" s="151">
        <v>309.418</v>
      </c>
      <c r="D3510" s="131">
        <v>30926.98654589057</v>
      </c>
      <c r="F3510" s="131">
        <v>5434</v>
      </c>
      <c r="G3510" s="131">
        <v>5650</v>
      </c>
      <c r="H3510" s="152" t="s">
        <v>568</v>
      </c>
    </row>
    <row r="3512" spans="4:8" ht="12.75">
      <c r="D3512" s="131">
        <v>30622.233796954155</v>
      </c>
      <c r="F3512" s="131">
        <v>5374</v>
      </c>
      <c r="G3512" s="131">
        <v>5694</v>
      </c>
      <c r="H3512" s="152" t="s">
        <v>569</v>
      </c>
    </row>
    <row r="3514" spans="4:8" ht="12.75">
      <c r="D3514" s="131">
        <v>30991.81056678295</v>
      </c>
      <c r="F3514" s="131">
        <v>5718</v>
      </c>
      <c r="G3514" s="131">
        <v>5676</v>
      </c>
      <c r="H3514" s="152" t="s">
        <v>570</v>
      </c>
    </row>
    <row r="3516" spans="1:8" ht="12.75">
      <c r="A3516" s="147" t="s">
        <v>759</v>
      </c>
      <c r="C3516" s="153" t="s">
        <v>760</v>
      </c>
      <c r="D3516" s="131">
        <v>30847.010303209223</v>
      </c>
      <c r="F3516" s="131">
        <v>5508.666666666666</v>
      </c>
      <c r="G3516" s="131">
        <v>5673.333333333334</v>
      </c>
      <c r="H3516" s="131">
        <v>25246.016083556045</v>
      </c>
    </row>
    <row r="3517" spans="1:8" ht="12.75">
      <c r="A3517" s="130">
        <v>38379.2256712963</v>
      </c>
      <c r="C3517" s="153" t="s">
        <v>761</v>
      </c>
      <c r="D3517" s="131">
        <v>197.34208052055524</v>
      </c>
      <c r="F3517" s="131">
        <v>183.75345801734818</v>
      </c>
      <c r="G3517" s="131">
        <v>22.120880030716076</v>
      </c>
      <c r="H3517" s="131">
        <v>197.34208052055524</v>
      </c>
    </row>
    <row r="3519" spans="3:8" ht="12.75">
      <c r="C3519" s="153" t="s">
        <v>762</v>
      </c>
      <c r="D3519" s="131">
        <v>0.6397445930117399</v>
      </c>
      <c r="F3519" s="131">
        <v>3.3357156846910607</v>
      </c>
      <c r="G3519" s="131">
        <v>0.3899097537729037</v>
      </c>
      <c r="H3519" s="131">
        <v>0.7816761261159688</v>
      </c>
    </row>
    <row r="3520" spans="1:10" ht="12.75">
      <c r="A3520" s="147" t="s">
        <v>751</v>
      </c>
      <c r="C3520" s="148" t="s">
        <v>752</v>
      </c>
      <c r="D3520" s="148" t="s">
        <v>753</v>
      </c>
      <c r="F3520" s="148" t="s">
        <v>754</v>
      </c>
      <c r="G3520" s="148" t="s">
        <v>755</v>
      </c>
      <c r="H3520" s="148" t="s">
        <v>756</v>
      </c>
      <c r="I3520" s="149" t="s">
        <v>757</v>
      </c>
      <c r="J3520" s="148" t="s">
        <v>758</v>
      </c>
    </row>
    <row r="3521" spans="1:8" ht="12.75">
      <c r="A3521" s="150" t="s">
        <v>827</v>
      </c>
      <c r="C3521" s="151">
        <v>324.75400000019</v>
      </c>
      <c r="D3521" s="131">
        <v>30153.02139106393</v>
      </c>
      <c r="F3521" s="131">
        <v>25950.999999970198</v>
      </c>
      <c r="G3521" s="131">
        <v>23648</v>
      </c>
      <c r="H3521" s="152" t="s">
        <v>571</v>
      </c>
    </row>
    <row r="3523" spans="4:8" ht="12.75">
      <c r="D3523" s="131">
        <v>29947.288200438023</v>
      </c>
      <c r="F3523" s="131">
        <v>25712</v>
      </c>
      <c r="G3523" s="131">
        <v>23580</v>
      </c>
      <c r="H3523" s="152" t="s">
        <v>572</v>
      </c>
    </row>
    <row r="3525" spans="4:8" ht="12.75">
      <c r="D3525" s="131">
        <v>30044.43054881692</v>
      </c>
      <c r="F3525" s="131">
        <v>26031</v>
      </c>
      <c r="G3525" s="131">
        <v>23760</v>
      </c>
      <c r="H3525" s="152" t="s">
        <v>573</v>
      </c>
    </row>
    <row r="3527" spans="1:8" ht="12.75">
      <c r="A3527" s="147" t="s">
        <v>759</v>
      </c>
      <c r="C3527" s="153" t="s">
        <v>760</v>
      </c>
      <c r="D3527" s="131">
        <v>30048.24671343962</v>
      </c>
      <c r="F3527" s="131">
        <v>25897.99999999007</v>
      </c>
      <c r="G3527" s="131">
        <v>23662.666666666664</v>
      </c>
      <c r="H3527" s="131">
        <v>4834.082239762309</v>
      </c>
    </row>
    <row r="3528" spans="1:8" ht="12.75">
      <c r="A3528" s="130">
        <v>38379.22640046296</v>
      </c>
      <c r="C3528" s="153" t="s">
        <v>761</v>
      </c>
      <c r="D3528" s="131">
        <v>102.91967142324705</v>
      </c>
      <c r="F3528" s="131">
        <v>165.97288934754496</v>
      </c>
      <c r="G3528" s="131">
        <v>90.89187715815608</v>
      </c>
      <c r="H3528" s="131">
        <v>102.91967142324705</v>
      </c>
    </row>
    <row r="3530" spans="3:8" ht="12.75">
      <c r="C3530" s="153" t="s">
        <v>762</v>
      </c>
      <c r="D3530" s="131">
        <v>0.3425147310748563</v>
      </c>
      <c r="F3530" s="131">
        <v>0.6408714547363062</v>
      </c>
      <c r="G3530" s="131">
        <v>0.3841151060382998</v>
      </c>
      <c r="H3530" s="131">
        <v>2.1290426252307117</v>
      </c>
    </row>
    <row r="3531" spans="1:10" ht="12.75">
      <c r="A3531" s="147" t="s">
        <v>751</v>
      </c>
      <c r="C3531" s="148" t="s">
        <v>752</v>
      </c>
      <c r="D3531" s="148" t="s">
        <v>753</v>
      </c>
      <c r="F3531" s="148" t="s">
        <v>754</v>
      </c>
      <c r="G3531" s="148" t="s">
        <v>755</v>
      </c>
      <c r="H3531" s="148" t="s">
        <v>756</v>
      </c>
      <c r="I3531" s="149" t="s">
        <v>757</v>
      </c>
      <c r="J3531" s="148" t="s">
        <v>758</v>
      </c>
    </row>
    <row r="3532" spans="1:8" ht="12.75">
      <c r="A3532" s="150" t="s">
        <v>846</v>
      </c>
      <c r="C3532" s="151">
        <v>343.82299999985844</v>
      </c>
      <c r="D3532" s="131">
        <v>22117.25</v>
      </c>
      <c r="F3532" s="131">
        <v>21364</v>
      </c>
      <c r="G3532" s="131">
        <v>21568</v>
      </c>
      <c r="H3532" s="152" t="s">
        <v>574</v>
      </c>
    </row>
    <row r="3534" spans="4:8" ht="12.75">
      <c r="D3534" s="131">
        <v>22336.36855891347</v>
      </c>
      <c r="F3534" s="131">
        <v>21074</v>
      </c>
      <c r="G3534" s="131">
        <v>21260</v>
      </c>
      <c r="H3534" s="152" t="s">
        <v>575</v>
      </c>
    </row>
    <row r="3536" spans="4:8" ht="12.75">
      <c r="D3536" s="131">
        <v>22457.628168016672</v>
      </c>
      <c r="F3536" s="131">
        <v>21394</v>
      </c>
      <c r="G3536" s="131">
        <v>20720</v>
      </c>
      <c r="H3536" s="152" t="s">
        <v>576</v>
      </c>
    </row>
    <row r="3538" spans="1:8" ht="12.75">
      <c r="A3538" s="147" t="s">
        <v>759</v>
      </c>
      <c r="C3538" s="153" t="s">
        <v>760</v>
      </c>
      <c r="D3538" s="131">
        <v>22303.74890897671</v>
      </c>
      <c r="F3538" s="131">
        <v>21277.333333333336</v>
      </c>
      <c r="G3538" s="131">
        <v>21182.666666666664</v>
      </c>
      <c r="H3538" s="131">
        <v>1066.9204936761673</v>
      </c>
    </row>
    <row r="3539" spans="1:8" ht="12.75">
      <c r="A3539" s="130">
        <v>38379.227106481485</v>
      </c>
      <c r="C3539" s="153" t="s">
        <v>761</v>
      </c>
      <c r="D3539" s="131">
        <v>172.517696156251</v>
      </c>
      <c r="F3539" s="131">
        <v>176.7295485574875</v>
      </c>
      <c r="G3539" s="131">
        <v>429.256721943097</v>
      </c>
      <c r="H3539" s="131">
        <v>172.517696156251</v>
      </c>
    </row>
    <row r="3541" spans="3:8" ht="12.75">
      <c r="C3541" s="153" t="s">
        <v>762</v>
      </c>
      <c r="D3541" s="131">
        <v>0.7734919221889953</v>
      </c>
      <c r="F3541" s="131">
        <v>0.8306000840839431</v>
      </c>
      <c r="G3541" s="131">
        <v>2.0264527063468423</v>
      </c>
      <c r="H3541" s="131">
        <v>16.169686230491862</v>
      </c>
    </row>
    <row r="3542" spans="1:10" ht="12.75">
      <c r="A3542" s="147" t="s">
        <v>751</v>
      </c>
      <c r="C3542" s="148" t="s">
        <v>752</v>
      </c>
      <c r="D3542" s="148" t="s">
        <v>753</v>
      </c>
      <c r="F3542" s="148" t="s">
        <v>754</v>
      </c>
      <c r="G3542" s="148" t="s">
        <v>755</v>
      </c>
      <c r="H3542" s="148" t="s">
        <v>756</v>
      </c>
      <c r="I3542" s="149" t="s">
        <v>757</v>
      </c>
      <c r="J3542" s="148" t="s">
        <v>758</v>
      </c>
    </row>
    <row r="3543" spans="1:8" ht="12.75">
      <c r="A3543" s="150" t="s">
        <v>828</v>
      </c>
      <c r="C3543" s="151">
        <v>361.38400000007823</v>
      </c>
      <c r="D3543" s="131">
        <v>22252.3575232327</v>
      </c>
      <c r="F3543" s="131">
        <v>21784</v>
      </c>
      <c r="G3543" s="131">
        <v>21832</v>
      </c>
      <c r="H3543" s="152" t="s">
        <v>577</v>
      </c>
    </row>
    <row r="3545" spans="4:8" ht="12.75">
      <c r="D3545" s="131">
        <v>22225.1035425663</v>
      </c>
      <c r="F3545" s="131">
        <v>21574</v>
      </c>
      <c r="G3545" s="131">
        <v>21634</v>
      </c>
      <c r="H3545" s="152" t="s">
        <v>578</v>
      </c>
    </row>
    <row r="3547" spans="4:8" ht="12.75">
      <c r="D3547" s="131">
        <v>21740</v>
      </c>
      <c r="F3547" s="131">
        <v>22054</v>
      </c>
      <c r="G3547" s="131">
        <v>22002</v>
      </c>
      <c r="H3547" s="152" t="s">
        <v>579</v>
      </c>
    </row>
    <row r="3549" spans="1:8" ht="12.75">
      <c r="A3549" s="147" t="s">
        <v>759</v>
      </c>
      <c r="C3549" s="153" t="s">
        <v>760</v>
      </c>
      <c r="D3549" s="131">
        <v>22072.487021932997</v>
      </c>
      <c r="F3549" s="131">
        <v>21804</v>
      </c>
      <c r="G3549" s="131">
        <v>21822.666666666664</v>
      </c>
      <c r="H3549" s="131">
        <v>259.9069945732181</v>
      </c>
    </row>
    <row r="3550" spans="1:8" ht="12.75">
      <c r="A3550" s="130">
        <v>38379.227789351855</v>
      </c>
      <c r="C3550" s="153" t="s">
        <v>761</v>
      </c>
      <c r="D3550" s="131">
        <v>288.2644787015759</v>
      </c>
      <c r="F3550" s="131">
        <v>240.62418831031928</v>
      </c>
      <c r="G3550" s="131">
        <v>184.17745066466017</v>
      </c>
      <c r="H3550" s="131">
        <v>288.2644787015759</v>
      </c>
    </row>
    <row r="3552" spans="3:8" ht="12.75">
      <c r="C3552" s="153" t="s">
        <v>762</v>
      </c>
      <c r="D3552" s="131">
        <v>1.3059900246634337</v>
      </c>
      <c r="F3552" s="131">
        <v>1.103578188911756</v>
      </c>
      <c r="G3552" s="131">
        <v>0.8439731655067828</v>
      </c>
      <c r="H3552" s="131">
        <v>110.91062754002535</v>
      </c>
    </row>
    <row r="3553" spans="1:10" ht="12.75">
      <c r="A3553" s="147" t="s">
        <v>751</v>
      </c>
      <c r="C3553" s="148" t="s">
        <v>752</v>
      </c>
      <c r="D3553" s="148" t="s">
        <v>753</v>
      </c>
      <c r="F3553" s="148" t="s">
        <v>754</v>
      </c>
      <c r="G3553" s="148" t="s">
        <v>755</v>
      </c>
      <c r="H3553" s="148" t="s">
        <v>756</v>
      </c>
      <c r="I3553" s="149" t="s">
        <v>757</v>
      </c>
      <c r="J3553" s="148" t="s">
        <v>758</v>
      </c>
    </row>
    <row r="3554" spans="1:8" ht="12.75">
      <c r="A3554" s="150" t="s">
        <v>847</v>
      </c>
      <c r="C3554" s="151">
        <v>371.029</v>
      </c>
      <c r="D3554" s="131">
        <v>30611.29573377967</v>
      </c>
      <c r="F3554" s="131">
        <v>29148</v>
      </c>
      <c r="G3554" s="131">
        <v>30772.000000029802</v>
      </c>
      <c r="H3554" s="152" t="s">
        <v>580</v>
      </c>
    </row>
    <row r="3556" spans="4:8" ht="12.75">
      <c r="D3556" s="131">
        <v>30843.80916121602</v>
      </c>
      <c r="F3556" s="131">
        <v>29702</v>
      </c>
      <c r="G3556" s="131">
        <v>30512</v>
      </c>
      <c r="H3556" s="152" t="s">
        <v>581</v>
      </c>
    </row>
    <row r="3558" spans="4:8" ht="12.75">
      <c r="D3558" s="131">
        <v>30502.5732755661</v>
      </c>
      <c r="F3558" s="131">
        <v>29910</v>
      </c>
      <c r="G3558" s="131">
        <v>30348</v>
      </c>
      <c r="H3558" s="152" t="s">
        <v>582</v>
      </c>
    </row>
    <row r="3560" spans="1:8" ht="12.75">
      <c r="A3560" s="147" t="s">
        <v>759</v>
      </c>
      <c r="C3560" s="153" t="s">
        <v>760</v>
      </c>
      <c r="D3560" s="131">
        <v>30652.559390187263</v>
      </c>
      <c r="F3560" s="131">
        <v>29586.666666666664</v>
      </c>
      <c r="G3560" s="131">
        <v>30544.00000000993</v>
      </c>
      <c r="H3560" s="131">
        <v>701.5798271108968</v>
      </c>
    </row>
    <row r="3561" spans="1:8" ht="12.75">
      <c r="A3561" s="130">
        <v>38379.22849537037</v>
      </c>
      <c r="C3561" s="153" t="s">
        <v>761</v>
      </c>
      <c r="D3561" s="131">
        <v>174.32010617980478</v>
      </c>
      <c r="F3561" s="131">
        <v>393.87476859191344</v>
      </c>
      <c r="G3561" s="131">
        <v>213.80364825446108</v>
      </c>
      <c r="H3561" s="131">
        <v>174.32010617980478</v>
      </c>
    </row>
    <row r="3563" spans="3:8" ht="12.75">
      <c r="C3563" s="153" t="s">
        <v>762</v>
      </c>
      <c r="D3563" s="131">
        <v>0.5686967406565389</v>
      </c>
      <c r="F3563" s="131">
        <v>1.331257667615751</v>
      </c>
      <c r="G3563" s="131">
        <v>0.6999857525353315</v>
      </c>
      <c r="H3563" s="131">
        <v>24.846795680778687</v>
      </c>
    </row>
    <row r="3564" spans="1:10" ht="12.75">
      <c r="A3564" s="147" t="s">
        <v>751</v>
      </c>
      <c r="C3564" s="148" t="s">
        <v>752</v>
      </c>
      <c r="D3564" s="148" t="s">
        <v>753</v>
      </c>
      <c r="F3564" s="148" t="s">
        <v>754</v>
      </c>
      <c r="G3564" s="148" t="s">
        <v>755</v>
      </c>
      <c r="H3564" s="148" t="s">
        <v>756</v>
      </c>
      <c r="I3564" s="149" t="s">
        <v>757</v>
      </c>
      <c r="J3564" s="148" t="s">
        <v>758</v>
      </c>
    </row>
    <row r="3565" spans="1:8" ht="12.75">
      <c r="A3565" s="150" t="s">
        <v>822</v>
      </c>
      <c r="C3565" s="151">
        <v>407.77100000018254</v>
      </c>
      <c r="D3565" s="131">
        <v>69253.83459806442</v>
      </c>
      <c r="F3565" s="131">
        <v>61400</v>
      </c>
      <c r="G3565" s="131">
        <v>61100</v>
      </c>
      <c r="H3565" s="152" t="s">
        <v>583</v>
      </c>
    </row>
    <row r="3567" spans="4:8" ht="12.75">
      <c r="D3567" s="131">
        <v>69418.95845031738</v>
      </c>
      <c r="F3567" s="131">
        <v>62000</v>
      </c>
      <c r="G3567" s="131">
        <v>60700</v>
      </c>
      <c r="H3567" s="152" t="s">
        <v>584</v>
      </c>
    </row>
    <row r="3569" spans="4:8" ht="12.75">
      <c r="D3569" s="131">
        <v>69835.88567006588</v>
      </c>
      <c r="F3569" s="131">
        <v>61900</v>
      </c>
      <c r="G3569" s="131">
        <v>61100</v>
      </c>
      <c r="H3569" s="152" t="s">
        <v>585</v>
      </c>
    </row>
    <row r="3571" spans="1:8" ht="12.75">
      <c r="A3571" s="147" t="s">
        <v>759</v>
      </c>
      <c r="C3571" s="153" t="s">
        <v>760</v>
      </c>
      <c r="D3571" s="131">
        <v>69502.89290614922</v>
      </c>
      <c r="F3571" s="131">
        <v>61766.66666666667</v>
      </c>
      <c r="G3571" s="131">
        <v>60966.66666666667</v>
      </c>
      <c r="H3571" s="131">
        <v>8142.767119985706</v>
      </c>
    </row>
    <row r="3572" spans="1:8" ht="12.75">
      <c r="A3572" s="130">
        <v>38379.229212962964</v>
      </c>
      <c r="C3572" s="153" t="s">
        <v>761</v>
      </c>
      <c r="D3572" s="131">
        <v>299.96601017707985</v>
      </c>
      <c r="F3572" s="131">
        <v>321.4550253664318</v>
      </c>
      <c r="G3572" s="131">
        <v>230.94010767585027</v>
      </c>
      <c r="H3572" s="131">
        <v>299.96601017707985</v>
      </c>
    </row>
    <row r="3574" spans="3:8" ht="12.75">
      <c r="C3574" s="153" t="s">
        <v>762</v>
      </c>
      <c r="D3574" s="131">
        <v>0.4315878053912495</v>
      </c>
      <c r="F3574" s="131">
        <v>0.5204344717211523</v>
      </c>
      <c r="G3574" s="131">
        <v>0.37879733353064554</v>
      </c>
      <c r="H3574" s="131">
        <v>3.6838338338430394</v>
      </c>
    </row>
    <row r="3575" spans="1:10" ht="12.75">
      <c r="A3575" s="147" t="s">
        <v>751</v>
      </c>
      <c r="C3575" s="148" t="s">
        <v>752</v>
      </c>
      <c r="D3575" s="148" t="s">
        <v>753</v>
      </c>
      <c r="F3575" s="148" t="s">
        <v>754</v>
      </c>
      <c r="G3575" s="148" t="s">
        <v>755</v>
      </c>
      <c r="H3575" s="148" t="s">
        <v>756</v>
      </c>
      <c r="I3575" s="149" t="s">
        <v>757</v>
      </c>
      <c r="J3575" s="148" t="s">
        <v>758</v>
      </c>
    </row>
    <row r="3576" spans="1:8" ht="12.75">
      <c r="A3576" s="150" t="s">
        <v>829</v>
      </c>
      <c r="C3576" s="151">
        <v>455.40299999993294</v>
      </c>
      <c r="D3576" s="131">
        <v>47633.698535978794</v>
      </c>
      <c r="F3576" s="131">
        <v>41787.5</v>
      </c>
      <c r="G3576" s="131">
        <v>44227.5</v>
      </c>
      <c r="H3576" s="152" t="s">
        <v>586</v>
      </c>
    </row>
    <row r="3578" spans="4:8" ht="12.75">
      <c r="D3578" s="131">
        <v>47738.62819570303</v>
      </c>
      <c r="F3578" s="131">
        <v>42140</v>
      </c>
      <c r="G3578" s="131">
        <v>44197.5</v>
      </c>
      <c r="H3578" s="152" t="s">
        <v>587</v>
      </c>
    </row>
    <row r="3580" spans="4:8" ht="12.75">
      <c r="D3580" s="131">
        <v>47973.177672088146</v>
      </c>
      <c r="F3580" s="131">
        <v>41927.5</v>
      </c>
      <c r="G3580" s="131">
        <v>43790</v>
      </c>
      <c r="H3580" s="152" t="s">
        <v>588</v>
      </c>
    </row>
    <row r="3582" spans="1:8" ht="12.75">
      <c r="A3582" s="147" t="s">
        <v>759</v>
      </c>
      <c r="C3582" s="153" t="s">
        <v>760</v>
      </c>
      <c r="D3582" s="131">
        <v>47781.83480125666</v>
      </c>
      <c r="F3582" s="131">
        <v>41951.66666666667</v>
      </c>
      <c r="G3582" s="131">
        <v>44071.66666666667</v>
      </c>
      <c r="H3582" s="131">
        <v>4776.330925287665</v>
      </c>
    </row>
    <row r="3583" spans="1:8" ht="12.75">
      <c r="A3583" s="130">
        <v>38379.23011574074</v>
      </c>
      <c r="C3583" s="153" t="s">
        <v>761</v>
      </c>
      <c r="D3583" s="131">
        <v>173.81492754207946</v>
      </c>
      <c r="F3583" s="131">
        <v>177.4882625227182</v>
      </c>
      <c r="G3583" s="131">
        <v>244.39125052532734</v>
      </c>
      <c r="H3583" s="131">
        <v>173.81492754207946</v>
      </c>
    </row>
    <row r="3585" spans="3:8" ht="12.75">
      <c r="C3585" s="153" t="s">
        <v>762</v>
      </c>
      <c r="D3585" s="131">
        <v>0.3637677964126823</v>
      </c>
      <c r="F3585" s="131">
        <v>0.4230779766939372</v>
      </c>
      <c r="G3585" s="131">
        <v>0.554531446186879</v>
      </c>
      <c r="H3585" s="131">
        <v>3.639088879328668</v>
      </c>
    </row>
    <row r="3586" spans="1:16" ht="12.75">
      <c r="A3586" s="141" t="s">
        <v>742</v>
      </c>
      <c r="B3586" s="136" t="s">
        <v>589</v>
      </c>
      <c r="D3586" s="141" t="s">
        <v>743</v>
      </c>
      <c r="E3586" s="136" t="s">
        <v>744</v>
      </c>
      <c r="F3586" s="137" t="s">
        <v>800</v>
      </c>
      <c r="G3586" s="142" t="s">
        <v>746</v>
      </c>
      <c r="H3586" s="143">
        <v>3</v>
      </c>
      <c r="I3586" s="144" t="s">
        <v>747</v>
      </c>
      <c r="J3586" s="143">
        <v>2</v>
      </c>
      <c r="K3586" s="142" t="s">
        <v>748</v>
      </c>
      <c r="L3586" s="145">
        <v>1</v>
      </c>
      <c r="M3586" s="142" t="s">
        <v>749</v>
      </c>
      <c r="N3586" s="146">
        <v>1</v>
      </c>
      <c r="O3586" s="142" t="s">
        <v>750</v>
      </c>
      <c r="P3586" s="146">
        <v>1</v>
      </c>
    </row>
    <row r="3588" spans="1:10" ht="12.75">
      <c r="A3588" s="147" t="s">
        <v>751</v>
      </c>
      <c r="C3588" s="148" t="s">
        <v>752</v>
      </c>
      <c r="D3588" s="148" t="s">
        <v>753</v>
      </c>
      <c r="F3588" s="148" t="s">
        <v>754</v>
      </c>
      <c r="G3588" s="148" t="s">
        <v>755</v>
      </c>
      <c r="H3588" s="148" t="s">
        <v>756</v>
      </c>
      <c r="I3588" s="149" t="s">
        <v>757</v>
      </c>
      <c r="J3588" s="148" t="s">
        <v>758</v>
      </c>
    </row>
    <row r="3589" spans="1:8" ht="12.75">
      <c r="A3589" s="150" t="s">
        <v>825</v>
      </c>
      <c r="C3589" s="151">
        <v>228.61599999992177</v>
      </c>
      <c r="D3589" s="131">
        <v>48906.21221578121</v>
      </c>
      <c r="F3589" s="131">
        <v>27210</v>
      </c>
      <c r="G3589" s="131">
        <v>27718.000000029802</v>
      </c>
      <c r="H3589" s="152" t="s">
        <v>590</v>
      </c>
    </row>
    <row r="3591" spans="4:8" ht="12.75">
      <c r="D3591" s="131">
        <v>48757.561793506145</v>
      </c>
      <c r="F3591" s="131">
        <v>27519</v>
      </c>
      <c r="G3591" s="131">
        <v>27454.999999970198</v>
      </c>
      <c r="H3591" s="152" t="s">
        <v>591</v>
      </c>
    </row>
    <row r="3593" spans="4:8" ht="12.75">
      <c r="D3593" s="131">
        <v>49569.07482820749</v>
      </c>
      <c r="F3593" s="131">
        <v>27795.000000029802</v>
      </c>
      <c r="G3593" s="131">
        <v>27606</v>
      </c>
      <c r="H3593" s="152" t="s">
        <v>592</v>
      </c>
    </row>
    <row r="3595" spans="1:8" ht="12.75">
      <c r="A3595" s="147" t="s">
        <v>759</v>
      </c>
      <c r="C3595" s="153" t="s">
        <v>760</v>
      </c>
      <c r="D3595" s="131">
        <v>49077.616279164955</v>
      </c>
      <c r="F3595" s="131">
        <v>27508.00000000993</v>
      </c>
      <c r="G3595" s="131">
        <v>27593</v>
      </c>
      <c r="H3595" s="131">
        <v>21526.03528853093</v>
      </c>
    </row>
    <row r="3596" spans="1:8" ht="12.75">
      <c r="A3596" s="130">
        <v>38379.23258101852</v>
      </c>
      <c r="C3596" s="153" t="s">
        <v>761</v>
      </c>
      <c r="D3596" s="131">
        <v>432.056554261973</v>
      </c>
      <c r="F3596" s="131">
        <v>292.65508710518753</v>
      </c>
      <c r="G3596" s="131">
        <v>131.98105927643982</v>
      </c>
      <c r="H3596" s="131">
        <v>432.056554261973</v>
      </c>
    </row>
    <row r="3598" spans="3:8" ht="12.75">
      <c r="C3598" s="153" t="s">
        <v>762</v>
      </c>
      <c r="D3598" s="131">
        <v>0.8803535848284366</v>
      </c>
      <c r="F3598" s="131">
        <v>1.0638908212341207</v>
      </c>
      <c r="G3598" s="131">
        <v>0.47831355516413526</v>
      </c>
      <c r="H3598" s="131">
        <v>2.007134841464154</v>
      </c>
    </row>
    <row r="3599" spans="1:10" ht="12.75">
      <c r="A3599" s="147" t="s">
        <v>751</v>
      </c>
      <c r="C3599" s="148" t="s">
        <v>752</v>
      </c>
      <c r="D3599" s="148" t="s">
        <v>753</v>
      </c>
      <c r="F3599" s="148" t="s">
        <v>754</v>
      </c>
      <c r="G3599" s="148" t="s">
        <v>755</v>
      </c>
      <c r="H3599" s="148" t="s">
        <v>756</v>
      </c>
      <c r="I3599" s="149" t="s">
        <v>757</v>
      </c>
      <c r="J3599" s="148" t="s">
        <v>758</v>
      </c>
    </row>
    <row r="3600" spans="1:8" ht="12.75">
      <c r="A3600" s="150" t="s">
        <v>826</v>
      </c>
      <c r="C3600" s="151">
        <v>231.6040000000503</v>
      </c>
      <c r="D3600" s="131">
        <v>188445.74281144142</v>
      </c>
      <c r="F3600" s="131">
        <v>21125</v>
      </c>
      <c r="G3600" s="131">
        <v>23634</v>
      </c>
      <c r="H3600" s="152" t="s">
        <v>593</v>
      </c>
    </row>
    <row r="3602" spans="4:8" ht="12.75">
      <c r="D3602" s="131">
        <v>176125.42963194847</v>
      </c>
      <c r="F3602" s="131">
        <v>21105</v>
      </c>
      <c r="G3602" s="131">
        <v>23638</v>
      </c>
      <c r="H3602" s="152" t="s">
        <v>594</v>
      </c>
    </row>
    <row r="3604" spans="4:8" ht="12.75">
      <c r="D3604" s="131">
        <v>189491.23389911652</v>
      </c>
      <c r="F3604" s="131">
        <v>20684</v>
      </c>
      <c r="G3604" s="131">
        <v>23158</v>
      </c>
      <c r="H3604" s="152" t="s">
        <v>595</v>
      </c>
    </row>
    <row r="3606" spans="1:8" ht="12.75">
      <c r="A3606" s="147" t="s">
        <v>759</v>
      </c>
      <c r="C3606" s="153" t="s">
        <v>760</v>
      </c>
      <c r="D3606" s="131">
        <v>184687.46878083545</v>
      </c>
      <c r="F3606" s="131">
        <v>20971.333333333332</v>
      </c>
      <c r="G3606" s="131">
        <v>23476.666666666664</v>
      </c>
      <c r="H3606" s="131">
        <v>162379.35141846404</v>
      </c>
    </row>
    <row r="3607" spans="1:8" ht="12.75">
      <c r="A3607" s="130">
        <v>38379.233298611114</v>
      </c>
      <c r="C3607" s="153" t="s">
        <v>761</v>
      </c>
      <c r="D3607" s="131">
        <v>7433.347072072797</v>
      </c>
      <c r="F3607" s="131">
        <v>249.03881892856248</v>
      </c>
      <c r="G3607" s="131">
        <v>275.980675651998</v>
      </c>
      <c r="H3607" s="131">
        <v>7433.347072072797</v>
      </c>
    </row>
    <row r="3609" spans="3:8" ht="12.75">
      <c r="C3609" s="153" t="s">
        <v>762</v>
      </c>
      <c r="D3609" s="131">
        <v>4.024824814126284</v>
      </c>
      <c r="F3609" s="131">
        <v>1.1875201970716973</v>
      </c>
      <c r="G3609" s="131">
        <v>1.1755530696521288</v>
      </c>
      <c r="H3609" s="131">
        <v>4.577766204347309</v>
      </c>
    </row>
    <row r="3610" spans="1:10" ht="12.75">
      <c r="A3610" s="147" t="s">
        <v>751</v>
      </c>
      <c r="C3610" s="148" t="s">
        <v>752</v>
      </c>
      <c r="D3610" s="148" t="s">
        <v>753</v>
      </c>
      <c r="F3610" s="148" t="s">
        <v>754</v>
      </c>
      <c r="G3610" s="148" t="s">
        <v>755</v>
      </c>
      <c r="H3610" s="148" t="s">
        <v>756</v>
      </c>
      <c r="I3610" s="149" t="s">
        <v>757</v>
      </c>
      <c r="J3610" s="148" t="s">
        <v>758</v>
      </c>
    </row>
    <row r="3611" spans="1:8" ht="12.75">
      <c r="A3611" s="150" t="s">
        <v>824</v>
      </c>
      <c r="C3611" s="151">
        <v>267.7160000000149</v>
      </c>
      <c r="D3611" s="131">
        <v>122190.13556551933</v>
      </c>
      <c r="F3611" s="131">
        <v>5235.25</v>
      </c>
      <c r="G3611" s="131">
        <v>5341</v>
      </c>
      <c r="H3611" s="152" t="s">
        <v>596</v>
      </c>
    </row>
    <row r="3613" spans="4:8" ht="12.75">
      <c r="D3613" s="131">
        <v>103643.5</v>
      </c>
      <c r="F3613" s="131">
        <v>5219.75</v>
      </c>
      <c r="G3613" s="131">
        <v>5374</v>
      </c>
      <c r="H3613" s="152" t="s">
        <v>597</v>
      </c>
    </row>
    <row r="3615" spans="4:8" ht="12.75">
      <c r="D3615" s="131">
        <v>124674.39223361015</v>
      </c>
      <c r="F3615" s="131">
        <v>5212.5</v>
      </c>
      <c r="G3615" s="131">
        <v>5426.75</v>
      </c>
      <c r="H3615" s="152" t="s">
        <v>598</v>
      </c>
    </row>
    <row r="3617" spans="1:8" ht="12.75">
      <c r="A3617" s="147" t="s">
        <v>759</v>
      </c>
      <c r="C3617" s="153" t="s">
        <v>760</v>
      </c>
      <c r="D3617" s="131">
        <v>116836.0092663765</v>
      </c>
      <c r="F3617" s="131">
        <v>5222.5</v>
      </c>
      <c r="G3617" s="131">
        <v>5380.583333333334</v>
      </c>
      <c r="H3617" s="131">
        <v>111528.09480588711</v>
      </c>
    </row>
    <row r="3618" spans="1:8" ht="12.75">
      <c r="A3618" s="130">
        <v>38379.23420138889</v>
      </c>
      <c r="C3618" s="153" t="s">
        <v>761</v>
      </c>
      <c r="D3618" s="131">
        <v>11492.371746328541</v>
      </c>
      <c r="F3618" s="131">
        <v>11.62163929916946</v>
      </c>
      <c r="G3618" s="131">
        <v>43.25240841078487</v>
      </c>
      <c r="H3618" s="131">
        <v>11492.371746328541</v>
      </c>
    </row>
    <row r="3620" spans="3:8" ht="12.75">
      <c r="C3620" s="153" t="s">
        <v>762</v>
      </c>
      <c r="D3620" s="131">
        <v>9.836326846911449</v>
      </c>
      <c r="F3620" s="131">
        <v>0.22253019242066943</v>
      </c>
      <c r="G3620" s="131">
        <v>0.8038609520798836</v>
      </c>
      <c r="H3620" s="131">
        <v>10.30446343258246</v>
      </c>
    </row>
    <row r="3621" spans="1:10" ht="12.75">
      <c r="A3621" s="147" t="s">
        <v>751</v>
      </c>
      <c r="C3621" s="148" t="s">
        <v>752</v>
      </c>
      <c r="D3621" s="148" t="s">
        <v>753</v>
      </c>
      <c r="F3621" s="148" t="s">
        <v>754</v>
      </c>
      <c r="G3621" s="148" t="s">
        <v>755</v>
      </c>
      <c r="H3621" s="148" t="s">
        <v>756</v>
      </c>
      <c r="I3621" s="149" t="s">
        <v>757</v>
      </c>
      <c r="J3621" s="148" t="s">
        <v>758</v>
      </c>
    </row>
    <row r="3622" spans="1:8" ht="12.75">
      <c r="A3622" s="150" t="s">
        <v>823</v>
      </c>
      <c r="C3622" s="151">
        <v>292.40199999976903</v>
      </c>
      <c r="D3622" s="131">
        <v>21208.25</v>
      </c>
      <c r="F3622" s="131">
        <v>20745.5</v>
      </c>
      <c r="G3622" s="131">
        <v>19396.5</v>
      </c>
      <c r="H3622" s="152" t="s">
        <v>599</v>
      </c>
    </row>
    <row r="3624" spans="4:8" ht="12.75">
      <c r="D3624" s="131">
        <v>21603.310553461313</v>
      </c>
      <c r="F3624" s="131">
        <v>20509.5</v>
      </c>
      <c r="G3624" s="131">
        <v>19318.25</v>
      </c>
      <c r="H3624" s="152" t="s">
        <v>600</v>
      </c>
    </row>
    <row r="3626" spans="4:8" ht="12.75">
      <c r="D3626" s="131">
        <v>21212.5</v>
      </c>
      <c r="F3626" s="131">
        <v>20523.25</v>
      </c>
      <c r="G3626" s="131">
        <v>19410</v>
      </c>
      <c r="H3626" s="152" t="s">
        <v>601</v>
      </c>
    </row>
    <row r="3628" spans="1:8" ht="12.75">
      <c r="A3628" s="147" t="s">
        <v>759</v>
      </c>
      <c r="C3628" s="153" t="s">
        <v>760</v>
      </c>
      <c r="D3628" s="131">
        <v>21341.35351782044</v>
      </c>
      <c r="F3628" s="131">
        <v>20592.75</v>
      </c>
      <c r="G3628" s="131">
        <v>19374.916666666668</v>
      </c>
      <c r="H3628" s="131">
        <v>1451.932583728451</v>
      </c>
    </row>
    <row r="3629" spans="1:8" ht="12.75">
      <c r="A3629" s="130">
        <v>38379.23515046296</v>
      </c>
      <c r="C3629" s="153" t="s">
        <v>761</v>
      </c>
      <c r="D3629" s="131">
        <v>226.87139973164233</v>
      </c>
      <c r="F3629" s="131">
        <v>132.46391017933902</v>
      </c>
      <c r="G3629" s="131">
        <v>49.53681291053486</v>
      </c>
      <c r="H3629" s="131">
        <v>226.87139973164233</v>
      </c>
    </row>
    <row r="3631" spans="3:8" ht="12.75">
      <c r="C3631" s="153" t="s">
        <v>762</v>
      </c>
      <c r="D3631" s="131">
        <v>1.0630600329177824</v>
      </c>
      <c r="F3631" s="131">
        <v>0.6432550785074312</v>
      </c>
      <c r="G3631" s="131">
        <v>0.25567497276393375</v>
      </c>
      <c r="H3631" s="131">
        <v>15.625477537603986</v>
      </c>
    </row>
    <row r="3632" spans="1:10" ht="12.75">
      <c r="A3632" s="147" t="s">
        <v>751</v>
      </c>
      <c r="C3632" s="148" t="s">
        <v>752</v>
      </c>
      <c r="D3632" s="148" t="s">
        <v>753</v>
      </c>
      <c r="F3632" s="148" t="s">
        <v>754</v>
      </c>
      <c r="G3632" s="148" t="s">
        <v>755</v>
      </c>
      <c r="H3632" s="148" t="s">
        <v>756</v>
      </c>
      <c r="I3632" s="149" t="s">
        <v>757</v>
      </c>
      <c r="J3632" s="148" t="s">
        <v>758</v>
      </c>
    </row>
    <row r="3633" spans="1:8" ht="12.75">
      <c r="A3633" s="150" t="s">
        <v>877</v>
      </c>
      <c r="C3633" s="151">
        <v>309.418</v>
      </c>
      <c r="D3633" s="131">
        <v>30138.72886824608</v>
      </c>
      <c r="F3633" s="131">
        <v>6132</v>
      </c>
      <c r="G3633" s="131">
        <v>6116</v>
      </c>
      <c r="H3633" s="152" t="s">
        <v>602</v>
      </c>
    </row>
    <row r="3635" spans="4:8" ht="12.75">
      <c r="D3635" s="131">
        <v>30738.283698678017</v>
      </c>
      <c r="F3635" s="131">
        <v>6412</v>
      </c>
      <c r="G3635" s="131">
        <v>6224</v>
      </c>
      <c r="H3635" s="152" t="s">
        <v>603</v>
      </c>
    </row>
    <row r="3637" spans="4:8" ht="12.75">
      <c r="D3637" s="131">
        <v>31364.455090343952</v>
      </c>
      <c r="F3637" s="131">
        <v>6196</v>
      </c>
      <c r="G3637" s="131">
        <v>6764</v>
      </c>
      <c r="H3637" s="152" t="s">
        <v>604</v>
      </c>
    </row>
    <row r="3639" spans="1:8" ht="12.75">
      <c r="A3639" s="147" t="s">
        <v>759</v>
      </c>
      <c r="C3639" s="153" t="s">
        <v>760</v>
      </c>
      <c r="D3639" s="131">
        <v>30747.155885756016</v>
      </c>
      <c r="F3639" s="131">
        <v>6246.666666666666</v>
      </c>
      <c r="G3639" s="131">
        <v>6368</v>
      </c>
      <c r="H3639" s="131">
        <v>24432.45839057297</v>
      </c>
    </row>
    <row r="3640" spans="1:8" ht="12.75">
      <c r="A3640" s="130">
        <v>38379.23587962963</v>
      </c>
      <c r="C3640" s="153" t="s">
        <v>761</v>
      </c>
      <c r="D3640" s="131">
        <v>612.9112738906604</v>
      </c>
      <c r="F3640" s="131">
        <v>146.71514350377515</v>
      </c>
      <c r="G3640" s="131">
        <v>347.1714273957464</v>
      </c>
      <c r="H3640" s="131">
        <v>612.9112738906604</v>
      </c>
    </row>
    <row r="3642" spans="3:8" ht="12.75">
      <c r="C3642" s="153" t="s">
        <v>762</v>
      </c>
      <c r="D3642" s="131">
        <v>1.9933917666010816</v>
      </c>
      <c r="F3642" s="131">
        <v>2.3486949333581943</v>
      </c>
      <c r="G3642" s="131">
        <v>5.451812616139233</v>
      </c>
      <c r="H3642" s="131">
        <v>2.5085943628462144</v>
      </c>
    </row>
    <row r="3643" spans="1:10" ht="12.75">
      <c r="A3643" s="147" t="s">
        <v>751</v>
      </c>
      <c r="C3643" s="148" t="s">
        <v>752</v>
      </c>
      <c r="D3643" s="148" t="s">
        <v>753</v>
      </c>
      <c r="F3643" s="148" t="s">
        <v>754</v>
      </c>
      <c r="G3643" s="148" t="s">
        <v>755</v>
      </c>
      <c r="H3643" s="148" t="s">
        <v>756</v>
      </c>
      <c r="I3643" s="149" t="s">
        <v>757</v>
      </c>
      <c r="J3643" s="148" t="s">
        <v>758</v>
      </c>
    </row>
    <row r="3644" spans="1:8" ht="12.75">
      <c r="A3644" s="150" t="s">
        <v>827</v>
      </c>
      <c r="C3644" s="151">
        <v>324.75400000019</v>
      </c>
      <c r="D3644" s="131">
        <v>30872.02116778493</v>
      </c>
      <c r="F3644" s="131">
        <v>26560</v>
      </c>
      <c r="G3644" s="131">
        <v>23940</v>
      </c>
      <c r="H3644" s="152" t="s">
        <v>605</v>
      </c>
    </row>
    <row r="3646" spans="4:8" ht="12.75">
      <c r="D3646" s="131">
        <v>31139.2141341269</v>
      </c>
      <c r="F3646" s="131">
        <v>26849.000000029802</v>
      </c>
      <c r="G3646" s="131">
        <v>23609</v>
      </c>
      <c r="H3646" s="152" t="s">
        <v>606</v>
      </c>
    </row>
    <row r="3648" spans="4:8" ht="12.75">
      <c r="D3648" s="131">
        <v>30731.26988965273</v>
      </c>
      <c r="F3648" s="131">
        <v>27059</v>
      </c>
      <c r="G3648" s="131">
        <v>24149</v>
      </c>
      <c r="H3648" s="152" t="s">
        <v>607</v>
      </c>
    </row>
    <row r="3650" spans="1:8" ht="12.75">
      <c r="A3650" s="147" t="s">
        <v>759</v>
      </c>
      <c r="C3650" s="153" t="s">
        <v>760</v>
      </c>
      <c r="D3650" s="131">
        <v>30914.168397188187</v>
      </c>
      <c r="F3650" s="131">
        <v>26822.666666676603</v>
      </c>
      <c r="G3650" s="131">
        <v>23899.333333333336</v>
      </c>
      <c r="H3650" s="131">
        <v>4985.810941040941</v>
      </c>
    </row>
    <row r="3651" spans="1:8" ht="12.75">
      <c r="A3651" s="130">
        <v>38379.236608796295</v>
      </c>
      <c r="C3651" s="153" t="s">
        <v>761</v>
      </c>
      <c r="D3651" s="131">
        <v>207.21225436682528</v>
      </c>
      <c r="F3651" s="131">
        <v>250.5400832883775</v>
      </c>
      <c r="G3651" s="131">
        <v>272.28722579903257</v>
      </c>
      <c r="H3651" s="131">
        <v>207.21225436682528</v>
      </c>
    </row>
    <row r="3653" spans="3:8" ht="12.75">
      <c r="C3653" s="153" t="s">
        <v>762</v>
      </c>
      <c r="D3653" s="131">
        <v>0.670282479232637</v>
      </c>
      <c r="F3653" s="131">
        <v>0.9340610551583911</v>
      </c>
      <c r="G3653" s="131">
        <v>1.1393088752783866</v>
      </c>
      <c r="H3653" s="131">
        <v>4.156039144227227</v>
      </c>
    </row>
    <row r="3654" spans="1:10" ht="12.75">
      <c r="A3654" s="147" t="s">
        <v>751</v>
      </c>
      <c r="C3654" s="148" t="s">
        <v>752</v>
      </c>
      <c r="D3654" s="148" t="s">
        <v>753</v>
      </c>
      <c r="F3654" s="148" t="s">
        <v>754</v>
      </c>
      <c r="G3654" s="148" t="s">
        <v>755</v>
      </c>
      <c r="H3654" s="148" t="s">
        <v>756</v>
      </c>
      <c r="I3654" s="149" t="s">
        <v>757</v>
      </c>
      <c r="J3654" s="148" t="s">
        <v>758</v>
      </c>
    </row>
    <row r="3655" spans="1:8" ht="12.75">
      <c r="A3655" s="150" t="s">
        <v>846</v>
      </c>
      <c r="C3655" s="151">
        <v>343.82299999985844</v>
      </c>
      <c r="D3655" s="131">
        <v>22619.513157099485</v>
      </c>
      <c r="F3655" s="131">
        <v>21438</v>
      </c>
      <c r="G3655" s="131">
        <v>21592</v>
      </c>
      <c r="H3655" s="152" t="s">
        <v>608</v>
      </c>
    </row>
    <row r="3657" spans="4:8" ht="12.75">
      <c r="D3657" s="131">
        <v>22611.75</v>
      </c>
      <c r="F3657" s="131">
        <v>21460</v>
      </c>
      <c r="G3657" s="131">
        <v>21552</v>
      </c>
      <c r="H3657" s="152" t="s">
        <v>609</v>
      </c>
    </row>
    <row r="3659" spans="4:8" ht="12.75">
      <c r="D3659" s="131">
        <v>22590.59762340784</v>
      </c>
      <c r="F3659" s="131">
        <v>21334</v>
      </c>
      <c r="G3659" s="131">
        <v>21070</v>
      </c>
      <c r="H3659" s="152" t="s">
        <v>610</v>
      </c>
    </row>
    <row r="3661" spans="1:8" ht="12.75">
      <c r="A3661" s="147" t="s">
        <v>759</v>
      </c>
      <c r="C3661" s="153" t="s">
        <v>760</v>
      </c>
      <c r="D3661" s="131">
        <v>22607.286926835775</v>
      </c>
      <c r="F3661" s="131">
        <v>21410.666666666664</v>
      </c>
      <c r="G3661" s="131">
        <v>21404.666666666664</v>
      </c>
      <c r="H3661" s="131">
        <v>1199.187473283863</v>
      </c>
    </row>
    <row r="3662" spans="1:8" ht="12.75">
      <c r="A3662" s="130">
        <v>38379.23730324074</v>
      </c>
      <c r="C3662" s="153" t="s">
        <v>761</v>
      </c>
      <c r="D3662" s="131">
        <v>14.965503291146751</v>
      </c>
      <c r="F3662" s="131">
        <v>67.3003219407852</v>
      </c>
      <c r="G3662" s="131">
        <v>290.51907567891874</v>
      </c>
      <c r="H3662" s="131">
        <v>14.965503291146751</v>
      </c>
    </row>
    <row r="3664" spans="3:8" ht="12.75">
      <c r="C3664" s="153" t="s">
        <v>762</v>
      </c>
      <c r="D3664" s="131">
        <v>0.06619769696195649</v>
      </c>
      <c r="F3664" s="131">
        <v>0.3143308099115016</v>
      </c>
      <c r="G3664" s="131">
        <v>1.357269796363342</v>
      </c>
      <c r="H3664" s="131">
        <v>1.2479702819247367</v>
      </c>
    </row>
    <row r="3665" spans="1:10" ht="12.75">
      <c r="A3665" s="147" t="s">
        <v>751</v>
      </c>
      <c r="C3665" s="148" t="s">
        <v>752</v>
      </c>
      <c r="D3665" s="148" t="s">
        <v>753</v>
      </c>
      <c r="F3665" s="148" t="s">
        <v>754</v>
      </c>
      <c r="G3665" s="148" t="s">
        <v>755</v>
      </c>
      <c r="H3665" s="148" t="s">
        <v>756</v>
      </c>
      <c r="I3665" s="149" t="s">
        <v>757</v>
      </c>
      <c r="J3665" s="148" t="s">
        <v>758</v>
      </c>
    </row>
    <row r="3666" spans="1:8" ht="12.75">
      <c r="A3666" s="150" t="s">
        <v>828</v>
      </c>
      <c r="C3666" s="151">
        <v>361.38400000007823</v>
      </c>
      <c r="D3666" s="131">
        <v>26084.04568940401</v>
      </c>
      <c r="F3666" s="131">
        <v>22658</v>
      </c>
      <c r="G3666" s="131">
        <v>22370</v>
      </c>
      <c r="H3666" s="152" t="s">
        <v>611</v>
      </c>
    </row>
    <row r="3668" spans="4:8" ht="12.75">
      <c r="D3668" s="131">
        <v>26446.08468428254</v>
      </c>
      <c r="F3668" s="131">
        <v>22618</v>
      </c>
      <c r="G3668" s="131">
        <v>22186</v>
      </c>
      <c r="H3668" s="152" t="s">
        <v>612</v>
      </c>
    </row>
    <row r="3670" spans="4:8" ht="12.75">
      <c r="D3670" s="131">
        <v>26477.96994832158</v>
      </c>
      <c r="F3670" s="131">
        <v>22416</v>
      </c>
      <c r="G3670" s="131">
        <v>22854</v>
      </c>
      <c r="H3670" s="152" t="s">
        <v>613</v>
      </c>
    </row>
    <row r="3672" spans="1:8" ht="12.75">
      <c r="A3672" s="147" t="s">
        <v>759</v>
      </c>
      <c r="C3672" s="153" t="s">
        <v>760</v>
      </c>
      <c r="D3672" s="131">
        <v>26336.03344066938</v>
      </c>
      <c r="F3672" s="131">
        <v>22564</v>
      </c>
      <c r="G3672" s="131">
        <v>22470</v>
      </c>
      <c r="H3672" s="131">
        <v>3815.240007016847</v>
      </c>
    </row>
    <row r="3673" spans="1:8" ht="12.75">
      <c r="A3673" s="130">
        <v>38379.23799768519</v>
      </c>
      <c r="C3673" s="153" t="s">
        <v>761</v>
      </c>
      <c r="D3673" s="131">
        <v>218.8093636173006</v>
      </c>
      <c r="F3673" s="131">
        <v>129.7227813454522</v>
      </c>
      <c r="G3673" s="131">
        <v>345.0449246112743</v>
      </c>
      <c r="H3673" s="131">
        <v>218.8093636173006</v>
      </c>
    </row>
    <row r="3675" spans="3:8" ht="12.75">
      <c r="C3675" s="153" t="s">
        <v>762</v>
      </c>
      <c r="D3675" s="131">
        <v>0.830836443575457</v>
      </c>
      <c r="F3675" s="131">
        <v>0.5749103941918642</v>
      </c>
      <c r="G3675" s="131">
        <v>1.5355804388574736</v>
      </c>
      <c r="H3675" s="131">
        <v>5.735140206510588</v>
      </c>
    </row>
    <row r="3676" spans="1:10" ht="12.75">
      <c r="A3676" s="147" t="s">
        <v>751</v>
      </c>
      <c r="C3676" s="148" t="s">
        <v>752</v>
      </c>
      <c r="D3676" s="148" t="s">
        <v>753</v>
      </c>
      <c r="F3676" s="148" t="s">
        <v>754</v>
      </c>
      <c r="G3676" s="148" t="s">
        <v>755</v>
      </c>
      <c r="H3676" s="148" t="s">
        <v>756</v>
      </c>
      <c r="I3676" s="149" t="s">
        <v>757</v>
      </c>
      <c r="J3676" s="148" t="s">
        <v>758</v>
      </c>
    </row>
    <row r="3677" spans="1:8" ht="12.75">
      <c r="A3677" s="150" t="s">
        <v>847</v>
      </c>
      <c r="C3677" s="151">
        <v>371.029</v>
      </c>
      <c r="D3677" s="131">
        <v>30752.64164623618</v>
      </c>
      <c r="F3677" s="131">
        <v>30670.000000029802</v>
      </c>
      <c r="G3677" s="131">
        <v>30414</v>
      </c>
      <c r="H3677" s="152" t="s">
        <v>614</v>
      </c>
    </row>
    <row r="3679" spans="4:8" ht="12.75">
      <c r="D3679" s="131">
        <v>30918.489779919386</v>
      </c>
      <c r="F3679" s="131">
        <v>29784</v>
      </c>
      <c r="G3679" s="131">
        <v>30488</v>
      </c>
      <c r="H3679" s="152" t="s">
        <v>615</v>
      </c>
    </row>
    <row r="3681" spans="4:8" ht="12.75">
      <c r="D3681" s="131">
        <v>30703.75</v>
      </c>
      <c r="F3681" s="131">
        <v>29425.999999970198</v>
      </c>
      <c r="G3681" s="131">
        <v>30006</v>
      </c>
      <c r="H3681" s="152" t="s">
        <v>616</v>
      </c>
    </row>
    <row r="3683" spans="1:8" ht="12.75">
      <c r="A3683" s="147" t="s">
        <v>759</v>
      </c>
      <c r="C3683" s="153" t="s">
        <v>760</v>
      </c>
      <c r="D3683" s="131">
        <v>30791.627142051853</v>
      </c>
      <c r="F3683" s="131">
        <v>29960</v>
      </c>
      <c r="G3683" s="131">
        <v>30302.666666666664</v>
      </c>
      <c r="H3683" s="131">
        <v>701.2254507199318</v>
      </c>
    </row>
    <row r="3684" spans="1:8" ht="12.75">
      <c r="A3684" s="130">
        <v>38379.238703703704</v>
      </c>
      <c r="C3684" s="153" t="s">
        <v>761</v>
      </c>
      <c r="D3684" s="131">
        <v>112.5530760692833</v>
      </c>
      <c r="F3684" s="131">
        <v>640.402998148063</v>
      </c>
      <c r="G3684" s="131">
        <v>259.5714416751838</v>
      </c>
      <c r="H3684" s="131">
        <v>112.5530760692833</v>
      </c>
    </row>
    <row r="3686" spans="3:8" ht="12.75">
      <c r="C3686" s="153" t="s">
        <v>762</v>
      </c>
      <c r="D3686" s="131">
        <v>0.36553143343168953</v>
      </c>
      <c r="F3686" s="131">
        <v>2.137526696088328</v>
      </c>
      <c r="G3686" s="131">
        <v>0.8565960366805466</v>
      </c>
      <c r="H3686" s="131">
        <v>16.050911437074582</v>
      </c>
    </row>
    <row r="3687" spans="1:10" ht="12.75">
      <c r="A3687" s="147" t="s">
        <v>751</v>
      </c>
      <c r="C3687" s="148" t="s">
        <v>752</v>
      </c>
      <c r="D3687" s="148" t="s">
        <v>753</v>
      </c>
      <c r="F3687" s="148" t="s">
        <v>754</v>
      </c>
      <c r="G3687" s="148" t="s">
        <v>755</v>
      </c>
      <c r="H3687" s="148" t="s">
        <v>756</v>
      </c>
      <c r="I3687" s="149" t="s">
        <v>757</v>
      </c>
      <c r="J3687" s="148" t="s">
        <v>758</v>
      </c>
    </row>
    <row r="3688" spans="1:8" ht="12.75">
      <c r="A3688" s="150" t="s">
        <v>822</v>
      </c>
      <c r="C3688" s="151">
        <v>407.77100000018254</v>
      </c>
      <c r="D3688" s="131">
        <v>73462.22973203659</v>
      </c>
      <c r="F3688" s="131">
        <v>61600</v>
      </c>
      <c r="G3688" s="131">
        <v>61800</v>
      </c>
      <c r="H3688" s="152" t="s">
        <v>617</v>
      </c>
    </row>
    <row r="3690" spans="4:8" ht="12.75">
      <c r="D3690" s="131">
        <v>74511.20912337303</v>
      </c>
      <c r="F3690" s="131">
        <v>62000</v>
      </c>
      <c r="G3690" s="131">
        <v>61100</v>
      </c>
      <c r="H3690" s="152" t="s">
        <v>618</v>
      </c>
    </row>
    <row r="3692" spans="4:8" ht="12.75">
      <c r="D3692" s="131">
        <v>71987.2454098463</v>
      </c>
      <c r="F3692" s="131">
        <v>62200</v>
      </c>
      <c r="G3692" s="131">
        <v>61400</v>
      </c>
      <c r="H3692" s="152" t="s">
        <v>619</v>
      </c>
    </row>
    <row r="3694" spans="1:8" ht="12.75">
      <c r="A3694" s="147" t="s">
        <v>759</v>
      </c>
      <c r="C3694" s="153" t="s">
        <v>760</v>
      </c>
      <c r="D3694" s="131">
        <v>73320.22808841865</v>
      </c>
      <c r="F3694" s="131">
        <v>61933.33333333333</v>
      </c>
      <c r="G3694" s="131">
        <v>61433.33333333333</v>
      </c>
      <c r="H3694" s="131">
        <v>11640.982805399773</v>
      </c>
    </row>
    <row r="3695" spans="1:8" ht="12.75">
      <c r="A3695" s="130">
        <v>38379.2394212963</v>
      </c>
      <c r="C3695" s="153" t="s">
        <v>761</v>
      </c>
      <c r="D3695" s="131">
        <v>1267.959603808921</v>
      </c>
      <c r="F3695" s="131">
        <v>305.5050463303894</v>
      </c>
      <c r="G3695" s="131">
        <v>351.1884584284246</v>
      </c>
      <c r="H3695" s="131">
        <v>1267.959603808921</v>
      </c>
    </row>
    <row r="3697" spans="3:8" ht="12.75">
      <c r="C3697" s="153" t="s">
        <v>762</v>
      </c>
      <c r="D3697" s="131">
        <v>1.7293448709404688</v>
      </c>
      <c r="F3697" s="131">
        <v>0.49328048384885276</v>
      </c>
      <c r="G3697" s="131">
        <v>0.5716578270674304</v>
      </c>
      <c r="H3697" s="131">
        <v>10.892204077655425</v>
      </c>
    </row>
    <row r="3698" spans="1:10" ht="12.75">
      <c r="A3698" s="147" t="s">
        <v>751</v>
      </c>
      <c r="C3698" s="148" t="s">
        <v>752</v>
      </c>
      <c r="D3698" s="148" t="s">
        <v>753</v>
      </c>
      <c r="F3698" s="148" t="s">
        <v>754</v>
      </c>
      <c r="G3698" s="148" t="s">
        <v>755</v>
      </c>
      <c r="H3698" s="148" t="s">
        <v>756</v>
      </c>
      <c r="I3698" s="149" t="s">
        <v>757</v>
      </c>
      <c r="J3698" s="148" t="s">
        <v>758</v>
      </c>
    </row>
    <row r="3699" spans="1:8" ht="12.75">
      <c r="A3699" s="150" t="s">
        <v>829</v>
      </c>
      <c r="C3699" s="151">
        <v>455.40299999993294</v>
      </c>
      <c r="D3699" s="131">
        <v>49075</v>
      </c>
      <c r="F3699" s="131">
        <v>42405</v>
      </c>
      <c r="G3699" s="131">
        <v>44535</v>
      </c>
      <c r="H3699" s="152" t="s">
        <v>620</v>
      </c>
    </row>
    <row r="3701" spans="4:8" ht="12.75">
      <c r="D3701" s="131">
        <v>48838.58159023523</v>
      </c>
      <c r="F3701" s="131">
        <v>41840</v>
      </c>
      <c r="G3701" s="131">
        <v>44665</v>
      </c>
      <c r="H3701" s="152" t="s">
        <v>621</v>
      </c>
    </row>
    <row r="3703" spans="4:8" ht="12.75">
      <c r="D3703" s="131">
        <v>49032.26345932484</v>
      </c>
      <c r="F3703" s="131">
        <v>41905</v>
      </c>
      <c r="G3703" s="131">
        <v>44460</v>
      </c>
      <c r="H3703" s="152" t="s">
        <v>622</v>
      </c>
    </row>
    <row r="3705" spans="1:8" ht="12.75">
      <c r="A3705" s="147" t="s">
        <v>759</v>
      </c>
      <c r="C3705" s="153" t="s">
        <v>760</v>
      </c>
      <c r="D3705" s="131">
        <v>48981.94834985335</v>
      </c>
      <c r="F3705" s="131">
        <v>42050</v>
      </c>
      <c r="G3705" s="131">
        <v>44553.33333333333</v>
      </c>
      <c r="H3705" s="131">
        <v>5687.558814969636</v>
      </c>
    </row>
    <row r="3706" spans="1:8" ht="12.75">
      <c r="A3706" s="130">
        <v>38379.240324074075</v>
      </c>
      <c r="C3706" s="153" t="s">
        <v>761</v>
      </c>
      <c r="D3706" s="131">
        <v>125.98461731516602</v>
      </c>
      <c r="F3706" s="131">
        <v>309.15206614221427</v>
      </c>
      <c r="G3706" s="131">
        <v>103.72238588334407</v>
      </c>
      <c r="H3706" s="131">
        <v>125.98461731516602</v>
      </c>
    </row>
    <row r="3708" spans="3:8" ht="12.75">
      <c r="C3708" s="153" t="s">
        <v>762</v>
      </c>
      <c r="D3708" s="131">
        <v>0.2572062189427858</v>
      </c>
      <c r="F3708" s="131">
        <v>0.7352011085427211</v>
      </c>
      <c r="G3708" s="131">
        <v>0.2328049959973308</v>
      </c>
      <c r="H3708" s="131">
        <v>2.2150912441305213</v>
      </c>
    </row>
    <row r="3709" spans="1:16" ht="12.75">
      <c r="A3709" s="141" t="s">
        <v>742</v>
      </c>
      <c r="B3709" s="136" t="s">
        <v>623</v>
      </c>
      <c r="D3709" s="141" t="s">
        <v>743</v>
      </c>
      <c r="E3709" s="136" t="s">
        <v>744</v>
      </c>
      <c r="F3709" s="137" t="s">
        <v>801</v>
      </c>
      <c r="G3709" s="142" t="s">
        <v>746</v>
      </c>
      <c r="H3709" s="143">
        <v>3</v>
      </c>
      <c r="I3709" s="144" t="s">
        <v>747</v>
      </c>
      <c r="J3709" s="143">
        <v>3</v>
      </c>
      <c r="K3709" s="142" t="s">
        <v>748</v>
      </c>
      <c r="L3709" s="145">
        <v>1</v>
      </c>
      <c r="M3709" s="142" t="s">
        <v>749</v>
      </c>
      <c r="N3709" s="146">
        <v>1</v>
      </c>
      <c r="O3709" s="142" t="s">
        <v>750</v>
      </c>
      <c r="P3709" s="146">
        <v>1</v>
      </c>
    </row>
    <row r="3711" spans="1:10" ht="12.75">
      <c r="A3711" s="147" t="s">
        <v>751</v>
      </c>
      <c r="C3711" s="148" t="s">
        <v>752</v>
      </c>
      <c r="D3711" s="148" t="s">
        <v>753</v>
      </c>
      <c r="F3711" s="148" t="s">
        <v>754</v>
      </c>
      <c r="G3711" s="148" t="s">
        <v>755</v>
      </c>
      <c r="H3711" s="148" t="s">
        <v>756</v>
      </c>
      <c r="I3711" s="149" t="s">
        <v>757</v>
      </c>
      <c r="J3711" s="148" t="s">
        <v>758</v>
      </c>
    </row>
    <row r="3712" spans="1:8" ht="12.75">
      <c r="A3712" s="150" t="s">
        <v>825</v>
      </c>
      <c r="C3712" s="151">
        <v>228.61599999992177</v>
      </c>
      <c r="D3712" s="131">
        <v>40607.15128958225</v>
      </c>
      <c r="F3712" s="131">
        <v>27327</v>
      </c>
      <c r="G3712" s="131">
        <v>27524.000000029802</v>
      </c>
      <c r="H3712" s="152" t="s">
        <v>624</v>
      </c>
    </row>
    <row r="3714" spans="4:8" ht="12.75">
      <c r="D3714" s="131">
        <v>39610.43259704113</v>
      </c>
      <c r="F3714" s="131">
        <v>27872.000000029802</v>
      </c>
      <c r="G3714" s="131">
        <v>28258</v>
      </c>
      <c r="H3714" s="152" t="s">
        <v>625</v>
      </c>
    </row>
    <row r="3716" spans="4:8" ht="12.75">
      <c r="D3716" s="131">
        <v>39004.75</v>
      </c>
      <c r="F3716" s="131">
        <v>28052.999999970198</v>
      </c>
      <c r="G3716" s="131">
        <v>27817</v>
      </c>
      <c r="H3716" s="152" t="s">
        <v>626</v>
      </c>
    </row>
    <row r="3718" spans="1:8" ht="12.75">
      <c r="A3718" s="147" t="s">
        <v>759</v>
      </c>
      <c r="C3718" s="153" t="s">
        <v>760</v>
      </c>
      <c r="D3718" s="131">
        <v>39740.777962207794</v>
      </c>
      <c r="F3718" s="131">
        <v>27750.666666666664</v>
      </c>
      <c r="G3718" s="131">
        <v>27866.333333343267</v>
      </c>
      <c r="H3718" s="131">
        <v>11930.806967111223</v>
      </c>
    </row>
    <row r="3719" spans="1:8" ht="12.75">
      <c r="A3719" s="130">
        <v>38379.242789351854</v>
      </c>
      <c r="C3719" s="153" t="s">
        <v>761</v>
      </c>
      <c r="D3719" s="131">
        <v>809.1136563419182</v>
      </c>
      <c r="F3719" s="131">
        <v>377.9025447490929</v>
      </c>
      <c r="G3719" s="131">
        <v>369.47846124390094</v>
      </c>
      <c r="H3719" s="131">
        <v>809.1136563419182</v>
      </c>
    </row>
    <row r="3721" spans="3:8" ht="12.75">
      <c r="C3721" s="153" t="s">
        <v>762</v>
      </c>
      <c r="D3721" s="131">
        <v>2.035978402615468</v>
      </c>
      <c r="F3721" s="131">
        <v>1.36177825667525</v>
      </c>
      <c r="G3721" s="131">
        <v>1.3258955056056985</v>
      </c>
      <c r="H3721" s="131">
        <v>6.781717771248352</v>
      </c>
    </row>
    <row r="3722" spans="1:10" ht="12.75">
      <c r="A3722" s="147" t="s">
        <v>751</v>
      </c>
      <c r="C3722" s="148" t="s">
        <v>752</v>
      </c>
      <c r="D3722" s="148" t="s">
        <v>753</v>
      </c>
      <c r="F3722" s="148" t="s">
        <v>754</v>
      </c>
      <c r="G3722" s="148" t="s">
        <v>755</v>
      </c>
      <c r="H3722" s="148" t="s">
        <v>756</v>
      </c>
      <c r="I3722" s="149" t="s">
        <v>757</v>
      </c>
      <c r="J3722" s="148" t="s">
        <v>758</v>
      </c>
    </row>
    <row r="3723" spans="1:8" ht="12.75">
      <c r="A3723" s="150" t="s">
        <v>826</v>
      </c>
      <c r="C3723" s="151">
        <v>231.6040000000503</v>
      </c>
      <c r="D3723" s="131">
        <v>23804.28954705596</v>
      </c>
      <c r="F3723" s="131">
        <v>20314</v>
      </c>
      <c r="G3723" s="131">
        <v>22619</v>
      </c>
      <c r="H3723" s="152" t="s">
        <v>627</v>
      </c>
    </row>
    <row r="3725" spans="4:8" ht="12.75">
      <c r="D3725" s="131">
        <v>23534.084674179554</v>
      </c>
      <c r="F3725" s="131">
        <v>20157</v>
      </c>
      <c r="G3725" s="131">
        <v>22496</v>
      </c>
      <c r="H3725" s="152" t="s">
        <v>628</v>
      </c>
    </row>
    <row r="3727" spans="4:8" ht="12.75">
      <c r="D3727" s="131">
        <v>23687.918095082045</v>
      </c>
      <c r="F3727" s="131">
        <v>19893</v>
      </c>
      <c r="G3727" s="131">
        <v>22473</v>
      </c>
      <c r="H3727" s="152" t="s">
        <v>629</v>
      </c>
    </row>
    <row r="3729" spans="1:8" ht="12.75">
      <c r="A3729" s="147" t="s">
        <v>759</v>
      </c>
      <c r="C3729" s="153" t="s">
        <v>760</v>
      </c>
      <c r="D3729" s="131">
        <v>23675.43077210585</v>
      </c>
      <c r="F3729" s="131">
        <v>20121.333333333332</v>
      </c>
      <c r="G3729" s="131">
        <v>22529.333333333336</v>
      </c>
      <c r="H3729" s="131">
        <v>2269.2480739812313</v>
      </c>
    </row>
    <row r="3730" spans="1:8" ht="12.75">
      <c r="A3730" s="130">
        <v>38379.24350694445</v>
      </c>
      <c r="C3730" s="153" t="s">
        <v>761</v>
      </c>
      <c r="D3730" s="131">
        <v>135.5345648078369</v>
      </c>
      <c r="F3730" s="131">
        <v>212.75416172976108</v>
      </c>
      <c r="G3730" s="131">
        <v>78.50053078376817</v>
      </c>
      <c r="H3730" s="131">
        <v>135.5345648078369</v>
      </c>
    </row>
    <row r="3732" spans="3:8" ht="12.75">
      <c r="C3732" s="153" t="s">
        <v>762</v>
      </c>
      <c r="D3732" s="131">
        <v>0.5724692661876393</v>
      </c>
      <c r="F3732" s="131">
        <v>1.0573561811498298</v>
      </c>
      <c r="G3732" s="131">
        <v>0.348436989334356</v>
      </c>
      <c r="H3732" s="131">
        <v>5.972664089124964</v>
      </c>
    </row>
    <row r="3733" spans="1:10" ht="12.75">
      <c r="A3733" s="147" t="s">
        <v>751</v>
      </c>
      <c r="C3733" s="148" t="s">
        <v>752</v>
      </c>
      <c r="D3733" s="148" t="s">
        <v>753</v>
      </c>
      <c r="F3733" s="148" t="s">
        <v>754</v>
      </c>
      <c r="G3733" s="148" t="s">
        <v>755</v>
      </c>
      <c r="H3733" s="148" t="s">
        <v>756</v>
      </c>
      <c r="I3733" s="149" t="s">
        <v>757</v>
      </c>
      <c r="J3733" s="148" t="s">
        <v>758</v>
      </c>
    </row>
    <row r="3734" spans="1:8" ht="12.75">
      <c r="A3734" s="150" t="s">
        <v>824</v>
      </c>
      <c r="C3734" s="151">
        <v>267.7160000000149</v>
      </c>
      <c r="D3734" s="131">
        <v>7482.916578941047</v>
      </c>
      <c r="F3734" s="131">
        <v>5003.25</v>
      </c>
      <c r="G3734" s="131">
        <v>5208.25</v>
      </c>
      <c r="H3734" s="152" t="s">
        <v>630</v>
      </c>
    </row>
    <row r="3736" spans="4:8" ht="12.75">
      <c r="D3736" s="131">
        <v>7368.413083083928</v>
      </c>
      <c r="F3736" s="131">
        <v>5039.25</v>
      </c>
      <c r="G3736" s="131">
        <v>5210.75</v>
      </c>
      <c r="H3736" s="152" t="s">
        <v>631</v>
      </c>
    </row>
    <row r="3738" spans="4:8" ht="12.75">
      <c r="D3738" s="131">
        <v>7480.856238141656</v>
      </c>
      <c r="F3738" s="131">
        <v>5032</v>
      </c>
      <c r="G3738" s="131">
        <v>5247</v>
      </c>
      <c r="H3738" s="152" t="s">
        <v>632</v>
      </c>
    </row>
    <row r="3740" spans="1:8" ht="12.75">
      <c r="A3740" s="147" t="s">
        <v>759</v>
      </c>
      <c r="C3740" s="153" t="s">
        <v>760</v>
      </c>
      <c r="D3740" s="131">
        <v>7444.061966722211</v>
      </c>
      <c r="F3740" s="131">
        <v>5024.833333333333</v>
      </c>
      <c r="G3740" s="131">
        <v>5222</v>
      </c>
      <c r="H3740" s="131">
        <v>2312.696944660437</v>
      </c>
    </row>
    <row r="3741" spans="1:8" ht="12.75">
      <c r="A3741" s="130">
        <v>38379.244409722225</v>
      </c>
      <c r="C3741" s="153" t="s">
        <v>761</v>
      </c>
      <c r="D3741" s="131">
        <v>65.52195393782301</v>
      </c>
      <c r="F3741" s="131">
        <v>19.039979866936136</v>
      </c>
      <c r="G3741" s="131">
        <v>21.686689466121837</v>
      </c>
      <c r="H3741" s="131">
        <v>65.52195393782301</v>
      </c>
    </row>
    <row r="3743" spans="3:8" ht="12.75">
      <c r="C3743" s="153" t="s">
        <v>762</v>
      </c>
      <c r="D3743" s="131">
        <v>0.8801908720095439</v>
      </c>
      <c r="F3743" s="131">
        <v>0.37891763972807335</v>
      </c>
      <c r="G3743" s="131">
        <v>0.41529470444507544</v>
      </c>
      <c r="H3743" s="131">
        <v>2.833140506762044</v>
      </c>
    </row>
    <row r="3744" spans="1:10" ht="12.75">
      <c r="A3744" s="147" t="s">
        <v>751</v>
      </c>
      <c r="C3744" s="148" t="s">
        <v>752</v>
      </c>
      <c r="D3744" s="148" t="s">
        <v>753</v>
      </c>
      <c r="F3744" s="148" t="s">
        <v>754</v>
      </c>
      <c r="G3744" s="148" t="s">
        <v>755</v>
      </c>
      <c r="H3744" s="148" t="s">
        <v>756</v>
      </c>
      <c r="I3744" s="149" t="s">
        <v>757</v>
      </c>
      <c r="J3744" s="148" t="s">
        <v>758</v>
      </c>
    </row>
    <row r="3745" spans="1:8" ht="12.75">
      <c r="A3745" s="150" t="s">
        <v>823</v>
      </c>
      <c r="C3745" s="151">
        <v>292.40199999976903</v>
      </c>
      <c r="D3745" s="131">
        <v>113000.34611988068</v>
      </c>
      <c r="F3745" s="131">
        <v>20877</v>
      </c>
      <c r="G3745" s="131">
        <v>19636.5</v>
      </c>
      <c r="H3745" s="152" t="s">
        <v>633</v>
      </c>
    </row>
    <row r="3747" spans="4:8" ht="12.75">
      <c r="D3747" s="131">
        <v>111474.5002053976</v>
      </c>
      <c r="F3747" s="131">
        <v>21086.75</v>
      </c>
      <c r="G3747" s="131">
        <v>19725</v>
      </c>
      <c r="H3747" s="152" t="s">
        <v>634</v>
      </c>
    </row>
    <row r="3749" spans="4:8" ht="12.75">
      <c r="D3749" s="131">
        <v>114634.3538826704</v>
      </c>
      <c r="F3749" s="131">
        <v>21340.5</v>
      </c>
      <c r="G3749" s="131">
        <v>19773.75</v>
      </c>
      <c r="H3749" s="152" t="s">
        <v>635</v>
      </c>
    </row>
    <row r="3751" spans="1:8" ht="12.75">
      <c r="A3751" s="147" t="s">
        <v>759</v>
      </c>
      <c r="C3751" s="153" t="s">
        <v>760</v>
      </c>
      <c r="D3751" s="131">
        <v>113036.40006931624</v>
      </c>
      <c r="F3751" s="131">
        <v>21101.416666666664</v>
      </c>
      <c r="G3751" s="131">
        <v>19711.75</v>
      </c>
      <c r="H3751" s="131">
        <v>92737.55049605876</v>
      </c>
    </row>
    <row r="3752" spans="1:8" ht="12.75">
      <c r="A3752" s="130">
        <v>38379.24534722222</v>
      </c>
      <c r="C3752" s="153" t="s">
        <v>761</v>
      </c>
      <c r="D3752" s="131">
        <v>1580.2353403512977</v>
      </c>
      <c r="F3752" s="131">
        <v>232.09781522740218</v>
      </c>
      <c r="G3752" s="131">
        <v>69.57774428651736</v>
      </c>
      <c r="H3752" s="131">
        <v>1580.2353403512977</v>
      </c>
    </row>
    <row r="3754" spans="3:8" ht="12.75">
      <c r="C3754" s="153" t="s">
        <v>762</v>
      </c>
      <c r="D3754" s="131">
        <v>1.397988028088532</v>
      </c>
      <c r="F3754" s="131">
        <v>1.0999157966206168</v>
      </c>
      <c r="G3754" s="131">
        <v>0.3529759878575842</v>
      </c>
      <c r="H3754" s="131">
        <v>1.7039864994260938</v>
      </c>
    </row>
    <row r="3755" spans="1:10" ht="12.75">
      <c r="A3755" s="147" t="s">
        <v>751</v>
      </c>
      <c r="C3755" s="148" t="s">
        <v>752</v>
      </c>
      <c r="D3755" s="148" t="s">
        <v>753</v>
      </c>
      <c r="F3755" s="148" t="s">
        <v>754</v>
      </c>
      <c r="G3755" s="148" t="s">
        <v>755</v>
      </c>
      <c r="H3755" s="148" t="s">
        <v>756</v>
      </c>
      <c r="I3755" s="149" t="s">
        <v>757</v>
      </c>
      <c r="J3755" s="148" t="s">
        <v>758</v>
      </c>
    </row>
    <row r="3756" spans="1:8" ht="12.75">
      <c r="A3756" s="150" t="s">
        <v>877</v>
      </c>
      <c r="C3756" s="151">
        <v>309.418</v>
      </c>
      <c r="D3756" s="131">
        <v>30785.680520892143</v>
      </c>
      <c r="F3756" s="131">
        <v>7957.999999992549</v>
      </c>
      <c r="G3756" s="131">
        <v>6074</v>
      </c>
      <c r="H3756" s="152" t="s">
        <v>636</v>
      </c>
    </row>
    <row r="3758" spans="4:8" ht="12.75">
      <c r="D3758" s="131">
        <v>29865.4398624897</v>
      </c>
      <c r="F3758" s="131">
        <v>7560</v>
      </c>
      <c r="G3758" s="131">
        <v>6374</v>
      </c>
      <c r="H3758" s="152" t="s">
        <v>637</v>
      </c>
    </row>
    <row r="3760" spans="4:8" ht="12.75">
      <c r="D3760" s="131">
        <v>30299.300924032927</v>
      </c>
      <c r="F3760" s="131">
        <v>8000</v>
      </c>
      <c r="G3760" s="131">
        <v>6284</v>
      </c>
      <c r="H3760" s="152" t="s">
        <v>638</v>
      </c>
    </row>
    <row r="3762" spans="1:8" ht="12.75">
      <c r="A3762" s="147" t="s">
        <v>759</v>
      </c>
      <c r="C3762" s="153" t="s">
        <v>760</v>
      </c>
      <c r="D3762" s="131">
        <v>30316.80710247159</v>
      </c>
      <c r="F3762" s="131">
        <v>7839.333333330849</v>
      </c>
      <c r="G3762" s="131">
        <v>6244</v>
      </c>
      <c r="H3762" s="131">
        <v>23371.967025401387</v>
      </c>
    </row>
    <row r="3763" spans="1:8" ht="12.75">
      <c r="A3763" s="130">
        <v>38379.24606481481</v>
      </c>
      <c r="C3763" s="153" t="s">
        <v>761</v>
      </c>
      <c r="D3763" s="131">
        <v>460.37003275265585</v>
      </c>
      <c r="F3763" s="131">
        <v>242.81954890920272</v>
      </c>
      <c r="G3763" s="131">
        <v>153.94804318340653</v>
      </c>
      <c r="H3763" s="131">
        <v>460.37003275265585</v>
      </c>
    </row>
    <row r="3765" spans="3:8" ht="12.75">
      <c r="C3765" s="153" t="s">
        <v>762</v>
      </c>
      <c r="D3765" s="131">
        <v>1.5185307318036274</v>
      </c>
      <c r="F3765" s="131">
        <v>3.097451512576916</v>
      </c>
      <c r="G3765" s="131">
        <v>2.4655356051154156</v>
      </c>
      <c r="H3765" s="131">
        <v>1.9697530475390082</v>
      </c>
    </row>
    <row r="3766" spans="1:10" ht="12.75">
      <c r="A3766" s="147" t="s">
        <v>751</v>
      </c>
      <c r="C3766" s="148" t="s">
        <v>752</v>
      </c>
      <c r="D3766" s="148" t="s">
        <v>753</v>
      </c>
      <c r="F3766" s="148" t="s">
        <v>754</v>
      </c>
      <c r="G3766" s="148" t="s">
        <v>755</v>
      </c>
      <c r="H3766" s="148" t="s">
        <v>756</v>
      </c>
      <c r="I3766" s="149" t="s">
        <v>757</v>
      </c>
      <c r="J3766" s="148" t="s">
        <v>758</v>
      </c>
    </row>
    <row r="3767" spans="1:8" ht="12.75">
      <c r="A3767" s="150" t="s">
        <v>827</v>
      </c>
      <c r="C3767" s="151">
        <v>324.75400000019</v>
      </c>
      <c r="D3767" s="131">
        <v>47523.524262309074</v>
      </c>
      <c r="F3767" s="131">
        <v>28506.999999970198</v>
      </c>
      <c r="G3767" s="131">
        <v>24431</v>
      </c>
      <c r="H3767" s="152" t="s">
        <v>639</v>
      </c>
    </row>
    <row r="3769" spans="4:8" ht="12.75">
      <c r="D3769" s="131">
        <v>48004.90347421169</v>
      </c>
      <c r="F3769" s="131">
        <v>28640</v>
      </c>
      <c r="G3769" s="131">
        <v>25289</v>
      </c>
      <c r="H3769" s="152" t="s">
        <v>640</v>
      </c>
    </row>
    <row r="3771" spans="4:8" ht="12.75">
      <c r="D3771" s="131">
        <v>46307.73382782936</v>
      </c>
      <c r="F3771" s="131">
        <v>28363</v>
      </c>
      <c r="G3771" s="131">
        <v>24622</v>
      </c>
      <c r="H3771" s="152" t="s">
        <v>641</v>
      </c>
    </row>
    <row r="3773" spans="1:8" ht="12.75">
      <c r="A3773" s="147" t="s">
        <v>759</v>
      </c>
      <c r="C3773" s="153" t="s">
        <v>760</v>
      </c>
      <c r="D3773" s="131">
        <v>47278.72052145004</v>
      </c>
      <c r="F3773" s="131">
        <v>28503.333333323397</v>
      </c>
      <c r="G3773" s="131">
        <v>24780.666666666664</v>
      </c>
      <c r="H3773" s="131">
        <v>19914.22929338676</v>
      </c>
    </row>
    <row r="3774" spans="1:8" ht="12.75">
      <c r="A3774" s="130">
        <v>38379.24679398148</v>
      </c>
      <c r="C3774" s="153" t="s">
        <v>761</v>
      </c>
      <c r="D3774" s="131">
        <v>874.667282916449</v>
      </c>
      <c r="F3774" s="131">
        <v>138.5363971421586</v>
      </c>
      <c r="G3774" s="131">
        <v>450.4690148426786</v>
      </c>
      <c r="H3774" s="131">
        <v>874.667282916449</v>
      </c>
    </row>
    <row r="3776" spans="3:8" ht="12.75">
      <c r="C3776" s="153" t="s">
        <v>762</v>
      </c>
      <c r="D3776" s="131">
        <v>1.8500231674408745</v>
      </c>
      <c r="F3776" s="131">
        <v>0.48603577526209885</v>
      </c>
      <c r="G3776" s="131">
        <v>1.8178244391165645</v>
      </c>
      <c r="H3776" s="131">
        <v>4.392172401102732</v>
      </c>
    </row>
    <row r="3777" spans="1:10" ht="12.75">
      <c r="A3777" s="147" t="s">
        <v>751</v>
      </c>
      <c r="C3777" s="148" t="s">
        <v>752</v>
      </c>
      <c r="D3777" s="148" t="s">
        <v>753</v>
      </c>
      <c r="F3777" s="148" t="s">
        <v>754</v>
      </c>
      <c r="G3777" s="148" t="s">
        <v>755</v>
      </c>
      <c r="H3777" s="148" t="s">
        <v>756</v>
      </c>
      <c r="I3777" s="149" t="s">
        <v>757</v>
      </c>
      <c r="J3777" s="148" t="s">
        <v>758</v>
      </c>
    </row>
    <row r="3778" spans="1:8" ht="12.75">
      <c r="A3778" s="150" t="s">
        <v>846</v>
      </c>
      <c r="C3778" s="151">
        <v>343.82299999985844</v>
      </c>
      <c r="D3778" s="131">
        <v>28395.96619617939</v>
      </c>
      <c r="F3778" s="131">
        <v>22388</v>
      </c>
      <c r="G3778" s="131">
        <v>22114</v>
      </c>
      <c r="H3778" s="152" t="s">
        <v>642</v>
      </c>
    </row>
    <row r="3780" spans="4:8" ht="12.75">
      <c r="D3780" s="131">
        <v>28816.613343715668</v>
      </c>
      <c r="F3780" s="131">
        <v>21962</v>
      </c>
      <c r="G3780" s="131">
        <v>21612</v>
      </c>
      <c r="H3780" s="152" t="s">
        <v>643</v>
      </c>
    </row>
    <row r="3782" spans="4:8" ht="12.75">
      <c r="D3782" s="131">
        <v>28553.266845047474</v>
      </c>
      <c r="F3782" s="131">
        <v>22032</v>
      </c>
      <c r="G3782" s="131">
        <v>21268</v>
      </c>
      <c r="H3782" s="152" t="s">
        <v>644</v>
      </c>
    </row>
    <row r="3784" spans="1:8" ht="12.75">
      <c r="A3784" s="147" t="s">
        <v>759</v>
      </c>
      <c r="C3784" s="153" t="s">
        <v>760</v>
      </c>
      <c r="D3784" s="131">
        <v>28588.61546164751</v>
      </c>
      <c r="F3784" s="131">
        <v>22127.333333333336</v>
      </c>
      <c r="G3784" s="131">
        <v>21664.666666666664</v>
      </c>
      <c r="H3784" s="131">
        <v>6659.242784051882</v>
      </c>
    </row>
    <row r="3785" spans="1:8" ht="12.75">
      <c r="A3785" s="130">
        <v>38379.24748842593</v>
      </c>
      <c r="C3785" s="153" t="s">
        <v>761</v>
      </c>
      <c r="D3785" s="131">
        <v>212.53975911463826</v>
      </c>
      <c r="F3785" s="131">
        <v>228.44109379298052</v>
      </c>
      <c r="G3785" s="131">
        <v>425.4519165937948</v>
      </c>
      <c r="H3785" s="131">
        <v>212.53975911463826</v>
      </c>
    </row>
    <row r="3787" spans="3:8" ht="12.75">
      <c r="C3787" s="153" t="s">
        <v>762</v>
      </c>
      <c r="D3787" s="131">
        <v>0.7434419459723987</v>
      </c>
      <c r="F3787" s="131">
        <v>1.032393241208372</v>
      </c>
      <c r="G3787" s="131">
        <v>1.9638055047871876</v>
      </c>
      <c r="H3787" s="131">
        <v>3.191650552577036</v>
      </c>
    </row>
    <row r="3788" spans="1:10" ht="12.75">
      <c r="A3788" s="147" t="s">
        <v>751</v>
      </c>
      <c r="C3788" s="148" t="s">
        <v>752</v>
      </c>
      <c r="D3788" s="148" t="s">
        <v>753</v>
      </c>
      <c r="F3788" s="148" t="s">
        <v>754</v>
      </c>
      <c r="G3788" s="148" t="s">
        <v>755</v>
      </c>
      <c r="H3788" s="148" t="s">
        <v>756</v>
      </c>
      <c r="I3788" s="149" t="s">
        <v>757</v>
      </c>
      <c r="J3788" s="148" t="s">
        <v>758</v>
      </c>
    </row>
    <row r="3789" spans="1:8" ht="12.75">
      <c r="A3789" s="150" t="s">
        <v>828</v>
      </c>
      <c r="C3789" s="151">
        <v>361.38400000007823</v>
      </c>
      <c r="D3789" s="131">
        <v>61957.79194885492</v>
      </c>
      <c r="F3789" s="131">
        <v>23930</v>
      </c>
      <c r="G3789" s="131">
        <v>22732</v>
      </c>
      <c r="H3789" s="152" t="s">
        <v>645</v>
      </c>
    </row>
    <row r="3791" spans="4:8" ht="12.75">
      <c r="D3791" s="131">
        <v>65646.89879953861</v>
      </c>
      <c r="F3791" s="131">
        <v>23334</v>
      </c>
      <c r="G3791" s="131">
        <v>22474</v>
      </c>
      <c r="H3791" s="152" t="s">
        <v>646</v>
      </c>
    </row>
    <row r="3793" spans="4:8" ht="12.75">
      <c r="D3793" s="131">
        <v>66403.73864769936</v>
      </c>
      <c r="F3793" s="131">
        <v>23852</v>
      </c>
      <c r="G3793" s="131">
        <v>23312</v>
      </c>
      <c r="H3793" s="152" t="s">
        <v>647</v>
      </c>
    </row>
    <row r="3795" spans="1:8" ht="12.75">
      <c r="A3795" s="147" t="s">
        <v>759</v>
      </c>
      <c r="C3795" s="153" t="s">
        <v>760</v>
      </c>
      <c r="D3795" s="131">
        <v>64669.47646536429</v>
      </c>
      <c r="F3795" s="131">
        <v>23705.333333333336</v>
      </c>
      <c r="G3795" s="131">
        <v>22839.333333333336</v>
      </c>
      <c r="H3795" s="131">
        <v>41362.19511561509</v>
      </c>
    </row>
    <row r="3796" spans="1:8" ht="12.75">
      <c r="A3796" s="130">
        <v>38379.24818287037</v>
      </c>
      <c r="C3796" s="153" t="s">
        <v>761</v>
      </c>
      <c r="D3796" s="131">
        <v>2378.6816362740165</v>
      </c>
      <c r="F3796" s="131">
        <v>323.94032372233835</v>
      </c>
      <c r="G3796" s="131">
        <v>429.18682800539597</v>
      </c>
      <c r="H3796" s="131">
        <v>2378.6816362740165</v>
      </c>
    </row>
    <row r="3798" spans="3:8" ht="12.75">
      <c r="C3798" s="153" t="s">
        <v>762</v>
      </c>
      <c r="D3798" s="131">
        <v>3.6782138441278276</v>
      </c>
      <c r="F3798" s="131">
        <v>1.3665292918148026</v>
      </c>
      <c r="G3798" s="131">
        <v>1.8791565486677775</v>
      </c>
      <c r="H3798" s="131">
        <v>5.750859280135291</v>
      </c>
    </row>
    <row r="3799" spans="1:10" ht="12.75">
      <c r="A3799" s="147" t="s">
        <v>751</v>
      </c>
      <c r="C3799" s="148" t="s">
        <v>752</v>
      </c>
      <c r="D3799" s="148" t="s">
        <v>753</v>
      </c>
      <c r="F3799" s="148" t="s">
        <v>754</v>
      </c>
      <c r="G3799" s="148" t="s">
        <v>755</v>
      </c>
      <c r="H3799" s="148" t="s">
        <v>756</v>
      </c>
      <c r="I3799" s="149" t="s">
        <v>757</v>
      </c>
      <c r="J3799" s="148" t="s">
        <v>758</v>
      </c>
    </row>
    <row r="3800" spans="1:8" ht="12.75">
      <c r="A3800" s="150" t="s">
        <v>847</v>
      </c>
      <c r="C3800" s="151">
        <v>371.029</v>
      </c>
      <c r="D3800" s="131">
        <v>40605.439000308514</v>
      </c>
      <c r="F3800" s="131">
        <v>30502</v>
      </c>
      <c r="G3800" s="131">
        <v>30864</v>
      </c>
      <c r="H3800" s="152" t="s">
        <v>648</v>
      </c>
    </row>
    <row r="3802" spans="4:8" ht="12.75">
      <c r="D3802" s="131">
        <v>42016.833381295204</v>
      </c>
      <c r="F3802" s="131">
        <v>30534</v>
      </c>
      <c r="G3802" s="131">
        <v>30125.999999970198</v>
      </c>
      <c r="H3802" s="152" t="s">
        <v>649</v>
      </c>
    </row>
    <row r="3804" spans="4:8" ht="12.75">
      <c r="D3804" s="131">
        <v>41073.33979421854</v>
      </c>
      <c r="F3804" s="131">
        <v>30568.000000029802</v>
      </c>
      <c r="G3804" s="131">
        <v>31048</v>
      </c>
      <c r="H3804" s="152" t="s">
        <v>650</v>
      </c>
    </row>
    <row r="3806" spans="1:8" ht="12.75">
      <c r="A3806" s="147" t="s">
        <v>759</v>
      </c>
      <c r="C3806" s="153" t="s">
        <v>760</v>
      </c>
      <c r="D3806" s="131">
        <v>41231.870725274086</v>
      </c>
      <c r="F3806" s="131">
        <v>30534.666666676603</v>
      </c>
      <c r="G3806" s="131">
        <v>30679.333333323397</v>
      </c>
      <c r="H3806" s="131">
        <v>10642.151204482425</v>
      </c>
    </row>
    <row r="3807" spans="1:8" ht="12.75">
      <c r="A3807" s="130">
        <v>38379.248877314814</v>
      </c>
      <c r="C3807" s="153" t="s">
        <v>761</v>
      </c>
      <c r="D3807" s="131">
        <v>718.928067852136</v>
      </c>
      <c r="F3807" s="131">
        <v>33.005050137123504</v>
      </c>
      <c r="G3807" s="131">
        <v>487.95218346659016</v>
      </c>
      <c r="H3807" s="131">
        <v>718.928067852136</v>
      </c>
    </row>
    <row r="3809" spans="3:8" ht="12.75">
      <c r="C3809" s="153" t="s">
        <v>762</v>
      </c>
      <c r="D3809" s="131">
        <v>1.7436222398016281</v>
      </c>
      <c r="F3809" s="131">
        <v>0.10809042226468088</v>
      </c>
      <c r="G3809" s="131">
        <v>1.5904914822141338</v>
      </c>
      <c r="H3809" s="131">
        <v>6.75547691475504</v>
      </c>
    </row>
    <row r="3810" spans="1:10" ht="12.75">
      <c r="A3810" s="147" t="s">
        <v>751</v>
      </c>
      <c r="C3810" s="148" t="s">
        <v>752</v>
      </c>
      <c r="D3810" s="148" t="s">
        <v>753</v>
      </c>
      <c r="F3810" s="148" t="s">
        <v>754</v>
      </c>
      <c r="G3810" s="148" t="s">
        <v>755</v>
      </c>
      <c r="H3810" s="148" t="s">
        <v>756</v>
      </c>
      <c r="I3810" s="149" t="s">
        <v>757</v>
      </c>
      <c r="J3810" s="148" t="s">
        <v>758</v>
      </c>
    </row>
    <row r="3811" spans="1:8" ht="12.75">
      <c r="A3811" s="150" t="s">
        <v>822</v>
      </c>
      <c r="C3811" s="151">
        <v>407.77100000018254</v>
      </c>
      <c r="D3811" s="131">
        <v>4806692.582893372</v>
      </c>
      <c r="F3811" s="131">
        <v>76100</v>
      </c>
      <c r="G3811" s="131">
        <v>71500</v>
      </c>
      <c r="H3811" s="152" t="s">
        <v>651</v>
      </c>
    </row>
    <row r="3813" spans="4:8" ht="12.75">
      <c r="D3813" s="131">
        <v>5188666.501823425</v>
      </c>
      <c r="F3813" s="131">
        <v>74100</v>
      </c>
      <c r="G3813" s="131">
        <v>71800</v>
      </c>
      <c r="H3813" s="152" t="s">
        <v>652</v>
      </c>
    </row>
    <row r="3815" spans="4:8" ht="12.75">
      <c r="D3815" s="131">
        <v>4883661.727096558</v>
      </c>
      <c r="F3815" s="131">
        <v>74200</v>
      </c>
      <c r="G3815" s="131">
        <v>71500</v>
      </c>
      <c r="H3815" s="152" t="s">
        <v>653</v>
      </c>
    </row>
    <row r="3817" spans="1:8" ht="12.75">
      <c r="A3817" s="147" t="s">
        <v>759</v>
      </c>
      <c r="C3817" s="153" t="s">
        <v>760</v>
      </c>
      <c r="D3817" s="131">
        <v>4959673.603937785</v>
      </c>
      <c r="F3817" s="131">
        <v>74800</v>
      </c>
      <c r="G3817" s="131">
        <v>71600</v>
      </c>
      <c r="H3817" s="131">
        <v>4886499.767459798</v>
      </c>
    </row>
    <row r="3818" spans="1:8" ht="12.75">
      <c r="A3818" s="130">
        <v>38379.249606481484</v>
      </c>
      <c r="C3818" s="153" t="s">
        <v>761</v>
      </c>
      <c r="D3818" s="131">
        <v>202013.29845184286</v>
      </c>
      <c r="F3818" s="131">
        <v>1126.9427669584647</v>
      </c>
      <c r="G3818" s="131">
        <v>173.20508075688772</v>
      </c>
      <c r="H3818" s="131">
        <v>202013.29845184286</v>
      </c>
    </row>
    <row r="3820" spans="3:8" ht="12.75">
      <c r="C3820" s="153" t="s">
        <v>762</v>
      </c>
      <c r="D3820" s="131">
        <v>4.073116793239221</v>
      </c>
      <c r="F3820" s="131">
        <v>1.506607977217199</v>
      </c>
      <c r="G3820" s="131">
        <v>0.2419065373699549</v>
      </c>
      <c r="H3820" s="131">
        <v>4.13411046895143</v>
      </c>
    </row>
    <row r="3821" spans="1:10" ht="12.75">
      <c r="A3821" s="147" t="s">
        <v>751</v>
      </c>
      <c r="C3821" s="148" t="s">
        <v>752</v>
      </c>
      <c r="D3821" s="148" t="s">
        <v>753</v>
      </c>
      <c r="F3821" s="148" t="s">
        <v>754</v>
      </c>
      <c r="G3821" s="148" t="s">
        <v>755</v>
      </c>
      <c r="H3821" s="148" t="s">
        <v>756</v>
      </c>
      <c r="I3821" s="149" t="s">
        <v>757</v>
      </c>
      <c r="J3821" s="148" t="s">
        <v>758</v>
      </c>
    </row>
    <row r="3822" spans="1:8" ht="12.75">
      <c r="A3822" s="150" t="s">
        <v>829</v>
      </c>
      <c r="C3822" s="151">
        <v>455.40299999993294</v>
      </c>
      <c r="D3822" s="131">
        <v>295047.68567705154</v>
      </c>
      <c r="F3822" s="131">
        <v>43805</v>
      </c>
      <c r="G3822" s="131">
        <v>45990</v>
      </c>
      <c r="H3822" s="152" t="s">
        <v>654</v>
      </c>
    </row>
    <row r="3824" spans="4:8" ht="12.75">
      <c r="D3824" s="131">
        <v>287149.2138633728</v>
      </c>
      <c r="F3824" s="131">
        <v>43905</v>
      </c>
      <c r="G3824" s="131">
        <v>45705</v>
      </c>
      <c r="H3824" s="152" t="s">
        <v>655</v>
      </c>
    </row>
    <row r="3826" spans="4:8" ht="12.75">
      <c r="D3826" s="131">
        <v>281659.61287879944</v>
      </c>
      <c r="F3826" s="131">
        <v>43487.5</v>
      </c>
      <c r="G3826" s="131">
        <v>45977.5</v>
      </c>
      <c r="H3826" s="152" t="s">
        <v>656</v>
      </c>
    </row>
    <row r="3828" spans="1:8" ht="12.75">
      <c r="A3828" s="147" t="s">
        <v>759</v>
      </c>
      <c r="C3828" s="153" t="s">
        <v>760</v>
      </c>
      <c r="D3828" s="131">
        <v>287952.1708064079</v>
      </c>
      <c r="F3828" s="131">
        <v>43732.5</v>
      </c>
      <c r="G3828" s="131">
        <v>45890.83333333333</v>
      </c>
      <c r="H3828" s="131">
        <v>243146.77836454744</v>
      </c>
    </row>
    <row r="3829" spans="1:8" ht="12.75">
      <c r="A3829" s="130">
        <v>38379.25050925926</v>
      </c>
      <c r="C3829" s="153" t="s">
        <v>761</v>
      </c>
      <c r="D3829" s="131">
        <v>6730.057815658746</v>
      </c>
      <c r="F3829" s="131">
        <v>217.9879583830263</v>
      </c>
      <c r="G3829" s="131">
        <v>161.05770187523888</v>
      </c>
      <c r="H3829" s="131">
        <v>6730.057815658746</v>
      </c>
    </row>
    <row r="3831" spans="3:8" ht="12.75">
      <c r="C3831" s="153" t="s">
        <v>762</v>
      </c>
      <c r="D3831" s="131">
        <v>2.3372137799174317</v>
      </c>
      <c r="F3831" s="131">
        <v>0.49845757361922194</v>
      </c>
      <c r="G3831" s="131">
        <v>0.3509583290967455</v>
      </c>
      <c r="H3831" s="131">
        <v>2.7678992339221704</v>
      </c>
    </row>
    <row r="3832" spans="1:16" ht="12.75">
      <c r="A3832" s="141" t="s">
        <v>742</v>
      </c>
      <c r="B3832" s="136" t="s">
        <v>694</v>
      </c>
      <c r="D3832" s="141" t="s">
        <v>743</v>
      </c>
      <c r="E3832" s="136" t="s">
        <v>744</v>
      </c>
      <c r="F3832" s="137" t="s">
        <v>780</v>
      </c>
      <c r="G3832" s="142" t="s">
        <v>746</v>
      </c>
      <c r="H3832" s="143">
        <v>3</v>
      </c>
      <c r="I3832" s="144" t="s">
        <v>747</v>
      </c>
      <c r="J3832" s="143">
        <v>4</v>
      </c>
      <c r="K3832" s="142" t="s">
        <v>748</v>
      </c>
      <c r="L3832" s="145">
        <v>1</v>
      </c>
      <c r="M3832" s="142" t="s">
        <v>749</v>
      </c>
      <c r="N3832" s="146">
        <v>1</v>
      </c>
      <c r="O3832" s="142" t="s">
        <v>750</v>
      </c>
      <c r="P3832" s="146">
        <v>1</v>
      </c>
    </row>
    <row r="3834" spans="1:10" ht="12.75">
      <c r="A3834" s="147" t="s">
        <v>751</v>
      </c>
      <c r="C3834" s="148" t="s">
        <v>752</v>
      </c>
      <c r="D3834" s="148" t="s">
        <v>753</v>
      </c>
      <c r="F3834" s="148" t="s">
        <v>754</v>
      </c>
      <c r="G3834" s="148" t="s">
        <v>755</v>
      </c>
      <c r="H3834" s="148" t="s">
        <v>756</v>
      </c>
      <c r="I3834" s="149" t="s">
        <v>757</v>
      </c>
      <c r="J3834" s="148" t="s">
        <v>758</v>
      </c>
    </row>
    <row r="3835" spans="1:8" ht="12.75">
      <c r="A3835" s="150" t="s">
        <v>825</v>
      </c>
      <c r="C3835" s="151">
        <v>228.61599999992177</v>
      </c>
      <c r="D3835" s="131">
        <v>39651.435208797455</v>
      </c>
      <c r="F3835" s="131">
        <v>27065</v>
      </c>
      <c r="G3835" s="131">
        <v>28063</v>
      </c>
      <c r="H3835" s="152" t="s">
        <v>657</v>
      </c>
    </row>
    <row r="3837" spans="4:8" ht="12.75">
      <c r="D3837" s="131">
        <v>39345.29255670309</v>
      </c>
      <c r="F3837" s="131">
        <v>28129.999999970198</v>
      </c>
      <c r="G3837" s="131">
        <v>27756</v>
      </c>
      <c r="H3837" s="152" t="s">
        <v>658</v>
      </c>
    </row>
    <row r="3839" spans="4:8" ht="12.75">
      <c r="D3839" s="131">
        <v>38682.25670534372</v>
      </c>
      <c r="F3839" s="131">
        <v>28010</v>
      </c>
      <c r="G3839" s="131">
        <v>27629</v>
      </c>
      <c r="H3839" s="152" t="s">
        <v>659</v>
      </c>
    </row>
    <row r="3841" spans="1:8" ht="12.75">
      <c r="A3841" s="147" t="s">
        <v>759</v>
      </c>
      <c r="C3841" s="153" t="s">
        <v>760</v>
      </c>
      <c r="D3841" s="131">
        <v>39226.32815694809</v>
      </c>
      <c r="F3841" s="131">
        <v>27734.99999999007</v>
      </c>
      <c r="G3841" s="131">
        <v>27816</v>
      </c>
      <c r="H3841" s="131">
        <v>11449.798036471002</v>
      </c>
    </row>
    <row r="3842" spans="1:8" ht="12.75">
      <c r="A3842" s="130">
        <v>38379.252974537034</v>
      </c>
      <c r="C3842" s="153" t="s">
        <v>761</v>
      </c>
      <c r="D3842" s="131">
        <v>495.4201643009331</v>
      </c>
      <c r="F3842" s="131">
        <v>583.3309523661533</v>
      </c>
      <c r="G3842" s="131">
        <v>223.13448859376265</v>
      </c>
      <c r="H3842" s="131">
        <v>495.4201643009331</v>
      </c>
    </row>
    <row r="3844" spans="3:8" ht="12.75">
      <c r="C3844" s="153" t="s">
        <v>762</v>
      </c>
      <c r="D3844" s="131">
        <v>1.262978686964307</v>
      </c>
      <c r="F3844" s="131">
        <v>2.1032304033400475</v>
      </c>
      <c r="G3844" s="131">
        <v>0.8021803587638864</v>
      </c>
      <c r="H3844" s="131">
        <v>4.326889982887673</v>
      </c>
    </row>
    <row r="3845" spans="1:10" ht="12.75">
      <c r="A3845" s="147" t="s">
        <v>751</v>
      </c>
      <c r="C3845" s="148" t="s">
        <v>752</v>
      </c>
      <c r="D3845" s="148" t="s">
        <v>753</v>
      </c>
      <c r="F3845" s="148" t="s">
        <v>754</v>
      </c>
      <c r="G3845" s="148" t="s">
        <v>755</v>
      </c>
      <c r="H3845" s="148" t="s">
        <v>756</v>
      </c>
      <c r="I3845" s="149" t="s">
        <v>757</v>
      </c>
      <c r="J3845" s="148" t="s">
        <v>758</v>
      </c>
    </row>
    <row r="3846" spans="1:8" ht="12.75">
      <c r="A3846" s="150" t="s">
        <v>826</v>
      </c>
      <c r="C3846" s="151">
        <v>231.6040000000503</v>
      </c>
      <c r="D3846" s="131">
        <v>73503.28186619282</v>
      </c>
      <c r="F3846" s="131">
        <v>20472</v>
      </c>
      <c r="G3846" s="131">
        <v>22859</v>
      </c>
      <c r="H3846" s="152" t="s">
        <v>660</v>
      </c>
    </row>
    <row r="3848" spans="4:8" ht="12.75">
      <c r="D3848" s="131">
        <v>70085.5149614811</v>
      </c>
      <c r="F3848" s="131">
        <v>20577</v>
      </c>
      <c r="G3848" s="131">
        <v>23033</v>
      </c>
      <c r="H3848" s="152" t="s">
        <v>661</v>
      </c>
    </row>
    <row r="3850" spans="4:8" ht="12.75">
      <c r="D3850" s="131">
        <v>73884.43790471554</v>
      </c>
      <c r="F3850" s="131">
        <v>20498</v>
      </c>
      <c r="G3850" s="131">
        <v>22836</v>
      </c>
      <c r="H3850" s="152" t="s">
        <v>662</v>
      </c>
    </row>
    <row r="3852" spans="1:8" ht="12.75">
      <c r="A3852" s="147" t="s">
        <v>759</v>
      </c>
      <c r="C3852" s="153" t="s">
        <v>760</v>
      </c>
      <c r="D3852" s="131">
        <v>72491.07824412982</v>
      </c>
      <c r="F3852" s="131">
        <v>20515.666666666668</v>
      </c>
      <c r="G3852" s="131">
        <v>22909.333333333336</v>
      </c>
      <c r="H3852" s="131">
        <v>50698.210125557525</v>
      </c>
    </row>
    <row r="3853" spans="1:8" ht="12.75">
      <c r="A3853" s="130">
        <v>38379.253703703704</v>
      </c>
      <c r="C3853" s="153" t="s">
        <v>761</v>
      </c>
      <c r="D3853" s="131">
        <v>2091.977775108097</v>
      </c>
      <c r="F3853" s="131">
        <v>54.68394036034101</v>
      </c>
      <c r="G3853" s="131">
        <v>107.71412782608105</v>
      </c>
      <c r="H3853" s="131">
        <v>2091.977775108097</v>
      </c>
    </row>
    <row r="3855" spans="3:8" ht="12.75">
      <c r="C3855" s="153" t="s">
        <v>762</v>
      </c>
      <c r="D3855" s="131">
        <v>2.885841714290546</v>
      </c>
      <c r="F3855" s="131">
        <v>0.2665472258290786</v>
      </c>
      <c r="G3855" s="131">
        <v>0.47017574129647777</v>
      </c>
      <c r="H3855" s="131">
        <v>4.1263345785327985</v>
      </c>
    </row>
    <row r="3856" spans="1:10" ht="12.75">
      <c r="A3856" s="147" t="s">
        <v>751</v>
      </c>
      <c r="C3856" s="148" t="s">
        <v>752</v>
      </c>
      <c r="D3856" s="148" t="s">
        <v>753</v>
      </c>
      <c r="F3856" s="148" t="s">
        <v>754</v>
      </c>
      <c r="G3856" s="148" t="s">
        <v>755</v>
      </c>
      <c r="H3856" s="148" t="s">
        <v>756</v>
      </c>
      <c r="I3856" s="149" t="s">
        <v>757</v>
      </c>
      <c r="J3856" s="148" t="s">
        <v>758</v>
      </c>
    </row>
    <row r="3857" spans="1:8" ht="12.75">
      <c r="A3857" s="150" t="s">
        <v>824</v>
      </c>
      <c r="C3857" s="151">
        <v>267.7160000000149</v>
      </c>
      <c r="D3857" s="131">
        <v>69980.72671031952</v>
      </c>
      <c r="F3857" s="131">
        <v>5148.25</v>
      </c>
      <c r="G3857" s="131">
        <v>5295.25</v>
      </c>
      <c r="H3857" s="152" t="s">
        <v>663</v>
      </c>
    </row>
    <row r="3859" spans="4:8" ht="12.75">
      <c r="D3859" s="131">
        <v>69854.95467603207</v>
      </c>
      <c r="F3859" s="131">
        <v>5173.25</v>
      </c>
      <c r="G3859" s="131">
        <v>5364.25</v>
      </c>
      <c r="H3859" s="152" t="s">
        <v>664</v>
      </c>
    </row>
    <row r="3861" spans="4:8" ht="12.75">
      <c r="D3861" s="131">
        <v>70034.76922929287</v>
      </c>
      <c r="F3861" s="131">
        <v>5217.75</v>
      </c>
      <c r="G3861" s="131">
        <v>5321.5</v>
      </c>
      <c r="H3861" s="152" t="s">
        <v>665</v>
      </c>
    </row>
    <row r="3863" spans="1:8" ht="12.75">
      <c r="A3863" s="147" t="s">
        <v>759</v>
      </c>
      <c r="C3863" s="153" t="s">
        <v>760</v>
      </c>
      <c r="D3863" s="131">
        <v>69956.81687188148</v>
      </c>
      <c r="F3863" s="131">
        <v>5179.75</v>
      </c>
      <c r="G3863" s="131">
        <v>5327</v>
      </c>
      <c r="H3863" s="131">
        <v>64697.50580088269</v>
      </c>
    </row>
    <row r="3864" spans="1:8" ht="12.75">
      <c r="A3864" s="130">
        <v>38379.25460648148</v>
      </c>
      <c r="C3864" s="153" t="s">
        <v>761</v>
      </c>
      <c r="D3864" s="131">
        <v>92.2609271136758</v>
      </c>
      <c r="F3864" s="131">
        <v>35.20298282816386</v>
      </c>
      <c r="G3864" s="131">
        <v>34.82725226026309</v>
      </c>
      <c r="H3864" s="131">
        <v>92.2609271136758</v>
      </c>
    </row>
    <row r="3866" spans="3:8" ht="12.75">
      <c r="C3866" s="153" t="s">
        <v>762</v>
      </c>
      <c r="D3866" s="131">
        <v>0.13188268311670315</v>
      </c>
      <c r="F3866" s="131">
        <v>0.6796270636259252</v>
      </c>
      <c r="G3866" s="131">
        <v>0.6537873523608614</v>
      </c>
      <c r="H3866" s="131">
        <v>0.1426035300303911</v>
      </c>
    </row>
    <row r="3867" spans="1:10" ht="12.75">
      <c r="A3867" s="147" t="s">
        <v>751</v>
      </c>
      <c r="C3867" s="148" t="s">
        <v>752</v>
      </c>
      <c r="D3867" s="148" t="s">
        <v>753</v>
      </c>
      <c r="F3867" s="148" t="s">
        <v>754</v>
      </c>
      <c r="G3867" s="148" t="s">
        <v>755</v>
      </c>
      <c r="H3867" s="148" t="s">
        <v>756</v>
      </c>
      <c r="I3867" s="149" t="s">
        <v>757</v>
      </c>
      <c r="J3867" s="148" t="s">
        <v>758</v>
      </c>
    </row>
    <row r="3868" spans="1:8" ht="12.75">
      <c r="A3868" s="150" t="s">
        <v>823</v>
      </c>
      <c r="C3868" s="151">
        <v>292.40199999976903</v>
      </c>
      <c r="D3868" s="131">
        <v>62810.08530753851</v>
      </c>
      <c r="F3868" s="131">
        <v>20961.5</v>
      </c>
      <c r="G3868" s="131">
        <v>19614.75</v>
      </c>
      <c r="H3868" s="152" t="s">
        <v>666</v>
      </c>
    </row>
    <row r="3870" spans="4:8" ht="12.75">
      <c r="D3870" s="131">
        <v>64338.94185334444</v>
      </c>
      <c r="F3870" s="131">
        <v>20944</v>
      </c>
      <c r="G3870" s="131">
        <v>19325.5</v>
      </c>
      <c r="H3870" s="152" t="s">
        <v>667</v>
      </c>
    </row>
    <row r="3872" spans="4:8" ht="12.75">
      <c r="D3872" s="131">
        <v>66133.96751260757</v>
      </c>
      <c r="F3872" s="131">
        <v>21014.75</v>
      </c>
      <c r="G3872" s="131">
        <v>19668.5</v>
      </c>
      <c r="H3872" s="152" t="s">
        <v>668</v>
      </c>
    </row>
    <row r="3874" spans="1:8" ht="12.75">
      <c r="A3874" s="147" t="s">
        <v>759</v>
      </c>
      <c r="C3874" s="153" t="s">
        <v>760</v>
      </c>
      <c r="D3874" s="131">
        <v>64427.66489116351</v>
      </c>
      <c r="F3874" s="131">
        <v>20973.416666666664</v>
      </c>
      <c r="G3874" s="131">
        <v>19536.25</v>
      </c>
      <c r="H3874" s="131">
        <v>44284.24775033847</v>
      </c>
    </row>
    <row r="3875" spans="1:8" ht="12.75">
      <c r="A3875" s="130">
        <v>38379.25554398148</v>
      </c>
      <c r="C3875" s="153" t="s">
        <v>761</v>
      </c>
      <c r="D3875" s="131">
        <v>1663.7163404179507</v>
      </c>
      <c r="F3875" s="131">
        <v>36.84963817099611</v>
      </c>
      <c r="G3875" s="131">
        <v>184.48289216076375</v>
      </c>
      <c r="H3875" s="131">
        <v>1663.7163404179507</v>
      </c>
    </row>
    <row r="3877" spans="3:8" ht="12.75">
      <c r="C3877" s="153" t="s">
        <v>762</v>
      </c>
      <c r="D3877" s="131">
        <v>2.582301163992885</v>
      </c>
      <c r="F3877" s="131">
        <v>0.17569687741702927</v>
      </c>
      <c r="G3877" s="131">
        <v>0.944310664333041</v>
      </c>
      <c r="H3877" s="131">
        <v>3.7569032442359473</v>
      </c>
    </row>
    <row r="3878" spans="1:10" ht="12.75">
      <c r="A3878" s="147" t="s">
        <v>751</v>
      </c>
      <c r="C3878" s="148" t="s">
        <v>752</v>
      </c>
      <c r="D3878" s="148" t="s">
        <v>753</v>
      </c>
      <c r="F3878" s="148" t="s">
        <v>754</v>
      </c>
      <c r="G3878" s="148" t="s">
        <v>755</v>
      </c>
      <c r="H3878" s="148" t="s">
        <v>756</v>
      </c>
      <c r="I3878" s="149" t="s">
        <v>757</v>
      </c>
      <c r="J3878" s="148" t="s">
        <v>758</v>
      </c>
    </row>
    <row r="3879" spans="1:8" ht="12.75">
      <c r="A3879" s="150" t="s">
        <v>877</v>
      </c>
      <c r="C3879" s="151">
        <v>309.418</v>
      </c>
      <c r="D3879" s="131">
        <v>28665.713691323996</v>
      </c>
      <c r="F3879" s="131">
        <v>7038</v>
      </c>
      <c r="G3879" s="131">
        <v>6394</v>
      </c>
      <c r="H3879" s="152" t="s">
        <v>669</v>
      </c>
    </row>
    <row r="3881" spans="4:8" ht="12.75">
      <c r="D3881" s="131">
        <v>31621.412696123123</v>
      </c>
      <c r="F3881" s="131">
        <v>6926</v>
      </c>
      <c r="G3881" s="131">
        <v>6360</v>
      </c>
      <c r="H3881" s="152" t="s">
        <v>670</v>
      </c>
    </row>
    <row r="3883" spans="4:8" ht="12.75">
      <c r="D3883" s="131">
        <v>31138.48595392704</v>
      </c>
      <c r="F3883" s="131">
        <v>7207.999999992549</v>
      </c>
      <c r="G3883" s="131">
        <v>6574</v>
      </c>
      <c r="H3883" s="152" t="s">
        <v>671</v>
      </c>
    </row>
    <row r="3885" spans="1:8" ht="12.75">
      <c r="A3885" s="147" t="s">
        <v>759</v>
      </c>
      <c r="C3885" s="153" t="s">
        <v>760</v>
      </c>
      <c r="D3885" s="131">
        <v>30475.204113791384</v>
      </c>
      <c r="F3885" s="131">
        <v>7057.333333330849</v>
      </c>
      <c r="G3885" s="131">
        <v>6442.666666666666</v>
      </c>
      <c r="H3885" s="131">
        <v>23762.510472173974</v>
      </c>
    </row>
    <row r="3886" spans="1:8" ht="12.75">
      <c r="A3886" s="130">
        <v>38379.256273148145</v>
      </c>
      <c r="C3886" s="153" t="s">
        <v>761</v>
      </c>
      <c r="D3886" s="131">
        <v>1585.5586559105934</v>
      </c>
      <c r="F3886" s="131">
        <v>141.99061001423425</v>
      </c>
      <c r="G3886" s="131">
        <v>115.00144926623027</v>
      </c>
      <c r="H3886" s="131">
        <v>1585.5586559105934</v>
      </c>
    </row>
    <row r="3888" spans="3:8" ht="12.75">
      <c r="C3888" s="153" t="s">
        <v>762</v>
      </c>
      <c r="D3888" s="131">
        <v>5.202782727854012</v>
      </c>
      <c r="F3888" s="131">
        <v>2.011958388639962</v>
      </c>
      <c r="G3888" s="131">
        <v>1.7849976603822997</v>
      </c>
      <c r="H3888" s="131">
        <v>6.672521650299917</v>
      </c>
    </row>
    <row r="3889" spans="1:10" ht="12.75">
      <c r="A3889" s="147" t="s">
        <v>751</v>
      </c>
      <c r="C3889" s="148" t="s">
        <v>752</v>
      </c>
      <c r="D3889" s="148" t="s">
        <v>753</v>
      </c>
      <c r="F3889" s="148" t="s">
        <v>754</v>
      </c>
      <c r="G3889" s="148" t="s">
        <v>755</v>
      </c>
      <c r="H3889" s="148" t="s">
        <v>756</v>
      </c>
      <c r="I3889" s="149" t="s">
        <v>757</v>
      </c>
      <c r="J3889" s="148" t="s">
        <v>758</v>
      </c>
    </row>
    <row r="3890" spans="1:8" ht="12.75">
      <c r="A3890" s="150" t="s">
        <v>827</v>
      </c>
      <c r="C3890" s="151">
        <v>324.75400000019</v>
      </c>
      <c r="D3890" s="131">
        <v>58943.17122077942</v>
      </c>
      <c r="F3890" s="131">
        <v>28415</v>
      </c>
      <c r="G3890" s="131">
        <v>25284</v>
      </c>
      <c r="H3890" s="152" t="s">
        <v>672</v>
      </c>
    </row>
    <row r="3892" spans="4:8" ht="12.75">
      <c r="D3892" s="131">
        <v>58001.80504870415</v>
      </c>
      <c r="F3892" s="131">
        <v>28437</v>
      </c>
      <c r="G3892" s="131">
        <v>25203</v>
      </c>
      <c r="H3892" s="152" t="s">
        <v>673</v>
      </c>
    </row>
    <row r="3894" spans="4:8" ht="12.75">
      <c r="D3894" s="131">
        <v>56909.14932638407</v>
      </c>
      <c r="F3894" s="131">
        <v>27987</v>
      </c>
      <c r="G3894" s="131">
        <v>25225</v>
      </c>
      <c r="H3894" s="152" t="s">
        <v>674</v>
      </c>
    </row>
    <row r="3896" spans="1:8" ht="12.75">
      <c r="A3896" s="147" t="s">
        <v>759</v>
      </c>
      <c r="C3896" s="153" t="s">
        <v>760</v>
      </c>
      <c r="D3896" s="131">
        <v>57951.37519862254</v>
      </c>
      <c r="F3896" s="131">
        <v>28279.666666666664</v>
      </c>
      <c r="G3896" s="131">
        <v>25237.333333333336</v>
      </c>
      <c r="H3896" s="131">
        <v>30602.42234774535</v>
      </c>
    </row>
    <row r="3897" spans="1:8" ht="12.75">
      <c r="A3897" s="130">
        <v>38379.257002314815</v>
      </c>
      <c r="C3897" s="153" t="s">
        <v>761</v>
      </c>
      <c r="D3897" s="131">
        <v>1017.948252149169</v>
      </c>
      <c r="F3897" s="131">
        <v>253.69535536413224</v>
      </c>
      <c r="G3897" s="131">
        <v>41.884762543594945</v>
      </c>
      <c r="H3897" s="131">
        <v>1017.948252149169</v>
      </c>
    </row>
    <row r="3899" spans="3:8" ht="12.75">
      <c r="C3899" s="153" t="s">
        <v>762</v>
      </c>
      <c r="D3899" s="131">
        <v>1.7565558171143536</v>
      </c>
      <c r="F3899" s="131">
        <v>0.8970945745381214</v>
      </c>
      <c r="G3899" s="131">
        <v>0.165963503316231</v>
      </c>
      <c r="H3899" s="131">
        <v>3.326364954322535</v>
      </c>
    </row>
    <row r="3900" spans="1:10" ht="12.75">
      <c r="A3900" s="147" t="s">
        <v>751</v>
      </c>
      <c r="C3900" s="148" t="s">
        <v>752</v>
      </c>
      <c r="D3900" s="148" t="s">
        <v>753</v>
      </c>
      <c r="F3900" s="148" t="s">
        <v>754</v>
      </c>
      <c r="G3900" s="148" t="s">
        <v>755</v>
      </c>
      <c r="H3900" s="148" t="s">
        <v>756</v>
      </c>
      <c r="I3900" s="149" t="s">
        <v>757</v>
      </c>
      <c r="J3900" s="148" t="s">
        <v>758</v>
      </c>
    </row>
    <row r="3901" spans="1:8" ht="12.75">
      <c r="A3901" s="150" t="s">
        <v>846</v>
      </c>
      <c r="C3901" s="151">
        <v>343.82299999985844</v>
      </c>
      <c r="D3901" s="131">
        <v>55284.779223024845</v>
      </c>
      <c r="F3901" s="131">
        <v>22256</v>
      </c>
      <c r="G3901" s="131">
        <v>21788</v>
      </c>
      <c r="H3901" s="152" t="s">
        <v>675</v>
      </c>
    </row>
    <row r="3903" spans="4:8" ht="12.75">
      <c r="D3903" s="131">
        <v>58441.647256851196</v>
      </c>
      <c r="F3903" s="131">
        <v>22476</v>
      </c>
      <c r="G3903" s="131">
        <v>22332</v>
      </c>
      <c r="H3903" s="152" t="s">
        <v>676</v>
      </c>
    </row>
    <row r="3905" spans="4:8" ht="12.75">
      <c r="D3905" s="131">
        <v>60000.8516818285</v>
      </c>
      <c r="F3905" s="131">
        <v>22474</v>
      </c>
      <c r="G3905" s="131">
        <v>22046</v>
      </c>
      <c r="H3905" s="152" t="s">
        <v>677</v>
      </c>
    </row>
    <row r="3907" spans="1:8" ht="12.75">
      <c r="A3907" s="147" t="s">
        <v>759</v>
      </c>
      <c r="C3907" s="153" t="s">
        <v>760</v>
      </c>
      <c r="D3907" s="131">
        <v>57909.09272056818</v>
      </c>
      <c r="F3907" s="131">
        <v>22402</v>
      </c>
      <c r="G3907" s="131">
        <v>22055.333333333336</v>
      </c>
      <c r="H3907" s="131">
        <v>35655.42058942064</v>
      </c>
    </row>
    <row r="3908" spans="1:8" ht="12.75">
      <c r="A3908" s="130">
        <v>38379.25769675926</v>
      </c>
      <c r="C3908" s="153" t="s">
        <v>761</v>
      </c>
      <c r="D3908" s="131">
        <v>2402.716298225469</v>
      </c>
      <c r="F3908" s="131">
        <v>126.44366334458995</v>
      </c>
      <c r="G3908" s="131">
        <v>272.1200715370576</v>
      </c>
      <c r="H3908" s="131">
        <v>2402.716298225469</v>
      </c>
    </row>
    <row r="3910" spans="3:8" ht="12.75">
      <c r="C3910" s="153" t="s">
        <v>762</v>
      </c>
      <c r="D3910" s="131">
        <v>4.149117496658813</v>
      </c>
      <c r="F3910" s="131">
        <v>0.5644302443736717</v>
      </c>
      <c r="G3910" s="131">
        <v>1.2338062065277828</v>
      </c>
      <c r="H3910" s="131">
        <v>6.738712539372996</v>
      </c>
    </row>
    <row r="3911" spans="1:10" ht="12.75">
      <c r="A3911" s="147" t="s">
        <v>751</v>
      </c>
      <c r="C3911" s="148" t="s">
        <v>752</v>
      </c>
      <c r="D3911" s="148" t="s">
        <v>753</v>
      </c>
      <c r="F3911" s="148" t="s">
        <v>754</v>
      </c>
      <c r="G3911" s="148" t="s">
        <v>755</v>
      </c>
      <c r="H3911" s="148" t="s">
        <v>756</v>
      </c>
      <c r="I3911" s="149" t="s">
        <v>757</v>
      </c>
      <c r="J3911" s="148" t="s">
        <v>758</v>
      </c>
    </row>
    <row r="3912" spans="1:8" ht="12.75">
      <c r="A3912" s="150" t="s">
        <v>828</v>
      </c>
      <c r="C3912" s="151">
        <v>361.38400000007823</v>
      </c>
      <c r="D3912" s="131">
        <v>60847.59803342819</v>
      </c>
      <c r="F3912" s="131">
        <v>23832</v>
      </c>
      <c r="G3912" s="131">
        <v>22914</v>
      </c>
      <c r="H3912" s="152" t="s">
        <v>678</v>
      </c>
    </row>
    <row r="3914" spans="4:8" ht="12.75">
      <c r="D3914" s="131">
        <v>62046.423010766506</v>
      </c>
      <c r="F3914" s="131">
        <v>23264</v>
      </c>
      <c r="G3914" s="131">
        <v>22824</v>
      </c>
      <c r="H3914" s="152" t="s">
        <v>679</v>
      </c>
    </row>
    <row r="3916" spans="4:8" ht="12.75">
      <c r="D3916" s="131">
        <v>61328.660797059536</v>
      </c>
      <c r="F3916" s="131">
        <v>23398</v>
      </c>
      <c r="G3916" s="131">
        <v>23464</v>
      </c>
      <c r="H3916" s="152" t="s">
        <v>680</v>
      </c>
    </row>
    <row r="3918" spans="1:8" ht="12.75">
      <c r="A3918" s="147" t="s">
        <v>759</v>
      </c>
      <c r="C3918" s="153" t="s">
        <v>760</v>
      </c>
      <c r="D3918" s="131">
        <v>61407.56061375141</v>
      </c>
      <c r="F3918" s="131">
        <v>23498</v>
      </c>
      <c r="G3918" s="131">
        <v>23067.333333333336</v>
      </c>
      <c r="H3918" s="131">
        <v>38107.5141021235</v>
      </c>
    </row>
    <row r="3919" spans="1:8" ht="12.75">
      <c r="A3919" s="130">
        <v>38379.25837962963</v>
      </c>
      <c r="C3919" s="153" t="s">
        <v>761</v>
      </c>
      <c r="D3919" s="131">
        <v>603.2944698731767</v>
      </c>
      <c r="F3919" s="131">
        <v>296.91076100404314</v>
      </c>
      <c r="G3919" s="131">
        <v>346.45827069552456</v>
      </c>
      <c r="H3919" s="131">
        <v>603.2944698731767</v>
      </c>
    </row>
    <row r="3921" spans="3:8" ht="12.75">
      <c r="C3921" s="153" t="s">
        <v>762</v>
      </c>
      <c r="D3921" s="131">
        <v>0.982443308028225</v>
      </c>
      <c r="F3921" s="131">
        <v>1.2635575836413446</v>
      </c>
      <c r="G3921" s="131">
        <v>1.5019433139021614</v>
      </c>
      <c r="H3921" s="131">
        <v>1.58313782488257</v>
      </c>
    </row>
    <row r="3922" spans="1:10" ht="12.75">
      <c r="A3922" s="147" t="s">
        <v>751</v>
      </c>
      <c r="C3922" s="148" t="s">
        <v>752</v>
      </c>
      <c r="D3922" s="148" t="s">
        <v>753</v>
      </c>
      <c r="F3922" s="148" t="s">
        <v>754</v>
      </c>
      <c r="G3922" s="148" t="s">
        <v>755</v>
      </c>
      <c r="H3922" s="148" t="s">
        <v>756</v>
      </c>
      <c r="I3922" s="149" t="s">
        <v>757</v>
      </c>
      <c r="J3922" s="148" t="s">
        <v>758</v>
      </c>
    </row>
    <row r="3923" spans="1:8" ht="12.75">
      <c r="A3923" s="150" t="s">
        <v>847</v>
      </c>
      <c r="C3923" s="151">
        <v>371.029</v>
      </c>
      <c r="D3923" s="131">
        <v>56965.508301734924</v>
      </c>
      <c r="F3923" s="131">
        <v>30888</v>
      </c>
      <c r="G3923" s="131">
        <v>30946</v>
      </c>
      <c r="H3923" s="152" t="s">
        <v>681</v>
      </c>
    </row>
    <row r="3925" spans="4:8" ht="12.75">
      <c r="D3925" s="131">
        <v>59547.88789099455</v>
      </c>
      <c r="F3925" s="131">
        <v>31590</v>
      </c>
      <c r="G3925" s="131">
        <v>30946</v>
      </c>
      <c r="H3925" s="152" t="s">
        <v>682</v>
      </c>
    </row>
    <row r="3927" spans="4:8" ht="12.75">
      <c r="D3927" s="131">
        <v>57613.154702842236</v>
      </c>
      <c r="F3927" s="131">
        <v>31666.000000029802</v>
      </c>
      <c r="G3927" s="131">
        <v>31774.000000029802</v>
      </c>
      <c r="H3927" s="152" t="s">
        <v>683</v>
      </c>
    </row>
    <row r="3929" spans="1:8" ht="12.75">
      <c r="A3929" s="147" t="s">
        <v>759</v>
      </c>
      <c r="C3929" s="153" t="s">
        <v>760</v>
      </c>
      <c r="D3929" s="131">
        <v>58042.18363185723</v>
      </c>
      <c r="F3929" s="131">
        <v>31381.333333343267</v>
      </c>
      <c r="G3929" s="131">
        <v>31222.00000000993</v>
      </c>
      <c r="H3929" s="131">
        <v>26721.484547985423</v>
      </c>
    </row>
    <row r="3930" spans="1:8" ht="12.75">
      <c r="A3930" s="130">
        <v>38379.259097222224</v>
      </c>
      <c r="C3930" s="153" t="s">
        <v>761</v>
      </c>
      <c r="D3930" s="131">
        <v>1343.5849255649618</v>
      </c>
      <c r="F3930" s="131">
        <v>428.92579001719895</v>
      </c>
      <c r="G3930" s="131">
        <v>478.04602290624644</v>
      </c>
      <c r="H3930" s="131">
        <v>1343.5849255649618</v>
      </c>
    </row>
    <row r="3932" spans="3:8" ht="12.75">
      <c r="C3932" s="153" t="s">
        <v>762</v>
      </c>
      <c r="D3932" s="131">
        <v>2.3148421397907524</v>
      </c>
      <c r="F3932" s="131">
        <v>1.366818246570349</v>
      </c>
      <c r="G3932" s="131">
        <v>1.5311191560633346</v>
      </c>
      <c r="H3932" s="131">
        <v>5.0281073386929656</v>
      </c>
    </row>
    <row r="3933" spans="1:10" ht="12.75">
      <c r="A3933" s="147" t="s">
        <v>751</v>
      </c>
      <c r="C3933" s="148" t="s">
        <v>752</v>
      </c>
      <c r="D3933" s="148" t="s">
        <v>753</v>
      </c>
      <c r="F3933" s="148" t="s">
        <v>754</v>
      </c>
      <c r="G3933" s="148" t="s">
        <v>755</v>
      </c>
      <c r="H3933" s="148" t="s">
        <v>756</v>
      </c>
      <c r="I3933" s="149" t="s">
        <v>757</v>
      </c>
      <c r="J3933" s="148" t="s">
        <v>758</v>
      </c>
    </row>
    <row r="3934" spans="1:8" ht="12.75">
      <c r="A3934" s="150" t="s">
        <v>822</v>
      </c>
      <c r="C3934" s="151">
        <v>407.77100000018254</v>
      </c>
      <c r="D3934" s="131">
        <v>5772832.201347351</v>
      </c>
      <c r="F3934" s="131">
        <v>79300</v>
      </c>
      <c r="G3934" s="131">
        <v>74400</v>
      </c>
      <c r="H3934" s="152" t="s">
        <v>684</v>
      </c>
    </row>
    <row r="3936" spans="4:8" ht="12.75">
      <c r="D3936" s="131">
        <v>5852582.566612244</v>
      </c>
      <c r="F3936" s="131">
        <v>75800</v>
      </c>
      <c r="G3936" s="131">
        <v>73000</v>
      </c>
      <c r="H3936" s="152" t="s">
        <v>685</v>
      </c>
    </row>
    <row r="3938" spans="4:8" ht="12.75">
      <c r="D3938" s="131">
        <v>5563700</v>
      </c>
      <c r="F3938" s="131">
        <v>78000</v>
      </c>
      <c r="G3938" s="131">
        <v>72500</v>
      </c>
      <c r="H3938" s="152" t="s">
        <v>686</v>
      </c>
    </row>
    <row r="3940" spans="1:8" ht="12.75">
      <c r="A3940" s="147" t="s">
        <v>759</v>
      </c>
      <c r="C3940" s="153" t="s">
        <v>760</v>
      </c>
      <c r="D3940" s="131">
        <v>5729704.922653198</v>
      </c>
      <c r="F3940" s="131">
        <v>77700</v>
      </c>
      <c r="G3940" s="131">
        <v>73300</v>
      </c>
      <c r="H3940" s="131">
        <v>5654240.897495965</v>
      </c>
    </row>
    <row r="3941" spans="1:8" ht="12.75">
      <c r="A3941" s="130">
        <v>38379.25981481482</v>
      </c>
      <c r="C3941" s="153" t="s">
        <v>761</v>
      </c>
      <c r="D3941" s="131">
        <v>149192.0103383109</v>
      </c>
      <c r="F3941" s="131">
        <v>1769.1806012954132</v>
      </c>
      <c r="G3941" s="131">
        <v>984.8857801796105</v>
      </c>
      <c r="H3941" s="131">
        <v>149192.0103383109</v>
      </c>
    </row>
    <row r="3943" spans="3:8" ht="12.75">
      <c r="C3943" s="153" t="s">
        <v>762</v>
      </c>
      <c r="D3943" s="131">
        <v>2.603834095338125</v>
      </c>
      <c r="F3943" s="131">
        <v>2.2769377108049076</v>
      </c>
      <c r="G3943" s="131">
        <v>1.343636807884871</v>
      </c>
      <c r="H3943" s="131">
        <v>2.638586028486724</v>
      </c>
    </row>
    <row r="3944" spans="1:10" ht="12.75">
      <c r="A3944" s="147" t="s">
        <v>751</v>
      </c>
      <c r="C3944" s="148" t="s">
        <v>752</v>
      </c>
      <c r="D3944" s="148" t="s">
        <v>753</v>
      </c>
      <c r="F3944" s="148" t="s">
        <v>754</v>
      </c>
      <c r="G3944" s="148" t="s">
        <v>755</v>
      </c>
      <c r="H3944" s="148" t="s">
        <v>756</v>
      </c>
      <c r="I3944" s="149" t="s">
        <v>757</v>
      </c>
      <c r="J3944" s="148" t="s">
        <v>758</v>
      </c>
    </row>
    <row r="3945" spans="1:8" ht="12.75">
      <c r="A3945" s="150" t="s">
        <v>829</v>
      </c>
      <c r="C3945" s="151">
        <v>455.40299999993294</v>
      </c>
      <c r="D3945" s="131">
        <v>546577.4478158951</v>
      </c>
      <c r="F3945" s="131">
        <v>44962.5</v>
      </c>
      <c r="G3945" s="131">
        <v>47025</v>
      </c>
      <c r="H3945" s="152" t="s">
        <v>687</v>
      </c>
    </row>
    <row r="3947" spans="4:8" ht="12.75">
      <c r="D3947" s="131">
        <v>502125.69227552414</v>
      </c>
      <c r="F3947" s="131">
        <v>45397.5</v>
      </c>
      <c r="G3947" s="131">
        <v>47380</v>
      </c>
      <c r="H3947" s="152" t="s">
        <v>688</v>
      </c>
    </row>
    <row r="3949" spans="4:8" ht="12.75">
      <c r="D3949" s="131">
        <v>480221.4727678299</v>
      </c>
      <c r="F3949" s="131">
        <v>45555</v>
      </c>
      <c r="G3949" s="131">
        <v>47205</v>
      </c>
      <c r="H3949" s="152" t="s">
        <v>689</v>
      </c>
    </row>
    <row r="3951" spans="1:8" ht="12.75">
      <c r="A3951" s="147" t="s">
        <v>759</v>
      </c>
      <c r="C3951" s="153" t="s">
        <v>760</v>
      </c>
      <c r="D3951" s="131">
        <v>509641.53761974967</v>
      </c>
      <c r="F3951" s="131">
        <v>45305</v>
      </c>
      <c r="G3951" s="131">
        <v>47203.33333333333</v>
      </c>
      <c r="H3951" s="131">
        <v>463392.8893639358</v>
      </c>
    </row>
    <row r="3952" spans="1:8" ht="12.75">
      <c r="A3952" s="130">
        <v>38379.260729166665</v>
      </c>
      <c r="C3952" s="153" t="s">
        <v>761</v>
      </c>
      <c r="D3952" s="131">
        <v>33810.42449561369</v>
      </c>
      <c r="F3952" s="131">
        <v>306.88963814374705</v>
      </c>
      <c r="G3952" s="131">
        <v>177.5058684475906</v>
      </c>
      <c r="H3952" s="131">
        <v>33810.42449561369</v>
      </c>
    </row>
    <row r="3954" spans="3:8" ht="12.75">
      <c r="C3954" s="153" t="s">
        <v>762</v>
      </c>
      <c r="D3954" s="131">
        <v>6.634157932558492</v>
      </c>
      <c r="F3954" s="131">
        <v>0.6773858032088006</v>
      </c>
      <c r="G3954" s="131">
        <v>0.3760451983212851</v>
      </c>
      <c r="H3954" s="131">
        <v>7.296276069756419</v>
      </c>
    </row>
    <row r="3957" spans="1:11" ht="12.75">
      <c r="A3957" s="134" t="s">
        <v>725</v>
      </c>
      <c r="D3957" s="137" t="s">
        <v>728</v>
      </c>
      <c r="E3957" s="136" t="s">
        <v>897</v>
      </c>
      <c r="F3957" s="135" t="s">
        <v>726</v>
      </c>
      <c r="G3957" s="136" t="s">
        <v>727</v>
      </c>
      <c r="H3957" s="135" t="s">
        <v>729</v>
      </c>
      <c r="I3957" s="136" t="s">
        <v>730</v>
      </c>
      <c r="J3957" s="135" t="s">
        <v>731</v>
      </c>
      <c r="K3957" s="138">
        <v>0.6617647409439087</v>
      </c>
    </row>
    <row r="3958" spans="6:7" ht="12.75">
      <c r="F3958" s="135" t="s">
        <v>732</v>
      </c>
      <c r="G3958" s="136" t="s">
        <v>733</v>
      </c>
    </row>
    <row r="3959" spans="1:11" ht="12.75">
      <c r="A3959" s="139" t="s">
        <v>734</v>
      </c>
      <c r="B3959" s="140">
        <v>38379.26096064815</v>
      </c>
      <c r="D3959" s="135" t="s">
        <v>735</v>
      </c>
      <c r="E3959" s="136" t="s">
        <v>736</v>
      </c>
      <c r="F3959" s="135" t="s">
        <v>737</v>
      </c>
      <c r="G3959" s="136" t="s">
        <v>738</v>
      </c>
      <c r="H3959" s="135" t="s">
        <v>739</v>
      </c>
      <c r="I3959" s="136" t="s">
        <v>740</v>
      </c>
      <c r="J3959" s="135" t="s">
        <v>741</v>
      </c>
      <c r="K3959" s="138">
        <v>3.1960785388946533</v>
      </c>
    </row>
    <row r="3962" ht="15.75">
      <c r="A3962" s="154" t="s">
        <v>802</v>
      </c>
    </row>
    <row r="3965" spans="1:8" ht="15">
      <c r="A3965" s="155" t="s">
        <v>803</v>
      </c>
      <c r="C3965" s="156" t="s">
        <v>695</v>
      </c>
      <c r="E3965" s="155" t="s">
        <v>804</v>
      </c>
      <c r="H3965" s="155" t="s">
        <v>805</v>
      </c>
    </row>
    <row r="3968" spans="1:11" ht="12.75">
      <c r="A3968" s="157" t="s">
        <v>690</v>
      </c>
      <c r="K3968" s="158" t="s">
        <v>806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workbookViewId="0" topLeftCell="A359">
      <selection activeCell="C354" sqref="C354:F385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7" customWidth="1"/>
    <col min="5" max="5" width="12.28125" style="74" bestFit="1" customWidth="1"/>
    <col min="6" max="6" width="9.140625" style="99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720</v>
      </c>
      <c r="D1" s="104" t="s">
        <v>721</v>
      </c>
      <c r="E1" s="77" t="s">
        <v>722</v>
      </c>
      <c r="F1" s="97" t="s">
        <v>810</v>
      </c>
      <c r="J1" s="78"/>
      <c r="K1" s="78"/>
      <c r="L1" s="79"/>
      <c r="M1" s="79"/>
    </row>
    <row r="2" spans="1:13" ht="11.25">
      <c r="A2" s="15"/>
      <c r="B2" s="15"/>
      <c r="C2" s="76"/>
      <c r="D2" s="105"/>
      <c r="E2" s="77"/>
      <c r="F2" s="97"/>
      <c r="J2" s="78"/>
      <c r="K2" s="78"/>
      <c r="L2" s="79"/>
      <c r="M2" s="79"/>
    </row>
    <row r="3" spans="1:13" ht="11.25">
      <c r="A3" s="80" t="s">
        <v>905</v>
      </c>
      <c r="B3" s="15"/>
      <c r="C3" s="15" t="s">
        <v>885</v>
      </c>
      <c r="D3" s="106">
        <v>38378.94363425926</v>
      </c>
      <c r="E3" s="77">
        <v>415088.21825217834</v>
      </c>
      <c r="F3" s="97">
        <v>7.138354981806551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886</v>
      </c>
      <c r="D4" s="106">
        <v>38378.953888888886</v>
      </c>
      <c r="E4" s="77">
        <v>4194.638427395229</v>
      </c>
      <c r="F4" s="97">
        <v>7.0584464340615884</v>
      </c>
      <c r="J4" s="83"/>
      <c r="K4" s="81"/>
      <c r="L4" s="84"/>
      <c r="M4" s="84"/>
    </row>
    <row r="5" spans="1:13" ht="11.25">
      <c r="A5" s="80"/>
      <c r="B5" s="15"/>
      <c r="C5" s="15" t="s">
        <v>770</v>
      </c>
      <c r="D5" s="106">
        <v>38378.96412037037</v>
      </c>
      <c r="E5" s="77">
        <v>25807.58551977771</v>
      </c>
      <c r="F5" s="97">
        <v>3.412265352934641</v>
      </c>
      <c r="J5" s="83"/>
      <c r="K5" s="81"/>
      <c r="L5" s="84"/>
      <c r="M5" s="84"/>
    </row>
    <row r="6" spans="1:13" ht="11.25">
      <c r="A6" s="80"/>
      <c r="B6" s="15"/>
      <c r="C6" s="15" t="s">
        <v>887</v>
      </c>
      <c r="D6" s="106">
        <v>38378.974375</v>
      </c>
      <c r="E6" s="77">
        <v>426158.24737704446</v>
      </c>
      <c r="F6" s="97">
        <v>2.226369763448837</v>
      </c>
      <c r="J6" s="83"/>
      <c r="K6" s="81"/>
      <c r="L6" s="84"/>
      <c r="M6" s="84"/>
    </row>
    <row r="7" spans="1:13" ht="11.25">
      <c r="A7" s="80"/>
      <c r="B7" s="15"/>
      <c r="C7" s="15" t="s">
        <v>776</v>
      </c>
      <c r="D7" s="106">
        <v>38378.984606481485</v>
      </c>
      <c r="E7" s="77">
        <v>36154.1356157277</v>
      </c>
      <c r="F7" s="97">
        <v>3.8094171387616678</v>
      </c>
      <c r="J7" s="83"/>
      <c r="K7" s="81"/>
      <c r="L7" s="84"/>
      <c r="M7" s="84"/>
    </row>
    <row r="8" spans="1:13" ht="11.25">
      <c r="A8" s="80"/>
      <c r="B8" s="15"/>
      <c r="C8" s="15" t="s">
        <v>915</v>
      </c>
      <c r="D8" s="106">
        <v>38378.994837962964</v>
      </c>
      <c r="E8" s="77">
        <v>13202.441270733987</v>
      </c>
      <c r="F8" s="97">
        <v>8.016201014764443</v>
      </c>
      <c r="J8" s="83"/>
      <c r="K8" s="81"/>
      <c r="L8" s="84"/>
      <c r="M8" s="84"/>
    </row>
    <row r="9" spans="1:13" ht="11.25">
      <c r="A9" s="80"/>
      <c r="B9" s="15"/>
      <c r="C9" s="15" t="s">
        <v>888</v>
      </c>
      <c r="D9" s="106">
        <v>38379.00508101852</v>
      </c>
      <c r="E9" s="77">
        <v>439933.4876259242</v>
      </c>
      <c r="F9" s="97">
        <v>2.417758090984705</v>
      </c>
      <c r="J9" s="83"/>
      <c r="K9" s="81"/>
      <c r="L9" s="84"/>
      <c r="M9" s="84"/>
    </row>
    <row r="10" spans="1:13" ht="11.25">
      <c r="A10" s="80"/>
      <c r="B10" s="15"/>
      <c r="C10" s="15" t="s">
        <v>916</v>
      </c>
      <c r="D10" s="106">
        <v>38379.01532407408</v>
      </c>
      <c r="E10" s="77">
        <v>75179.35545721627</v>
      </c>
      <c r="F10" s="97">
        <v>3.634856711696401</v>
      </c>
      <c r="J10" s="83"/>
      <c r="K10" s="81"/>
      <c r="L10" s="84"/>
      <c r="M10" s="84"/>
    </row>
    <row r="11" spans="1:13" ht="11.25">
      <c r="A11" s="80"/>
      <c r="B11" s="15"/>
      <c r="C11" s="15" t="s">
        <v>917</v>
      </c>
      <c r="D11" s="106">
        <v>38379.02556712963</v>
      </c>
      <c r="E11" s="77">
        <v>8584.57498778114</v>
      </c>
      <c r="F11" s="97">
        <v>7.631907198594998</v>
      </c>
      <c r="J11" s="83"/>
      <c r="K11" s="81"/>
      <c r="L11" s="84"/>
      <c r="M11" s="84"/>
    </row>
    <row r="12" spans="1:13" ht="11.25">
      <c r="A12" s="80"/>
      <c r="B12" s="15"/>
      <c r="C12" s="15" t="s">
        <v>918</v>
      </c>
      <c r="D12" s="106">
        <v>38379.03581018518</v>
      </c>
      <c r="E12" s="77">
        <v>11271.846546134744</v>
      </c>
      <c r="F12" s="97">
        <v>10.936251944016826</v>
      </c>
      <c r="J12" s="83"/>
      <c r="K12" s="81"/>
      <c r="L12" s="84"/>
      <c r="M12" s="84"/>
    </row>
    <row r="13" spans="1:13" ht="11.25">
      <c r="A13" s="80"/>
      <c r="B13" s="15"/>
      <c r="C13" s="15" t="s">
        <v>772</v>
      </c>
      <c r="D13" s="106">
        <v>38379.04604166667</v>
      </c>
      <c r="E13" s="77">
        <v>1060316.5824734147</v>
      </c>
      <c r="F13" s="97">
        <v>3.0213443296005704</v>
      </c>
      <c r="J13" s="83"/>
      <c r="K13" s="81"/>
      <c r="L13" s="84"/>
      <c r="M13" s="84"/>
    </row>
    <row r="14" spans="1:13" ht="11.25">
      <c r="A14" s="80"/>
      <c r="B14" s="15"/>
      <c r="C14" s="15" t="s">
        <v>889</v>
      </c>
      <c r="D14" s="106">
        <v>38379.056284722225</v>
      </c>
      <c r="E14" s="77">
        <v>451641.2127049062</v>
      </c>
      <c r="F14" s="97">
        <v>5.624604461216684</v>
      </c>
      <c r="J14" s="83"/>
      <c r="K14" s="81"/>
      <c r="L14" s="84"/>
      <c r="M14" s="84"/>
    </row>
    <row r="15" spans="1:13" ht="11.25">
      <c r="A15" s="80"/>
      <c r="B15" s="15"/>
      <c r="C15" s="15" t="s">
        <v>771</v>
      </c>
      <c r="D15" s="106">
        <v>38379.066516203704</v>
      </c>
      <c r="E15" s="77">
        <v>7195.095581174823</v>
      </c>
      <c r="F15" s="97">
        <v>2.1139598219852873</v>
      </c>
      <c r="J15" s="83"/>
      <c r="K15" s="81"/>
      <c r="L15" s="84"/>
      <c r="M15" s="84"/>
    </row>
    <row r="16" spans="1:13" ht="11.25">
      <c r="A16" s="80"/>
      <c r="B16" s="15"/>
      <c r="C16" s="15" t="s">
        <v>919</v>
      </c>
      <c r="D16" s="106">
        <v>38379.07674768518</v>
      </c>
      <c r="E16" s="77">
        <v>41706.26866374552</v>
      </c>
      <c r="F16" s="97">
        <v>1.0503223082705186</v>
      </c>
      <c r="J16" s="83"/>
      <c r="K16" s="81"/>
      <c r="L16" s="84"/>
      <c r="M16" s="84"/>
    </row>
    <row r="17" spans="1:13" ht="11.25">
      <c r="A17" s="80"/>
      <c r="B17" s="15"/>
      <c r="C17" s="15" t="s">
        <v>920</v>
      </c>
      <c r="D17" s="106">
        <v>38379.08697916667</v>
      </c>
      <c r="E17" s="77">
        <v>11848.685155743315</v>
      </c>
      <c r="F17" s="97">
        <v>2.213459476235588</v>
      </c>
      <c r="J17" s="83"/>
      <c r="K17" s="81"/>
      <c r="L17" s="84"/>
      <c r="M17" s="84"/>
    </row>
    <row r="18" spans="1:13" ht="11.25">
      <c r="A18" s="80"/>
      <c r="B18" s="15"/>
      <c r="C18" s="15" t="s">
        <v>921</v>
      </c>
      <c r="D18" s="106">
        <v>38379.09719907407</v>
      </c>
      <c r="E18" s="77">
        <v>24663.470105855962</v>
      </c>
      <c r="F18" s="97">
        <v>1.4602879276266725</v>
      </c>
      <c r="J18" s="83"/>
      <c r="K18" s="81"/>
      <c r="L18" s="84"/>
      <c r="M18" s="84"/>
    </row>
    <row r="19" spans="1:13" ht="11.25">
      <c r="A19" s="80"/>
      <c r="B19" s="15"/>
      <c r="C19" s="15" t="s">
        <v>890</v>
      </c>
      <c r="D19" s="106">
        <v>38379.10743055555</v>
      </c>
      <c r="E19" s="77">
        <v>471407.32296127133</v>
      </c>
      <c r="F19" s="97">
        <v>1.6459619897557538</v>
      </c>
      <c r="J19" s="83"/>
      <c r="K19" s="81"/>
      <c r="L19" s="84"/>
      <c r="M19" s="84"/>
    </row>
    <row r="20" spans="1:13" ht="11.25">
      <c r="A20" s="80"/>
      <c r="B20" s="15"/>
      <c r="C20" s="15" t="s">
        <v>891</v>
      </c>
      <c r="D20" s="106">
        <v>38379.11766203704</v>
      </c>
      <c r="E20" s="77">
        <v>27207.97161795557</v>
      </c>
      <c r="F20" s="97">
        <v>2.9801579551280124</v>
      </c>
      <c r="J20" s="83"/>
      <c r="K20" s="81"/>
      <c r="L20" s="84"/>
      <c r="M20" s="84"/>
    </row>
    <row r="21" spans="1:13" ht="11.25">
      <c r="A21" s="80"/>
      <c r="B21" s="15"/>
      <c r="C21" s="15" t="s">
        <v>922</v>
      </c>
      <c r="D21" s="106">
        <v>38379.12787037037</v>
      </c>
      <c r="E21" s="77">
        <v>11261.741269193415</v>
      </c>
      <c r="F21" s="97">
        <v>3.012887858064312</v>
      </c>
      <c r="J21" s="83"/>
      <c r="K21" s="81"/>
      <c r="L21" s="84"/>
      <c r="M21" s="84"/>
    </row>
    <row r="22" spans="1:13" ht="11.25">
      <c r="A22" s="80"/>
      <c r="B22" s="15"/>
      <c r="C22" s="15" t="s">
        <v>923</v>
      </c>
      <c r="D22" s="106">
        <v>38379.138090277775</v>
      </c>
      <c r="E22" s="77">
        <v>10094.21397334522</v>
      </c>
      <c r="F22" s="97">
        <v>3.128283176841027</v>
      </c>
      <c r="J22" s="83"/>
      <c r="K22" s="81"/>
      <c r="L22" s="84"/>
      <c r="M22" s="84"/>
    </row>
    <row r="23" spans="1:13" ht="11.25">
      <c r="A23" s="80"/>
      <c r="B23" s="15"/>
      <c r="C23" s="15" t="s">
        <v>892</v>
      </c>
      <c r="D23" s="106">
        <v>38379.14833333333</v>
      </c>
      <c r="E23" s="77">
        <v>223724.2997205645</v>
      </c>
      <c r="F23" s="97">
        <v>5.148773106270165</v>
      </c>
      <c r="J23" s="83"/>
      <c r="K23" s="81"/>
      <c r="L23" s="84"/>
      <c r="M23" s="84"/>
    </row>
    <row r="24" spans="1:13" ht="11.25">
      <c r="A24" s="80"/>
      <c r="B24" s="15"/>
      <c r="C24" s="15" t="s">
        <v>893</v>
      </c>
      <c r="D24" s="106">
        <v>38379.158587962964</v>
      </c>
      <c r="E24" s="77">
        <v>449952.8081020718</v>
      </c>
      <c r="F24" s="97">
        <v>7.726326796979176</v>
      </c>
      <c r="J24" s="83"/>
      <c r="K24" s="81"/>
      <c r="L24" s="84"/>
      <c r="M24" s="84"/>
    </row>
    <row r="25" spans="1:13" ht="11.25">
      <c r="A25" s="80"/>
      <c r="B25" s="15"/>
      <c r="C25" s="15" t="s">
        <v>924</v>
      </c>
      <c r="D25" s="106">
        <v>38379.16881944444</v>
      </c>
      <c r="E25" s="84">
        <v>13704.246872775775</v>
      </c>
      <c r="F25" s="97">
        <v>3.1903014593921055</v>
      </c>
      <c r="J25" s="83"/>
      <c r="K25" s="81"/>
      <c r="L25" s="84"/>
      <c r="M25" s="84"/>
    </row>
    <row r="26" spans="1:13" ht="11.25">
      <c r="A26" s="80"/>
      <c r="B26" s="15"/>
      <c r="C26" s="15" t="s">
        <v>774</v>
      </c>
      <c r="D26" s="106">
        <v>38379.179027777776</v>
      </c>
      <c r="E26" s="84">
        <v>39033.41196607804</v>
      </c>
      <c r="F26" s="97">
        <v>4.507834417750316</v>
      </c>
      <c r="J26" s="83"/>
      <c r="K26" s="81"/>
      <c r="L26" s="84"/>
      <c r="M26" s="84"/>
    </row>
    <row r="27" spans="1:13" ht="11.25">
      <c r="A27" s="80"/>
      <c r="B27" s="15"/>
      <c r="C27" s="15" t="s">
        <v>925</v>
      </c>
      <c r="D27" s="106">
        <v>38379.189247685186</v>
      </c>
      <c r="E27" s="84">
        <v>9971.676635039868</v>
      </c>
      <c r="F27" s="97">
        <v>4.694532593070909</v>
      </c>
      <c r="J27" s="83"/>
      <c r="K27" s="81"/>
      <c r="L27" s="84"/>
      <c r="M27" s="84"/>
    </row>
    <row r="28" spans="1:13" ht="11.25">
      <c r="A28" s="80"/>
      <c r="B28" s="15"/>
      <c r="C28" s="15" t="s">
        <v>926</v>
      </c>
      <c r="D28" s="106">
        <v>38379.199467592596</v>
      </c>
      <c r="E28" s="84">
        <v>17937.591169523177</v>
      </c>
      <c r="F28" s="97">
        <v>0.7294675273891184</v>
      </c>
      <c r="J28" s="83"/>
      <c r="K28" s="81"/>
      <c r="L28" s="84"/>
      <c r="M28" s="84"/>
    </row>
    <row r="29" spans="1:13" ht="11.25">
      <c r="A29" s="80"/>
      <c r="B29" s="15"/>
      <c r="C29" s="15" t="s">
        <v>894</v>
      </c>
      <c r="D29" s="106">
        <v>38379.209699074076</v>
      </c>
      <c r="E29" s="84">
        <v>474135.5516633692</v>
      </c>
      <c r="F29" s="97">
        <v>5.742388231195711</v>
      </c>
      <c r="J29" s="83"/>
      <c r="K29" s="81"/>
      <c r="L29" s="84"/>
      <c r="M29" s="84"/>
    </row>
    <row r="30" spans="1:13" ht="11.25">
      <c r="A30" s="80"/>
      <c r="B30" s="15"/>
      <c r="C30" s="15" t="s">
        <v>773</v>
      </c>
      <c r="D30" s="106">
        <v>38379.21991898148</v>
      </c>
      <c r="E30" s="84">
        <v>1117551.0134117955</v>
      </c>
      <c r="F30" s="97">
        <v>2.174145460699765</v>
      </c>
      <c r="J30" s="83"/>
      <c r="K30" s="81"/>
      <c r="L30" s="84"/>
      <c r="M30" s="84"/>
    </row>
    <row r="31" spans="1:6" ht="11.25">
      <c r="A31" s="80"/>
      <c r="B31" s="15"/>
      <c r="C31" s="15" t="s">
        <v>895</v>
      </c>
      <c r="D31" s="106">
        <v>38379.23011574074</v>
      </c>
      <c r="E31" s="84">
        <v>4776.330925287665</v>
      </c>
      <c r="F31" s="97">
        <v>3.639088879328668</v>
      </c>
    </row>
    <row r="32" spans="1:13" ht="11.25">
      <c r="A32" s="80"/>
      <c r="B32" s="15"/>
      <c r="C32" s="15" t="s">
        <v>775</v>
      </c>
      <c r="D32" s="106">
        <v>38379.240324074075</v>
      </c>
      <c r="E32" s="84">
        <v>5687.558814969636</v>
      </c>
      <c r="F32" s="97">
        <v>2.2150912441305213</v>
      </c>
      <c r="L32" s="84"/>
      <c r="M32" s="84"/>
    </row>
    <row r="33" spans="1:12" ht="11.25">
      <c r="A33" s="80"/>
      <c r="B33" s="15"/>
      <c r="C33" s="15" t="s">
        <v>927</v>
      </c>
      <c r="D33" s="106">
        <v>38379.25050925926</v>
      </c>
      <c r="E33" s="84">
        <v>243146.77836454744</v>
      </c>
      <c r="F33" s="97">
        <v>2.7678992339221704</v>
      </c>
      <c r="L33" s="84"/>
    </row>
    <row r="34" spans="1:13" ht="11.25">
      <c r="A34" s="80"/>
      <c r="B34" s="15"/>
      <c r="C34" s="15" t="s">
        <v>896</v>
      </c>
      <c r="D34" s="106">
        <v>38379.260729166665</v>
      </c>
      <c r="E34" s="84">
        <v>463392.8893639358</v>
      </c>
      <c r="F34" s="97">
        <v>7.296276069756419</v>
      </c>
      <c r="L34" s="84"/>
      <c r="M34" s="76"/>
    </row>
    <row r="35" spans="1:6" ht="11.25">
      <c r="A35" s="80"/>
      <c r="B35" s="15"/>
      <c r="C35" s="15"/>
      <c r="D35" s="106"/>
      <c r="E35" s="84"/>
      <c r="F35" s="97"/>
    </row>
    <row r="36" spans="1:13" ht="11.25">
      <c r="A36" s="80"/>
      <c r="B36" s="15"/>
      <c r="C36" s="15"/>
      <c r="D36" s="106"/>
      <c r="E36" s="84">
        <v>4639805.101157815</v>
      </c>
      <c r="F36" s="97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6"/>
      <c r="E37" s="84">
        <v>2423504.6946430886</v>
      </c>
      <c r="F37" s="97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6"/>
      <c r="E38" s="84">
        <v>52.232898619778844</v>
      </c>
      <c r="F38" s="97" t="s">
        <v>719</v>
      </c>
      <c r="J38" s="83"/>
      <c r="K38" s="81"/>
      <c r="L38" s="84"/>
      <c r="M38" s="84"/>
    </row>
    <row r="39" spans="1:13" ht="11.25">
      <c r="A39" s="80"/>
      <c r="B39" s="15"/>
      <c r="C39" s="15"/>
      <c r="D39" s="106"/>
      <c r="E39" s="84"/>
      <c r="F39" s="97"/>
      <c r="J39" s="83"/>
      <c r="K39" s="81"/>
      <c r="L39" s="84"/>
      <c r="M39" s="84"/>
    </row>
    <row r="40" spans="1:13" ht="11.25">
      <c r="A40" s="80"/>
      <c r="B40" s="15"/>
      <c r="C40" s="15"/>
      <c r="D40" s="106"/>
      <c r="E40" s="84"/>
      <c r="F40" s="97"/>
      <c r="J40" s="83"/>
      <c r="K40" s="81"/>
      <c r="L40" s="84"/>
      <c r="M40" s="84"/>
    </row>
    <row r="41" spans="1:13" ht="11.25">
      <c r="A41" s="80"/>
      <c r="B41" s="15"/>
      <c r="C41" s="15" t="s">
        <v>720</v>
      </c>
      <c r="D41" s="106" t="s">
        <v>721</v>
      </c>
      <c r="E41" s="84" t="s">
        <v>722</v>
      </c>
      <c r="F41" s="97" t="s">
        <v>810</v>
      </c>
      <c r="J41" s="83"/>
      <c r="K41" s="81"/>
      <c r="L41" s="84"/>
      <c r="M41" s="84"/>
    </row>
    <row r="42" spans="1:13" ht="12.75">
      <c r="A42" s="80" t="s">
        <v>906</v>
      </c>
      <c r="B42" s="15"/>
      <c r="C42" t="s">
        <v>885</v>
      </c>
      <c r="D42" s="130">
        <v>38378.93587962963</v>
      </c>
      <c r="E42" s="131">
        <v>8365.671912532056</v>
      </c>
      <c r="F42" s="131">
        <v>3.3748774465950975</v>
      </c>
      <c r="J42" s="83"/>
      <c r="K42" s="81"/>
      <c r="L42" s="84"/>
      <c r="M42" s="84"/>
    </row>
    <row r="43" spans="1:13" ht="12.75">
      <c r="A43" s="80"/>
      <c r="B43" s="15"/>
      <c r="C43" t="s">
        <v>886</v>
      </c>
      <c r="D43" s="130">
        <v>38378.94613425926</v>
      </c>
      <c r="E43" s="131">
        <v>-388.42363239701757</v>
      </c>
      <c r="F43" s="131"/>
      <c r="J43" s="83"/>
      <c r="K43" s="81"/>
      <c r="L43" s="84"/>
      <c r="M43" s="84"/>
    </row>
    <row r="44" spans="1:13" ht="12.75">
      <c r="A44" s="80"/>
      <c r="B44" s="15"/>
      <c r="C44" t="s">
        <v>770</v>
      </c>
      <c r="D44" s="130">
        <v>38378.95637731482</v>
      </c>
      <c r="E44" s="131">
        <v>7537.873040301347</v>
      </c>
      <c r="F44" s="131">
        <v>7.8149678495789905</v>
      </c>
      <c r="J44" s="83"/>
      <c r="K44" s="81"/>
      <c r="L44" s="84"/>
      <c r="M44" s="84"/>
    </row>
    <row r="45" spans="1:13" ht="12.75">
      <c r="A45" s="80"/>
      <c r="B45" s="15"/>
      <c r="C45" t="s">
        <v>887</v>
      </c>
      <c r="D45" s="130">
        <v>38378.9666087963</v>
      </c>
      <c r="E45" s="131">
        <v>8779.868553891425</v>
      </c>
      <c r="F45" s="131">
        <v>6.518376723363603</v>
      </c>
      <c r="J45" s="83"/>
      <c r="K45" s="81"/>
      <c r="L45" s="84"/>
      <c r="M45" s="84"/>
    </row>
    <row r="46" spans="1:13" ht="12.75">
      <c r="A46" s="80"/>
      <c r="B46" s="15"/>
      <c r="C46" t="s">
        <v>776</v>
      </c>
      <c r="D46" s="130">
        <v>38378.97686342592</v>
      </c>
      <c r="E46" s="131">
        <v>13526.00165993624</v>
      </c>
      <c r="F46" s="131">
        <v>25.03358295963449</v>
      </c>
      <c r="J46" s="83"/>
      <c r="K46" s="81"/>
      <c r="L46" s="84"/>
      <c r="M46" s="84"/>
    </row>
    <row r="47" spans="1:13" ht="12.75">
      <c r="A47" s="80"/>
      <c r="B47" s="15"/>
      <c r="C47" t="s">
        <v>915</v>
      </c>
      <c r="D47" s="130">
        <v>38378.98708333333</v>
      </c>
      <c r="E47" s="131">
        <v>7630.964775972549</v>
      </c>
      <c r="F47" s="131">
        <v>3.6396160361093495</v>
      </c>
      <c r="J47" s="83"/>
      <c r="K47" s="81"/>
      <c r="L47" s="84"/>
      <c r="M47" s="84"/>
    </row>
    <row r="48" spans="1:13" ht="12.75">
      <c r="A48" s="80"/>
      <c r="B48" s="15"/>
      <c r="C48" t="s">
        <v>888</v>
      </c>
      <c r="D48" s="130">
        <v>38378.99732638889</v>
      </c>
      <c r="E48" s="131">
        <v>8634.186490777467</v>
      </c>
      <c r="F48" s="131">
        <v>6.626022189607256</v>
      </c>
      <c r="J48" s="83"/>
      <c r="K48" s="81"/>
      <c r="L48" s="84"/>
      <c r="M48" s="84"/>
    </row>
    <row r="49" spans="1:13" ht="12.75">
      <c r="A49" s="80"/>
      <c r="B49" s="15"/>
      <c r="C49" t="s">
        <v>916</v>
      </c>
      <c r="D49" s="130">
        <v>38379.007569444446</v>
      </c>
      <c r="E49" s="131">
        <v>6538.371358727409</v>
      </c>
      <c r="F49" s="131">
        <v>1.618923373889925</v>
      </c>
      <c r="J49" s="83"/>
      <c r="K49" s="81"/>
      <c r="L49" s="84"/>
      <c r="M49" s="84"/>
    </row>
    <row r="50" spans="1:13" ht="12.75">
      <c r="A50" s="80"/>
      <c r="B50" s="15"/>
      <c r="C50" t="s">
        <v>917</v>
      </c>
      <c r="D50" s="130">
        <v>38379.017800925925</v>
      </c>
      <c r="E50" s="131">
        <v>4693.914661316787</v>
      </c>
      <c r="F50" s="131">
        <v>5.883423411467664</v>
      </c>
      <c r="J50" s="83"/>
      <c r="K50" s="81"/>
      <c r="L50" s="84"/>
      <c r="M50" s="84"/>
    </row>
    <row r="51" spans="1:13" ht="12.75">
      <c r="A51" s="80"/>
      <c r="B51" s="15"/>
      <c r="C51" t="s">
        <v>918</v>
      </c>
      <c r="D51" s="130">
        <v>38379.02805555556</v>
      </c>
      <c r="E51" s="131">
        <v>6197.114559243708</v>
      </c>
      <c r="F51" s="131">
        <v>4.465353609318132</v>
      </c>
      <c r="J51" s="83"/>
      <c r="K51" s="81"/>
      <c r="L51" s="84"/>
      <c r="M51" s="84"/>
    </row>
    <row r="52" spans="1:13" ht="12.75">
      <c r="A52" s="80"/>
      <c r="B52" s="15"/>
      <c r="C52" t="s">
        <v>772</v>
      </c>
      <c r="D52" s="130">
        <v>38379.038298611114</v>
      </c>
      <c r="E52" s="131">
        <v>2710.8490515965696</v>
      </c>
      <c r="F52" s="131">
        <v>9.751643313509875</v>
      </c>
      <c r="J52" s="83"/>
      <c r="K52" s="81"/>
      <c r="L52" s="84"/>
      <c r="M52" s="84"/>
    </row>
    <row r="53" spans="1:13" ht="12.75">
      <c r="A53" s="80"/>
      <c r="B53" s="15"/>
      <c r="C53" t="s">
        <v>889</v>
      </c>
      <c r="D53" s="130">
        <v>38379.048530092594</v>
      </c>
      <c r="E53" s="131">
        <v>9180.412714725011</v>
      </c>
      <c r="F53" s="131">
        <v>7.835347555409705</v>
      </c>
      <c r="J53" s="83"/>
      <c r="K53" s="81"/>
      <c r="L53" s="84"/>
      <c r="M53" s="84"/>
    </row>
    <row r="54" spans="1:13" ht="12.75">
      <c r="A54" s="80"/>
      <c r="B54" s="15"/>
      <c r="C54" t="s">
        <v>771</v>
      </c>
      <c r="D54" s="130">
        <v>38379.05876157407</v>
      </c>
      <c r="E54" s="131">
        <v>18962.72182530987</v>
      </c>
      <c r="F54" s="131">
        <v>3.0703818166833603</v>
      </c>
      <c r="J54" s="83"/>
      <c r="K54" s="81"/>
      <c r="L54" s="84"/>
      <c r="M54" s="84"/>
    </row>
    <row r="55" spans="1:13" ht="12.75">
      <c r="A55" s="80"/>
      <c r="B55" s="15"/>
      <c r="C55" t="s">
        <v>919</v>
      </c>
      <c r="D55" s="130">
        <v>38379.06900462963</v>
      </c>
      <c r="E55" s="131">
        <v>7664.4043405930515</v>
      </c>
      <c r="F55" s="131">
        <v>2.5230913625185143</v>
      </c>
      <c r="J55" s="83"/>
      <c r="K55" s="81"/>
      <c r="L55" s="84"/>
      <c r="M55" s="84"/>
    </row>
    <row r="56" spans="1:13" ht="12.75">
      <c r="A56" s="80"/>
      <c r="B56" s="15"/>
      <c r="C56" t="s">
        <v>920</v>
      </c>
      <c r="D56" s="130">
        <v>38379.07923611111</v>
      </c>
      <c r="E56" s="131">
        <v>3511.034603442666</v>
      </c>
      <c r="F56" s="131">
        <v>7.813500389774366</v>
      </c>
      <c r="J56" s="83"/>
      <c r="K56" s="81"/>
      <c r="L56" s="84"/>
      <c r="M56" s="84"/>
    </row>
    <row r="57" spans="1:13" ht="12.75">
      <c r="A57" s="80"/>
      <c r="B57" s="15"/>
      <c r="C57" t="s">
        <v>921</v>
      </c>
      <c r="D57" s="130">
        <v>38379.08945601852</v>
      </c>
      <c r="E57" s="131">
        <v>8524.000523391443</v>
      </c>
      <c r="F57" s="131">
        <v>4.722828160605397</v>
      </c>
      <c r="J57" s="83"/>
      <c r="K57" s="81"/>
      <c r="L57" s="84"/>
      <c r="M57" s="84"/>
    </row>
    <row r="58" spans="1:13" ht="12.75">
      <c r="A58" s="80"/>
      <c r="B58" s="15"/>
      <c r="C58" t="s">
        <v>890</v>
      </c>
      <c r="D58" s="130">
        <v>38379.09967592593</v>
      </c>
      <c r="E58" s="131">
        <v>9591.454478947408</v>
      </c>
      <c r="F58" s="131">
        <v>6.300521342022741</v>
      </c>
      <c r="J58" s="83"/>
      <c r="K58" s="81"/>
      <c r="L58" s="84"/>
      <c r="M58" s="84"/>
    </row>
    <row r="59" spans="1:13" ht="12.75">
      <c r="A59" s="80"/>
      <c r="B59" s="15"/>
      <c r="C59" t="s">
        <v>891</v>
      </c>
      <c r="D59" s="130">
        <v>38379.109918981485</v>
      </c>
      <c r="E59" s="131">
        <v>8997.73111300469</v>
      </c>
      <c r="F59" s="131">
        <v>2.644758725081758</v>
      </c>
      <c r="J59" s="83"/>
      <c r="K59" s="81"/>
      <c r="L59" s="84"/>
      <c r="M59" s="84"/>
    </row>
    <row r="60" spans="1:13" ht="12.75">
      <c r="A60" s="80"/>
      <c r="B60" s="15"/>
      <c r="C60" t="s">
        <v>922</v>
      </c>
      <c r="D60" s="130">
        <v>38379.12012731482</v>
      </c>
      <c r="E60" s="131">
        <v>6313.497438690337</v>
      </c>
      <c r="F60" s="131">
        <v>4.633315394739631</v>
      </c>
      <c r="J60" s="83"/>
      <c r="K60" s="81"/>
      <c r="L60" s="84"/>
      <c r="M60" s="84"/>
    </row>
    <row r="61" spans="1:13" ht="12.75">
      <c r="A61" s="80"/>
      <c r="B61" s="15"/>
      <c r="C61" t="s">
        <v>923</v>
      </c>
      <c r="D61" s="130">
        <v>38379.13034722222</v>
      </c>
      <c r="E61" s="131">
        <v>7128.38269995663</v>
      </c>
      <c r="F61" s="131">
        <v>4.481465981262147</v>
      </c>
      <c r="J61" s="83"/>
      <c r="K61" s="81"/>
      <c r="L61" s="84"/>
      <c r="M61" s="84"/>
    </row>
    <row r="62" spans="1:13" ht="12.75">
      <c r="A62" s="80"/>
      <c r="B62" s="15"/>
      <c r="C62" t="s">
        <v>892</v>
      </c>
      <c r="D62" s="130">
        <v>38379.1405787037</v>
      </c>
      <c r="E62" s="131">
        <v>11004.72098455365</v>
      </c>
      <c r="F62" s="131">
        <v>10.403359135900159</v>
      </c>
      <c r="J62" s="83"/>
      <c r="K62" s="81"/>
      <c r="L62" s="84"/>
      <c r="M62" s="84"/>
    </row>
    <row r="63" spans="1:6" ht="12.75">
      <c r="A63" s="80"/>
      <c r="B63" s="15"/>
      <c r="C63" t="s">
        <v>893</v>
      </c>
      <c r="D63" s="130">
        <v>38379.150821759256</v>
      </c>
      <c r="E63" s="131">
        <v>10142.778046727619</v>
      </c>
      <c r="F63" s="131">
        <v>9.441864088043697</v>
      </c>
    </row>
    <row r="64" spans="1:13" ht="12.75">
      <c r="A64" s="80"/>
      <c r="B64" s="15"/>
      <c r="C64" t="s">
        <v>924</v>
      </c>
      <c r="D64" s="130">
        <v>38379.16106481481</v>
      </c>
      <c r="E64" s="131">
        <v>5621.495473581437</v>
      </c>
      <c r="F64" s="131">
        <v>13.920353154662013</v>
      </c>
      <c r="L64" s="84"/>
      <c r="M64" s="84"/>
    </row>
    <row r="65" spans="1:12" ht="12.75">
      <c r="A65" s="80"/>
      <c r="B65" s="15"/>
      <c r="C65" t="s">
        <v>774</v>
      </c>
      <c r="D65" s="130">
        <v>38379.17128472222</v>
      </c>
      <c r="E65" s="131">
        <v>18252.27473692489</v>
      </c>
      <c r="F65" s="131">
        <v>5.444989983524137</v>
      </c>
      <c r="L65" s="84"/>
    </row>
    <row r="66" spans="1:13" ht="12.75">
      <c r="A66" s="80"/>
      <c r="B66" s="15"/>
      <c r="C66" t="s">
        <v>925</v>
      </c>
      <c r="D66" s="130">
        <v>38379.1815162037</v>
      </c>
      <c r="E66" s="131">
        <v>15646.580613230311</v>
      </c>
      <c r="F66" s="131">
        <v>3.2920817357655694</v>
      </c>
      <c r="L66" s="84"/>
      <c r="M66" s="76"/>
    </row>
    <row r="67" spans="1:6" ht="12.75">
      <c r="A67" s="80"/>
      <c r="B67" s="15"/>
      <c r="C67" t="s">
        <v>926</v>
      </c>
      <c r="D67" s="130">
        <v>38379.191724537035</v>
      </c>
      <c r="E67" s="131">
        <v>10969.737908883228</v>
      </c>
      <c r="F67" s="131">
        <v>5.624840628953714</v>
      </c>
    </row>
    <row r="68" spans="1:13" ht="12.75">
      <c r="A68" s="80"/>
      <c r="B68" s="15"/>
      <c r="C68" t="s">
        <v>894</v>
      </c>
      <c r="D68" s="130">
        <v>38379.201944444445</v>
      </c>
      <c r="E68" s="131">
        <v>11386.86135076885</v>
      </c>
      <c r="F68" s="131">
        <v>4.126528396855694</v>
      </c>
      <c r="J68" s="78"/>
      <c r="K68" s="78"/>
      <c r="L68" s="79"/>
      <c r="M68" s="79"/>
    </row>
    <row r="69" spans="1:13" ht="12.75">
      <c r="A69" s="80"/>
      <c r="B69" s="15"/>
      <c r="C69" t="s">
        <v>773</v>
      </c>
      <c r="D69" s="130">
        <v>38379.212164351855</v>
      </c>
      <c r="E69" s="131">
        <v>3636.571113870712</v>
      </c>
      <c r="F69" s="131">
        <v>5.777582255480371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895</v>
      </c>
      <c r="D70" s="130">
        <v>38379.222395833334</v>
      </c>
      <c r="E70" s="131">
        <v>-407.21942743835893</v>
      </c>
      <c r="F70" s="131"/>
      <c r="J70" s="83"/>
      <c r="K70" s="81"/>
      <c r="L70" s="84"/>
      <c r="M70" s="84"/>
    </row>
    <row r="71" spans="1:13" ht="12.75">
      <c r="A71" s="80"/>
      <c r="B71" s="15"/>
      <c r="C71" t="s">
        <v>775</v>
      </c>
      <c r="D71" s="130">
        <v>38379.23258101852</v>
      </c>
      <c r="E71" s="131">
        <v>21526.03528853093</v>
      </c>
      <c r="F71" s="131">
        <v>2.007134841464154</v>
      </c>
      <c r="J71" s="83"/>
      <c r="K71" s="81"/>
      <c r="L71" s="84"/>
      <c r="M71" s="84"/>
    </row>
    <row r="72" spans="1:13" ht="12.75">
      <c r="A72" s="80"/>
      <c r="B72" s="15"/>
      <c r="C72" t="s">
        <v>927</v>
      </c>
      <c r="D72" s="130">
        <v>38379.242789351854</v>
      </c>
      <c r="E72" s="131">
        <v>11930.806967111223</v>
      </c>
      <c r="F72" s="131">
        <v>6.781717771248352</v>
      </c>
      <c r="J72" s="83"/>
      <c r="K72" s="81"/>
      <c r="L72" s="84"/>
      <c r="M72" s="84"/>
    </row>
    <row r="73" spans="1:13" ht="12.75">
      <c r="A73" s="80"/>
      <c r="B73" s="15"/>
      <c r="C73" t="s">
        <v>896</v>
      </c>
      <c r="D73" s="130">
        <v>38379.252974537034</v>
      </c>
      <c r="E73" s="131">
        <v>11449.798036471002</v>
      </c>
      <c r="F73" s="131">
        <v>4.326889982887673</v>
      </c>
      <c r="J73" s="83"/>
      <c r="K73" s="81"/>
      <c r="L73" s="84"/>
      <c r="M73" s="84"/>
    </row>
    <row r="74" spans="1:13" ht="11.25">
      <c r="A74" s="80"/>
      <c r="B74" s="15"/>
      <c r="C74" s="15"/>
      <c r="D74" s="106"/>
      <c r="E74" s="84"/>
      <c r="F74" s="97"/>
      <c r="J74" s="83"/>
      <c r="K74" s="81"/>
      <c r="L74" s="84"/>
      <c r="M74" s="84"/>
    </row>
    <row r="75" spans="1:13" ht="11.25">
      <c r="A75" s="80"/>
      <c r="B75" s="15"/>
      <c r="C75" s="15"/>
      <c r="D75" s="106"/>
      <c r="E75" s="84">
        <v>4038904.371986583</v>
      </c>
      <c r="F75" s="97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6"/>
      <c r="E76" s="84">
        <v>2072859.2677294167</v>
      </c>
      <c r="F76" s="97"/>
      <c r="J76" s="83"/>
      <c r="K76" s="81"/>
      <c r="L76" s="84"/>
      <c r="M76" s="84"/>
    </row>
    <row r="77" spans="1:13" ht="11.25">
      <c r="A77" s="80"/>
      <c r="B77" s="15"/>
      <c r="C77" s="15"/>
      <c r="D77" s="106"/>
      <c r="E77" s="84">
        <v>51.322316074293596</v>
      </c>
      <c r="F77" s="97" t="s">
        <v>719</v>
      </c>
      <c r="J77" s="83"/>
      <c r="K77" s="81"/>
      <c r="L77" s="84"/>
      <c r="M77" s="84"/>
    </row>
    <row r="78" spans="1:13" ht="11.25">
      <c r="A78" s="80"/>
      <c r="B78" s="15"/>
      <c r="C78" s="15"/>
      <c r="D78" s="106"/>
      <c r="E78" s="84"/>
      <c r="F78" s="97"/>
      <c r="J78" s="83"/>
      <c r="K78" s="81"/>
      <c r="L78" s="84"/>
      <c r="M78" s="84"/>
    </row>
    <row r="79" spans="1:13" ht="11.25">
      <c r="A79" s="80"/>
      <c r="B79" s="15"/>
      <c r="C79" s="15"/>
      <c r="D79" s="106"/>
      <c r="E79" s="15"/>
      <c r="F79" s="98"/>
      <c r="J79" s="83"/>
      <c r="K79" s="81"/>
      <c r="L79" s="84"/>
      <c r="M79" s="84"/>
    </row>
    <row r="80" spans="1:13" ht="11.25">
      <c r="A80" s="80"/>
      <c r="B80" s="15"/>
      <c r="C80" s="15" t="s">
        <v>720</v>
      </c>
      <c r="D80" s="106" t="s">
        <v>721</v>
      </c>
      <c r="E80" s="84" t="s">
        <v>722</v>
      </c>
      <c r="F80" s="97" t="s">
        <v>810</v>
      </c>
      <c r="J80" s="83"/>
      <c r="K80" s="81"/>
      <c r="L80" s="84"/>
      <c r="M80" s="84"/>
    </row>
    <row r="81" spans="1:13" ht="11.25">
      <c r="A81" s="80" t="s">
        <v>907</v>
      </c>
      <c r="B81" s="15"/>
      <c r="C81" s="15" t="s">
        <v>885</v>
      </c>
      <c r="D81" s="106">
        <v>38378.9375</v>
      </c>
      <c r="E81" s="84">
        <v>46522.03237910092</v>
      </c>
      <c r="F81" s="97">
        <v>1.3144666632069764</v>
      </c>
      <c r="J81" s="83"/>
      <c r="K81" s="81"/>
      <c r="L81" s="84"/>
      <c r="M81" s="84"/>
    </row>
    <row r="82" spans="1:13" ht="11.25">
      <c r="A82" s="80"/>
      <c r="B82" s="15"/>
      <c r="C82" s="15" t="s">
        <v>886</v>
      </c>
      <c r="D82" s="106">
        <v>38378.94775462963</v>
      </c>
      <c r="E82" s="84">
        <v>531.4553530015024</v>
      </c>
      <c r="F82" s="97">
        <v>5.370666757591208</v>
      </c>
      <c r="J82" s="83"/>
      <c r="K82" s="81"/>
      <c r="L82" s="84"/>
      <c r="M82" s="84"/>
    </row>
    <row r="83" spans="1:13" ht="11.25">
      <c r="A83" s="80"/>
      <c r="B83" s="15"/>
      <c r="C83" s="15" t="s">
        <v>770</v>
      </c>
      <c r="D83" s="106">
        <v>38378.95799768518</v>
      </c>
      <c r="E83" s="84">
        <v>10572.212550946779</v>
      </c>
      <c r="F83" s="97">
        <v>4.25286465615066</v>
      </c>
      <c r="J83" s="83"/>
      <c r="K83" s="81"/>
      <c r="L83" s="84"/>
      <c r="M83" s="84"/>
    </row>
    <row r="84" spans="1:13" ht="11.25">
      <c r="A84" s="80"/>
      <c r="B84" s="15"/>
      <c r="C84" s="15" t="s">
        <v>887</v>
      </c>
      <c r="D84" s="106">
        <v>38378.96824074074</v>
      </c>
      <c r="E84" s="84">
        <v>47515.88942882336</v>
      </c>
      <c r="F84" s="97">
        <v>2.1197577396427314</v>
      </c>
      <c r="J84" s="83"/>
      <c r="K84" s="81"/>
      <c r="L84" s="84"/>
      <c r="M84" s="84"/>
    </row>
    <row r="85" spans="1:13" ht="11.25">
      <c r="A85" s="80"/>
      <c r="B85" s="15"/>
      <c r="C85" s="15" t="s">
        <v>776</v>
      </c>
      <c r="D85" s="106">
        <v>38378.978483796294</v>
      </c>
      <c r="E85" s="84">
        <v>73234.35154383448</v>
      </c>
      <c r="F85" s="97">
        <v>4.144808898506324</v>
      </c>
      <c r="J85" s="83"/>
      <c r="K85" s="81"/>
      <c r="L85" s="84"/>
      <c r="M85" s="84"/>
    </row>
    <row r="86" spans="1:13" ht="11.25">
      <c r="A86" s="80"/>
      <c r="B86" s="15"/>
      <c r="C86" s="15" t="s">
        <v>915</v>
      </c>
      <c r="D86" s="106">
        <v>38378.98871527778</v>
      </c>
      <c r="E86" s="84">
        <v>5223.7143478640955</v>
      </c>
      <c r="F86" s="97">
        <v>2.335291169728308</v>
      </c>
      <c r="J86" s="83"/>
      <c r="K86" s="81"/>
      <c r="L86" s="84"/>
      <c r="M86" s="84"/>
    </row>
    <row r="87" spans="1:13" ht="11.25">
      <c r="A87" s="80"/>
      <c r="B87" s="15"/>
      <c r="C87" s="15" t="s">
        <v>888</v>
      </c>
      <c r="D87" s="106">
        <v>38378.99894675926</v>
      </c>
      <c r="E87" s="84">
        <v>46199.2305279027</v>
      </c>
      <c r="F87" s="97">
        <v>6.386041693172313</v>
      </c>
      <c r="J87" s="83"/>
      <c r="K87" s="81"/>
      <c r="L87" s="84"/>
      <c r="M87" s="84"/>
    </row>
    <row r="88" spans="1:13" ht="11.25">
      <c r="A88" s="80"/>
      <c r="B88" s="15"/>
      <c r="C88" s="15" t="s">
        <v>916</v>
      </c>
      <c r="D88" s="106">
        <v>38379.009201388886</v>
      </c>
      <c r="E88" s="84">
        <v>5938.685851561225</v>
      </c>
      <c r="F88" s="97">
        <v>4.2463813839959785</v>
      </c>
      <c r="J88" s="83"/>
      <c r="K88" s="81"/>
      <c r="L88" s="84"/>
      <c r="M88" s="84"/>
    </row>
    <row r="89" spans="1:13" ht="11.25">
      <c r="A89" s="80"/>
      <c r="B89" s="15"/>
      <c r="C89" s="15" t="s">
        <v>917</v>
      </c>
      <c r="D89" s="106">
        <v>38379.01943287037</v>
      </c>
      <c r="E89" s="84">
        <v>4659.310919630895</v>
      </c>
      <c r="F89" s="97">
        <v>2.82209221290761</v>
      </c>
      <c r="J89" s="83"/>
      <c r="K89" s="81"/>
      <c r="L89" s="84"/>
      <c r="M89" s="84"/>
    </row>
    <row r="90" spans="1:13" ht="11.25">
      <c r="A90" s="80"/>
      <c r="B90" s="15"/>
      <c r="C90" s="15" t="s">
        <v>918</v>
      </c>
      <c r="D90" s="106">
        <v>38379.0296875</v>
      </c>
      <c r="E90" s="84">
        <v>13362.533204857993</v>
      </c>
      <c r="F90" s="97">
        <v>1.185660258363912</v>
      </c>
      <c r="J90" s="83"/>
      <c r="K90" s="81"/>
      <c r="L90" s="84"/>
      <c r="M90" s="84"/>
    </row>
    <row r="91" spans="1:13" ht="11.25">
      <c r="A91" s="80"/>
      <c r="B91" s="15"/>
      <c r="C91" s="15" t="s">
        <v>772</v>
      </c>
      <c r="D91" s="106">
        <v>38379.039930555555</v>
      </c>
      <c r="E91" s="84">
        <v>2257.053864428372</v>
      </c>
      <c r="F91" s="97">
        <v>2.6138928578865466</v>
      </c>
      <c r="J91" s="83"/>
      <c r="K91" s="81"/>
      <c r="L91" s="84"/>
      <c r="M91" s="84"/>
    </row>
    <row r="92" spans="1:13" ht="11.25">
      <c r="A92" s="80"/>
      <c r="B92" s="15"/>
      <c r="C92" s="15" t="s">
        <v>889</v>
      </c>
      <c r="D92" s="106">
        <v>38379.050162037034</v>
      </c>
      <c r="E92" s="84">
        <v>49453.06939242984</v>
      </c>
      <c r="F92" s="97">
        <v>9.772172612011849</v>
      </c>
      <c r="J92" s="83"/>
      <c r="K92" s="81"/>
      <c r="L92" s="84"/>
      <c r="M92" s="84"/>
    </row>
    <row r="93" spans="1:13" ht="11.25">
      <c r="A93" s="80"/>
      <c r="B93" s="15"/>
      <c r="C93" s="15" t="s">
        <v>771</v>
      </c>
      <c r="D93" s="106">
        <v>38379.06039351852</v>
      </c>
      <c r="E93" s="84">
        <v>102223.78120352015</v>
      </c>
      <c r="F93" s="97">
        <v>2.176852255010734</v>
      </c>
      <c r="J93" s="83"/>
      <c r="K93" s="81"/>
      <c r="L93" s="84"/>
      <c r="M93" s="84"/>
    </row>
    <row r="94" spans="1:13" ht="11.25">
      <c r="A94" s="80"/>
      <c r="B94" s="15"/>
      <c r="C94" s="15" t="s">
        <v>919</v>
      </c>
      <c r="D94" s="106">
        <v>38379.07061342592</v>
      </c>
      <c r="E94" s="84">
        <v>573.5693572304017</v>
      </c>
      <c r="F94" s="97">
        <v>6.556090215652204</v>
      </c>
      <c r="J94" s="83"/>
      <c r="K94" s="81"/>
      <c r="L94" s="84"/>
      <c r="M94" s="84"/>
    </row>
    <row r="95" spans="1:13" ht="11.25">
      <c r="A95" s="80"/>
      <c r="B95" s="15"/>
      <c r="C95" s="15" t="s">
        <v>920</v>
      </c>
      <c r="D95" s="106">
        <v>38379.08085648148</v>
      </c>
      <c r="E95" s="84">
        <v>20397.842281609</v>
      </c>
      <c r="F95" s="97">
        <v>9.81993515181893</v>
      </c>
      <c r="J95" s="83"/>
      <c r="K95" s="81"/>
      <c r="L95" s="84"/>
      <c r="M95" s="84"/>
    </row>
    <row r="96" spans="1:13" ht="11.25">
      <c r="A96" s="80"/>
      <c r="B96" s="15"/>
      <c r="C96" s="15" t="s">
        <v>921</v>
      </c>
      <c r="D96" s="106">
        <v>38379.09107638889</v>
      </c>
      <c r="E96" s="84">
        <v>10224.145179783674</v>
      </c>
      <c r="F96" s="97">
        <v>4.622621701861405</v>
      </c>
      <c r="J96" s="83"/>
      <c r="K96" s="81"/>
      <c r="L96" s="84"/>
      <c r="M96" s="84"/>
    </row>
    <row r="97" spans="1:6" ht="11.25">
      <c r="A97" s="80"/>
      <c r="B97" s="15"/>
      <c r="C97" s="15" t="s">
        <v>890</v>
      </c>
      <c r="D97" s="106">
        <v>38379.10130787037</v>
      </c>
      <c r="E97" s="84">
        <v>52042.13693133272</v>
      </c>
      <c r="F97" s="97">
        <v>7.9712928603818565</v>
      </c>
    </row>
    <row r="98" spans="1:13" ht="11.25">
      <c r="A98" s="80"/>
      <c r="B98" s="15"/>
      <c r="C98" s="15" t="s">
        <v>891</v>
      </c>
      <c r="D98" s="106">
        <v>38379.11153935185</v>
      </c>
      <c r="E98" s="84">
        <v>11771.62832271724</v>
      </c>
      <c r="F98" s="97">
        <v>5.6511686531266605</v>
      </c>
      <c r="L98" s="84"/>
      <c r="M98" s="84"/>
    </row>
    <row r="99" spans="1:12" ht="11.25">
      <c r="A99" s="80"/>
      <c r="B99" s="15"/>
      <c r="C99" s="15" t="s">
        <v>922</v>
      </c>
      <c r="D99" s="106">
        <v>38379.12174768518</v>
      </c>
      <c r="E99" s="84">
        <v>17574.709330761943</v>
      </c>
      <c r="F99" s="97">
        <v>2.3748581666694384</v>
      </c>
      <c r="L99" s="84"/>
    </row>
    <row r="100" spans="1:13" ht="11.25">
      <c r="A100" s="80"/>
      <c r="B100" s="15"/>
      <c r="C100" s="15" t="s">
        <v>923</v>
      </c>
      <c r="D100" s="106">
        <v>38379.13196759259</v>
      </c>
      <c r="E100" s="84">
        <v>22502.150831966173</v>
      </c>
      <c r="F100" s="97">
        <v>2.7829731019131363</v>
      </c>
      <c r="L100" s="84"/>
      <c r="M100" s="76"/>
    </row>
    <row r="101" spans="1:6" ht="11.25">
      <c r="A101" s="80"/>
      <c r="B101" s="15"/>
      <c r="C101" s="15" t="s">
        <v>892</v>
      </c>
      <c r="D101" s="106">
        <v>38379.14219907407</v>
      </c>
      <c r="E101" s="84">
        <v>2147.6929205675783</v>
      </c>
      <c r="F101" s="97">
        <v>2.705359609107449</v>
      </c>
    </row>
    <row r="102" spans="1:13" ht="11.25">
      <c r="A102" s="80"/>
      <c r="B102" s="15"/>
      <c r="C102" s="15" t="s">
        <v>893</v>
      </c>
      <c r="D102" s="106">
        <v>38379.152453703704</v>
      </c>
      <c r="E102" s="84">
        <v>51959.30856856085</v>
      </c>
      <c r="F102" s="97">
        <v>1.0179358209974765</v>
      </c>
      <c r="J102" s="78"/>
      <c r="K102" s="78"/>
      <c r="L102" s="79"/>
      <c r="M102" s="79"/>
    </row>
    <row r="103" spans="1:13" ht="11.25">
      <c r="A103" s="80"/>
      <c r="B103" s="15"/>
      <c r="C103" s="15" t="s">
        <v>924</v>
      </c>
      <c r="D103" s="106">
        <v>38379.16269675926</v>
      </c>
      <c r="E103" s="15">
        <v>39305.71316831505</v>
      </c>
      <c r="F103" s="98">
        <v>0.6041880257902185</v>
      </c>
      <c r="J103" s="83"/>
      <c r="K103" s="81"/>
      <c r="L103" s="84"/>
      <c r="M103" s="84"/>
    </row>
    <row r="104" spans="1:13" ht="11.25">
      <c r="A104" s="80"/>
      <c r="B104" s="15"/>
      <c r="C104" s="15" t="s">
        <v>774</v>
      </c>
      <c r="D104" s="106">
        <v>38379.17291666667</v>
      </c>
      <c r="E104" s="15">
        <v>73733.73990830287</v>
      </c>
      <c r="F104" s="98">
        <v>23.945193583180682</v>
      </c>
      <c r="J104" s="83"/>
      <c r="K104" s="81"/>
      <c r="L104" s="84"/>
      <c r="M104" s="84"/>
    </row>
    <row r="105" spans="1:13" ht="11.25">
      <c r="A105" s="80"/>
      <c r="B105" s="15"/>
      <c r="C105" s="15" t="s">
        <v>925</v>
      </c>
      <c r="D105" s="106">
        <v>38379.183125</v>
      </c>
      <c r="E105" s="15">
        <v>27391.072253763195</v>
      </c>
      <c r="F105" s="98">
        <v>12.569367694347946</v>
      </c>
      <c r="J105" s="83"/>
      <c r="K105" s="81"/>
      <c r="L105" s="84"/>
      <c r="M105" s="84"/>
    </row>
    <row r="106" spans="1:13" ht="11.25">
      <c r="A106" s="80"/>
      <c r="B106" s="15"/>
      <c r="C106" s="15" t="s">
        <v>926</v>
      </c>
      <c r="D106" s="106">
        <v>38379.19335648148</v>
      </c>
      <c r="E106" s="15">
        <v>44349.18256228428</v>
      </c>
      <c r="F106" s="98">
        <v>4.193511840649817</v>
      </c>
      <c r="J106" s="83"/>
      <c r="K106" s="81"/>
      <c r="L106" s="84"/>
      <c r="M106" s="84"/>
    </row>
    <row r="107" spans="1:13" ht="11.25">
      <c r="A107" s="80"/>
      <c r="B107" s="15"/>
      <c r="C107" s="15" t="s">
        <v>894</v>
      </c>
      <c r="D107" s="106">
        <v>38379.203564814816</v>
      </c>
      <c r="E107" s="15">
        <v>57061.87220487136</v>
      </c>
      <c r="F107" s="98">
        <v>5.4536878914212075</v>
      </c>
      <c r="J107" s="83"/>
      <c r="K107" s="81"/>
      <c r="L107" s="84"/>
      <c r="M107" s="84"/>
    </row>
    <row r="108" spans="1:13" ht="11.25">
      <c r="A108" s="80"/>
      <c r="B108" s="15"/>
      <c r="C108" s="15" t="s">
        <v>773</v>
      </c>
      <c r="D108" s="106">
        <v>38379.213796296295</v>
      </c>
      <c r="E108" s="15">
        <v>2561.606698113153</v>
      </c>
      <c r="F108" s="98">
        <v>8.116975802349492</v>
      </c>
      <c r="J108" s="83"/>
      <c r="K108" s="81"/>
      <c r="L108" s="84"/>
      <c r="M108" s="84"/>
    </row>
    <row r="109" spans="1:13" ht="11.25">
      <c r="A109" s="80"/>
      <c r="B109" s="15"/>
      <c r="C109" s="15" t="s">
        <v>895</v>
      </c>
      <c r="D109" s="106">
        <v>38379.22400462963</v>
      </c>
      <c r="E109" s="15">
        <v>596.2582441039243</v>
      </c>
      <c r="F109" s="98">
        <v>2.93717054622007</v>
      </c>
      <c r="J109" s="83"/>
      <c r="K109" s="81"/>
      <c r="L109" s="84"/>
      <c r="M109" s="84"/>
    </row>
    <row r="110" spans="1:13" ht="11.25">
      <c r="A110" s="80"/>
      <c r="B110" s="15"/>
      <c r="C110" s="15" t="s">
        <v>775</v>
      </c>
      <c r="D110" s="106">
        <v>38379.23420138889</v>
      </c>
      <c r="E110" s="15">
        <v>111528.09480588711</v>
      </c>
      <c r="F110" s="98">
        <v>10.30446343258246</v>
      </c>
      <c r="J110" s="83"/>
      <c r="K110" s="81"/>
      <c r="L110" s="84"/>
      <c r="M110" s="84"/>
    </row>
    <row r="111" spans="1:13" ht="11.25">
      <c r="A111" s="80"/>
      <c r="B111" s="15"/>
      <c r="C111" s="15" t="s">
        <v>927</v>
      </c>
      <c r="D111" s="106">
        <v>38379.244409722225</v>
      </c>
      <c r="E111" s="15">
        <v>2312.696944660437</v>
      </c>
      <c r="F111" s="98">
        <v>2.833140506762044</v>
      </c>
      <c r="J111" s="83"/>
      <c r="K111" s="81"/>
      <c r="L111" s="84"/>
      <c r="M111" s="84"/>
    </row>
    <row r="112" spans="1:13" ht="11.25">
      <c r="A112" s="80"/>
      <c r="B112" s="15"/>
      <c r="C112" s="15" t="s">
        <v>896</v>
      </c>
      <c r="D112" s="106">
        <v>38379.25460648148</v>
      </c>
      <c r="E112" s="15">
        <v>64697.50580088269</v>
      </c>
      <c r="F112" s="98">
        <v>0.1426035300303911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6"/>
      <c r="E113" s="15"/>
      <c r="F113" s="98"/>
      <c r="J113" s="83"/>
      <c r="K113" s="81"/>
      <c r="L113" s="84"/>
      <c r="M113" s="84"/>
    </row>
    <row r="114" spans="1:13" ht="11.25">
      <c r="A114" s="80"/>
      <c r="B114" s="15"/>
      <c r="C114" s="15"/>
      <c r="D114" s="106"/>
      <c r="E114" s="15">
        <v>7215784.724979562</v>
      </c>
      <c r="F114" s="98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6"/>
      <c r="E115" s="15">
        <v>2584738.073730859</v>
      </c>
      <c r="F115" s="98"/>
      <c r="J115" s="83"/>
      <c r="K115" s="81"/>
      <c r="L115" s="84"/>
      <c r="M115" s="84"/>
    </row>
    <row r="116" spans="1:13" ht="11.25">
      <c r="A116" s="80"/>
      <c r="B116" s="15"/>
      <c r="C116" s="15"/>
      <c r="D116" s="106"/>
      <c r="E116" s="15">
        <v>35.820609569781475</v>
      </c>
      <c r="F116" s="98" t="s">
        <v>719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6"/>
      <c r="E117" s="15"/>
      <c r="F117" s="98"/>
      <c r="J117" s="83"/>
      <c r="K117" s="81"/>
      <c r="L117" s="84"/>
      <c r="M117" s="84"/>
    </row>
    <row r="118" spans="1:13" ht="11.25">
      <c r="A118" s="80"/>
      <c r="B118" s="15"/>
      <c r="C118" s="15"/>
      <c r="D118" s="106"/>
      <c r="E118" s="15"/>
      <c r="F118" s="98"/>
      <c r="J118" s="83"/>
      <c r="K118" s="81"/>
      <c r="L118" s="84"/>
      <c r="M118" s="84"/>
    </row>
    <row r="119" spans="1:13" ht="11.25">
      <c r="A119" s="80"/>
      <c r="B119" s="15"/>
      <c r="C119" s="15" t="s">
        <v>720</v>
      </c>
      <c r="D119" s="106" t="s">
        <v>721</v>
      </c>
      <c r="E119" s="15" t="s">
        <v>722</v>
      </c>
      <c r="F119" s="98" t="s">
        <v>810</v>
      </c>
      <c r="J119" s="83"/>
      <c r="K119" s="81"/>
      <c r="L119" s="84"/>
      <c r="M119" s="84"/>
    </row>
    <row r="120" spans="1:13" ht="11.25">
      <c r="A120" s="80" t="s">
        <v>908</v>
      </c>
      <c r="B120" s="15"/>
      <c r="C120" s="15" t="s">
        <v>885</v>
      </c>
      <c r="D120" s="106">
        <v>38378.93990740741</v>
      </c>
      <c r="E120" s="15">
        <v>26445.949149406795</v>
      </c>
      <c r="F120" s="98">
        <v>4.610600622445682</v>
      </c>
      <c r="J120" s="83"/>
      <c r="K120" s="81"/>
      <c r="L120" s="84"/>
      <c r="M120" s="84"/>
    </row>
    <row r="121" spans="1:13" ht="11.25">
      <c r="A121" s="80"/>
      <c r="B121" s="15"/>
      <c r="C121" s="15" t="s">
        <v>886</v>
      </c>
      <c r="D121" s="106">
        <v>38378.950162037036</v>
      </c>
      <c r="E121" s="15">
        <v>4430.9399558394625</v>
      </c>
      <c r="F121" s="98">
        <v>4.208600835771428</v>
      </c>
      <c r="J121" s="83"/>
      <c r="K121" s="81"/>
      <c r="L121" s="84"/>
      <c r="M121" s="84"/>
    </row>
    <row r="122" spans="1:13" ht="11.25">
      <c r="A122" s="80"/>
      <c r="B122" s="15"/>
      <c r="C122" s="15" t="s">
        <v>770</v>
      </c>
      <c r="D122" s="106">
        <v>38378.96040509259</v>
      </c>
      <c r="E122" s="15">
        <v>25429.839366875196</v>
      </c>
      <c r="F122" s="98">
        <v>6.457568066338994</v>
      </c>
      <c r="J122" s="83"/>
      <c r="K122" s="81"/>
      <c r="L122" s="84"/>
      <c r="M122" s="84"/>
    </row>
    <row r="123" spans="1:13" ht="11.25">
      <c r="A123" s="80"/>
      <c r="B123" s="15"/>
      <c r="C123" s="15" t="s">
        <v>887</v>
      </c>
      <c r="D123" s="106">
        <v>38378.97064814815</v>
      </c>
      <c r="E123" s="15">
        <v>28347.490199343152</v>
      </c>
      <c r="F123" s="98">
        <v>2.013437520216684</v>
      </c>
      <c r="J123" s="83"/>
      <c r="K123" s="81"/>
      <c r="L123" s="84"/>
      <c r="M123" s="84"/>
    </row>
    <row r="124" spans="1:13" ht="11.25">
      <c r="A124" s="80"/>
      <c r="B124" s="15"/>
      <c r="C124" s="15" t="s">
        <v>776</v>
      </c>
      <c r="D124" s="106">
        <v>38378.98087962963</v>
      </c>
      <c r="E124" s="84">
        <v>5264.178724863027</v>
      </c>
      <c r="F124" s="97">
        <v>4.511732749054824</v>
      </c>
      <c r="J124" s="83"/>
      <c r="K124" s="81"/>
      <c r="L124" s="84"/>
      <c r="M124" s="84"/>
    </row>
    <row r="125" spans="1:13" ht="11.25">
      <c r="A125" s="80"/>
      <c r="B125" s="15"/>
      <c r="C125" s="15" t="s">
        <v>915</v>
      </c>
      <c r="D125" s="106">
        <v>38378.991122685184</v>
      </c>
      <c r="E125" s="84">
        <v>5340.898791922289</v>
      </c>
      <c r="F125" s="97">
        <v>3.0495299548318995</v>
      </c>
      <c r="J125" s="83"/>
      <c r="K125" s="81"/>
      <c r="L125" s="84"/>
      <c r="M125" s="84"/>
    </row>
    <row r="126" spans="1:13" ht="11.25">
      <c r="A126" s="80"/>
      <c r="B126" s="15"/>
      <c r="C126" s="15" t="s">
        <v>888</v>
      </c>
      <c r="D126" s="106">
        <v>38379.00135416666</v>
      </c>
      <c r="E126" s="84">
        <v>27386.023023901278</v>
      </c>
      <c r="F126" s="97">
        <v>5.518062870417205</v>
      </c>
      <c r="J126" s="83"/>
      <c r="K126" s="81"/>
      <c r="L126" s="84"/>
      <c r="M126" s="84"/>
    </row>
    <row r="127" spans="1:13" ht="11.25">
      <c r="A127" s="80"/>
      <c r="B127" s="15"/>
      <c r="C127" s="15" t="s">
        <v>916</v>
      </c>
      <c r="D127" s="106">
        <v>38379.01159722222</v>
      </c>
      <c r="E127" s="84">
        <v>4872.071828258664</v>
      </c>
      <c r="F127" s="97">
        <v>6.676980656682063</v>
      </c>
      <c r="J127" s="83"/>
      <c r="K127" s="81"/>
      <c r="L127" s="84"/>
      <c r="M127" s="84"/>
    </row>
    <row r="128" spans="1:13" ht="11.25">
      <c r="A128" s="80"/>
      <c r="B128" s="15"/>
      <c r="C128" s="15" t="s">
        <v>917</v>
      </c>
      <c r="D128" s="106">
        <v>38379.021840277775</v>
      </c>
      <c r="E128" s="84">
        <v>14653.51228308887</v>
      </c>
      <c r="F128" s="97">
        <v>10.262377422410587</v>
      </c>
      <c r="L128" s="84"/>
      <c r="M128" s="76"/>
    </row>
    <row r="129" spans="1:6" ht="11.25">
      <c r="A129" s="80"/>
      <c r="B129" s="15"/>
      <c r="C129" s="15" t="s">
        <v>918</v>
      </c>
      <c r="D129" s="106">
        <v>38379.03208333333</v>
      </c>
      <c r="E129" s="84">
        <v>20547.85509230275</v>
      </c>
      <c r="F129" s="97">
        <v>3.3712201080205335</v>
      </c>
    </row>
    <row r="130" spans="1:13" ht="11.25">
      <c r="A130" s="80"/>
      <c r="B130" s="15"/>
      <c r="C130" s="15" t="s">
        <v>772</v>
      </c>
      <c r="D130" s="106">
        <v>38379.04232638889</v>
      </c>
      <c r="E130" s="84">
        <v>11522.398504438106</v>
      </c>
      <c r="F130" s="97">
        <v>9.127397469912234</v>
      </c>
      <c r="J130" s="78"/>
      <c r="K130" s="78"/>
      <c r="L130" s="79"/>
      <c r="M130" s="79"/>
    </row>
    <row r="131" spans="1:13" ht="11.25">
      <c r="A131" s="80"/>
      <c r="B131" s="15"/>
      <c r="C131" s="15" t="s">
        <v>889</v>
      </c>
      <c r="D131" s="106">
        <v>38379.05255787037</v>
      </c>
      <c r="E131" s="84">
        <v>29144.992271268573</v>
      </c>
      <c r="F131" s="97">
        <v>2.6180224353638533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771</v>
      </c>
      <c r="D132" s="106">
        <v>38379.062789351854</v>
      </c>
      <c r="E132" s="84">
        <v>5447.054184717043</v>
      </c>
      <c r="F132" s="97">
        <v>2.013304604148693</v>
      </c>
      <c r="J132" s="83"/>
      <c r="K132" s="81"/>
      <c r="L132" s="84"/>
      <c r="M132" s="84"/>
    </row>
    <row r="133" spans="1:13" ht="11.25">
      <c r="A133" s="80"/>
      <c r="B133" s="15"/>
      <c r="C133" s="15" t="s">
        <v>919</v>
      </c>
      <c r="D133" s="106">
        <v>38379.07303240741</v>
      </c>
      <c r="E133" s="84">
        <v>4893.908572608442</v>
      </c>
      <c r="F133" s="97">
        <v>9.562744586797017</v>
      </c>
      <c r="J133" s="83"/>
      <c r="K133" s="81"/>
      <c r="L133" s="84"/>
      <c r="M133" s="84"/>
    </row>
    <row r="134" spans="1:13" ht="11.25">
      <c r="A134" s="80"/>
      <c r="B134" s="15"/>
      <c r="C134" s="15" t="s">
        <v>920</v>
      </c>
      <c r="D134" s="106">
        <v>38379.08325231481</v>
      </c>
      <c r="E134" s="84">
        <v>5742.527227809032</v>
      </c>
      <c r="F134" s="97">
        <v>5.82275789488151</v>
      </c>
      <c r="J134" s="83"/>
      <c r="K134" s="81"/>
      <c r="L134" s="84"/>
      <c r="M134" s="84"/>
    </row>
    <row r="135" spans="1:13" ht="11.25">
      <c r="A135" s="80"/>
      <c r="B135" s="15"/>
      <c r="C135" s="15" t="s">
        <v>921</v>
      </c>
      <c r="D135" s="106">
        <v>38379.09347222222</v>
      </c>
      <c r="E135" s="84">
        <v>5130.822291550407</v>
      </c>
      <c r="F135" s="97">
        <v>15.769050013772048</v>
      </c>
      <c r="J135" s="83"/>
      <c r="K135" s="81"/>
      <c r="L135" s="84"/>
      <c r="M135" s="84"/>
    </row>
    <row r="136" spans="1:13" ht="11.25">
      <c r="A136" s="80"/>
      <c r="B136" s="15"/>
      <c r="C136" s="15" t="s">
        <v>890</v>
      </c>
      <c r="D136" s="106">
        <v>38379.10371527778</v>
      </c>
      <c r="E136" s="84">
        <v>29775.24101223234</v>
      </c>
      <c r="F136" s="97">
        <v>1.5780144420131157</v>
      </c>
      <c r="J136" s="83"/>
      <c r="K136" s="81"/>
      <c r="L136" s="84"/>
      <c r="M136" s="84"/>
    </row>
    <row r="137" spans="1:13" ht="11.25">
      <c r="A137" s="80"/>
      <c r="B137" s="15"/>
      <c r="C137" s="15" t="s">
        <v>891</v>
      </c>
      <c r="D137" s="106">
        <v>38379.11394675926</v>
      </c>
      <c r="E137" s="84">
        <v>27326.821814022565</v>
      </c>
      <c r="F137" s="97">
        <v>6.709628152349494</v>
      </c>
      <c r="J137" s="83"/>
      <c r="K137" s="81"/>
      <c r="L137" s="84"/>
      <c r="M137" s="84"/>
    </row>
    <row r="138" spans="1:13" ht="11.25">
      <c r="A138" s="80"/>
      <c r="B138" s="15"/>
      <c r="C138" s="15" t="s">
        <v>922</v>
      </c>
      <c r="D138" s="106">
        <v>38379.12415509259</v>
      </c>
      <c r="E138" s="84">
        <v>6670.57599160389</v>
      </c>
      <c r="F138" s="97">
        <v>2.3254269933638527</v>
      </c>
      <c r="J138" s="83"/>
      <c r="K138" s="81"/>
      <c r="L138" s="84"/>
      <c r="M138" s="84"/>
    </row>
    <row r="139" spans="1:13" ht="11.25">
      <c r="A139" s="80"/>
      <c r="B139" s="15"/>
      <c r="C139" s="15" t="s">
        <v>923</v>
      </c>
      <c r="D139" s="106">
        <v>38379.134363425925</v>
      </c>
      <c r="E139" s="84">
        <v>6716.069305965252</v>
      </c>
      <c r="F139" s="97">
        <v>6.191854845137608</v>
      </c>
      <c r="J139" s="83"/>
      <c r="K139" s="81"/>
      <c r="L139" s="84"/>
      <c r="M139" s="84"/>
    </row>
    <row r="140" spans="1:13" ht="11.25">
      <c r="A140" s="80"/>
      <c r="B140" s="15"/>
      <c r="C140" s="15" t="s">
        <v>892</v>
      </c>
      <c r="D140" s="106">
        <v>38379.14460648148</v>
      </c>
      <c r="E140" s="84">
        <v>20458.52515216103</v>
      </c>
      <c r="F140" s="97">
        <v>5.908091293553102</v>
      </c>
      <c r="J140" s="83"/>
      <c r="K140" s="81"/>
      <c r="L140" s="84"/>
      <c r="M140" s="84"/>
    </row>
    <row r="141" spans="1:13" ht="11.25">
      <c r="A141" s="80"/>
      <c r="B141" s="15"/>
      <c r="C141" s="15" t="s">
        <v>893</v>
      </c>
      <c r="D141" s="106">
        <v>38379.154861111114</v>
      </c>
      <c r="E141" s="84">
        <v>28668.588655444182</v>
      </c>
      <c r="F141" s="97">
        <v>2.924842609633922</v>
      </c>
      <c r="J141" s="83"/>
      <c r="K141" s="81"/>
      <c r="L141" s="84"/>
      <c r="M141" s="84"/>
    </row>
    <row r="142" spans="1:13" ht="11.25">
      <c r="A142" s="80"/>
      <c r="B142" s="15"/>
      <c r="C142" s="15" t="s">
        <v>924</v>
      </c>
      <c r="D142" s="106">
        <v>38379.16509259259</v>
      </c>
      <c r="E142" s="84">
        <v>5488.690145675027</v>
      </c>
      <c r="F142" s="97">
        <v>3.3310560955821757</v>
      </c>
      <c r="J142" s="83"/>
      <c r="K142" s="81"/>
      <c r="L142" s="84"/>
      <c r="M142" s="84"/>
    </row>
    <row r="143" spans="1:13" ht="11.25">
      <c r="A143" s="80"/>
      <c r="B143" s="15"/>
      <c r="C143" s="15" t="s">
        <v>774</v>
      </c>
      <c r="D143" s="106">
        <v>38379.1753125</v>
      </c>
      <c r="E143" s="84">
        <v>5308.770677647047</v>
      </c>
      <c r="F143" s="97">
        <v>4.28819426953612</v>
      </c>
      <c r="J143" s="83"/>
      <c r="K143" s="81"/>
      <c r="L143" s="84"/>
      <c r="M143" s="84"/>
    </row>
    <row r="144" spans="1:13" ht="11.25">
      <c r="A144" s="80"/>
      <c r="B144" s="15"/>
      <c r="C144" s="15" t="s">
        <v>925</v>
      </c>
      <c r="D144" s="106">
        <v>38379.185532407406</v>
      </c>
      <c r="E144" s="84">
        <v>23945.343431389123</v>
      </c>
      <c r="F144" s="97">
        <v>1.6729035560729246</v>
      </c>
      <c r="J144" s="83"/>
      <c r="K144" s="81"/>
      <c r="L144" s="84"/>
      <c r="M144" s="84"/>
    </row>
    <row r="145" spans="1:13" ht="11.25">
      <c r="A145" s="80"/>
      <c r="B145" s="15"/>
      <c r="C145" s="15" t="s">
        <v>926</v>
      </c>
      <c r="D145" s="106">
        <v>38379.195752314816</v>
      </c>
      <c r="E145" s="84">
        <v>22781.413065335204</v>
      </c>
      <c r="F145" s="97">
        <v>4.011563308943594</v>
      </c>
      <c r="J145" s="83"/>
      <c r="K145" s="81"/>
      <c r="L145" s="84"/>
      <c r="M145" s="84"/>
    </row>
    <row r="146" spans="1:13" ht="11.25">
      <c r="A146" s="80"/>
      <c r="B146" s="15"/>
      <c r="C146" s="15" t="s">
        <v>894</v>
      </c>
      <c r="D146" s="106">
        <v>38379.205972222226</v>
      </c>
      <c r="E146" s="84">
        <v>30199.169258127087</v>
      </c>
      <c r="F146" s="97">
        <v>0.36678595928979474</v>
      </c>
      <c r="J146" s="83"/>
      <c r="K146" s="81"/>
      <c r="L146" s="84"/>
      <c r="M146" s="84"/>
    </row>
    <row r="147" spans="1:13" ht="11.25">
      <c r="A147" s="80"/>
      <c r="B147" s="15"/>
      <c r="C147" s="15" t="s">
        <v>773</v>
      </c>
      <c r="D147" s="106">
        <v>38379.21619212963</v>
      </c>
      <c r="E147" s="84">
        <v>12953.059124473515</v>
      </c>
      <c r="F147" s="97">
        <v>2.033325370413001</v>
      </c>
      <c r="J147" s="83"/>
      <c r="K147" s="81"/>
      <c r="L147" s="84"/>
      <c r="M147" s="84"/>
    </row>
    <row r="148" spans="1:13" ht="11.25">
      <c r="A148" s="80"/>
      <c r="B148" s="15"/>
      <c r="C148" s="15" t="s">
        <v>895</v>
      </c>
      <c r="D148" s="106">
        <v>38379.22640046296</v>
      </c>
      <c r="E148" s="84">
        <v>4834.082239762309</v>
      </c>
      <c r="F148" s="97">
        <v>2.1290426252307117</v>
      </c>
      <c r="J148" s="83"/>
      <c r="K148" s="81"/>
      <c r="L148" s="84"/>
      <c r="M148" s="84"/>
    </row>
    <row r="149" spans="1:13" ht="11.25">
      <c r="A149" s="80"/>
      <c r="B149" s="15"/>
      <c r="C149" s="15" t="s">
        <v>775</v>
      </c>
      <c r="D149" s="106">
        <v>38379.236608796295</v>
      </c>
      <c r="E149" s="84">
        <v>4985.810941040941</v>
      </c>
      <c r="F149" s="97">
        <v>4.156039144227227</v>
      </c>
      <c r="J149" s="83"/>
      <c r="K149" s="81"/>
      <c r="L149" s="84"/>
      <c r="M149" s="84"/>
    </row>
    <row r="150" spans="1:13" ht="11.25">
      <c r="A150" s="80"/>
      <c r="B150" s="15"/>
      <c r="C150" s="15" t="s">
        <v>927</v>
      </c>
      <c r="D150" s="106">
        <v>38379.24679398148</v>
      </c>
      <c r="E150" s="84">
        <v>19914.22929338676</v>
      </c>
      <c r="F150" s="97">
        <v>4.392172401102732</v>
      </c>
      <c r="J150" s="83"/>
      <c r="K150" s="81"/>
      <c r="L150" s="84"/>
      <c r="M150" s="84"/>
    </row>
    <row r="151" spans="1:13" ht="11.25">
      <c r="A151" s="80"/>
      <c r="B151" s="15"/>
      <c r="C151" s="15" t="s">
        <v>896</v>
      </c>
      <c r="D151" s="106">
        <v>38379.257002314815</v>
      </c>
      <c r="E151" s="84">
        <v>30602.42234774535</v>
      </c>
      <c r="F151" s="97">
        <v>3.326364954322535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6"/>
      <c r="E152" s="84"/>
      <c r="F152" s="97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7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7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7" t="s">
        <v>719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7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7"/>
      <c r="J157" s="83"/>
      <c r="K157" s="81"/>
      <c r="L157" s="84"/>
      <c r="M157" s="84"/>
    </row>
    <row r="158" spans="1:13" ht="11.25">
      <c r="A158" s="80"/>
      <c r="B158" s="15"/>
      <c r="C158" s="15" t="s">
        <v>720</v>
      </c>
      <c r="D158" s="107" t="s">
        <v>721</v>
      </c>
      <c r="E158" s="84" t="s">
        <v>722</v>
      </c>
      <c r="F158" s="97" t="s">
        <v>810</v>
      </c>
      <c r="J158" s="83"/>
      <c r="K158" s="81"/>
      <c r="L158" s="84"/>
      <c r="M158" s="84"/>
    </row>
    <row r="159" spans="1:6" ht="11.25">
      <c r="A159" s="80" t="s">
        <v>909</v>
      </c>
      <c r="B159" s="15"/>
      <c r="C159" s="15" t="s">
        <v>885</v>
      </c>
      <c r="D159" s="107">
        <v>38378.93659722222</v>
      </c>
      <c r="E159" s="84">
        <v>33328.34354921353</v>
      </c>
      <c r="F159" s="97">
        <v>2.1874471500467814</v>
      </c>
    </row>
    <row r="160" spans="1:13" ht="11.25">
      <c r="A160" s="80"/>
      <c r="B160" s="15"/>
      <c r="C160" s="15" t="s">
        <v>886</v>
      </c>
      <c r="D160" s="107">
        <v>38378.946851851855</v>
      </c>
      <c r="E160" s="84">
        <v>727.5535661517781</v>
      </c>
      <c r="F160" s="97">
        <v>91.47548284377594</v>
      </c>
      <c r="L160" s="84"/>
      <c r="M160" s="84"/>
    </row>
    <row r="161" spans="1:12" ht="11.25">
      <c r="A161" s="80"/>
      <c r="B161" s="15"/>
      <c r="C161" s="15" t="s">
        <v>770</v>
      </c>
      <c r="D161" s="107">
        <v>38378.957094907404</v>
      </c>
      <c r="E161" s="84">
        <v>9886.807070830773</v>
      </c>
      <c r="F161" s="97">
        <v>4.381642438445223</v>
      </c>
      <c r="L161" s="84"/>
    </row>
    <row r="162" spans="1:13" ht="11.25">
      <c r="A162" s="80"/>
      <c r="B162" s="15"/>
      <c r="C162" s="15" t="s">
        <v>887</v>
      </c>
      <c r="D162" s="107">
        <v>38378.96733796296</v>
      </c>
      <c r="E162" s="84">
        <v>36210.558164706825</v>
      </c>
      <c r="F162" s="97">
        <v>5.1185633368840175</v>
      </c>
      <c r="L162" s="84"/>
      <c r="M162" s="76"/>
    </row>
    <row r="163" spans="1:6" ht="11.25">
      <c r="A163" s="80"/>
      <c r="B163" s="15"/>
      <c r="C163" s="15" t="s">
        <v>776</v>
      </c>
      <c r="D163" s="107">
        <v>38378.97758101852</v>
      </c>
      <c r="E163" s="84">
        <v>135127.50419758135</v>
      </c>
      <c r="F163" s="97">
        <v>3.606904445202014</v>
      </c>
    </row>
    <row r="164" spans="1:13" ht="11.25">
      <c r="A164" s="80"/>
      <c r="B164" s="15"/>
      <c r="C164" s="15" t="s">
        <v>915</v>
      </c>
      <c r="D164" s="107">
        <v>38378.9878125</v>
      </c>
      <c r="E164" s="84">
        <v>15208.21456484703</v>
      </c>
      <c r="F164" s="97">
        <v>6.5283838478829646</v>
      </c>
      <c r="J164" s="78"/>
      <c r="K164" s="78"/>
      <c r="L164" s="79"/>
      <c r="M164" s="79"/>
    </row>
    <row r="165" spans="1:13" ht="11.25">
      <c r="A165" s="80"/>
      <c r="B165" s="15"/>
      <c r="C165" s="15" t="s">
        <v>888</v>
      </c>
      <c r="D165" s="107">
        <v>38378.99804398148</v>
      </c>
      <c r="E165" s="84">
        <v>38158.69717687859</v>
      </c>
      <c r="F165" s="97">
        <v>4.1230506430919975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916</v>
      </c>
      <c r="D166" s="107">
        <v>38379.00828703704</v>
      </c>
      <c r="E166" s="84">
        <v>28331.753928134203</v>
      </c>
      <c r="F166" s="97">
        <v>1.3277622514699399</v>
      </c>
      <c r="J166" s="83"/>
      <c r="K166" s="81"/>
      <c r="L166" s="84"/>
      <c r="M166" s="84"/>
    </row>
    <row r="167" spans="1:13" ht="11.25">
      <c r="A167" s="80"/>
      <c r="B167" s="15"/>
      <c r="C167" s="15" t="s">
        <v>917</v>
      </c>
      <c r="D167" s="107">
        <v>38379.018530092595</v>
      </c>
      <c r="E167" s="84">
        <v>22185.983955520467</v>
      </c>
      <c r="F167" s="97">
        <v>3.835380632652747</v>
      </c>
      <c r="J167" s="83"/>
      <c r="K167" s="81"/>
      <c r="L167" s="84"/>
      <c r="M167" s="84"/>
    </row>
    <row r="168" spans="1:13" ht="11.25">
      <c r="A168" s="80"/>
      <c r="B168" s="15"/>
      <c r="C168" s="15" t="s">
        <v>918</v>
      </c>
      <c r="D168" s="107">
        <v>38379.02877314815</v>
      </c>
      <c r="E168" s="84">
        <v>14399.739454940818</v>
      </c>
      <c r="F168" s="97">
        <v>3.0653686475521713</v>
      </c>
      <c r="J168" s="83"/>
      <c r="K168" s="81"/>
      <c r="L168" s="84"/>
      <c r="M168" s="84"/>
    </row>
    <row r="169" spans="1:13" ht="11.25">
      <c r="A169" s="80"/>
      <c r="B169" s="15"/>
      <c r="C169" s="15" t="s">
        <v>772</v>
      </c>
      <c r="D169" s="107">
        <v>38379.0390162037</v>
      </c>
      <c r="E169" s="84">
        <v>2386.618643534775</v>
      </c>
      <c r="F169" s="97">
        <v>4.003384997401304</v>
      </c>
      <c r="J169" s="83"/>
      <c r="K169" s="81"/>
      <c r="L169" s="84"/>
      <c r="M169" s="84"/>
    </row>
    <row r="170" spans="1:13" ht="11.25">
      <c r="A170" s="80"/>
      <c r="B170" s="15"/>
      <c r="C170" s="15" t="s">
        <v>889</v>
      </c>
      <c r="D170" s="107">
        <v>38379.04924768519</v>
      </c>
      <c r="E170" s="84">
        <v>39119.27517645877</v>
      </c>
      <c r="F170" s="97">
        <v>2.7234405650616758</v>
      </c>
      <c r="J170" s="83"/>
      <c r="K170" s="81"/>
      <c r="L170" s="84"/>
      <c r="M170" s="84"/>
    </row>
    <row r="171" spans="1:13" ht="11.25">
      <c r="A171" s="80"/>
      <c r="B171" s="15"/>
      <c r="C171" s="15" t="s">
        <v>771</v>
      </c>
      <c r="D171" s="107">
        <v>38379.05949074074</v>
      </c>
      <c r="E171" s="84">
        <v>135544.16836755633</v>
      </c>
      <c r="F171" s="97">
        <v>5.834557012521459</v>
      </c>
      <c r="J171" s="83"/>
      <c r="K171" s="81"/>
      <c r="L171" s="84"/>
      <c r="M171" s="84"/>
    </row>
    <row r="172" spans="1:13" ht="11.25">
      <c r="A172" s="80"/>
      <c r="B172" s="15"/>
      <c r="C172" s="15" t="s">
        <v>919</v>
      </c>
      <c r="D172" s="107">
        <v>38379.06972222222</v>
      </c>
      <c r="E172" s="84">
        <v>3860.0897913194935</v>
      </c>
      <c r="F172" s="97">
        <v>3.645156130528163</v>
      </c>
      <c r="J172" s="83"/>
      <c r="K172" s="81"/>
      <c r="L172" s="84"/>
      <c r="M172" s="84"/>
    </row>
    <row r="173" spans="1:13" ht="11.25">
      <c r="A173" s="80"/>
      <c r="B173" s="15"/>
      <c r="C173" s="15" t="s">
        <v>920</v>
      </c>
      <c r="D173" s="107">
        <v>38379.0799537037</v>
      </c>
      <c r="E173" s="84">
        <v>7726.703024544773</v>
      </c>
      <c r="F173" s="97">
        <v>5.43114215154266</v>
      </c>
      <c r="J173" s="83"/>
      <c r="K173" s="81"/>
      <c r="L173" s="84"/>
      <c r="M173" s="84"/>
    </row>
    <row r="174" spans="1:13" ht="11.25">
      <c r="A174" s="80"/>
      <c r="B174" s="15"/>
      <c r="C174" s="15" t="s">
        <v>921</v>
      </c>
      <c r="D174" s="107">
        <v>38379.09017361111</v>
      </c>
      <c r="E174" s="84">
        <v>7847.149769530304</v>
      </c>
      <c r="F174" s="97">
        <v>14.946859009544442</v>
      </c>
      <c r="J174" s="83"/>
      <c r="K174" s="81"/>
      <c r="L174" s="84"/>
      <c r="M174" s="84"/>
    </row>
    <row r="175" spans="1:13" ht="11.25">
      <c r="A175" s="80"/>
      <c r="B175" s="15"/>
      <c r="C175" s="15" t="s">
        <v>890</v>
      </c>
      <c r="D175" s="107">
        <v>38379.10039351852</v>
      </c>
      <c r="E175" s="84">
        <v>42118.24370025327</v>
      </c>
      <c r="F175" s="97">
        <v>3.8322771207754833</v>
      </c>
      <c r="J175" s="83"/>
      <c r="K175" s="81"/>
      <c r="L175" s="84"/>
      <c r="M175" s="84"/>
    </row>
    <row r="176" spans="1:13" ht="11.25">
      <c r="A176" s="80"/>
      <c r="B176" s="15"/>
      <c r="C176" s="15" t="s">
        <v>891</v>
      </c>
      <c r="D176" s="107">
        <v>38379.11063657407</v>
      </c>
      <c r="E176" s="84">
        <v>11441.444028952394</v>
      </c>
      <c r="F176" s="97">
        <v>0.6301842354291903</v>
      </c>
      <c r="J176" s="83"/>
      <c r="K176" s="81"/>
      <c r="L176" s="84"/>
      <c r="M176" s="84"/>
    </row>
    <row r="177" spans="1:13" ht="11.25">
      <c r="A177" s="80"/>
      <c r="B177" s="15"/>
      <c r="C177" s="15" t="s">
        <v>922</v>
      </c>
      <c r="D177" s="107">
        <v>38379.120844907404</v>
      </c>
      <c r="E177" s="84">
        <v>17357.159626906916</v>
      </c>
      <c r="F177" s="97">
        <v>4.352071471547593</v>
      </c>
      <c r="J177" s="83"/>
      <c r="K177" s="81"/>
      <c r="L177" s="84"/>
      <c r="M177" s="84"/>
    </row>
    <row r="178" spans="1:13" ht="11.25">
      <c r="A178" s="80"/>
      <c r="B178" s="15"/>
      <c r="C178" s="15" t="s">
        <v>923</v>
      </c>
      <c r="D178" s="107">
        <v>38379.131064814814</v>
      </c>
      <c r="E178" s="84">
        <v>13221.053508174882</v>
      </c>
      <c r="F178" s="97">
        <v>2.2968107540054925</v>
      </c>
      <c r="J178" s="83"/>
      <c r="K178" s="81"/>
      <c r="L178" s="84"/>
      <c r="M178" s="84"/>
    </row>
    <row r="179" spans="1:13" ht="11.25">
      <c r="A179" s="80"/>
      <c r="B179" s="15"/>
      <c r="C179" s="15" t="s">
        <v>892</v>
      </c>
      <c r="D179" s="107">
        <v>38379.14129629629</v>
      </c>
      <c r="E179" s="84">
        <v>2353.2859620832164</v>
      </c>
      <c r="F179" s="97">
        <v>7.189685523713519</v>
      </c>
      <c r="J179" s="83"/>
      <c r="K179" s="81"/>
      <c r="L179" s="84"/>
      <c r="M179" s="84"/>
    </row>
    <row r="180" spans="1:13" ht="11.25">
      <c r="A180" s="80"/>
      <c r="B180" s="15"/>
      <c r="C180" s="15" t="s">
        <v>893</v>
      </c>
      <c r="D180" s="107">
        <v>38379.151550925926</v>
      </c>
      <c r="E180" s="84">
        <v>43871.87033740734</v>
      </c>
      <c r="F180" s="97">
        <v>0.980985431536985</v>
      </c>
      <c r="J180" s="83"/>
      <c r="K180" s="81"/>
      <c r="L180" s="84"/>
      <c r="M180" s="84"/>
    </row>
    <row r="181" spans="1:13" ht="11.25">
      <c r="A181" s="80"/>
      <c r="B181" s="15"/>
      <c r="C181" s="15" t="s">
        <v>924</v>
      </c>
      <c r="D181" s="107">
        <v>38379.16179398148</v>
      </c>
      <c r="E181" s="84">
        <v>13906.85066602099</v>
      </c>
      <c r="F181" s="97">
        <v>8.178805949743152</v>
      </c>
      <c r="J181" s="83"/>
      <c r="K181" s="81"/>
      <c r="L181" s="84"/>
      <c r="M181" s="84"/>
    </row>
    <row r="182" spans="1:13" ht="11.25">
      <c r="A182" s="80"/>
      <c r="B182" s="15"/>
      <c r="C182" s="15" t="s">
        <v>774</v>
      </c>
      <c r="D182" s="107">
        <v>38379.172002314815</v>
      </c>
      <c r="E182" s="84">
        <v>162979.2854338803</v>
      </c>
      <c r="F182" s="97">
        <v>0.8934480029896408</v>
      </c>
      <c r="J182" s="83"/>
      <c r="K182" s="81"/>
      <c r="L182" s="84"/>
      <c r="M182" s="84"/>
    </row>
    <row r="183" spans="1:13" ht="11.25">
      <c r="A183" s="80"/>
      <c r="B183" s="15"/>
      <c r="C183" s="15" t="s">
        <v>925</v>
      </c>
      <c r="D183" s="107">
        <v>38379.182222222225</v>
      </c>
      <c r="E183" s="84">
        <v>68045.0963279182</v>
      </c>
      <c r="F183" s="97">
        <v>9.33210203144379</v>
      </c>
      <c r="J183" s="83"/>
      <c r="K183" s="81"/>
      <c r="L183" s="84"/>
      <c r="M183" s="84"/>
    </row>
    <row r="184" spans="1:13" ht="11.25">
      <c r="A184" s="80"/>
      <c r="B184" s="15"/>
      <c r="C184" s="15" t="s">
        <v>926</v>
      </c>
      <c r="D184" s="107">
        <v>38379.19244212963</v>
      </c>
      <c r="E184" s="84">
        <v>52578.52162840975</v>
      </c>
      <c r="F184" s="97">
        <v>1.4505233402413225</v>
      </c>
      <c r="J184" s="83"/>
      <c r="K184" s="81"/>
      <c r="L184" s="84"/>
      <c r="M184" s="84"/>
    </row>
    <row r="185" spans="1:13" ht="11.25">
      <c r="A185" s="80"/>
      <c r="B185" s="15"/>
      <c r="C185" s="15" t="s">
        <v>894</v>
      </c>
      <c r="D185" s="107">
        <v>38379.20266203704</v>
      </c>
      <c r="E185" s="84">
        <v>44769.854860403575</v>
      </c>
      <c r="F185" s="97">
        <v>3.8399742659820384</v>
      </c>
      <c r="J185" s="83"/>
      <c r="K185" s="81"/>
      <c r="L185" s="84"/>
      <c r="M185" s="84"/>
    </row>
    <row r="186" spans="1:13" ht="11.25">
      <c r="A186" s="80"/>
      <c r="B186" s="15"/>
      <c r="C186" s="74" t="s">
        <v>773</v>
      </c>
      <c r="D186" s="107">
        <v>38379.21289351852</v>
      </c>
      <c r="E186" s="84">
        <v>2900.1918234777177</v>
      </c>
      <c r="F186" s="97">
        <v>0.629392230166186</v>
      </c>
      <c r="J186" s="83"/>
      <c r="K186" s="81"/>
      <c r="L186" s="84"/>
      <c r="M186" s="84"/>
    </row>
    <row r="187" spans="1:13" ht="11.25">
      <c r="A187" s="80"/>
      <c r="C187" s="74" t="s">
        <v>895</v>
      </c>
      <c r="D187" s="107">
        <v>38379.22311342593</v>
      </c>
      <c r="E187" s="74">
        <v>848.775809800524</v>
      </c>
      <c r="F187" s="99">
        <v>11.95664458100897</v>
      </c>
      <c r="J187" s="83"/>
      <c r="K187" s="81"/>
      <c r="L187" s="84"/>
      <c r="M187" s="84"/>
    </row>
    <row r="188" spans="1:13" ht="11.25">
      <c r="A188" s="80"/>
      <c r="C188" s="74" t="s">
        <v>775</v>
      </c>
      <c r="D188" s="107">
        <v>38379.233298611114</v>
      </c>
      <c r="E188" s="74">
        <v>162379.35141846404</v>
      </c>
      <c r="F188" s="99">
        <v>4.577766204347309</v>
      </c>
      <c r="J188" s="83"/>
      <c r="K188" s="81"/>
      <c r="L188" s="84"/>
      <c r="M188" s="84"/>
    </row>
    <row r="189" spans="1:13" ht="11.25">
      <c r="A189" s="80"/>
      <c r="C189" s="74" t="s">
        <v>927</v>
      </c>
      <c r="D189" s="107">
        <v>38379.24350694445</v>
      </c>
      <c r="E189" s="74">
        <v>2269.2480739812313</v>
      </c>
      <c r="F189" s="99">
        <v>5.972664089124964</v>
      </c>
      <c r="J189" s="83"/>
      <c r="K189" s="81"/>
      <c r="L189" s="84"/>
      <c r="M189" s="84"/>
    </row>
    <row r="190" spans="1:13" ht="11.25">
      <c r="A190" s="80"/>
      <c r="C190" s="74" t="s">
        <v>896</v>
      </c>
      <c r="D190" s="107">
        <v>38379.253703703704</v>
      </c>
      <c r="E190" s="74">
        <v>50698.210125557525</v>
      </c>
      <c r="F190" s="99">
        <v>4.1263345785327985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9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9" t="s">
        <v>719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720</v>
      </c>
      <c r="D197" s="107" t="s">
        <v>721</v>
      </c>
      <c r="E197" s="74" t="s">
        <v>722</v>
      </c>
      <c r="F197" s="99" t="s">
        <v>810</v>
      </c>
    </row>
    <row r="198" spans="1:13" ht="11.25">
      <c r="A198" s="80" t="s">
        <v>718</v>
      </c>
      <c r="C198" s="74" t="s">
        <v>885</v>
      </c>
      <c r="D198" s="107">
        <v>38378.941296296296</v>
      </c>
      <c r="E198" s="74">
        <v>28405.508297783137</v>
      </c>
      <c r="F198" s="99">
        <v>9.935620432526225</v>
      </c>
      <c r="J198" s="78"/>
      <c r="K198" s="78"/>
      <c r="L198" s="79"/>
      <c r="M198" s="79"/>
    </row>
    <row r="199" spans="1:13" ht="11.25">
      <c r="A199" s="80"/>
      <c r="C199" s="74" t="s">
        <v>886</v>
      </c>
      <c r="D199" s="107">
        <v>38378.95153935185</v>
      </c>
      <c r="E199" s="74">
        <v>129.78964542852</v>
      </c>
      <c r="F199" s="99">
        <v>40.78300724602327</v>
      </c>
      <c r="H199" s="82"/>
      <c r="J199" s="83"/>
      <c r="K199" s="81"/>
      <c r="L199" s="84"/>
      <c r="M199" s="84"/>
    </row>
    <row r="200" spans="1:13" ht="11.25">
      <c r="A200" s="80"/>
      <c r="C200" s="74" t="s">
        <v>770</v>
      </c>
      <c r="D200" s="107">
        <v>38378.96179398148</v>
      </c>
      <c r="E200" s="74">
        <v>45518.490770443444</v>
      </c>
      <c r="F200" s="99">
        <v>0.8463068778364695</v>
      </c>
      <c r="J200" s="83"/>
      <c r="K200" s="81"/>
      <c r="L200" s="84"/>
      <c r="M200" s="84"/>
    </row>
    <row r="201" spans="1:13" ht="11.25">
      <c r="A201" s="80"/>
      <c r="C201" s="74" t="s">
        <v>887</v>
      </c>
      <c r="D201" s="107">
        <v>38378.972025462965</v>
      </c>
      <c r="E201" s="74">
        <v>31617.139113261826</v>
      </c>
      <c r="F201" s="99">
        <v>3.106733546467153</v>
      </c>
      <c r="J201" s="83"/>
      <c r="K201" s="81"/>
      <c r="L201" s="84"/>
      <c r="M201" s="84"/>
    </row>
    <row r="202" spans="1:13" ht="11.25">
      <c r="A202" s="80"/>
      <c r="C202" s="74" t="s">
        <v>776</v>
      </c>
      <c r="D202" s="107">
        <v>38378.98226851852</v>
      </c>
      <c r="E202" s="74">
        <v>7396.448933011666</v>
      </c>
      <c r="F202" s="99">
        <v>1.4151888696438828</v>
      </c>
      <c r="J202" s="83"/>
      <c r="K202" s="81"/>
      <c r="L202" s="84"/>
      <c r="M202" s="84"/>
    </row>
    <row r="203" spans="1:13" ht="11.25">
      <c r="A203" s="80"/>
      <c r="C203" s="74" t="s">
        <v>915</v>
      </c>
      <c r="D203" s="107">
        <v>38378.9925</v>
      </c>
      <c r="E203" s="74">
        <v>10790.033583568102</v>
      </c>
      <c r="F203" s="99">
        <v>9.206263838983665</v>
      </c>
      <c r="J203" s="83"/>
      <c r="K203" s="81"/>
      <c r="L203" s="84"/>
      <c r="M203" s="84"/>
    </row>
    <row r="204" spans="1:13" ht="11.25">
      <c r="A204" s="80"/>
      <c r="C204" s="74" t="s">
        <v>888</v>
      </c>
      <c r="D204" s="107">
        <v>38379.00274305556</v>
      </c>
      <c r="E204" s="74">
        <v>33187.49236538396</v>
      </c>
      <c r="F204" s="99">
        <v>4.217699595922817</v>
      </c>
      <c r="J204" s="83"/>
      <c r="K204" s="81"/>
      <c r="L204" s="84"/>
      <c r="M204" s="84"/>
    </row>
    <row r="205" spans="1:13" ht="11.25">
      <c r="A205" s="80"/>
      <c r="C205" s="74" t="s">
        <v>916</v>
      </c>
      <c r="D205" s="107">
        <v>38379.01298611111</v>
      </c>
      <c r="E205" s="74">
        <v>6881.651023631437</v>
      </c>
      <c r="F205" s="99">
        <v>2.622550247129679</v>
      </c>
      <c r="J205" s="83"/>
      <c r="K205" s="81"/>
      <c r="L205" s="84"/>
      <c r="M205" s="84"/>
    </row>
    <row r="206" spans="1:13" ht="11.25">
      <c r="A206" s="80"/>
      <c r="C206" s="74" t="s">
        <v>917</v>
      </c>
      <c r="D206" s="107">
        <v>38379.02322916667</v>
      </c>
      <c r="E206" s="74">
        <v>5868.510844055697</v>
      </c>
      <c r="F206" s="99">
        <v>6.832812606730585</v>
      </c>
      <c r="J206" s="83"/>
      <c r="K206" s="81"/>
      <c r="L206" s="84"/>
      <c r="M206" s="84"/>
    </row>
    <row r="207" spans="1:13" ht="11.25">
      <c r="A207" s="80"/>
      <c r="C207" s="74" t="s">
        <v>918</v>
      </c>
      <c r="D207" s="107">
        <v>38379.033472222225</v>
      </c>
      <c r="E207" s="74">
        <v>33503.95322341341</v>
      </c>
      <c r="F207" s="99">
        <v>2.268421602253892</v>
      </c>
      <c r="J207" s="83"/>
      <c r="K207" s="81"/>
      <c r="L207" s="84"/>
      <c r="M207" s="84"/>
    </row>
    <row r="208" spans="1:13" ht="11.25">
      <c r="A208" s="80"/>
      <c r="C208" s="74" t="s">
        <v>772</v>
      </c>
      <c r="D208" s="107">
        <v>38379.04371527778</v>
      </c>
      <c r="E208" s="74">
        <v>21184.467600031607</v>
      </c>
      <c r="F208" s="99">
        <v>2.646434405123025</v>
      </c>
      <c r="J208" s="83"/>
      <c r="K208" s="81"/>
      <c r="L208" s="84"/>
      <c r="M208" s="84"/>
    </row>
    <row r="209" spans="1:13" ht="11.25">
      <c r="A209" s="80"/>
      <c r="C209" s="74" t="s">
        <v>889</v>
      </c>
      <c r="D209" s="107">
        <v>38379.05394675926</v>
      </c>
      <c r="E209" s="74">
        <v>34560.26800905267</v>
      </c>
      <c r="F209" s="99">
        <v>1.4334127552454303</v>
      </c>
      <c r="J209" s="83"/>
      <c r="K209" s="81"/>
      <c r="L209" s="84"/>
      <c r="M209" s="84"/>
    </row>
    <row r="210" spans="1:13" ht="11.25">
      <c r="A210" s="80"/>
      <c r="C210" s="74" t="s">
        <v>771</v>
      </c>
      <c r="D210" s="107">
        <v>38379.06417824074</v>
      </c>
      <c r="E210" s="74">
        <v>3681.8628059674143</v>
      </c>
      <c r="F210" s="99">
        <v>2.8966761598607467</v>
      </c>
      <c r="J210" s="83"/>
      <c r="K210" s="81"/>
      <c r="L210" s="84"/>
      <c r="M210" s="84"/>
    </row>
    <row r="211" spans="1:13" ht="11.25">
      <c r="A211" s="80"/>
      <c r="C211" s="74" t="s">
        <v>919</v>
      </c>
      <c r="D211" s="107">
        <v>38379.074421296296</v>
      </c>
      <c r="E211" s="74">
        <v>36459.80330417711</v>
      </c>
      <c r="F211" s="99">
        <v>1.0305913293231501</v>
      </c>
      <c r="J211" s="83"/>
      <c r="K211" s="81"/>
      <c r="L211" s="84"/>
      <c r="M211" s="84"/>
    </row>
    <row r="212" spans="1:13" ht="11.25">
      <c r="A212" s="80"/>
      <c r="C212" s="74" t="s">
        <v>920</v>
      </c>
      <c r="D212" s="107">
        <v>38379.084641203706</v>
      </c>
      <c r="E212" s="74">
        <v>47241.953631250275</v>
      </c>
      <c r="F212" s="99">
        <v>1.7438690961953736</v>
      </c>
      <c r="J212" s="83"/>
      <c r="K212" s="81"/>
      <c r="L212" s="84"/>
      <c r="M212" s="84"/>
    </row>
    <row r="213" spans="1:13" ht="11.25">
      <c r="A213" s="80"/>
      <c r="C213" s="74" t="s">
        <v>921</v>
      </c>
      <c r="D213" s="107">
        <v>38379.09486111111</v>
      </c>
      <c r="E213" s="74">
        <v>45679.41554328898</v>
      </c>
      <c r="F213" s="99">
        <v>3.9094048398920678</v>
      </c>
      <c r="J213" s="83"/>
      <c r="K213" s="81"/>
      <c r="L213" s="84"/>
      <c r="M213" s="84"/>
    </row>
    <row r="214" spans="1:13" ht="11.25">
      <c r="A214" s="80"/>
      <c r="C214" s="74" t="s">
        <v>890</v>
      </c>
      <c r="D214" s="107">
        <v>38379.105104166665</v>
      </c>
      <c r="E214" s="74">
        <v>34709.330849207516</v>
      </c>
      <c r="F214" s="99">
        <v>2.083811369660648</v>
      </c>
      <c r="J214" s="83"/>
      <c r="K214" s="81"/>
      <c r="L214" s="84"/>
      <c r="M214" s="84"/>
    </row>
    <row r="215" spans="1:13" ht="11.25">
      <c r="A215" s="80"/>
      <c r="C215" s="74" t="s">
        <v>891</v>
      </c>
      <c r="D215" s="107">
        <v>38379.115324074075</v>
      </c>
      <c r="E215" s="74">
        <v>46140.33296654583</v>
      </c>
      <c r="F215" s="99">
        <v>5.307271028545569</v>
      </c>
      <c r="J215" s="83"/>
      <c r="K215" s="81"/>
      <c r="L215" s="84"/>
      <c r="M215" s="84"/>
    </row>
    <row r="216" spans="1:13" ht="11.25">
      <c r="A216" s="80"/>
      <c r="C216" s="74" t="s">
        <v>922</v>
      </c>
      <c r="D216" s="107">
        <v>38379.125543981485</v>
      </c>
      <c r="E216" s="74">
        <v>39667.925367834716</v>
      </c>
      <c r="F216" s="99">
        <v>2.5379210514654904</v>
      </c>
      <c r="J216" s="83"/>
      <c r="K216" s="81"/>
      <c r="L216" s="84"/>
      <c r="M216" s="84"/>
    </row>
    <row r="217" spans="1:13" ht="11.25">
      <c r="A217" s="80"/>
      <c r="C217" s="74" t="s">
        <v>923</v>
      </c>
      <c r="D217" s="107">
        <v>38379.13576388889</v>
      </c>
      <c r="E217" s="74">
        <v>50213.574454785325</v>
      </c>
      <c r="F217" s="99">
        <v>3.073944934108052</v>
      </c>
      <c r="J217" s="83"/>
      <c r="K217" s="81"/>
      <c r="L217" s="84"/>
      <c r="M217" s="84"/>
    </row>
    <row r="218" spans="1:13" ht="11.25">
      <c r="A218" s="80"/>
      <c r="C218" s="74" t="s">
        <v>892</v>
      </c>
      <c r="D218" s="107">
        <v>38379.14599537037</v>
      </c>
      <c r="E218" s="74">
        <v>39881.788609579016</v>
      </c>
      <c r="F218" s="99">
        <v>2.980774311745585</v>
      </c>
      <c r="J218" s="83"/>
      <c r="K218" s="81"/>
      <c r="L218" s="84"/>
      <c r="M218" s="84"/>
    </row>
    <row r="219" spans="1:13" ht="11.25">
      <c r="A219" s="80"/>
      <c r="C219" s="74" t="s">
        <v>893</v>
      </c>
      <c r="D219" s="107">
        <v>38379.15626157408</v>
      </c>
      <c r="E219" s="74">
        <v>34738.18638758014</v>
      </c>
      <c r="F219" s="99">
        <v>1.933647283859821</v>
      </c>
      <c r="J219" s="83"/>
      <c r="K219" s="81"/>
      <c r="L219" s="84"/>
      <c r="M219" s="84"/>
    </row>
    <row r="220" spans="1:13" ht="11.25">
      <c r="A220" s="80"/>
      <c r="C220" s="74" t="s">
        <v>924</v>
      </c>
      <c r="D220" s="107">
        <v>38379.16648148148</v>
      </c>
      <c r="E220" s="74">
        <v>37873.67796821158</v>
      </c>
      <c r="F220" s="99">
        <v>3.9191188840780167</v>
      </c>
      <c r="J220" s="83"/>
      <c r="K220" s="81"/>
      <c r="L220" s="84"/>
      <c r="M220" s="84"/>
    </row>
    <row r="221" spans="1:13" ht="11.25">
      <c r="A221" s="80"/>
      <c r="C221" s="74" t="s">
        <v>774</v>
      </c>
      <c r="D221" s="107">
        <v>38379.17670138889</v>
      </c>
      <c r="E221" s="74">
        <v>8166.185810552971</v>
      </c>
      <c r="F221" s="99">
        <v>4.78070462087536</v>
      </c>
      <c r="J221" s="83"/>
      <c r="K221" s="81"/>
      <c r="L221" s="84"/>
      <c r="M221" s="84"/>
    </row>
    <row r="222" spans="1:13" ht="11.25">
      <c r="A222" s="80"/>
      <c r="C222" s="74" t="s">
        <v>925</v>
      </c>
      <c r="D222" s="107">
        <v>38379.18690972222</v>
      </c>
      <c r="E222" s="74">
        <v>15830.494209103155</v>
      </c>
      <c r="F222" s="99">
        <v>4.67771470687478</v>
      </c>
      <c r="J222" s="83"/>
      <c r="K222" s="81"/>
      <c r="L222" s="84"/>
      <c r="M222" s="84"/>
    </row>
    <row r="223" spans="1:13" ht="11.25">
      <c r="A223" s="80"/>
      <c r="C223" s="74" t="s">
        <v>926</v>
      </c>
      <c r="D223" s="107">
        <v>38379.1971412037</v>
      </c>
      <c r="E223" s="74">
        <v>21264.06944147341</v>
      </c>
      <c r="F223" s="99">
        <v>6.625408715347927</v>
      </c>
      <c r="J223" s="83"/>
      <c r="K223" s="81"/>
      <c r="L223" s="84"/>
      <c r="M223" s="84"/>
    </row>
    <row r="224" spans="1:13" ht="11.25">
      <c r="A224" s="80"/>
      <c r="C224" s="74" t="s">
        <v>894</v>
      </c>
      <c r="D224" s="107">
        <v>38379.20736111111</v>
      </c>
      <c r="E224" s="74">
        <v>36898.11333276953</v>
      </c>
      <c r="F224" s="99">
        <v>2.5207142005020913</v>
      </c>
      <c r="J224" s="83"/>
      <c r="K224" s="81"/>
      <c r="L224" s="84"/>
      <c r="M224" s="84"/>
    </row>
    <row r="225" spans="1:13" ht="11.25">
      <c r="A225" s="80"/>
      <c r="C225" s="74" t="s">
        <v>773</v>
      </c>
      <c r="D225" s="107">
        <v>38379.21758101852</v>
      </c>
      <c r="E225" s="74">
        <v>23532.655216440515</v>
      </c>
      <c r="F225" s="99">
        <v>1.5997152173811224</v>
      </c>
      <c r="J225" s="83"/>
      <c r="K225" s="81"/>
      <c r="L225" s="84"/>
      <c r="M225" s="84"/>
    </row>
    <row r="226" spans="1:13" ht="11.25">
      <c r="A226" s="80"/>
      <c r="C226" s="74" t="s">
        <v>895</v>
      </c>
      <c r="D226" s="107">
        <v>38379.227789351855</v>
      </c>
      <c r="E226" s="74">
        <v>259.9069945732181</v>
      </c>
      <c r="F226" s="99">
        <v>110.91062754002535</v>
      </c>
      <c r="J226" s="83"/>
      <c r="K226" s="81"/>
      <c r="L226" s="84"/>
      <c r="M226" s="84"/>
    </row>
    <row r="227" spans="1:6" ht="11.25">
      <c r="A227" s="80"/>
      <c r="C227" s="74" t="s">
        <v>775</v>
      </c>
      <c r="D227" s="107">
        <v>38379.23799768519</v>
      </c>
      <c r="E227" s="74">
        <v>3815.240007016847</v>
      </c>
      <c r="F227" s="99">
        <v>5.735140206510588</v>
      </c>
    </row>
    <row r="228" spans="1:13" ht="11.25">
      <c r="A228" s="80"/>
      <c r="C228" s="74" t="s">
        <v>927</v>
      </c>
      <c r="D228" s="107">
        <v>38379.24818287037</v>
      </c>
      <c r="E228" s="74">
        <v>41362.19511561509</v>
      </c>
      <c r="F228" s="99">
        <v>5.750859280135291</v>
      </c>
      <c r="H228" s="83"/>
      <c r="M228" s="77"/>
    </row>
    <row r="229" spans="1:6" ht="11.25">
      <c r="A229" s="80"/>
      <c r="C229" s="74" t="s">
        <v>896</v>
      </c>
      <c r="D229" s="107">
        <v>38379.25837962963</v>
      </c>
      <c r="E229" s="74">
        <v>38107.5141021235</v>
      </c>
      <c r="F229" s="99">
        <v>1.58313782488257</v>
      </c>
    </row>
    <row r="230" ht="11.25">
      <c r="A230" s="80"/>
    </row>
    <row r="231" spans="1:6" ht="11.25">
      <c r="A231" s="80"/>
      <c r="E231" s="74">
        <v>799516.3286641873</v>
      </c>
      <c r="F231" s="99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9" t="s">
        <v>719</v>
      </c>
    </row>
    <row r="234" ht="11.25">
      <c r="A234" s="80"/>
    </row>
    <row r="235" ht="11.25">
      <c r="A235" s="80"/>
    </row>
    <row r="236" spans="1:6" ht="11.25">
      <c r="A236" s="80"/>
      <c r="C236" s="74" t="s">
        <v>720</v>
      </c>
      <c r="D236" s="107" t="s">
        <v>721</v>
      </c>
      <c r="E236" s="74" t="s">
        <v>722</v>
      </c>
      <c r="F236" s="99" t="s">
        <v>810</v>
      </c>
    </row>
    <row r="237" spans="1:6" ht="11.25">
      <c r="A237" s="80" t="s">
        <v>910</v>
      </c>
      <c r="C237" s="74" t="s">
        <v>885</v>
      </c>
      <c r="D237" s="107">
        <v>38378.94273148148</v>
      </c>
      <c r="E237" s="74">
        <v>4890473.362148869</v>
      </c>
      <c r="F237" s="99">
        <v>4.97460734486594</v>
      </c>
    </row>
    <row r="238" spans="1:6" ht="11.25">
      <c r="A238" s="80"/>
      <c r="C238" s="74" t="s">
        <v>886</v>
      </c>
      <c r="D238" s="107">
        <v>38378.95297453704</v>
      </c>
      <c r="E238" s="74">
        <v>6609.033833742392</v>
      </c>
      <c r="F238" s="99">
        <v>16.12731762613651</v>
      </c>
    </row>
    <row r="239" spans="1:6" ht="11.25">
      <c r="A239" s="80"/>
      <c r="C239" s="74" t="s">
        <v>770</v>
      </c>
      <c r="D239" s="107">
        <v>38378.963217592594</v>
      </c>
      <c r="E239" s="74">
        <v>1296615.6744708335</v>
      </c>
      <c r="F239" s="99">
        <v>2.0595988942693206</v>
      </c>
    </row>
    <row r="240" spans="1:6" ht="11.25">
      <c r="A240" s="80"/>
      <c r="C240" s="74" t="s">
        <v>887</v>
      </c>
      <c r="D240" s="107">
        <v>38378.97346064815</v>
      </c>
      <c r="E240" s="74">
        <v>4961346.489240667</v>
      </c>
      <c r="F240" s="99">
        <v>5.734060623850503</v>
      </c>
    </row>
    <row r="241" spans="1:6" ht="11.25">
      <c r="A241" s="80"/>
      <c r="C241" s="74" t="s">
        <v>776</v>
      </c>
      <c r="D241" s="107">
        <v>38378.98369212963</v>
      </c>
      <c r="E241" s="74">
        <v>13391.30523118883</v>
      </c>
      <c r="F241" s="99">
        <v>8.287645775931367</v>
      </c>
    </row>
    <row r="242" spans="1:6" ht="11.25">
      <c r="A242" s="80"/>
      <c r="C242" s="74" t="s">
        <v>915</v>
      </c>
      <c r="D242" s="107">
        <v>38378.99392361111</v>
      </c>
      <c r="E242" s="74">
        <v>1126828.2977810383</v>
      </c>
      <c r="F242" s="99">
        <v>22.44389763993078</v>
      </c>
    </row>
    <row r="243" spans="1:6" ht="11.25">
      <c r="A243" s="80"/>
      <c r="C243" s="74" t="s">
        <v>888</v>
      </c>
      <c r="D243" s="107">
        <v>38379.00417824074</v>
      </c>
      <c r="E243" s="74">
        <v>5218630.309428265</v>
      </c>
      <c r="F243" s="99">
        <v>1.85122300163317</v>
      </c>
    </row>
    <row r="244" spans="1:6" ht="11.25">
      <c r="A244" s="80"/>
      <c r="C244" s="74" t="s">
        <v>916</v>
      </c>
      <c r="D244" s="107">
        <v>38379.01440972222</v>
      </c>
      <c r="E244" s="74">
        <v>1421531.8768944328</v>
      </c>
      <c r="F244" s="99">
        <v>2.137216843334802</v>
      </c>
    </row>
    <row r="245" spans="1:6" ht="11.25">
      <c r="A245" s="80"/>
      <c r="C245" s="74" t="s">
        <v>917</v>
      </c>
      <c r="D245" s="107">
        <v>38379.02465277778</v>
      </c>
      <c r="E245" s="74">
        <v>1075695.1175925417</v>
      </c>
      <c r="F245" s="99">
        <v>14.300189360918248</v>
      </c>
    </row>
    <row r="246" spans="1:6" ht="11.25">
      <c r="A246" s="80"/>
      <c r="C246" s="74" t="s">
        <v>918</v>
      </c>
      <c r="D246" s="107">
        <v>38379.034907407404</v>
      </c>
      <c r="E246" s="74">
        <v>953598.3788444512</v>
      </c>
      <c r="F246" s="99">
        <v>3.3432338288092804</v>
      </c>
    </row>
    <row r="247" spans="1:6" ht="11.25">
      <c r="A247" s="80"/>
      <c r="C247" s="74" t="s">
        <v>772</v>
      </c>
      <c r="D247" s="107">
        <v>38379.045127314814</v>
      </c>
      <c r="E247" s="74">
        <v>3646804.485898592</v>
      </c>
      <c r="F247" s="99">
        <v>9.094020664176682</v>
      </c>
    </row>
    <row r="248" spans="1:6" ht="11.25">
      <c r="A248" s="80"/>
      <c r="C248" s="74" t="s">
        <v>889</v>
      </c>
      <c r="D248" s="107">
        <v>38379.05537037037</v>
      </c>
      <c r="E248" s="74">
        <v>5343965.443330824</v>
      </c>
      <c r="F248" s="99">
        <v>4.104299782931281</v>
      </c>
    </row>
    <row r="249" spans="1:6" ht="11.25">
      <c r="A249" s="80"/>
      <c r="C249" s="74" t="s">
        <v>771</v>
      </c>
      <c r="D249" s="107">
        <v>38379.065613425926</v>
      </c>
      <c r="E249" s="74">
        <v>12606.434019645305</v>
      </c>
      <c r="F249" s="99">
        <v>2.790310386139835</v>
      </c>
    </row>
    <row r="250" spans="1:6" ht="11.25">
      <c r="A250" s="80"/>
      <c r="C250" s="74" t="s">
        <v>919</v>
      </c>
      <c r="D250" s="107">
        <v>38379.07585648148</v>
      </c>
      <c r="E250" s="74">
        <v>3747626.284752956</v>
      </c>
      <c r="F250" s="99">
        <v>0.8240745795069432</v>
      </c>
    </row>
    <row r="251" spans="1:6" ht="11.25">
      <c r="A251" s="80"/>
      <c r="C251" s="74" t="s">
        <v>920</v>
      </c>
      <c r="D251" s="107">
        <v>38379.086064814815</v>
      </c>
      <c r="E251" s="74">
        <v>1117840.1049801726</v>
      </c>
      <c r="F251" s="99">
        <v>1.7499879639435403</v>
      </c>
    </row>
    <row r="252" spans="1:6" ht="11.25">
      <c r="A252" s="80"/>
      <c r="C252" s="74" t="s">
        <v>921</v>
      </c>
      <c r="D252" s="107">
        <v>38379.096296296295</v>
      </c>
      <c r="E252" s="74">
        <v>1356050.4792677881</v>
      </c>
      <c r="F252" s="99">
        <v>4.311309559396165</v>
      </c>
    </row>
    <row r="253" spans="1:6" ht="11.25">
      <c r="A253" s="80"/>
      <c r="C253" s="74" t="s">
        <v>890</v>
      </c>
      <c r="D253" s="107">
        <v>38379.106527777774</v>
      </c>
      <c r="E253" s="74">
        <v>5573777.031615781</v>
      </c>
      <c r="F253" s="99">
        <v>2.5066485502504405</v>
      </c>
    </row>
    <row r="254" spans="1:6" ht="11.25">
      <c r="A254" s="80"/>
      <c r="C254" s="74" t="s">
        <v>891</v>
      </c>
      <c r="D254" s="107">
        <v>38379.11675925926</v>
      </c>
      <c r="E254" s="74">
        <v>1500974.8457034328</v>
      </c>
      <c r="F254" s="99">
        <v>3.0033812876974046</v>
      </c>
    </row>
    <row r="255" spans="1:6" ht="11.25">
      <c r="A255" s="80"/>
      <c r="C255" s="74" t="s">
        <v>922</v>
      </c>
      <c r="D255" s="107">
        <v>38379.126967592594</v>
      </c>
      <c r="E255" s="74">
        <v>1047556.3592288499</v>
      </c>
      <c r="F255" s="99">
        <v>3.7660199624590343</v>
      </c>
    </row>
    <row r="256" spans="1:6" ht="11.25">
      <c r="A256" s="80"/>
      <c r="C256" s="74" t="s">
        <v>923</v>
      </c>
      <c r="D256" s="107">
        <v>38379.1371875</v>
      </c>
      <c r="E256" s="74">
        <v>982874.1015637096</v>
      </c>
      <c r="F256" s="99">
        <v>0.6574495855099484</v>
      </c>
    </row>
    <row r="257" spans="1:6" ht="11.25">
      <c r="A257" s="80"/>
      <c r="C257" s="74" t="s">
        <v>892</v>
      </c>
      <c r="D257" s="107">
        <v>38379.14743055555</v>
      </c>
      <c r="E257" s="74">
        <v>4565020.60152181</v>
      </c>
      <c r="F257" s="99">
        <v>4.210806306831247</v>
      </c>
    </row>
    <row r="258" spans="1:6" ht="11.25">
      <c r="A258" s="80"/>
      <c r="C258" s="74" t="s">
        <v>893</v>
      </c>
      <c r="D258" s="107">
        <v>38379.157685185186</v>
      </c>
      <c r="E258" s="74">
        <v>5365983.731479861</v>
      </c>
      <c r="F258" s="99">
        <v>5.508883849097727</v>
      </c>
    </row>
    <row r="259" spans="1:6" ht="11.25">
      <c r="A259" s="80"/>
      <c r="C259" s="74" t="s">
        <v>924</v>
      </c>
      <c r="D259" s="107">
        <v>38379.167905092596</v>
      </c>
      <c r="E259" s="74">
        <v>1191553.4526702273</v>
      </c>
      <c r="F259" s="99">
        <v>0.9294872219707453</v>
      </c>
    </row>
    <row r="260" spans="1:6" ht="11.25">
      <c r="A260" s="80"/>
      <c r="C260" s="74" t="s">
        <v>774</v>
      </c>
      <c r="D260" s="107">
        <v>38379.178125</v>
      </c>
      <c r="E260" s="74">
        <v>15109.13468169966</v>
      </c>
      <c r="F260" s="99">
        <v>3.7499170059155773</v>
      </c>
    </row>
    <row r="261" spans="1:6" ht="11.25">
      <c r="A261" s="80"/>
      <c r="C261" s="74" t="s">
        <v>925</v>
      </c>
      <c r="D261" s="107">
        <v>38379.18834490741</v>
      </c>
      <c r="E261" s="74">
        <v>577481.0639297817</v>
      </c>
      <c r="F261" s="99">
        <v>3.407898590312007</v>
      </c>
    </row>
    <row r="262" spans="1:6" ht="11.25">
      <c r="A262" s="80"/>
      <c r="C262" s="74" t="s">
        <v>926</v>
      </c>
      <c r="D262" s="107">
        <v>38379.19856481482</v>
      </c>
      <c r="E262" s="74">
        <v>714596.6303690166</v>
      </c>
      <c r="F262" s="99">
        <v>3.430949640207766</v>
      </c>
    </row>
    <row r="263" spans="1:6" ht="11.25">
      <c r="A263" s="80"/>
      <c r="C263" s="74" t="s">
        <v>894</v>
      </c>
      <c r="D263" s="107">
        <v>38379.20878472222</v>
      </c>
      <c r="E263" s="74">
        <v>5533852.8447843185</v>
      </c>
      <c r="F263" s="99">
        <v>2.7675155865686842</v>
      </c>
    </row>
    <row r="264" spans="1:6" ht="11.25">
      <c r="A264" s="80"/>
      <c r="C264" s="74" t="s">
        <v>773</v>
      </c>
      <c r="D264" s="107">
        <v>38379.2190162037</v>
      </c>
      <c r="E264" s="74">
        <v>3896116.0640481682</v>
      </c>
      <c r="F264" s="99">
        <v>6.660491446514875</v>
      </c>
    </row>
    <row r="265" spans="1:6" ht="11.25">
      <c r="A265" s="80"/>
      <c r="C265" s="74" t="s">
        <v>895</v>
      </c>
      <c r="D265" s="107">
        <v>38379.229212962964</v>
      </c>
      <c r="E265" s="74">
        <v>8142.767119985706</v>
      </c>
      <c r="F265" s="99">
        <v>3.6838338338430394</v>
      </c>
    </row>
    <row r="266" spans="1:6" ht="11.25">
      <c r="A266" s="80"/>
      <c r="C266" s="74" t="s">
        <v>775</v>
      </c>
      <c r="D266" s="107">
        <v>38379.2394212963</v>
      </c>
      <c r="E266" s="74">
        <v>11640.982805399773</v>
      </c>
      <c r="F266" s="99">
        <v>10.892204077655425</v>
      </c>
    </row>
    <row r="267" spans="1:6" ht="11.25">
      <c r="A267" s="80"/>
      <c r="C267" s="74" t="s">
        <v>927</v>
      </c>
      <c r="D267" s="107">
        <v>38379.249606481484</v>
      </c>
      <c r="E267" s="74">
        <v>4886499.767459798</v>
      </c>
      <c r="F267" s="99">
        <v>4.13411046895143</v>
      </c>
    </row>
    <row r="268" spans="1:6" ht="11.25">
      <c r="A268" s="80"/>
      <c r="C268" s="74" t="s">
        <v>896</v>
      </c>
      <c r="D268" s="107">
        <v>38379.25981481482</v>
      </c>
      <c r="E268" s="74">
        <v>5654240.897495965</v>
      </c>
      <c r="F268" s="99">
        <v>2.638586028486724</v>
      </c>
    </row>
    <row r="269" ht="11.25">
      <c r="A269" s="80"/>
    </row>
    <row r="270" spans="1:6" ht="11.25">
      <c r="A270" s="80"/>
      <c r="E270" s="74">
        <v>372894.2400833543</v>
      </c>
      <c r="F270" s="99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9" t="s">
        <v>719</v>
      </c>
    </row>
    <row r="273" ht="11.25">
      <c r="A273" s="80"/>
    </row>
    <row r="274" ht="11.25">
      <c r="A274" s="80"/>
    </row>
    <row r="275" spans="1:6" ht="11.25">
      <c r="A275" s="80"/>
      <c r="C275" s="74" t="s">
        <v>720</v>
      </c>
      <c r="D275" s="107" t="s">
        <v>721</v>
      </c>
      <c r="E275" s="74" t="s">
        <v>722</v>
      </c>
      <c r="F275" s="99" t="s">
        <v>810</v>
      </c>
    </row>
    <row r="276" spans="1:6" ht="11.25">
      <c r="A276" s="80" t="s">
        <v>911</v>
      </c>
      <c r="C276" s="74" t="s">
        <v>885</v>
      </c>
      <c r="D276" s="107">
        <v>38378.93844907408</v>
      </c>
      <c r="E276" s="74">
        <v>33419.91198438812</v>
      </c>
      <c r="F276" s="99">
        <v>9.672106213479784</v>
      </c>
    </row>
    <row r="277" spans="1:6" ht="11.25">
      <c r="A277" s="80"/>
      <c r="C277" s="74" t="s">
        <v>886</v>
      </c>
      <c r="D277" s="107">
        <v>38378.94869212963</v>
      </c>
      <c r="E277" s="74">
        <v>200.24108494323625</v>
      </c>
      <c r="F277" s="99">
        <v>41.908113999932084</v>
      </c>
    </row>
    <row r="278" spans="1:6" ht="11.25">
      <c r="A278" s="80"/>
      <c r="C278" s="74" t="s">
        <v>770</v>
      </c>
      <c r="D278" s="107">
        <v>38378.95893518518</v>
      </c>
      <c r="E278" s="74">
        <v>30599.467658893</v>
      </c>
      <c r="F278" s="99">
        <v>41.36394809323688</v>
      </c>
    </row>
    <row r="279" spans="1:6" ht="11.25">
      <c r="A279" s="80"/>
      <c r="C279" s="74" t="s">
        <v>887</v>
      </c>
      <c r="D279" s="107">
        <v>38378.96917824074</v>
      </c>
      <c r="E279" s="74">
        <v>37220.3655328382</v>
      </c>
      <c r="F279" s="99">
        <v>4.967221374624546</v>
      </c>
    </row>
    <row r="280" spans="1:6" ht="11.25">
      <c r="A280" s="80"/>
      <c r="C280" s="74" t="s">
        <v>776</v>
      </c>
      <c r="D280" s="107">
        <v>38378.979421296295</v>
      </c>
      <c r="E280" s="74">
        <v>2756.0899599967915</v>
      </c>
      <c r="F280" s="99">
        <v>15.671438393021715</v>
      </c>
    </row>
    <row r="281" spans="1:6" ht="11.25">
      <c r="A281" s="80"/>
      <c r="C281" s="74" t="s">
        <v>915</v>
      </c>
      <c r="D281" s="107">
        <v>38378.98966435185</v>
      </c>
      <c r="E281" s="74">
        <v>6817.845099990827</v>
      </c>
      <c r="F281" s="99">
        <v>11.24794141221801</v>
      </c>
    </row>
    <row r="282" spans="1:6" ht="11.25">
      <c r="A282" s="80"/>
      <c r="C282" s="74" t="s">
        <v>888</v>
      </c>
      <c r="D282" s="107">
        <v>38378.99988425926</v>
      </c>
      <c r="E282" s="74">
        <v>37712.37558544132</v>
      </c>
      <c r="F282" s="99">
        <v>9.05992184202832</v>
      </c>
    </row>
    <row r="283" spans="1:6" ht="11.25">
      <c r="A283" s="80"/>
      <c r="C283" s="74" t="s">
        <v>916</v>
      </c>
      <c r="D283" s="107">
        <v>38379.01012731482</v>
      </c>
      <c r="E283" s="74">
        <v>3504.1619322142333</v>
      </c>
      <c r="F283" s="99">
        <v>3.942193965961284</v>
      </c>
    </row>
    <row r="284" spans="1:6" ht="11.25">
      <c r="A284" s="80"/>
      <c r="C284" s="74" t="s">
        <v>917</v>
      </c>
      <c r="D284" s="107">
        <v>38379.020370370374</v>
      </c>
      <c r="E284" s="74">
        <v>3522.759672938018</v>
      </c>
      <c r="F284" s="99">
        <v>0.40596614249048685</v>
      </c>
    </row>
    <row r="285" spans="1:6" ht="11.25">
      <c r="A285" s="80"/>
      <c r="C285" s="74" t="s">
        <v>918</v>
      </c>
      <c r="D285" s="107">
        <v>38379.030625</v>
      </c>
      <c r="E285" s="74">
        <v>15890.67466933869</v>
      </c>
      <c r="F285" s="99">
        <v>3.3639850902512682</v>
      </c>
    </row>
    <row r="286" spans="1:6" ht="11.25">
      <c r="A286" s="80"/>
      <c r="C286" s="74" t="s">
        <v>772</v>
      </c>
      <c r="D286" s="107">
        <v>38379.04085648148</v>
      </c>
      <c r="E286" s="74">
        <v>20468.57579658649</v>
      </c>
      <c r="F286" s="99">
        <v>2.7669769934725355</v>
      </c>
    </row>
    <row r="287" spans="1:6" ht="11.25">
      <c r="A287" s="80"/>
      <c r="C287" s="74" t="s">
        <v>889</v>
      </c>
      <c r="D287" s="107">
        <v>38379.051099537035</v>
      </c>
      <c r="E287" s="74">
        <v>35892.16527429357</v>
      </c>
      <c r="F287" s="99">
        <v>8.021192186928879</v>
      </c>
    </row>
    <row r="288" spans="1:6" ht="11.25">
      <c r="A288" s="80"/>
      <c r="C288" s="74" t="s">
        <v>771</v>
      </c>
      <c r="D288" s="107">
        <v>38379.06133101852</v>
      </c>
      <c r="E288" s="74">
        <v>1235.7950983567223</v>
      </c>
      <c r="F288" s="99">
        <v>10.69850451919546</v>
      </c>
    </row>
    <row r="289" spans="1:6" ht="11.25">
      <c r="A289" s="80"/>
      <c r="C289" s="74" t="s">
        <v>919</v>
      </c>
      <c r="D289" s="107">
        <v>38379.0715625</v>
      </c>
      <c r="E289" s="74">
        <v>11074.547474406041</v>
      </c>
      <c r="F289" s="99">
        <v>4.285248802590212</v>
      </c>
    </row>
    <row r="290" spans="1:6" ht="11.25">
      <c r="A290" s="80"/>
      <c r="C290" s="74" t="s">
        <v>920</v>
      </c>
      <c r="D290" s="107">
        <v>38379.08179398148</v>
      </c>
      <c r="E290" s="74">
        <v>22332.637691666583</v>
      </c>
      <c r="F290" s="99">
        <v>3.097696152686652</v>
      </c>
    </row>
    <row r="291" spans="1:6" ht="11.25">
      <c r="A291" s="80"/>
      <c r="C291" s="74" t="s">
        <v>921</v>
      </c>
      <c r="D291" s="107">
        <v>38379.09201388889</v>
      </c>
      <c r="E291" s="74">
        <v>36863.874076944754</v>
      </c>
      <c r="F291" s="99">
        <v>5.713649102359334</v>
      </c>
    </row>
    <row r="292" spans="1:6" ht="11.25">
      <c r="A292" s="80"/>
      <c r="C292" s="74" t="s">
        <v>890</v>
      </c>
      <c r="D292" s="107">
        <v>38379.10224537037</v>
      </c>
      <c r="E292" s="74">
        <v>40115.889584059456</v>
      </c>
      <c r="F292" s="99">
        <v>3.115428921417557</v>
      </c>
    </row>
    <row r="293" spans="1:6" ht="11.25">
      <c r="A293" s="80"/>
      <c r="C293" s="74" t="s">
        <v>891</v>
      </c>
      <c r="D293" s="107">
        <v>38379.11247685185</v>
      </c>
      <c r="E293" s="74">
        <v>42574.157665093124</v>
      </c>
      <c r="F293" s="99">
        <v>4.323595773178201</v>
      </c>
    </row>
    <row r="294" spans="1:6" ht="11.25">
      <c r="A294" s="80"/>
      <c r="C294" s="74" t="s">
        <v>922</v>
      </c>
      <c r="D294" s="107">
        <v>38379.12269675926</v>
      </c>
      <c r="E294" s="74">
        <v>20244.784884823617</v>
      </c>
      <c r="F294" s="99">
        <v>2.7098416192902026</v>
      </c>
    </row>
    <row r="295" spans="1:6" ht="11.25">
      <c r="A295" s="80"/>
      <c r="C295" s="74" t="s">
        <v>923</v>
      </c>
      <c r="D295" s="107">
        <v>38379.13290509259</v>
      </c>
      <c r="E295" s="74">
        <v>24365.478538514002</v>
      </c>
      <c r="F295" s="99">
        <v>8.118438245237183</v>
      </c>
    </row>
    <row r="296" spans="1:6" ht="11.25">
      <c r="A296" s="80"/>
      <c r="C296" s="74" t="s">
        <v>892</v>
      </c>
      <c r="D296" s="107">
        <v>38379.14314814815</v>
      </c>
      <c r="E296" s="74">
        <v>80914.52752271853</v>
      </c>
      <c r="F296" s="99">
        <v>9.633956190412276</v>
      </c>
    </row>
    <row r="297" spans="1:6" ht="11.25">
      <c r="A297" s="80"/>
      <c r="C297" s="74" t="s">
        <v>893</v>
      </c>
      <c r="D297" s="107">
        <v>38379.153391203705</v>
      </c>
      <c r="E297" s="74">
        <v>40188.070779363734</v>
      </c>
      <c r="F297" s="99">
        <v>3.4722237430050935</v>
      </c>
    </row>
    <row r="298" spans="1:6" ht="11.25">
      <c r="A298" s="80"/>
      <c r="C298" s="74" t="s">
        <v>924</v>
      </c>
      <c r="D298" s="107">
        <v>38379.16363425926</v>
      </c>
      <c r="E298" s="74">
        <v>19329.922423890523</v>
      </c>
      <c r="F298" s="99">
        <v>0.848007778133276</v>
      </c>
    </row>
    <row r="299" spans="1:6" ht="11.25">
      <c r="A299" s="80"/>
      <c r="C299" s="74" t="s">
        <v>774</v>
      </c>
      <c r="D299" s="107">
        <v>38379.173842592594</v>
      </c>
      <c r="E299" s="74">
        <v>3382.3373210147097</v>
      </c>
      <c r="F299" s="99">
        <v>5.1338866766026365</v>
      </c>
    </row>
    <row r="300" spans="1:6" ht="11.25">
      <c r="A300" s="80"/>
      <c r="C300" s="74" t="s">
        <v>925</v>
      </c>
      <c r="D300" s="107">
        <v>38379.18407407407</v>
      </c>
      <c r="E300" s="74">
        <v>6804.633383032437</v>
      </c>
      <c r="F300" s="99">
        <v>7.613400010312332</v>
      </c>
    </row>
    <row r="301" spans="1:6" ht="11.25">
      <c r="A301" s="80"/>
      <c r="C301" s="74" t="s">
        <v>926</v>
      </c>
      <c r="D301" s="107">
        <v>38379.19429398148</v>
      </c>
      <c r="E301" s="74">
        <v>10531.412288817468</v>
      </c>
      <c r="F301" s="99">
        <v>3.371951470103914</v>
      </c>
    </row>
    <row r="302" spans="1:6" ht="11.25">
      <c r="A302" s="80"/>
      <c r="C302" s="74" t="s">
        <v>894</v>
      </c>
      <c r="D302" s="107">
        <v>38379.20450231482</v>
      </c>
      <c r="E302" s="74">
        <v>43542.081103337696</v>
      </c>
      <c r="F302" s="99">
        <v>1.646527860446836</v>
      </c>
    </row>
    <row r="303" spans="1:6" ht="11.25">
      <c r="A303" s="80"/>
      <c r="C303" s="74" t="s">
        <v>773</v>
      </c>
      <c r="D303" s="107">
        <v>38379.214733796296</v>
      </c>
      <c r="E303" s="74">
        <v>22978.608308081664</v>
      </c>
      <c r="F303" s="99">
        <v>3.9709923076989804</v>
      </c>
    </row>
    <row r="304" spans="1:6" ht="11.25">
      <c r="A304" s="80"/>
      <c r="C304" s="74" t="s">
        <v>895</v>
      </c>
      <c r="D304" s="107">
        <v>38379.22494212963</v>
      </c>
      <c r="E304" s="74">
        <v>127.27753495083367</v>
      </c>
      <c r="F304" s="99">
        <v>165.98029937236961</v>
      </c>
    </row>
    <row r="305" spans="1:6" ht="11.25">
      <c r="A305" s="80"/>
      <c r="C305" s="74" t="s">
        <v>775</v>
      </c>
      <c r="D305" s="107">
        <v>38379.23515046296</v>
      </c>
      <c r="E305" s="74">
        <v>1451.932583728451</v>
      </c>
      <c r="F305" s="99">
        <v>15.625477537603986</v>
      </c>
    </row>
    <row r="306" spans="1:6" ht="11.25">
      <c r="A306" s="80"/>
      <c r="C306" s="74" t="s">
        <v>927</v>
      </c>
      <c r="D306" s="107">
        <v>38379.24534722222</v>
      </c>
      <c r="E306" s="74">
        <v>92737.55049605876</v>
      </c>
      <c r="F306" s="99">
        <v>1.7039864994260938</v>
      </c>
    </row>
    <row r="307" spans="1:6" ht="11.25">
      <c r="A307" s="80"/>
      <c r="C307" s="74" t="s">
        <v>896</v>
      </c>
      <c r="D307" s="107">
        <v>38379.25554398148</v>
      </c>
      <c r="E307" s="74">
        <v>44284.24775033847</v>
      </c>
      <c r="F307" s="99">
        <v>3.7569032442359473</v>
      </c>
    </row>
    <row r="308" ht="11.25">
      <c r="A308" s="80"/>
    </row>
    <row r="309" spans="1:6" ht="11.25">
      <c r="A309" s="80"/>
      <c r="E309" s="74">
        <v>33205.144570077995</v>
      </c>
      <c r="F309" s="99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9" t="s">
        <v>719</v>
      </c>
    </row>
    <row r="312" ht="11.25">
      <c r="A312" s="80"/>
    </row>
    <row r="313" ht="11.25">
      <c r="A313" s="80"/>
    </row>
    <row r="314" spans="1:6" ht="11.25">
      <c r="A314" s="80"/>
      <c r="C314" s="74" t="s">
        <v>720</v>
      </c>
      <c r="D314" s="107" t="s">
        <v>721</v>
      </c>
      <c r="E314" s="74" t="s">
        <v>722</v>
      </c>
      <c r="F314" s="99" t="s">
        <v>810</v>
      </c>
    </row>
    <row r="315" spans="1:6" ht="11.25">
      <c r="A315" s="80" t="s">
        <v>912</v>
      </c>
      <c r="C315" s="74" t="s">
        <v>885</v>
      </c>
      <c r="D315" s="107">
        <v>38378.94200231481</v>
      </c>
      <c r="E315" s="74">
        <v>22136.669489560896</v>
      </c>
      <c r="F315" s="99">
        <v>2.15760970579727</v>
      </c>
    </row>
    <row r="316" spans="1:6" ht="11.25">
      <c r="A316" s="80"/>
      <c r="C316" s="74" t="s">
        <v>886</v>
      </c>
      <c r="D316" s="107">
        <v>38378.95224537037</v>
      </c>
      <c r="E316" s="74">
        <v>632.9050850927242</v>
      </c>
      <c r="F316" s="99">
        <v>22.12316765114831</v>
      </c>
    </row>
    <row r="317" spans="1:6" ht="11.25">
      <c r="A317" s="80"/>
      <c r="C317" s="74" t="s">
        <v>770</v>
      </c>
      <c r="D317" s="107">
        <v>38378.9625</v>
      </c>
      <c r="E317" s="74">
        <v>13029.032703062065</v>
      </c>
      <c r="F317" s="99">
        <v>12.52998144448859</v>
      </c>
    </row>
    <row r="318" spans="1:6" ht="11.25">
      <c r="A318" s="80"/>
      <c r="C318" s="74" t="s">
        <v>887</v>
      </c>
      <c r="D318" s="107">
        <v>38378.97274305556</v>
      </c>
      <c r="E318" s="74">
        <v>22258.605357472436</v>
      </c>
      <c r="F318" s="99">
        <v>5.551034143932911</v>
      </c>
    </row>
    <row r="319" spans="1:6" ht="11.25">
      <c r="A319" s="80"/>
      <c r="C319" s="74" t="s">
        <v>776</v>
      </c>
      <c r="D319" s="107">
        <v>38378.98297453704</v>
      </c>
      <c r="E319" s="74">
        <v>718.1950239536205</v>
      </c>
      <c r="F319" s="99">
        <v>17.98598296084046</v>
      </c>
    </row>
    <row r="320" spans="1:6" ht="11.25">
      <c r="A320" s="80"/>
      <c r="C320" s="74" t="s">
        <v>915</v>
      </c>
      <c r="D320" s="107">
        <v>38378.99320601852</v>
      </c>
      <c r="E320" s="74">
        <v>4456.160868730214</v>
      </c>
      <c r="F320" s="99">
        <v>5.2663463631108645</v>
      </c>
    </row>
    <row r="321" spans="1:6" ht="11.25">
      <c r="A321" s="80"/>
      <c r="C321" s="74" t="s">
        <v>888</v>
      </c>
      <c r="D321" s="107">
        <v>38379.00344907407</v>
      </c>
      <c r="E321" s="74">
        <v>23275.448546064752</v>
      </c>
      <c r="F321" s="99">
        <v>3.414436660174181</v>
      </c>
    </row>
    <row r="322" spans="1:6" ht="11.25">
      <c r="A322" s="80"/>
      <c r="C322" s="74" t="s">
        <v>916</v>
      </c>
      <c r="D322" s="107">
        <v>38379.01369212963</v>
      </c>
      <c r="E322" s="74">
        <v>2501.8433699609736</v>
      </c>
      <c r="F322" s="99">
        <v>6.139212160328377</v>
      </c>
    </row>
    <row r="323" spans="1:6" ht="11.25">
      <c r="A323" s="80"/>
      <c r="C323" s="74" t="s">
        <v>917</v>
      </c>
      <c r="D323" s="107">
        <v>38379.023935185185</v>
      </c>
      <c r="E323" s="74">
        <v>2123.4254412783375</v>
      </c>
      <c r="F323" s="99">
        <v>2.955468943503509</v>
      </c>
    </row>
    <row r="324" spans="1:6" ht="11.25">
      <c r="A324" s="80"/>
      <c r="C324" s="74" t="s">
        <v>918</v>
      </c>
      <c r="D324" s="107">
        <v>38379.03417824074</v>
      </c>
      <c r="E324" s="74">
        <v>6259.564578534559</v>
      </c>
      <c r="F324" s="99">
        <v>4.394410113150813</v>
      </c>
    </row>
    <row r="325" spans="1:6" ht="11.25">
      <c r="A325" s="80"/>
      <c r="C325" s="74" t="s">
        <v>772</v>
      </c>
      <c r="D325" s="107">
        <v>38379.04440972222</v>
      </c>
      <c r="E325" s="74">
        <v>17854.06930878836</v>
      </c>
      <c r="F325" s="99">
        <v>3.0698465110876145</v>
      </c>
    </row>
    <row r="326" spans="1:6" ht="11.25">
      <c r="A326" s="80"/>
      <c r="C326" s="74" t="s">
        <v>889</v>
      </c>
      <c r="D326" s="107">
        <v>38379.05465277778</v>
      </c>
      <c r="E326" s="74">
        <v>23920.100770838337</v>
      </c>
      <c r="F326" s="99">
        <v>6.273750175246455</v>
      </c>
    </row>
    <row r="327" spans="1:6" ht="11.25">
      <c r="A327" s="80"/>
      <c r="C327" s="74" t="s">
        <v>771</v>
      </c>
      <c r="D327" s="107">
        <v>38379.064884259256</v>
      </c>
      <c r="E327" s="74">
        <v>724.5692388930735</v>
      </c>
      <c r="F327" s="99">
        <v>18.606482836520666</v>
      </c>
    </row>
    <row r="328" spans="1:6" ht="11.25">
      <c r="A328" s="80"/>
      <c r="C328" s="74" t="s">
        <v>919</v>
      </c>
      <c r="D328" s="107">
        <v>38379.07513888889</v>
      </c>
      <c r="E328" s="74">
        <v>213643.73804995985</v>
      </c>
      <c r="F328" s="99">
        <v>2.0148422129238615</v>
      </c>
    </row>
    <row r="329" spans="1:6" ht="11.25">
      <c r="A329" s="80"/>
      <c r="C329" s="74" t="s">
        <v>920</v>
      </c>
      <c r="D329" s="107">
        <v>38379.08534722222</v>
      </c>
      <c r="E329" s="74">
        <v>9725.644982869731</v>
      </c>
      <c r="F329" s="99">
        <v>1.473865063279778</v>
      </c>
    </row>
    <row r="330" spans="1:6" ht="11.25">
      <c r="A330" s="80"/>
      <c r="C330" s="74" t="s">
        <v>921</v>
      </c>
      <c r="D330" s="107">
        <v>38379.09556712963</v>
      </c>
      <c r="E330" s="74">
        <v>30211.98034403961</v>
      </c>
      <c r="F330" s="99">
        <v>3.304718439931949</v>
      </c>
    </row>
    <row r="331" spans="1:6" ht="11.25">
      <c r="A331" s="80"/>
      <c r="C331" s="74" t="s">
        <v>890</v>
      </c>
      <c r="D331" s="107">
        <v>38379.10579861111</v>
      </c>
      <c r="E331" s="74">
        <v>24160.84170343103</v>
      </c>
      <c r="F331" s="99">
        <v>3.7014605913939085</v>
      </c>
    </row>
    <row r="332" spans="1:6" ht="11.25">
      <c r="A332" s="80"/>
      <c r="C332" s="74" t="s">
        <v>891</v>
      </c>
      <c r="D332" s="107">
        <v>38379.11603009259</v>
      </c>
      <c r="E332" s="74">
        <v>15302.552576675245</v>
      </c>
      <c r="F332" s="99">
        <v>2.0204169454791376</v>
      </c>
    </row>
    <row r="333" spans="1:6" ht="11.25">
      <c r="A333" s="80"/>
      <c r="C333" s="74" t="s">
        <v>922</v>
      </c>
      <c r="D333" s="107">
        <v>38379.126238425924</v>
      </c>
      <c r="E333" s="74">
        <v>9589.367821771339</v>
      </c>
      <c r="F333" s="99">
        <v>2.7027327702925397</v>
      </c>
    </row>
    <row r="334" spans="1:6" ht="11.25">
      <c r="A334" s="80"/>
      <c r="C334" s="74" t="s">
        <v>923</v>
      </c>
      <c r="D334" s="107">
        <v>38379.136458333334</v>
      </c>
      <c r="E334" s="74">
        <v>10560.952615164088</v>
      </c>
      <c r="F334" s="99">
        <v>2.51718498160751</v>
      </c>
    </row>
    <row r="335" spans="1:6" ht="11.25">
      <c r="A335" s="80"/>
      <c r="C335" s="74" t="s">
        <v>892</v>
      </c>
      <c r="D335" s="107">
        <v>38379.14670138889</v>
      </c>
      <c r="E335" s="74">
        <v>10018.059682075052</v>
      </c>
      <c r="F335" s="99">
        <v>4.40592126758986</v>
      </c>
    </row>
    <row r="336" spans="1:6" ht="11.25">
      <c r="A336" s="80"/>
      <c r="C336" s="74" t="s">
        <v>893</v>
      </c>
      <c r="D336" s="107">
        <v>38379.156956018516</v>
      </c>
      <c r="E336" s="74">
        <v>26931.584686371647</v>
      </c>
      <c r="F336" s="99">
        <v>2.2231852011306463</v>
      </c>
    </row>
    <row r="337" spans="1:6" ht="11.25">
      <c r="A337" s="80"/>
      <c r="C337" s="74" t="s">
        <v>924</v>
      </c>
      <c r="D337" s="107">
        <v>38379.1671875</v>
      </c>
      <c r="E337" s="74">
        <v>8977.263011550362</v>
      </c>
      <c r="F337" s="99">
        <v>2.6726399797515796</v>
      </c>
    </row>
    <row r="338" spans="1:6" ht="11.25">
      <c r="A338" s="80"/>
      <c r="C338" s="74" t="s">
        <v>774</v>
      </c>
      <c r="D338" s="107">
        <v>38379.177407407406</v>
      </c>
      <c r="E338" s="74">
        <v>646.6916842932345</v>
      </c>
      <c r="F338" s="99">
        <v>21.380881601701304</v>
      </c>
    </row>
    <row r="339" spans="1:6" ht="11.25">
      <c r="A339" s="80"/>
      <c r="C339" s="74" t="s">
        <v>925</v>
      </c>
      <c r="D339" s="107">
        <v>38379.18761574074</v>
      </c>
      <c r="E339" s="74">
        <v>3478.291070955731</v>
      </c>
      <c r="F339" s="99">
        <v>6.08395656047947</v>
      </c>
    </row>
    <row r="340" spans="1:6" ht="11.25">
      <c r="A340" s="80"/>
      <c r="C340" s="74" t="s">
        <v>926</v>
      </c>
      <c r="D340" s="107">
        <v>38379.197847222225</v>
      </c>
      <c r="E340" s="74">
        <v>5541.773060047791</v>
      </c>
      <c r="F340" s="99">
        <v>6.1097901190016755</v>
      </c>
    </row>
    <row r="341" spans="1:6" ht="11.25">
      <c r="A341" s="80"/>
      <c r="C341" s="74" t="s">
        <v>894</v>
      </c>
      <c r="D341" s="107">
        <v>38379.20806712963</v>
      </c>
      <c r="E341" s="74">
        <v>25242.910400682496</v>
      </c>
      <c r="F341" s="99">
        <v>5.512674419282072</v>
      </c>
    </row>
    <row r="342" spans="1:6" ht="11.25">
      <c r="A342" s="80"/>
      <c r="C342" s="74" t="s">
        <v>773</v>
      </c>
      <c r="D342" s="107">
        <v>38379.21828703704</v>
      </c>
      <c r="E342" s="74">
        <v>19542.7545462919</v>
      </c>
      <c r="F342" s="99">
        <v>6.339253925155607</v>
      </c>
    </row>
    <row r="343" spans="1:6" ht="11.25">
      <c r="A343" s="80"/>
      <c r="C343" s="74" t="s">
        <v>895</v>
      </c>
      <c r="D343" s="107">
        <v>38379.22849537037</v>
      </c>
      <c r="E343" s="74">
        <v>701.5798271108968</v>
      </c>
      <c r="F343" s="99">
        <v>24.846795680778687</v>
      </c>
    </row>
    <row r="344" spans="1:6" ht="11.25">
      <c r="A344" s="80"/>
      <c r="C344" s="74" t="s">
        <v>775</v>
      </c>
      <c r="D344" s="107">
        <v>38379.238703703704</v>
      </c>
      <c r="E344" s="74">
        <v>701.2254507199318</v>
      </c>
      <c r="F344" s="99">
        <v>16.050911437074582</v>
      </c>
    </row>
    <row r="345" spans="1:6" ht="11.25">
      <c r="A345" s="80"/>
      <c r="C345" s="74" t="s">
        <v>927</v>
      </c>
      <c r="D345" s="107">
        <v>38379.248877314814</v>
      </c>
      <c r="E345" s="74">
        <v>10642.151204482425</v>
      </c>
      <c r="F345" s="99">
        <v>6.75547691475504</v>
      </c>
    </row>
    <row r="346" spans="1:6" ht="11.25">
      <c r="A346" s="80"/>
      <c r="C346" s="74" t="s">
        <v>896</v>
      </c>
      <c r="D346" s="107">
        <v>38379.259097222224</v>
      </c>
      <c r="E346" s="74">
        <v>26721.484547985423</v>
      </c>
      <c r="F346" s="99">
        <v>5.0281073386929656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9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9" t="s">
        <v>719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720</v>
      </c>
      <c r="D353" s="107" t="s">
        <v>721</v>
      </c>
      <c r="E353" s="75" t="s">
        <v>722</v>
      </c>
      <c r="F353" s="99" t="s">
        <v>810</v>
      </c>
    </row>
    <row r="354" spans="1:6" ht="11.25">
      <c r="A354" s="80" t="s">
        <v>913</v>
      </c>
      <c r="C354" s="74" t="s">
        <v>885</v>
      </c>
      <c r="D354" s="107">
        <v>38378.940613425926</v>
      </c>
      <c r="E354" s="75">
        <v>30801.639314260377</v>
      </c>
      <c r="F354" s="99">
        <v>4.523348478821671</v>
      </c>
    </row>
    <row r="355" spans="1:6" ht="11.25">
      <c r="A355" s="80"/>
      <c r="C355" s="74" t="s">
        <v>886</v>
      </c>
      <c r="D355" s="107">
        <v>38378.95085648148</v>
      </c>
      <c r="E355" s="75">
        <v>1091.5313020930917</v>
      </c>
      <c r="F355" s="99">
        <v>13.182075105306003</v>
      </c>
    </row>
    <row r="356" spans="1:6" ht="11.25">
      <c r="A356" s="80"/>
      <c r="C356" s="74" t="s">
        <v>770</v>
      </c>
      <c r="D356" s="107">
        <v>38378.96109953704</v>
      </c>
      <c r="E356" s="75">
        <v>3962.3310098314223</v>
      </c>
      <c r="F356" s="99">
        <v>2.162299749409832</v>
      </c>
    </row>
    <row r="357" spans="3:6" ht="11.25">
      <c r="C357" s="74" t="s">
        <v>887</v>
      </c>
      <c r="D357" s="107">
        <v>38378.971342592595</v>
      </c>
      <c r="E357" s="75">
        <v>31029.416377633515</v>
      </c>
      <c r="F357" s="99">
        <v>2.1166097613392165</v>
      </c>
    </row>
    <row r="358" spans="3:6" ht="11.25">
      <c r="C358" s="74" t="s">
        <v>776</v>
      </c>
      <c r="D358" s="107">
        <v>38378.98158564815</v>
      </c>
      <c r="E358" s="75">
        <v>2107.320974189662</v>
      </c>
      <c r="F358" s="99">
        <v>7.569051224310313</v>
      </c>
    </row>
    <row r="359" spans="3:6" ht="11.25">
      <c r="C359" s="74" t="s">
        <v>915</v>
      </c>
      <c r="D359" s="107">
        <v>38378.99181712963</v>
      </c>
      <c r="E359" s="75">
        <v>2036.362264225229</v>
      </c>
      <c r="F359" s="99">
        <v>7.304831600221434</v>
      </c>
    </row>
    <row r="360" spans="3:6" ht="11.25">
      <c r="C360" s="74" t="s">
        <v>888</v>
      </c>
      <c r="D360" s="107">
        <v>38379.00204861111</v>
      </c>
      <c r="E360" s="75">
        <v>32227.761277969217</v>
      </c>
      <c r="F360" s="99">
        <v>2.668068549491813</v>
      </c>
    </row>
    <row r="361" spans="3:6" ht="11.25">
      <c r="C361" s="74" t="s">
        <v>916</v>
      </c>
      <c r="D361" s="107">
        <v>38379.012291666666</v>
      </c>
      <c r="E361" s="75">
        <v>1765.6642925227272</v>
      </c>
      <c r="F361" s="99">
        <v>2.6564645612714606</v>
      </c>
    </row>
    <row r="362" spans="3:6" ht="11.25">
      <c r="C362" s="74" t="s">
        <v>917</v>
      </c>
      <c r="D362" s="107">
        <v>38379.02253472222</v>
      </c>
      <c r="E362" s="75">
        <v>1382.1928593218327</v>
      </c>
      <c r="F362" s="99">
        <v>9.027558853166333</v>
      </c>
    </row>
    <row r="363" spans="3:6" ht="11.25">
      <c r="C363" s="74" t="s">
        <v>918</v>
      </c>
      <c r="D363" s="107">
        <v>38379.03277777778</v>
      </c>
      <c r="E363" s="75">
        <v>1698.8527506006874</v>
      </c>
      <c r="F363" s="99">
        <v>10.022352589460487</v>
      </c>
    </row>
    <row r="364" spans="3:6" ht="11.25">
      <c r="C364" s="74" t="s">
        <v>772</v>
      </c>
      <c r="D364" s="107">
        <v>38379.043020833335</v>
      </c>
      <c r="E364" s="75">
        <v>22920.348301869795</v>
      </c>
      <c r="F364" s="99">
        <v>5.4876227627344</v>
      </c>
    </row>
    <row r="365" spans="3:6" ht="11.25">
      <c r="C365" s="74" t="s">
        <v>889</v>
      </c>
      <c r="D365" s="107">
        <v>38379.053252314814</v>
      </c>
      <c r="E365" s="75">
        <v>32154.153993842378</v>
      </c>
      <c r="F365" s="99">
        <v>3.503591275130533</v>
      </c>
    </row>
    <row r="366" spans="3:6" ht="11.25">
      <c r="C366" s="74" t="s">
        <v>771</v>
      </c>
      <c r="D366" s="107">
        <v>38379.06349537037</v>
      </c>
      <c r="E366" s="75">
        <v>1235.5551110064398</v>
      </c>
      <c r="F366" s="99">
        <v>11.192733935111878</v>
      </c>
    </row>
    <row r="367" spans="3:6" ht="11.25">
      <c r="C367" s="74" t="s">
        <v>919</v>
      </c>
      <c r="D367" s="107">
        <v>38379.07372685185</v>
      </c>
      <c r="E367" s="75">
        <v>218176.50924610856</v>
      </c>
      <c r="F367" s="99">
        <v>5.8075019433898225</v>
      </c>
    </row>
    <row r="368" spans="3:6" ht="11.25">
      <c r="C368" s="74" t="s">
        <v>920</v>
      </c>
      <c r="D368" s="107">
        <v>38379.083958333336</v>
      </c>
      <c r="E368" s="75">
        <v>3282.1785767152005</v>
      </c>
      <c r="F368" s="99">
        <v>5.176369403767738</v>
      </c>
    </row>
    <row r="369" spans="3:6" ht="11.25">
      <c r="C369" s="74" t="s">
        <v>921</v>
      </c>
      <c r="D369" s="107">
        <v>38379.09417824074</v>
      </c>
      <c r="E369" s="75">
        <v>17148.873077706106</v>
      </c>
      <c r="F369" s="99">
        <v>13.010562208811216</v>
      </c>
    </row>
    <row r="370" spans="3:6" ht="11.25">
      <c r="C370" s="74" t="s">
        <v>890</v>
      </c>
      <c r="D370" s="107">
        <v>38379.104409722226</v>
      </c>
      <c r="E370" s="75">
        <v>31458.069722382617</v>
      </c>
      <c r="F370" s="99">
        <v>14.681014750794539</v>
      </c>
    </row>
    <row r="371" spans="3:6" ht="11.25">
      <c r="C371" s="74" t="s">
        <v>891</v>
      </c>
      <c r="D371" s="107">
        <v>38379.114641203705</v>
      </c>
      <c r="E371" s="75">
        <v>4341.131793311157</v>
      </c>
      <c r="F371" s="99">
        <v>2.8373529044370436</v>
      </c>
    </row>
    <row r="372" spans="3:6" ht="11.25">
      <c r="C372" s="74" t="s">
        <v>922</v>
      </c>
      <c r="D372" s="107">
        <v>38379.12484953704</v>
      </c>
      <c r="E372" s="75">
        <v>2971.4431547740446</v>
      </c>
      <c r="F372" s="99">
        <v>3.270520758734841</v>
      </c>
    </row>
    <row r="373" spans="3:6" ht="11.25">
      <c r="C373" s="74" t="s">
        <v>923</v>
      </c>
      <c r="D373" s="107">
        <v>38379.13506944444</v>
      </c>
      <c r="E373" s="75">
        <v>2388.1472133672632</v>
      </c>
      <c r="F373" s="99">
        <v>6.460386727091946</v>
      </c>
    </row>
    <row r="374" spans="3:6" ht="11.25">
      <c r="C374" s="74" t="s">
        <v>892</v>
      </c>
      <c r="D374" s="107">
        <v>38379.1453125</v>
      </c>
      <c r="E374" s="75">
        <v>7077.495114252247</v>
      </c>
      <c r="F374" s="99">
        <v>2.9475213467220884</v>
      </c>
    </row>
    <row r="375" spans="3:6" ht="11.25">
      <c r="C375" s="74" t="s">
        <v>893</v>
      </c>
      <c r="D375" s="107">
        <v>38379.15556712963</v>
      </c>
      <c r="E375" s="75">
        <v>34491.63019347784</v>
      </c>
      <c r="F375" s="99">
        <v>2.6100545833582576</v>
      </c>
    </row>
    <row r="376" spans="3:6" ht="11.25">
      <c r="C376" s="74" t="s">
        <v>924</v>
      </c>
      <c r="D376" s="107">
        <v>38379.16578703704</v>
      </c>
      <c r="E376" s="75">
        <v>2672.7679164907645</v>
      </c>
      <c r="F376" s="99">
        <v>3.8692509299043483</v>
      </c>
    </row>
    <row r="377" spans="3:6" ht="11.25">
      <c r="C377" s="74" t="s">
        <v>774</v>
      </c>
      <c r="D377" s="107">
        <v>38379.17600694444</v>
      </c>
      <c r="E377" s="75">
        <v>2010.300712613069</v>
      </c>
      <c r="F377" s="99">
        <v>2.823688449355675</v>
      </c>
    </row>
    <row r="378" spans="3:6" ht="11.25">
      <c r="C378" s="74" t="s">
        <v>925</v>
      </c>
      <c r="D378" s="107">
        <v>38379.18622685185</v>
      </c>
      <c r="E378" s="75">
        <v>1878.0271362723547</v>
      </c>
      <c r="F378" s="99">
        <v>4.733626622348147</v>
      </c>
    </row>
    <row r="379" spans="3:6" ht="11.25">
      <c r="C379" s="74" t="s">
        <v>926</v>
      </c>
      <c r="D379" s="107">
        <v>38379.19644675926</v>
      </c>
      <c r="E379" s="75">
        <v>2180.035546621045</v>
      </c>
      <c r="F379" s="99">
        <v>2.1353193544049947</v>
      </c>
    </row>
    <row r="380" spans="3:6" ht="11.25">
      <c r="C380" s="74" t="s">
        <v>894</v>
      </c>
      <c r="D380" s="107">
        <v>38379.206666666665</v>
      </c>
      <c r="E380" s="75">
        <v>35394.730592860746</v>
      </c>
      <c r="F380" s="99">
        <v>4.491520815210874</v>
      </c>
    </row>
    <row r="381" spans="3:6" ht="11.25">
      <c r="C381" s="74" t="s">
        <v>773</v>
      </c>
      <c r="D381" s="107">
        <v>38379.216886574075</v>
      </c>
      <c r="E381" s="75">
        <v>24845.486590220822</v>
      </c>
      <c r="F381" s="99">
        <v>0.27278129258996275</v>
      </c>
    </row>
    <row r="382" spans="3:6" ht="11.25">
      <c r="C382" s="74" t="s">
        <v>895</v>
      </c>
      <c r="D382" s="107">
        <v>38379.227106481485</v>
      </c>
      <c r="E382" s="75">
        <v>1066.9204936761673</v>
      </c>
      <c r="F382" s="99">
        <v>16.169686230491862</v>
      </c>
    </row>
    <row r="383" spans="3:6" ht="11.25">
      <c r="C383" s="74" t="s">
        <v>775</v>
      </c>
      <c r="D383" s="107">
        <v>38379.23730324074</v>
      </c>
      <c r="E383" s="74">
        <v>1199.187473283863</v>
      </c>
      <c r="F383" s="99">
        <v>1.2479702819247367</v>
      </c>
    </row>
    <row r="384" spans="3:6" ht="11.25">
      <c r="C384" s="74" t="s">
        <v>927</v>
      </c>
      <c r="D384" s="107">
        <v>38379.24748842593</v>
      </c>
      <c r="E384" s="74">
        <v>6659.242784051882</v>
      </c>
      <c r="F384" s="99">
        <v>3.191650552577036</v>
      </c>
    </row>
    <row r="385" spans="3:6" ht="11.25">
      <c r="C385" s="74" t="s">
        <v>896</v>
      </c>
      <c r="D385" s="107">
        <v>38379.25769675926</v>
      </c>
      <c r="E385" s="74">
        <v>35655.42058942064</v>
      </c>
      <c r="F385" s="99">
        <v>6.738712539372996</v>
      </c>
    </row>
    <row r="387" spans="5:6" ht="11.25">
      <c r="E387" s="74">
        <v>536354.9761818757</v>
      </c>
      <c r="F387" s="99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9" t="s">
        <v>719</v>
      </c>
    </row>
    <row r="393" spans="1:7" ht="11.25">
      <c r="A393" s="74" t="s">
        <v>696</v>
      </c>
      <c r="G393" s="74" t="s">
        <v>806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100" customFormat="1" ht="15">
      <c r="D432" s="108"/>
      <c r="E432" s="102"/>
      <c r="F432" s="103"/>
      <c r="H432" s="101"/>
      <c r="I432" s="101"/>
      <c r="J432" s="101"/>
      <c r="K432" s="101"/>
      <c r="L432" s="101"/>
      <c r="M432" s="101"/>
    </row>
    <row r="433" spans="4:13" s="100" customFormat="1" ht="15">
      <c r="D433" s="108"/>
      <c r="E433" s="102"/>
      <c r="F433" s="103"/>
      <c r="H433" s="101"/>
      <c r="I433" s="101"/>
      <c r="J433" s="101"/>
      <c r="K433" s="101"/>
      <c r="L433" s="101"/>
      <c r="M433" s="101"/>
    </row>
    <row r="434" spans="1:5" ht="15">
      <c r="A434" s="100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4"/>
  <sheetViews>
    <sheetView zoomScale="125" zoomScaleNormal="125" workbookViewId="0" topLeftCell="A372">
      <selection activeCell="E367" sqref="E367"/>
    </sheetView>
  </sheetViews>
  <sheetFormatPr defaultColWidth="9.140625" defaultRowHeight="12.75"/>
  <cols>
    <col min="1" max="1" width="10.7109375" style="89" bestFit="1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90" bestFit="1" customWidth="1"/>
    <col min="7" max="7" width="9.140625" style="86" customWidth="1"/>
    <col min="8" max="8" width="16.00390625" style="88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1:11" ht="11.25">
      <c r="A1" s="16"/>
      <c r="B1" s="15"/>
      <c r="C1" s="15" t="s">
        <v>807</v>
      </c>
      <c r="D1" s="76" t="s">
        <v>808</v>
      </c>
      <c r="E1" s="15" t="s">
        <v>809</v>
      </c>
      <c r="F1" s="31" t="s">
        <v>810</v>
      </c>
      <c r="H1" s="87"/>
      <c r="K1" s="91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Ba 455.403</v>
      </c>
      <c r="B3" s="15">
        <f>'raw data'!B3</f>
        <v>0</v>
      </c>
      <c r="C3" s="15" t="str">
        <f>'raw data'!C3</f>
        <v>Drift (1)</v>
      </c>
      <c r="D3" s="81">
        <f>'raw data'!D3</f>
        <v>38378.94363425926</v>
      </c>
      <c r="E3" s="177">
        <v>431764.725</v>
      </c>
      <c r="F3" s="177">
        <v>2.33946509037123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 1</v>
      </c>
      <c r="D4" s="81">
        <f>'raw data'!D4</f>
        <v>38378.953888888886</v>
      </c>
      <c r="E4" s="15">
        <f>'raw data'!E4</f>
        <v>4194.638427395229</v>
      </c>
      <c r="F4" s="31">
        <f>'raw data'!F4</f>
        <v>7.0584464340615884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 (1)</v>
      </c>
      <c r="D5" s="81">
        <f>'raw data'!D5</f>
        <v>38378.96412037037</v>
      </c>
      <c r="E5" s="15">
        <f>'raw data'!E5</f>
        <v>25807.58551977771</v>
      </c>
      <c r="F5" s="31">
        <f>'raw data'!F5</f>
        <v>3.412265352934641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 (2)</v>
      </c>
      <c r="D6" s="81">
        <f>'raw data'!D6</f>
        <v>38378.974375</v>
      </c>
      <c r="E6" s="15">
        <f>'raw data'!E6</f>
        <v>426158.24737704446</v>
      </c>
      <c r="F6" s="31">
        <f>'raw data'!F6</f>
        <v>2.226369763448837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 (1)</v>
      </c>
      <c r="D7" s="81">
        <f>'raw data'!D7</f>
        <v>38378.984606481485</v>
      </c>
      <c r="E7" s="15">
        <f>'raw data'!E7</f>
        <v>36154.1356157277</v>
      </c>
      <c r="F7" s="31">
        <f>'raw data'!F7</f>
        <v>3.8094171387616678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1309D89R2(123-129)</v>
      </c>
      <c r="D8" s="81">
        <f>'raw data'!D8</f>
        <v>38378.994837962964</v>
      </c>
      <c r="E8" s="177">
        <v>13737.474999999999</v>
      </c>
      <c r="F8" s="177">
        <v>1.3347420790914453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 (3)</v>
      </c>
      <c r="D9" s="81">
        <f>'raw data'!D9</f>
        <v>38379.00508101852</v>
      </c>
      <c r="E9" s="15">
        <f>'raw data'!E9</f>
        <v>439933.4876259242</v>
      </c>
      <c r="F9" s="31">
        <f>'raw data'!F9</f>
        <v>2.417758090984705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1309D91R2(56-65)</v>
      </c>
      <c r="D10" s="81">
        <f>'raw data'!D10</f>
        <v>38379.01532407408</v>
      </c>
      <c r="E10" s="15">
        <f>'raw data'!E10</f>
        <v>75179.35545721627</v>
      </c>
      <c r="F10" s="31">
        <f>'raw data'!F10</f>
        <v>3.634856711696401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1309D91R2(81-91)</v>
      </c>
      <c r="D11" s="81">
        <f>'raw data'!D11</f>
        <v>38379.02556712963</v>
      </c>
      <c r="E11" s="177">
        <v>9018.095000000001</v>
      </c>
      <c r="F11" s="177">
        <v>0.30979701282759003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1309D92R1(103-115)</v>
      </c>
      <c r="D12" s="81">
        <f>'raw data'!D12</f>
        <v>38379.03581018518</v>
      </c>
      <c r="E12" s="177">
        <v>10618.654999999999</v>
      </c>
      <c r="F12" s="177">
        <v>2.802481942039088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 (1)</v>
      </c>
      <c r="D13" s="81">
        <f>'raw data'!D13</f>
        <v>38379.04604166667</v>
      </c>
      <c r="E13" s="15">
        <f>'raw data'!E13</f>
        <v>1060316.5824734147</v>
      </c>
      <c r="F13" s="31">
        <f>'raw data'!F13</f>
        <v>3.0213443296005704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 (4)</v>
      </c>
      <c r="D14" s="81">
        <f>'raw data'!D14</f>
        <v>38379.056284722225</v>
      </c>
      <c r="E14" s="15">
        <f>'raw data'!E14</f>
        <v>451641.2127049062</v>
      </c>
      <c r="F14" s="31">
        <f>'raw data'!F14</f>
        <v>5.624604461216684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 (1)</v>
      </c>
      <c r="D15" s="81">
        <f>'raw data'!D15</f>
        <v>38379.066516203704</v>
      </c>
      <c r="E15" s="15">
        <f>'raw data'!E15</f>
        <v>7195.095581174823</v>
      </c>
      <c r="F15" s="31">
        <f>'raw data'!F15</f>
        <v>2.1139598219852873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1309D93R1(11-16)</v>
      </c>
      <c r="D16" s="81">
        <f>'raw data'!D16</f>
        <v>38379.07674768518</v>
      </c>
      <c r="E16" s="15">
        <f>'raw data'!E16</f>
        <v>41706.26866374552</v>
      </c>
      <c r="F16" s="31">
        <f>'raw data'!F16</f>
        <v>1.0503223082705186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1309D94R1(66-76)</v>
      </c>
      <c r="D17" s="81">
        <f>'raw data'!D17</f>
        <v>38379.08697916667</v>
      </c>
      <c r="E17" s="15">
        <f>'raw data'!E17</f>
        <v>11848.685155743315</v>
      </c>
      <c r="F17" s="31">
        <f>'raw data'!F17</f>
        <v>2.213459476235588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1309D94R3(18-26)</v>
      </c>
      <c r="D18" s="81">
        <f>'raw data'!D18</f>
        <v>38379.09719907407</v>
      </c>
      <c r="E18" s="15">
        <f>'raw data'!E18</f>
        <v>24663.470105855962</v>
      </c>
      <c r="F18" s="31">
        <f>'raw data'!F18</f>
        <v>1.4602879276266725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 (5)</v>
      </c>
      <c r="D19" s="81">
        <f>'raw data'!D19</f>
        <v>38379.10743055555</v>
      </c>
      <c r="E19" s="15">
        <f>'raw data'!E19</f>
        <v>471407.32296127133</v>
      </c>
      <c r="F19" s="31">
        <f>'raw data'!F19</f>
        <v>1.6459619897557538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 (2)</v>
      </c>
      <c r="D20" s="81">
        <f>'raw data'!D20</f>
        <v>38379.11766203704</v>
      </c>
      <c r="E20" s="15">
        <f>'raw data'!E20</f>
        <v>27207.97161795557</v>
      </c>
      <c r="F20" s="31">
        <f>'raw data'!F20</f>
        <v>2.9801579551280124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1309D95R3(39-51)</v>
      </c>
      <c r="D21" s="81">
        <f>'raw data'!D21</f>
        <v>38379.12787037037</v>
      </c>
      <c r="E21" s="15">
        <f>'raw data'!E21</f>
        <v>11261.741269193415</v>
      </c>
      <c r="F21" s="31">
        <f>'raw data'!F21</f>
        <v>3.012887858064312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1309D97R1(8-18)</v>
      </c>
      <c r="D22" s="81">
        <f>'raw data'!D22</f>
        <v>38379.138090277775</v>
      </c>
      <c r="E22" s="15">
        <f>'raw data'!E22</f>
        <v>10094.21397334522</v>
      </c>
      <c r="F22" s="31">
        <f>'raw data'!F22</f>
        <v>3.128283176841027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JGb-1 (1)</v>
      </c>
      <c r="D23" s="81">
        <f>'raw data'!D23</f>
        <v>38379.14833333333</v>
      </c>
      <c r="E23" s="15">
        <f>'raw data'!E23</f>
        <v>223724.2997205645</v>
      </c>
      <c r="F23" s="31">
        <f>'raw data'!F23</f>
        <v>5.148773106270165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 (6)</v>
      </c>
      <c r="D24" s="81">
        <f>'raw data'!D24</f>
        <v>38379.158587962964</v>
      </c>
      <c r="E24" s="177">
        <v>469642.98</v>
      </c>
      <c r="F24" s="177">
        <v>1.9198450622764422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1309D98R3(26-46)</v>
      </c>
      <c r="D25" s="81">
        <f>'raw data'!D25</f>
        <v>38379.16881944444</v>
      </c>
      <c r="E25" s="15">
        <f>'raw data'!E25</f>
        <v>13704.246872775775</v>
      </c>
      <c r="F25" s="31">
        <f>'raw data'!F25</f>
        <v>3.1903014593921055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 (2)</v>
      </c>
      <c r="D26" s="81">
        <f>'raw data'!D26</f>
        <v>38379.179027777776</v>
      </c>
      <c r="E26" s="15">
        <f>'raw data'!E26</f>
        <v>39033.41196607804</v>
      </c>
      <c r="F26" s="31">
        <f>'raw data'!F26</f>
        <v>4.507834417750316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1309D100R1(50-55)</v>
      </c>
      <c r="D27" s="81">
        <f>'raw data'!D27</f>
        <v>38379.189247685186</v>
      </c>
      <c r="E27" s="15">
        <f>'raw data'!E27</f>
        <v>9971.676635039868</v>
      </c>
      <c r="F27" s="31">
        <f>'raw data'!F27</f>
        <v>4.694532593070909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130983R2(32-42)</v>
      </c>
      <c r="D28" s="81">
        <f>'raw data'!D28</f>
        <v>38379.199467592596</v>
      </c>
      <c r="E28" s="15">
        <f>'raw data'!E28</f>
        <v>17937.591169523177</v>
      </c>
      <c r="F28" s="31">
        <f>'raw data'!F28</f>
        <v>0.7294675273891184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 (7)</v>
      </c>
      <c r="D29" s="81">
        <f>'raw data'!D29</f>
        <v>38379.209699074076</v>
      </c>
      <c r="E29" s="15">
        <f>'raw data'!E29</f>
        <v>474135.5516633692</v>
      </c>
      <c r="F29" s="31">
        <f>'raw data'!F29</f>
        <v>5.742388231195711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 (2)</v>
      </c>
      <c r="D30" s="81">
        <f>'raw data'!D30</f>
        <v>38379.21991898148</v>
      </c>
      <c r="E30" s="15">
        <f>'raw data'!E30</f>
        <v>1117551.0134117955</v>
      </c>
      <c r="F30" s="31">
        <f>'raw data'!F30</f>
        <v>2.174145460699765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 2</v>
      </c>
      <c r="D31" s="81">
        <f>'raw data'!D31</f>
        <v>38379.23011574074</v>
      </c>
      <c r="E31" s="15">
        <f>'raw data'!E31</f>
        <v>4776.330925287665</v>
      </c>
      <c r="F31" s="31">
        <f>'raw data'!F31</f>
        <v>3.639088879328668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 (2)</v>
      </c>
      <c r="D32" s="81">
        <f>'raw data'!D32</f>
        <v>38379.240324074075</v>
      </c>
      <c r="E32" s="15">
        <f>'raw data'!E32</f>
        <v>5687.558814969636</v>
      </c>
      <c r="F32" s="31">
        <f>'raw data'!F32</f>
        <v>2.2150912441305213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JGB-1 (2)</v>
      </c>
      <c r="D33" s="81">
        <f>'raw data'!D33</f>
        <v>38379.25050925926</v>
      </c>
      <c r="E33" s="15">
        <f>'raw data'!E33</f>
        <v>243146.77836454744</v>
      </c>
      <c r="F33" s="31">
        <f>'raw data'!F33</f>
        <v>2.7678992339221704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 (8)</v>
      </c>
      <c r="D34" s="81">
        <f>'raw data'!D34</f>
        <v>38379.260729166665</v>
      </c>
      <c r="E34" s="177">
        <v>478166.2</v>
      </c>
      <c r="F34" s="177">
        <v>6.631920799449473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Co 228.616</v>
      </c>
      <c r="B42" s="15">
        <f>'raw data'!B42</f>
        <v>0</v>
      </c>
      <c r="C42" s="15" t="str">
        <f>'raw data'!C42</f>
        <v>Drift (1)</v>
      </c>
      <c r="D42" s="81">
        <f>'raw data'!D42</f>
        <v>38378.93587962963</v>
      </c>
      <c r="E42" s="15">
        <f>'raw data'!E42</f>
        <v>8365.671912532056</v>
      </c>
      <c r="F42" s="31">
        <f>'raw data'!F42</f>
        <v>3.3748774465950975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 1</v>
      </c>
      <c r="D43" s="81">
        <f>'raw data'!D43</f>
        <v>38378.94613425926</v>
      </c>
      <c r="E43" s="15">
        <f>'raw data'!E43</f>
        <v>-388.42363239701757</v>
      </c>
      <c r="F43" s="31">
        <f>'raw data'!F43</f>
        <v>0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 (1)</v>
      </c>
      <c r="D44" s="81">
        <f>'raw data'!D44</f>
        <v>38378.95637731482</v>
      </c>
      <c r="E44" s="177">
        <v>7801.735</v>
      </c>
      <c r="F44" s="177">
        <v>3.6653520451496013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 (2)</v>
      </c>
      <c r="D45" s="81">
        <f>'raw data'!D45</f>
        <v>38378.9666087963</v>
      </c>
      <c r="E45" s="15">
        <f>'raw data'!E45</f>
        <v>8779.868553891425</v>
      </c>
      <c r="F45" s="31">
        <f>'raw data'!F45</f>
        <v>6.518376723363603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 (1)</v>
      </c>
      <c r="D46" s="81">
        <f>'raw data'!D46</f>
        <v>38378.97686342592</v>
      </c>
      <c r="E46" s="177">
        <v>15513.395</v>
      </c>
      <c r="F46" s="177">
        <v>1.4259828779847785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1309D89R2(123-129)</v>
      </c>
      <c r="D47" s="81">
        <f>'raw data'!D47</f>
        <v>38378.98708333333</v>
      </c>
      <c r="E47" s="15">
        <f>'raw data'!E47</f>
        <v>7630.964775972549</v>
      </c>
      <c r="F47" s="31">
        <f>'raw data'!F47</f>
        <v>3.6396160361093495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 (3)</v>
      </c>
      <c r="D48" s="81">
        <f>'raw data'!D48</f>
        <v>38378.99732638889</v>
      </c>
      <c r="E48" s="177">
        <v>8937.815</v>
      </c>
      <c r="F48" s="177">
        <v>2.397867871619903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1309D91R2(56-65)</v>
      </c>
      <c r="D49" s="81">
        <f>'raw data'!D49</f>
        <v>38379.007569444446</v>
      </c>
      <c r="E49" s="15">
        <f>'raw data'!E49</f>
        <v>6538.371358727409</v>
      </c>
      <c r="F49" s="31">
        <f>'raw data'!F49</f>
        <v>1.618923373889925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1309D91R2(81-91)</v>
      </c>
      <c r="D50" s="81">
        <f>'raw data'!D50</f>
        <v>38379.017800925925</v>
      </c>
      <c r="E50" s="15">
        <f>'raw data'!E50</f>
        <v>4693.914661316787</v>
      </c>
      <c r="F50" s="31">
        <f>'raw data'!F50</f>
        <v>5.883423411467664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1309D92R1(103-115)</v>
      </c>
      <c r="D51" s="81">
        <f>'raw data'!D51</f>
        <v>38379.02805555556</v>
      </c>
      <c r="E51" s="15">
        <f>'raw data'!E51</f>
        <v>6197.114559243708</v>
      </c>
      <c r="F51" s="31">
        <f>'raw data'!F51</f>
        <v>4.465353609318132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 (1)</v>
      </c>
      <c r="D52" s="81">
        <f>'raw data'!D52</f>
        <v>38379.038298611114</v>
      </c>
      <c r="E52" s="177">
        <v>2781.605</v>
      </c>
      <c r="F52" s="177">
        <v>5.378791159465879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 (4)</v>
      </c>
      <c r="D53" s="81">
        <f>'raw data'!D53</f>
        <v>38379.048530092594</v>
      </c>
      <c r="E53" s="15">
        <f>'raw data'!E53</f>
        <v>9180.412714725011</v>
      </c>
      <c r="F53" s="31">
        <f>'raw data'!F53</f>
        <v>7.835347555409705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 (1)</v>
      </c>
      <c r="D54" s="81">
        <f>'raw data'!D54</f>
        <v>38379.05876157407</v>
      </c>
      <c r="E54" s="15">
        <f>'raw data'!E54</f>
        <v>18962.72182530987</v>
      </c>
      <c r="F54" s="31">
        <f>'raw data'!F54</f>
        <v>3.0703818166833603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1309D93R1(11-16)</v>
      </c>
      <c r="D55" s="81">
        <f>'raw data'!D55</f>
        <v>38379.06900462963</v>
      </c>
      <c r="E55" s="15">
        <f>'raw data'!E55</f>
        <v>7664.4043405930515</v>
      </c>
      <c r="F55" s="31">
        <f>'raw data'!F55</f>
        <v>2.5230913625185143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1309D94R1(66-76)</v>
      </c>
      <c r="D56" s="81">
        <f>'raw data'!D56</f>
        <v>38379.07923611111</v>
      </c>
      <c r="E56" s="15">
        <f>'raw data'!E56</f>
        <v>3511.034603442666</v>
      </c>
      <c r="F56" s="31">
        <f>'raw data'!F56</f>
        <v>7.813500389774366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1309D94R3(18-26)</v>
      </c>
      <c r="D57" s="81">
        <f>'raw data'!D57</f>
        <v>38379.08945601852</v>
      </c>
      <c r="E57" s="15">
        <f>'raw data'!E57</f>
        <v>8524.000523391443</v>
      </c>
      <c r="F57" s="31">
        <f>'raw data'!F57</f>
        <v>4.722828160605397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 (5)</v>
      </c>
      <c r="D58" s="81">
        <f>'raw data'!D58</f>
        <v>38379.09967592593</v>
      </c>
      <c r="E58" s="15">
        <f>'raw data'!E58</f>
        <v>9591.454478947408</v>
      </c>
      <c r="F58" s="31">
        <f>'raw data'!F58</f>
        <v>6.300521342022741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BIR-1 (2)</v>
      </c>
      <c r="D59" s="81">
        <f>'raw data'!D59</f>
        <v>38379.109918981485</v>
      </c>
      <c r="E59" s="15">
        <f>'raw data'!E59</f>
        <v>8997.73111300469</v>
      </c>
      <c r="F59" s="31">
        <f>'raw data'!F59</f>
        <v>2.644758725081758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1309D95R3(39-51)</v>
      </c>
      <c r="D60" s="81">
        <f>'raw data'!D60</f>
        <v>38379.12012731482</v>
      </c>
      <c r="E60" s="15">
        <f>'raw data'!E60</f>
        <v>6313.497438690337</v>
      </c>
      <c r="F60" s="31">
        <f>'raw data'!F60</f>
        <v>4.633315394739631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1309D97R1(8-18)</v>
      </c>
      <c r="D61" s="81">
        <f>'raw data'!D61</f>
        <v>38379.13034722222</v>
      </c>
      <c r="E61" s="15">
        <f>'raw data'!E61</f>
        <v>7128.38269995663</v>
      </c>
      <c r="F61" s="31">
        <f>'raw data'!F61</f>
        <v>4.481465981262147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JGb-1 (1)</v>
      </c>
      <c r="D62" s="81">
        <f>'raw data'!D62</f>
        <v>38379.1405787037</v>
      </c>
      <c r="E62" s="177">
        <v>11548.66</v>
      </c>
      <c r="F62" s="177">
        <v>0.92295795526418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 (6)</v>
      </c>
      <c r="D63" s="81">
        <f>'raw data'!D63</f>
        <v>38379.150821759256</v>
      </c>
      <c r="E63" s="177">
        <v>10761.44</v>
      </c>
      <c r="F63" s="177">
        <v>0.8983522569851248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1309D98R3(26-46)</v>
      </c>
      <c r="D64" s="81">
        <f>'raw data'!D64</f>
        <v>38379.16106481481</v>
      </c>
      <c r="E64" s="177">
        <v>6172.07</v>
      </c>
      <c r="F64" s="177">
        <v>10.310673095610902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 (2)</v>
      </c>
      <c r="D65" s="81">
        <f>'raw data'!D65</f>
        <v>38379.17128472222</v>
      </c>
      <c r="E65" s="15">
        <f>'raw data'!E65</f>
        <v>18252.27473692489</v>
      </c>
      <c r="F65" s="31">
        <f>'raw data'!F65</f>
        <v>5.444989983524137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1309D100R1(50-55)</v>
      </c>
      <c r="D66" s="81">
        <f>'raw data'!D66</f>
        <v>38379.1815162037</v>
      </c>
      <c r="E66" s="15">
        <f>'raw data'!E66</f>
        <v>15646.580613230311</v>
      </c>
      <c r="F66" s="31">
        <f>'raw data'!F66</f>
        <v>3.2920817357655694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130983R2(32-42)</v>
      </c>
      <c r="D67" s="81">
        <f>'raw data'!D67</f>
        <v>38379.191724537035</v>
      </c>
      <c r="E67" s="15">
        <f>'raw data'!E67</f>
        <v>10969.737908883228</v>
      </c>
      <c r="F67" s="31">
        <f>'raw data'!F67</f>
        <v>5.624840628953714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 (7)</v>
      </c>
      <c r="D68" s="81">
        <f>'raw data'!D68</f>
        <v>38379.201944444445</v>
      </c>
      <c r="E68" s="15">
        <f>'raw data'!E68</f>
        <v>11386.86135076885</v>
      </c>
      <c r="F68" s="31">
        <f>'raw data'!F68</f>
        <v>4.126528396855694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 (2)</v>
      </c>
      <c r="D69" s="81">
        <f>'raw data'!D69</f>
        <v>38379.212164351855</v>
      </c>
      <c r="E69" s="177">
        <v>3503.26</v>
      </c>
      <c r="F69" s="177">
        <v>2.3361251763934363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 2</v>
      </c>
      <c r="D70" s="81">
        <f>'raw data'!D70</f>
        <v>38379.222395833334</v>
      </c>
      <c r="E70" s="15">
        <f>'raw data'!E70</f>
        <v>-407.21942743835893</v>
      </c>
      <c r="F70" s="31">
        <f>'raw data'!F70</f>
        <v>0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DTS-1 (2)</v>
      </c>
      <c r="D71" s="81">
        <f>'raw data'!D71</f>
        <v>38379.23258101852</v>
      </c>
      <c r="E71" s="15">
        <f>'raw data'!E71</f>
        <v>21526.03528853093</v>
      </c>
      <c r="F71" s="31">
        <f>'raw data'!F71</f>
        <v>2.007134841464154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JGB-1 (2)</v>
      </c>
      <c r="D72" s="81">
        <f>'raw data'!D72</f>
        <v>38379.242789351854</v>
      </c>
      <c r="E72" s="177">
        <v>11306.635</v>
      </c>
      <c r="F72" s="177">
        <v>2.9253914983159905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 (8)</v>
      </c>
      <c r="D73" s="81">
        <f>'raw data'!D73</f>
        <v>38379.252974537034</v>
      </c>
      <c r="E73" s="15">
        <f>'raw data'!E73</f>
        <v>11449.798036471002</v>
      </c>
      <c r="F73" s="31">
        <f>'raw data'!F73</f>
        <v>4.326889982887673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Cr 267.716</v>
      </c>
      <c r="B81" s="15">
        <f>'raw data'!B81</f>
        <v>0</v>
      </c>
      <c r="C81" s="15" t="str">
        <f>'raw data'!C81</f>
        <v>Drift (1)</v>
      </c>
      <c r="D81" s="81">
        <f>'raw data'!D81</f>
        <v>38378.9375</v>
      </c>
      <c r="E81" s="15">
        <f>'raw data'!E81</f>
        <v>46522.03237910092</v>
      </c>
      <c r="F81" s="31">
        <f>'raw data'!F81</f>
        <v>1.3144666632069764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 1</v>
      </c>
      <c r="D82" s="81">
        <f>'raw data'!D82</f>
        <v>38378.94775462963</v>
      </c>
      <c r="E82" s="15">
        <f>'raw data'!E82</f>
        <v>531.4553530015024</v>
      </c>
      <c r="F82" s="31">
        <f>'raw data'!F82</f>
        <v>5.370666757591208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 (1)</v>
      </c>
      <c r="D83" s="81">
        <f>'raw data'!D83</f>
        <v>38378.95799768518</v>
      </c>
      <c r="E83" s="15">
        <f>'raw data'!E83</f>
        <v>10572.212550946779</v>
      </c>
      <c r="F83" s="31">
        <f>'raw data'!F83</f>
        <v>4.25286465615066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 (2)</v>
      </c>
      <c r="D84" s="81">
        <f>'raw data'!D84</f>
        <v>38378.96824074074</v>
      </c>
      <c r="E84" s="15">
        <f>'raw data'!E84</f>
        <v>47515.88942882336</v>
      </c>
      <c r="F84" s="31">
        <f>'raw data'!F84</f>
        <v>2.1197577396427314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 (1)</v>
      </c>
      <c r="D85" s="81">
        <f>'raw data'!D85</f>
        <v>38378.978483796294</v>
      </c>
      <c r="E85" s="15">
        <f>'raw data'!E85</f>
        <v>73234.35154383448</v>
      </c>
      <c r="F85" s="31">
        <f>'raw data'!F85</f>
        <v>4.144808898506324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1309D89R2(123-129)</v>
      </c>
      <c r="D86" s="81">
        <f>'raw data'!D86</f>
        <v>38378.98871527778</v>
      </c>
      <c r="E86" s="15">
        <f>'raw data'!E86</f>
        <v>5223.7143478640955</v>
      </c>
      <c r="F86" s="31">
        <f>'raw data'!F86</f>
        <v>2.335291169728308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 (3)</v>
      </c>
      <c r="D87" s="81">
        <f>'raw data'!D87</f>
        <v>38378.99894675926</v>
      </c>
      <c r="E87" s="177">
        <v>47704.37</v>
      </c>
      <c r="F87" s="177">
        <v>3.9307681639169814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1309D91R2(56-65)</v>
      </c>
      <c r="D88" s="81">
        <f>'raw data'!D88</f>
        <v>38379.009201388886</v>
      </c>
      <c r="E88" s="15">
        <f>'raw data'!E88</f>
        <v>5938.685851561225</v>
      </c>
      <c r="F88" s="31">
        <f>'raw data'!F88</f>
        <v>4.2463813839959785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1309D91R2(81-91)</v>
      </c>
      <c r="D89" s="81">
        <f>'raw data'!D89</f>
        <v>38379.01943287037</v>
      </c>
      <c r="E89" s="15">
        <f>'raw data'!E89</f>
        <v>4659.310919630895</v>
      </c>
      <c r="F89" s="31">
        <f>'raw data'!F89</f>
        <v>2.82209221290761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1309D92R1(103-115)</v>
      </c>
      <c r="D90" s="81">
        <f>'raw data'!D90</f>
        <v>38379.0296875</v>
      </c>
      <c r="E90" s="15">
        <f>'raw data'!E90</f>
        <v>13362.533204857993</v>
      </c>
      <c r="F90" s="31">
        <f>'raw data'!F90</f>
        <v>1.185660258363912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 (1)</v>
      </c>
      <c r="D91" s="81">
        <f>'raw data'!D91</f>
        <v>38379.039930555555</v>
      </c>
      <c r="E91" s="15">
        <f>'raw data'!E91</f>
        <v>2257.053864428372</v>
      </c>
      <c r="F91" s="31">
        <f>'raw data'!F91</f>
        <v>2.6138928578865466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 (4)</v>
      </c>
      <c r="D92" s="81">
        <f>'raw data'!D92</f>
        <v>38379.050162037034</v>
      </c>
      <c r="E92" s="177">
        <v>52223.07</v>
      </c>
      <c r="F92" s="177">
        <v>0.9418509424946526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 (1)</v>
      </c>
      <c r="D93" s="81">
        <f>'raw data'!D93</f>
        <v>38379.06039351852</v>
      </c>
      <c r="E93" s="15">
        <f>'raw data'!E93</f>
        <v>102223.78120352015</v>
      </c>
      <c r="F93" s="31">
        <f>'raw data'!F93</f>
        <v>2.176852255010734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1309D93R1(11-16)</v>
      </c>
      <c r="D94" s="81">
        <f>'raw data'!D94</f>
        <v>38379.07061342592</v>
      </c>
      <c r="E94" s="15">
        <f>'raw data'!E94</f>
        <v>573.5693572304017</v>
      </c>
      <c r="F94" s="31">
        <f>'raw data'!F94</f>
        <v>6.556090215652204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1309D94R1(66-76)</v>
      </c>
      <c r="D95" s="81">
        <f>'raw data'!D95</f>
        <v>38379.08085648148</v>
      </c>
      <c r="E95" s="177">
        <v>21551.705</v>
      </c>
      <c r="F95" s="177">
        <v>0.4971010340792584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1309D94R3(18-26)</v>
      </c>
      <c r="D96" s="81">
        <f>'raw data'!D96</f>
        <v>38379.09107638889</v>
      </c>
      <c r="E96" s="15">
        <f>'raw data'!E96</f>
        <v>10224.145179783674</v>
      </c>
      <c r="F96" s="31">
        <f>'raw data'!F96</f>
        <v>4.622621701861405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 (5)</v>
      </c>
      <c r="D97" s="81">
        <f>'raw data'!D97</f>
        <v>38379.10130787037</v>
      </c>
      <c r="E97" s="177">
        <v>54431.295</v>
      </c>
      <c r="F97" s="177">
        <v>0.6672731158756016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 (2)</v>
      </c>
      <c r="D98" s="81">
        <f>'raw data'!D98</f>
        <v>38379.11153935185</v>
      </c>
      <c r="E98" s="15">
        <f>'raw data'!E98</f>
        <v>11771.62832271724</v>
      </c>
      <c r="F98" s="31">
        <f>'raw data'!F98</f>
        <v>5.6511686531266605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1309D95R3(39-51)</v>
      </c>
      <c r="D99" s="81">
        <f>'raw data'!D99</f>
        <v>38379.12174768518</v>
      </c>
      <c r="E99" s="15">
        <f>'raw data'!E99</f>
        <v>17574.709330761943</v>
      </c>
      <c r="F99" s="31">
        <f>'raw data'!F99</f>
        <v>2.3748581666694384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1309D97R1(8-18)</v>
      </c>
      <c r="D100" s="81">
        <f>'raw data'!D100</f>
        <v>38379.13196759259</v>
      </c>
      <c r="E100" s="15">
        <f>'raw data'!E100</f>
        <v>22502.150831966173</v>
      </c>
      <c r="F100" s="31">
        <f>'raw data'!F100</f>
        <v>2.7829731019131363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JGb-1 (1)</v>
      </c>
      <c r="D101" s="81">
        <f>'raw data'!D101</f>
        <v>38379.14219907407</v>
      </c>
      <c r="E101" s="15">
        <f>'raw data'!E101</f>
        <v>2147.6929205675783</v>
      </c>
      <c r="F101" s="31">
        <f>'raw data'!F101</f>
        <v>2.705359609107449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 (6)</v>
      </c>
      <c r="D102" s="81">
        <f>'raw data'!D102</f>
        <v>38379.152453703704</v>
      </c>
      <c r="E102" s="15">
        <f>'raw data'!E102</f>
        <v>51959.30856856085</v>
      </c>
      <c r="F102" s="31">
        <f>'raw data'!F102</f>
        <v>1.0179358209974765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1309D98R3(26-46)</v>
      </c>
      <c r="D103" s="81">
        <f>'raw data'!D103</f>
        <v>38379.16269675926</v>
      </c>
      <c r="E103" s="15">
        <f>'raw data'!E103</f>
        <v>39305.71316831505</v>
      </c>
      <c r="F103" s="31">
        <f>'raw data'!F103</f>
        <v>0.6041880257902185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 (2)</v>
      </c>
      <c r="D104" s="81">
        <f>'raw data'!D104</f>
        <v>38379.17291666667</v>
      </c>
      <c r="E104" s="177">
        <v>83926.67</v>
      </c>
      <c r="F104" s="177">
        <v>1.8448863975701546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1309D100R1(50-55)</v>
      </c>
      <c r="D105" s="81">
        <f>'raw data'!D105</f>
        <v>38379.183125</v>
      </c>
      <c r="E105" s="177">
        <v>29365.34</v>
      </c>
      <c r="F105" s="177">
        <v>1.4051432440205183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130983R2(32-42)</v>
      </c>
      <c r="D106" s="81">
        <f>'raw data'!D106</f>
        <v>38379.19335648148</v>
      </c>
      <c r="E106" s="15">
        <f>'raw data'!E106</f>
        <v>44349.18256228428</v>
      </c>
      <c r="F106" s="31">
        <f>'raw data'!F106</f>
        <v>4.193511840649817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 (7)</v>
      </c>
      <c r="D107" s="81">
        <f>'raw data'!D107</f>
        <v>38379.203564814816</v>
      </c>
      <c r="E107" s="177">
        <v>55345.28</v>
      </c>
      <c r="F107" s="177">
        <v>2.3000114366165363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 (2)</v>
      </c>
      <c r="D108" s="81">
        <f>'raw data'!D108</f>
        <v>38379.213796296295</v>
      </c>
      <c r="E108" s="177">
        <v>2675.525</v>
      </c>
      <c r="F108" s="177">
        <v>1.9390745567937568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 2</v>
      </c>
      <c r="D109" s="81">
        <f>'raw data'!D109</f>
        <v>38379.22400462963</v>
      </c>
      <c r="E109" s="15">
        <f>'raw data'!E109</f>
        <v>596.2582441039243</v>
      </c>
      <c r="F109" s="31">
        <f>'raw data'!F109</f>
        <v>2.93717054622007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 (2)</v>
      </c>
      <c r="D110" s="81">
        <f>'raw data'!D110</f>
        <v>38379.23420138889</v>
      </c>
      <c r="E110" s="177">
        <v>118121.94</v>
      </c>
      <c r="F110" s="177">
        <v>1.465660063593798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JGB-1 (2)</v>
      </c>
      <c r="D111" s="81">
        <f>'raw data'!D111</f>
        <v>38379.244409722225</v>
      </c>
      <c r="E111" s="15">
        <f>'raw data'!E111</f>
        <v>2312.696944660437</v>
      </c>
      <c r="F111" s="31">
        <f>'raw data'!F111</f>
        <v>2.833140506762044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 (8)</v>
      </c>
      <c r="D112" s="81">
        <f>'raw data'!D112</f>
        <v>38379.25460648148</v>
      </c>
      <c r="E112" s="15">
        <f>'raw data'!E112</f>
        <v>64697.50580088269</v>
      </c>
      <c r="F112" s="31">
        <f>'raw data'!F112</f>
        <v>0.1426035300303911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Cu 324.754</v>
      </c>
      <c r="B120" s="15">
        <f>'raw data'!B120</f>
        <v>0</v>
      </c>
      <c r="C120" s="15" t="str">
        <f>'raw data'!C120</f>
        <v>Drift (1)</v>
      </c>
      <c r="D120" s="81">
        <f>'raw data'!D120</f>
        <v>38378.93990740741</v>
      </c>
      <c r="E120" s="177">
        <v>27179.475</v>
      </c>
      <c r="F120" s="177">
        <v>1.8521196181855757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 1</v>
      </c>
      <c r="D121" s="81">
        <f>'raw data'!D121</f>
        <v>38378.950162037036</v>
      </c>
      <c r="E121" s="15">
        <f>'raw data'!E121</f>
        <v>4430.9399558394625</v>
      </c>
      <c r="F121" s="31">
        <f>'raw data'!F121</f>
        <v>4.208600835771428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 (1)</v>
      </c>
      <c r="D122" s="81">
        <f>'raw data'!D122</f>
        <v>38378.96040509259</v>
      </c>
      <c r="E122" s="177">
        <v>26201.64</v>
      </c>
      <c r="F122" s="177">
        <v>5.416638663286719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 (2)</v>
      </c>
      <c r="D123" s="81">
        <f>'raw data'!D123</f>
        <v>38378.97064814815</v>
      </c>
      <c r="E123" s="15">
        <f>'raw data'!E123</f>
        <v>28347.490199343152</v>
      </c>
      <c r="F123" s="31">
        <f>'raw data'!F123</f>
        <v>2.013437520216684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 (1)</v>
      </c>
      <c r="D124" s="81">
        <f>'raw data'!D124</f>
        <v>38378.98087962963</v>
      </c>
      <c r="E124" s="15">
        <f>'raw data'!E124</f>
        <v>5264.178724863027</v>
      </c>
      <c r="F124" s="31">
        <f>'raw data'!F124</f>
        <v>4.511732749054824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1309D89R2(123-129)</v>
      </c>
      <c r="D125" s="81">
        <f>'raw data'!D125</f>
        <v>38378.991122685184</v>
      </c>
      <c r="E125" s="15">
        <f>'raw data'!E125</f>
        <v>5340.898791922289</v>
      </c>
      <c r="F125" s="31">
        <f>'raw data'!F125</f>
        <v>3.0495299548318995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 (3)</v>
      </c>
      <c r="D126" s="81">
        <f>'raw data'!D126</f>
        <v>38379.00135416666</v>
      </c>
      <c r="E126" s="177">
        <v>28095.46</v>
      </c>
      <c r="F126" s="177">
        <v>5.057259664430738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1309D91R2(56-65)</v>
      </c>
      <c r="D127" s="81">
        <f>'raw data'!D127</f>
        <v>38379.01159722222</v>
      </c>
      <c r="E127" s="177">
        <v>4778.895</v>
      </c>
      <c r="F127" s="177">
        <v>0.7367152162806863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1309D91R2(81-91)</v>
      </c>
      <c r="D128" s="81">
        <f>'raw data'!D128</f>
        <v>38379.021840277775</v>
      </c>
      <c r="E128" s="177">
        <v>15413.005000000001</v>
      </c>
      <c r="F128" s="177">
        <v>5.158946269803034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1309D92R1(103-115)</v>
      </c>
      <c r="D129" s="81">
        <f>'raw data'!D129</f>
        <v>38379.03208333333</v>
      </c>
      <c r="E129" s="15">
        <f>'raw data'!E129</f>
        <v>20547.85509230275</v>
      </c>
      <c r="F129" s="31">
        <f>'raw data'!F129</f>
        <v>3.3712201080205335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 (1)</v>
      </c>
      <c r="D130" s="81">
        <f>'raw data'!D130</f>
        <v>38379.04232638889</v>
      </c>
      <c r="E130" s="177">
        <v>11938.675</v>
      </c>
      <c r="F130" s="177">
        <v>5.269240915617828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 (4)</v>
      </c>
      <c r="D131" s="81">
        <f>'raw data'!D131</f>
        <v>38379.05255787037</v>
      </c>
      <c r="E131" s="15">
        <f>'raw data'!E131</f>
        <v>29144.992271268573</v>
      </c>
      <c r="F131" s="31">
        <f>'raw data'!F131</f>
        <v>2.6180224353638533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 (1)</v>
      </c>
      <c r="D132" s="81">
        <f>'raw data'!D132</f>
        <v>38379.062789351854</v>
      </c>
      <c r="E132" s="15">
        <f>'raw data'!E132</f>
        <v>5447.054184717043</v>
      </c>
      <c r="F132" s="31">
        <f>'raw data'!F132</f>
        <v>2.013304604148693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1309D93R1(11-16)</v>
      </c>
      <c r="D133" s="81">
        <f>'raw data'!D133</f>
        <v>38379.07303240741</v>
      </c>
      <c r="E133" s="177">
        <v>5158.12</v>
      </c>
      <c r="F133" s="177">
        <v>1.162490501279234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1309D94R1(66-76)</v>
      </c>
      <c r="D134" s="81">
        <f>'raw data'!D134</f>
        <v>38379.08325231481</v>
      </c>
      <c r="E134" s="15">
        <f>'raw data'!E134</f>
        <v>5742.527227809032</v>
      </c>
      <c r="F134" s="31">
        <f>'raw data'!F134</f>
        <v>5.82275789488151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1309D94R3(18-26)</v>
      </c>
      <c r="D135" s="81">
        <f>'raw data'!D135</f>
        <v>38379.09347222222</v>
      </c>
      <c r="E135" s="177">
        <v>5476.275</v>
      </c>
      <c r="F135" s="177">
        <v>8.16037205293918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 (5)</v>
      </c>
      <c r="D136" s="81">
        <f>'raw data'!D136</f>
        <v>38379.10371527778</v>
      </c>
      <c r="E136" s="15">
        <f>'raw data'!E136</f>
        <v>29775.24101223234</v>
      </c>
      <c r="F136" s="31">
        <f>'raw data'!F136</f>
        <v>1.5780144420131157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 (2)</v>
      </c>
      <c r="D137" s="81">
        <f>'raw data'!D137</f>
        <v>38379.11394675926</v>
      </c>
      <c r="E137" s="15">
        <f>'raw data'!E137</f>
        <v>27326.821814022565</v>
      </c>
      <c r="F137" s="31">
        <f>'raw data'!F137</f>
        <v>6.709628152349494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1309D95R3(39-51)</v>
      </c>
      <c r="D138" s="81">
        <f>'raw data'!D138</f>
        <v>38379.12415509259</v>
      </c>
      <c r="E138" s="15">
        <f>'raw data'!E138</f>
        <v>6670.57599160389</v>
      </c>
      <c r="F138" s="31">
        <f>'raw data'!F138</f>
        <v>2.3254269933638527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1309D97R1(8-18)</v>
      </c>
      <c r="D139" s="81">
        <f>'raw data'!D139</f>
        <v>38379.134363425925</v>
      </c>
      <c r="E139" s="15">
        <f>'raw data'!E139</f>
        <v>6716.069305965252</v>
      </c>
      <c r="F139" s="31">
        <f>'raw data'!F139</f>
        <v>6.191854845137608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JGb-1 (1)</v>
      </c>
      <c r="D140" s="81">
        <f>'raw data'!D140</f>
        <v>38379.14460648148</v>
      </c>
      <c r="E140" s="177">
        <v>19866.785</v>
      </c>
      <c r="F140" s="177">
        <v>3.0967177375271286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 (6)</v>
      </c>
      <c r="D141" s="81">
        <f>'raw data'!D141</f>
        <v>38379.154861111114</v>
      </c>
      <c r="E141" s="88">
        <v>29161.03</v>
      </c>
      <c r="F141" s="88">
        <v>0.27521874112359246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1309D98R3(26-46)</v>
      </c>
      <c r="D142" s="81">
        <f>'raw data'!D142</f>
        <v>38379.16509259259</v>
      </c>
      <c r="E142" s="15">
        <f>'raw data'!E142</f>
        <v>5488.690145675027</v>
      </c>
      <c r="F142" s="31">
        <f>'raw data'!F142</f>
        <v>3.3310560955821757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 (2)</v>
      </c>
      <c r="D143" s="81">
        <f>'raw data'!D143</f>
        <v>38379.1753125</v>
      </c>
      <c r="E143" s="15">
        <f>'raw data'!E143</f>
        <v>5308.770677647047</v>
      </c>
      <c r="F143" s="31">
        <f>'raw data'!F143</f>
        <v>4.28819426953612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1309D100R1(50-55)</v>
      </c>
      <c r="D144" s="81">
        <f>'raw data'!D144</f>
        <v>38379.185532407406</v>
      </c>
      <c r="E144" s="15">
        <f>'raw data'!E144</f>
        <v>23945.343431389123</v>
      </c>
      <c r="F144" s="31">
        <f>'raw data'!F144</f>
        <v>1.6729035560729246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130983R2(32-42)</v>
      </c>
      <c r="D145" s="81">
        <f>'raw data'!D145</f>
        <v>38379.195752314816</v>
      </c>
      <c r="E145" s="15">
        <f>'raw data'!E145</f>
        <v>22781.413065335204</v>
      </c>
      <c r="F145" s="31">
        <f>'raw data'!F145</f>
        <v>4.011563308943594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 (7)</v>
      </c>
      <c r="D146" s="81">
        <f>'raw data'!D146</f>
        <v>38379.205972222226</v>
      </c>
      <c r="E146" s="15">
        <f>'raw data'!E146</f>
        <v>30199.169258127087</v>
      </c>
      <c r="F146" s="31">
        <f>'raw data'!F146</f>
        <v>0.36678595928979474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 (2)</v>
      </c>
      <c r="D147" s="81">
        <f>'raw data'!D147</f>
        <v>38379.21619212963</v>
      </c>
      <c r="E147" s="15">
        <f>'raw data'!E147</f>
        <v>12953.059124473515</v>
      </c>
      <c r="F147" s="31">
        <f>'raw data'!F147</f>
        <v>2.033325370413001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 2</v>
      </c>
      <c r="D148" s="81">
        <f>'raw data'!D148</f>
        <v>38379.22640046296</v>
      </c>
      <c r="E148" s="15">
        <f>'raw data'!E148</f>
        <v>4834.082239762309</v>
      </c>
      <c r="F148" s="31">
        <f>'raw data'!F148</f>
        <v>2.1290426252307117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 (2)</v>
      </c>
      <c r="D149" s="81">
        <f>'raw data'!D149</f>
        <v>38379.236608796295</v>
      </c>
      <c r="E149" s="15">
        <f>'raw data'!E149</f>
        <v>4985.810941040941</v>
      </c>
      <c r="F149" s="31">
        <f>'raw data'!F149</f>
        <v>4.156039144227227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JGB-1 (2)</v>
      </c>
      <c r="D150" s="81">
        <f>'raw data'!D150</f>
        <v>38379.24679398148</v>
      </c>
      <c r="E150" s="15">
        <f>'raw data'!E150</f>
        <v>19914.22929338676</v>
      </c>
      <c r="F150" s="31">
        <f>'raw data'!F150</f>
        <v>4.392172401102732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 (8)</v>
      </c>
      <c r="D151" s="81">
        <f>'raw data'!D151</f>
        <v>38379.257002314815</v>
      </c>
      <c r="E151" s="15">
        <f>'raw data'!E151</f>
        <v>30602.42234774535</v>
      </c>
      <c r="F151" s="31">
        <f>'raw data'!F151</f>
        <v>3.326364954322535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Ni 231.604</v>
      </c>
      <c r="B159" s="15">
        <f>'raw data'!B159</f>
        <v>0</v>
      </c>
      <c r="C159" s="15" t="str">
        <f>'raw data'!C159</f>
        <v>Drift (1)</v>
      </c>
      <c r="D159" s="81">
        <f>'raw data'!D159</f>
        <v>38378.93659722222</v>
      </c>
      <c r="E159" s="15">
        <f>'raw data'!E159</f>
        <v>33328.34354921353</v>
      </c>
      <c r="F159" s="31">
        <f>'raw data'!F159</f>
        <v>2.1874471500467814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 1</v>
      </c>
      <c r="D160" s="81">
        <f>'raw data'!D160</f>
        <v>38378.946851851855</v>
      </c>
      <c r="E160" s="177">
        <v>1126.46</v>
      </c>
      <c r="F160" s="177">
        <v>5.550341920042561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 (1)</v>
      </c>
      <c r="D161" s="81">
        <f>'raw data'!D161</f>
        <v>38378.957094907404</v>
      </c>
      <c r="E161" s="15">
        <f>'raw data'!E161</f>
        <v>9886.807070830773</v>
      </c>
      <c r="F161" s="31">
        <f>'raw data'!F161</f>
        <v>4.381642438445223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 (2)</v>
      </c>
      <c r="D162" s="81">
        <f>'raw data'!D162</f>
        <v>38378.96733796296</v>
      </c>
      <c r="E162" s="15">
        <f>'raw data'!E162</f>
        <v>36210.558164706825</v>
      </c>
      <c r="F162" s="31">
        <f>'raw data'!F162</f>
        <v>5.1185633368840175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 (1)</v>
      </c>
      <c r="D163" s="81">
        <f>'raw data'!D163</f>
        <v>38378.97758101852</v>
      </c>
      <c r="E163" s="15">
        <f>'raw data'!E163</f>
        <v>135127.50419758135</v>
      </c>
      <c r="F163" s="31">
        <f>'raw data'!F163</f>
        <v>3.606904445202014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1309D89R2(123-129)</v>
      </c>
      <c r="D164" s="81">
        <f>'raw data'!D164</f>
        <v>38378.9878125</v>
      </c>
      <c r="E164" s="177">
        <v>15775.57</v>
      </c>
      <c r="F164" s="177">
        <v>2.8519914192216222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 (3)</v>
      </c>
      <c r="D165" s="81">
        <f>'raw data'!D165</f>
        <v>38378.99804398148</v>
      </c>
      <c r="E165" s="15">
        <f>'raw data'!E165</f>
        <v>38158.69717687859</v>
      </c>
      <c r="F165" s="31">
        <f>'raw data'!F165</f>
        <v>4.1230506430919975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1309D91R2(56-65)</v>
      </c>
      <c r="D166" s="81">
        <f>'raw data'!D166</f>
        <v>38379.00828703704</v>
      </c>
      <c r="E166" s="15">
        <f>'raw data'!E166</f>
        <v>28331.753928134203</v>
      </c>
      <c r="F166" s="31">
        <f>'raw data'!F166</f>
        <v>1.3277622514699399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1309D91R2(81-91)</v>
      </c>
      <c r="D167" s="81">
        <f>'raw data'!D167</f>
        <v>38379.018530092595</v>
      </c>
      <c r="E167" s="15">
        <f>'raw data'!E167</f>
        <v>22185.983955520467</v>
      </c>
      <c r="F167" s="31">
        <f>'raw data'!F167</f>
        <v>3.835380632652747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1309D92R1(103-115)</v>
      </c>
      <c r="D168" s="81">
        <f>'raw data'!D168</f>
        <v>38379.02877314815</v>
      </c>
      <c r="E168" s="15">
        <f>'raw data'!E168</f>
        <v>14399.739454940818</v>
      </c>
      <c r="F168" s="31">
        <f>'raw data'!F168</f>
        <v>3.0653686475521713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 (1)</v>
      </c>
      <c r="D169" s="81">
        <f>'raw data'!D169</f>
        <v>38379.0390162037</v>
      </c>
      <c r="E169" s="177">
        <v>2474.22</v>
      </c>
      <c r="F169" s="177">
        <v>1.2003170619348176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 (4)</v>
      </c>
      <c r="D170" s="81">
        <f>'raw data'!D170</f>
        <v>38379.04924768519</v>
      </c>
      <c r="E170" s="15">
        <f>'raw data'!E170</f>
        <v>39119.27517645877</v>
      </c>
      <c r="F170" s="31">
        <f>'raw data'!F170</f>
        <v>2.7234405650616758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 (1)</v>
      </c>
      <c r="D171" s="81">
        <f>'raw data'!D171</f>
        <v>38379.05949074074</v>
      </c>
      <c r="E171" s="15">
        <f>'raw data'!E171</f>
        <v>135544.16836755633</v>
      </c>
      <c r="F171" s="31">
        <f>'raw data'!F171</f>
        <v>5.834557012521459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1309D93R1(11-16)</v>
      </c>
      <c r="D172" s="81">
        <f>'raw data'!D172</f>
        <v>38379.06972222222</v>
      </c>
      <c r="E172" s="15">
        <f>'raw data'!E172</f>
        <v>3860.0897913194935</v>
      </c>
      <c r="F172" s="31">
        <f>'raw data'!F172</f>
        <v>3.645156130528163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1309D94R1(66-76)</v>
      </c>
      <c r="D173" s="81">
        <f>'raw data'!D173</f>
        <v>38379.0799537037</v>
      </c>
      <c r="E173" s="15">
        <f>'raw data'!E173</f>
        <v>7726.703024544773</v>
      </c>
      <c r="F173" s="31">
        <f>'raw data'!F173</f>
        <v>5.43114215154266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1309D94R3(18-26)</v>
      </c>
      <c r="D174" s="81">
        <f>'raw data'!D174</f>
        <v>38379.09017361111</v>
      </c>
      <c r="E174" s="177">
        <v>8528.82</v>
      </c>
      <c r="F174" s="177">
        <v>0.8634031459533148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 (5)</v>
      </c>
      <c r="D175" s="81">
        <f>'raw data'!D175</f>
        <v>38379.10039351852</v>
      </c>
      <c r="E175" s="15">
        <f>'raw data'!E175</f>
        <v>42118.24370025327</v>
      </c>
      <c r="F175" s="31">
        <f>'raw data'!F175</f>
        <v>3.8322771207754833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 (2)</v>
      </c>
      <c r="D176" s="81">
        <f>'raw data'!D176</f>
        <v>38379.11063657407</v>
      </c>
      <c r="E176" s="15">
        <f>'raw data'!E176</f>
        <v>11441.444028952394</v>
      </c>
      <c r="F176" s="31">
        <f>'raw data'!F176</f>
        <v>0.6301842354291903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1309D95R3(39-51)</v>
      </c>
      <c r="D177" s="81">
        <f>'raw data'!D177</f>
        <v>38379.120844907404</v>
      </c>
      <c r="E177" s="15">
        <f>'raw data'!E177</f>
        <v>17357.159626906916</v>
      </c>
      <c r="F177" s="31">
        <f>'raw data'!F177</f>
        <v>4.352071471547593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1309D97R1(8-18)</v>
      </c>
      <c r="D178" s="81">
        <f>'raw data'!D178</f>
        <v>38379.131064814814</v>
      </c>
      <c r="E178" s="15">
        <f>'raw data'!E178</f>
        <v>13221.053508174882</v>
      </c>
      <c r="F178" s="31">
        <f>'raw data'!F178</f>
        <v>2.2968107540054925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JGb-1 (1)</v>
      </c>
      <c r="D179" s="81">
        <f>'raw data'!D179</f>
        <v>38379.14129629629</v>
      </c>
      <c r="E179" s="177">
        <v>2432.825</v>
      </c>
      <c r="F179" s="177">
        <v>1.214636991390383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 (6)</v>
      </c>
      <c r="D180" s="81">
        <f>'raw data'!D180</f>
        <v>38379.151550925926</v>
      </c>
      <c r="E180" s="15">
        <f>'raw data'!E180</f>
        <v>43871.87033740734</v>
      </c>
      <c r="F180" s="31">
        <f>'raw data'!F180</f>
        <v>0.980985431536985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1309D98R3(26-46)</v>
      </c>
      <c r="D181" s="81">
        <f>'raw data'!D181</f>
        <v>38379.16179398148</v>
      </c>
      <c r="E181" s="177">
        <v>14395.965</v>
      </c>
      <c r="F181" s="177">
        <v>3.736289406407648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 (2)</v>
      </c>
      <c r="D182" s="81">
        <f>'raw data'!D182</f>
        <v>38379.172002314815</v>
      </c>
      <c r="E182" s="15">
        <f>'raw data'!E182</f>
        <v>162979.2854338803</v>
      </c>
      <c r="F182" s="31">
        <f>'raw data'!F182</f>
        <v>0.8934480029896408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1309D100R1(50-55)</v>
      </c>
      <c r="D183" s="81">
        <f>'raw data'!D183</f>
        <v>38379.182222222225</v>
      </c>
      <c r="E183" s="177">
        <v>71510.41500000001</v>
      </c>
      <c r="F183" s="177">
        <v>3.4787652091793215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130983R2(32-42)</v>
      </c>
      <c r="D184" s="81">
        <f>'raw data'!D184</f>
        <v>38379.19244212963</v>
      </c>
      <c r="E184" s="15">
        <f>'raw data'!E184</f>
        <v>52578.52162840975</v>
      </c>
      <c r="F184" s="31">
        <f>'raw data'!F184</f>
        <v>1.4505233402413225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 (7)</v>
      </c>
      <c r="D185" s="81">
        <f>'raw data'!D185</f>
        <v>38379.20266203704</v>
      </c>
      <c r="E185" s="15">
        <f>'raw data'!E185</f>
        <v>44769.854860403575</v>
      </c>
      <c r="F185" s="31">
        <f>'raw data'!F185</f>
        <v>3.8399742659820384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 (2)</v>
      </c>
      <c r="D186" s="81">
        <f>'raw data'!D186</f>
        <v>38379.21289351852</v>
      </c>
      <c r="E186" s="15">
        <f>'raw data'!E186</f>
        <v>2900.1918234777177</v>
      </c>
      <c r="F186" s="31">
        <f>'raw data'!F186</f>
        <v>0.629392230166186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 2</v>
      </c>
      <c r="D187" s="81">
        <f>'raw data'!D187</f>
        <v>38379.22311342593</v>
      </c>
      <c r="E187" s="15">
        <f>'raw data'!E187</f>
        <v>848.775809800524</v>
      </c>
      <c r="F187" s="31">
        <f>'raw data'!F187</f>
        <v>11.95664458100897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 (2)</v>
      </c>
      <c r="D188" s="81">
        <f>'raw data'!D188</f>
        <v>38379.233298611114</v>
      </c>
      <c r="E188" s="15">
        <f>'raw data'!E188</f>
        <v>162379.35141846404</v>
      </c>
      <c r="F188" s="31">
        <f>'raw data'!F188</f>
        <v>4.577766204347309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JGB-1 (2)</v>
      </c>
      <c r="D189" s="81">
        <f>'raw data'!D189</f>
        <v>38379.24350694445</v>
      </c>
      <c r="E189" s="177">
        <v>2339.345</v>
      </c>
      <c r="F189" s="177">
        <v>4.772493568991826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 (8)</v>
      </c>
      <c r="D190" s="81">
        <f>'raw data'!D190</f>
        <v>38379.253703703704</v>
      </c>
      <c r="E190" s="177">
        <v>51948.29</v>
      </c>
      <c r="F190" s="177">
        <v>0.5190157667690809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Sc 361.384</v>
      </c>
      <c r="B198" s="15">
        <f>'raw data'!B198</f>
        <v>0</v>
      </c>
      <c r="C198" s="15" t="str">
        <f>'raw data'!C198</f>
        <v>Drift (1)</v>
      </c>
      <c r="D198" s="81">
        <f>'raw data'!D198</f>
        <v>38378.941296296296</v>
      </c>
      <c r="E198" s="177">
        <v>29366.58</v>
      </c>
      <c r="F198" s="177">
        <v>9.912879761045515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 1</v>
      </c>
      <c r="D199" s="81">
        <f>'raw data'!D199</f>
        <v>38378.95153935185</v>
      </c>
      <c r="E199" s="15">
        <f>'raw data'!E199</f>
        <v>129.78964542852</v>
      </c>
      <c r="F199" s="31">
        <f>'raw data'!F199</f>
        <v>40.78300724602327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 (1)</v>
      </c>
      <c r="D200" s="81">
        <f>'raw data'!D200</f>
        <v>38378.96179398148</v>
      </c>
      <c r="E200" s="15">
        <f>'raw data'!E200</f>
        <v>45518.490770443444</v>
      </c>
      <c r="F200" s="31">
        <f>'raw data'!F200</f>
        <v>0.8463068778364695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 (2)</v>
      </c>
      <c r="D201" s="81">
        <f>'raw data'!D201</f>
        <v>38378.972025462965</v>
      </c>
      <c r="E201" s="15">
        <f>'raw data'!E201</f>
        <v>31617.139113261826</v>
      </c>
      <c r="F201" s="31">
        <f>'raw data'!F201</f>
        <v>3.106733546467153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 (1)</v>
      </c>
      <c r="D202" s="81">
        <f>'raw data'!D202</f>
        <v>38378.98226851852</v>
      </c>
      <c r="E202" s="15">
        <f>'raw data'!E202</f>
        <v>7396.448933011666</v>
      </c>
      <c r="F202" s="31">
        <f>'raw data'!F202</f>
        <v>1.4151888696438828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1309D89R2(123-129)</v>
      </c>
      <c r="D203" s="81">
        <f>'raw data'!D203</f>
        <v>38378.9925</v>
      </c>
      <c r="E203" s="177">
        <v>11325.62</v>
      </c>
      <c r="F203" s="177">
        <v>0.8794490826813363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 (3)</v>
      </c>
      <c r="D204" s="81">
        <f>'raw data'!D204</f>
        <v>38379.00274305556</v>
      </c>
      <c r="E204" s="15">
        <f>'raw data'!E204</f>
        <v>33187.49236538396</v>
      </c>
      <c r="F204" s="31">
        <f>'raw data'!F204</f>
        <v>4.217699595922817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1309D91R2(56-65)</v>
      </c>
      <c r="D205" s="81">
        <f>'raw data'!D205</f>
        <v>38379.01298611111</v>
      </c>
      <c r="E205" s="15">
        <f>'raw data'!E205</f>
        <v>6881.651023631437</v>
      </c>
      <c r="F205" s="31">
        <f>'raw data'!F205</f>
        <v>2.622550247129679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1309D91R2(81-91)</v>
      </c>
      <c r="D206" s="81">
        <f>'raw data'!D206</f>
        <v>38379.02322916667</v>
      </c>
      <c r="E206" s="15">
        <f>'raw data'!E206</f>
        <v>5868.510844055697</v>
      </c>
      <c r="F206" s="31">
        <f>'raw data'!F206</f>
        <v>6.832812606730585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1309D92R1(103-115)</v>
      </c>
      <c r="D207" s="81">
        <f>'raw data'!D207</f>
        <v>38379.033472222225</v>
      </c>
      <c r="E207" s="15">
        <f>'raw data'!E207</f>
        <v>33503.95322341341</v>
      </c>
      <c r="F207" s="31">
        <f>'raw data'!F207</f>
        <v>2.268421602253892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 (1)</v>
      </c>
      <c r="D208" s="81">
        <f>'raw data'!D208</f>
        <v>38379.04371527778</v>
      </c>
      <c r="E208" s="15">
        <f>'raw data'!E208</f>
        <v>21184.467600031607</v>
      </c>
      <c r="F208" s="31">
        <f>'raw data'!F208</f>
        <v>2.646434405123025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 (4)</v>
      </c>
      <c r="D209" s="81">
        <f>'raw data'!D209</f>
        <v>38379.05394675926</v>
      </c>
      <c r="E209" s="15">
        <f>'raw data'!E209</f>
        <v>34560.26800905267</v>
      </c>
      <c r="F209" s="31">
        <f>'raw data'!F209</f>
        <v>1.4334127552454303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 (1)</v>
      </c>
      <c r="D210" s="81">
        <f>'raw data'!D210</f>
        <v>38379.06417824074</v>
      </c>
      <c r="E210" s="15">
        <f>'raw data'!E210</f>
        <v>3681.8628059674143</v>
      </c>
      <c r="F210" s="31">
        <f>'raw data'!F210</f>
        <v>2.8966761598607467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1309D93R1(11-16)</v>
      </c>
      <c r="D211" s="81">
        <f>'raw data'!D211</f>
        <v>38379.074421296296</v>
      </c>
      <c r="E211" s="15">
        <f>'raw data'!E211</f>
        <v>36459.80330417711</v>
      </c>
      <c r="F211" s="31">
        <f>'raw data'!F211</f>
        <v>1.0305913293231501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1309D94R1(66-76)</v>
      </c>
      <c r="D212" s="81">
        <f>'raw data'!D212</f>
        <v>38379.084641203706</v>
      </c>
      <c r="E212" s="15">
        <f>'raw data'!E212</f>
        <v>47241.953631250275</v>
      </c>
      <c r="F212" s="31">
        <f>'raw data'!F212</f>
        <v>1.7438690961953736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1309D94R3(18-26)</v>
      </c>
      <c r="D213" s="81">
        <f>'raw data'!D213</f>
        <v>38379.09486111111</v>
      </c>
      <c r="E213" s="15">
        <f>'raw data'!E213</f>
        <v>45679.41554328898</v>
      </c>
      <c r="F213" s="31">
        <f>'raw data'!F213</f>
        <v>3.9094048398920678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 (5)</v>
      </c>
      <c r="D214" s="81">
        <f>'raw data'!D214</f>
        <v>38379.105104166665</v>
      </c>
      <c r="E214" s="15">
        <f>'raw data'!E214</f>
        <v>34709.330849207516</v>
      </c>
      <c r="F214" s="31">
        <f>'raw data'!F214</f>
        <v>2.083811369660648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 (2)</v>
      </c>
      <c r="D215" s="81">
        <f>'raw data'!D215</f>
        <v>38379.115324074075</v>
      </c>
      <c r="E215" s="15">
        <f>'raw data'!E215</f>
        <v>46140.33296654583</v>
      </c>
      <c r="F215" s="31">
        <f>'raw data'!F215</f>
        <v>5.307271028545569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1309D95R3(39-51)</v>
      </c>
      <c r="D216" s="81">
        <f>'raw data'!D216</f>
        <v>38379.125543981485</v>
      </c>
      <c r="E216" s="15">
        <f>'raw data'!E216</f>
        <v>39667.925367834716</v>
      </c>
      <c r="F216" s="31">
        <f>'raw data'!F216</f>
        <v>2.5379210514654904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1309D97R1(8-18)</v>
      </c>
      <c r="D217" s="81">
        <f>'raw data'!D217</f>
        <v>38379.13576388889</v>
      </c>
      <c r="E217" s="15">
        <f>'raw data'!E217</f>
        <v>50213.574454785325</v>
      </c>
      <c r="F217" s="31">
        <f>'raw data'!F217</f>
        <v>3.073944934108052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JGb-1 (1)</v>
      </c>
      <c r="D218" s="81">
        <f>'raw data'!D218</f>
        <v>38379.14599537037</v>
      </c>
      <c r="E218" s="15">
        <f>'raw data'!E218</f>
        <v>39881.788609579016</v>
      </c>
      <c r="F218" s="31">
        <f>'raw data'!F218</f>
        <v>2.980774311745585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 (6)</v>
      </c>
      <c r="D219" s="81">
        <f>'raw data'!D219</f>
        <v>38379.15626157408</v>
      </c>
      <c r="E219" s="15">
        <f>'raw data'!E219</f>
        <v>34738.18638758014</v>
      </c>
      <c r="F219" s="31">
        <f>'raw data'!F219</f>
        <v>1.933647283859821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1309D98R3(26-46)</v>
      </c>
      <c r="D220" s="81">
        <f>'raw data'!D220</f>
        <v>38379.16648148148</v>
      </c>
      <c r="E220" s="15">
        <f>'raw data'!E220</f>
        <v>37873.67796821158</v>
      </c>
      <c r="F220" s="31">
        <f>'raw data'!F220</f>
        <v>3.9191188840780167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 (2)</v>
      </c>
      <c r="D221" s="81">
        <f>'raw data'!D221</f>
        <v>38379.17670138889</v>
      </c>
      <c r="E221" s="15">
        <f>'raw data'!E221</f>
        <v>8166.185810552971</v>
      </c>
      <c r="F221" s="31">
        <f>'raw data'!F221</f>
        <v>4.78070462087536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1309D100R1(50-55)</v>
      </c>
      <c r="D222" s="81">
        <f>'raw data'!D222</f>
        <v>38379.18690972222</v>
      </c>
      <c r="E222" s="15">
        <f>'raw data'!E222</f>
        <v>15830.494209103155</v>
      </c>
      <c r="F222" s="31">
        <f>'raw data'!F222</f>
        <v>4.67771470687478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130983R2(32-42)</v>
      </c>
      <c r="D223" s="81">
        <f>'raw data'!D223</f>
        <v>38379.1971412037</v>
      </c>
      <c r="E223" s="177">
        <v>22109.475</v>
      </c>
      <c r="F223" s="177">
        <v>0.6567518112346382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 (7)</v>
      </c>
      <c r="D224" s="81">
        <f>'raw data'!D224</f>
        <v>38379.20736111111</v>
      </c>
      <c r="E224" s="15">
        <f>'raw data'!E224</f>
        <v>36898.11333276953</v>
      </c>
      <c r="F224" s="31">
        <f>'raw data'!F224</f>
        <v>2.5207142005020913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 (2)</v>
      </c>
      <c r="D225" s="81">
        <f>'raw data'!D225</f>
        <v>38379.21758101852</v>
      </c>
      <c r="E225" s="15">
        <f>'raw data'!E225</f>
        <v>23532.655216440515</v>
      </c>
      <c r="F225" s="31">
        <f>'raw data'!F225</f>
        <v>1.5997152173811224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 2</v>
      </c>
      <c r="D226" s="81">
        <f>'raw data'!D226</f>
        <v>38379.227789351855</v>
      </c>
      <c r="E226" s="15">
        <f>'raw data'!E226</f>
        <v>259.9069945732181</v>
      </c>
      <c r="F226" s="31">
        <f>'raw data'!F226</f>
        <v>110.91062754002535</v>
      </c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 (2)</v>
      </c>
      <c r="D227" s="81">
        <f>'raw data'!D227</f>
        <v>38379.23799768519</v>
      </c>
      <c r="E227" s="15">
        <f>'raw data'!E227</f>
        <v>3815.240007016847</v>
      </c>
      <c r="F227" s="31">
        <f>'raw data'!F227</f>
        <v>5.735140206510588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JGB-1 (2)</v>
      </c>
      <c r="D228" s="81">
        <f>'raw data'!D228</f>
        <v>38379.24818287037</v>
      </c>
      <c r="E228" s="177">
        <v>42754.07</v>
      </c>
      <c r="F228" s="177">
        <v>0.15176126680418459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 (8)</v>
      </c>
      <c r="D229" s="81">
        <f>'raw data'!D229</f>
        <v>38379.25837962963</v>
      </c>
      <c r="E229" s="15">
        <f>'raw data'!E229</f>
        <v>38107.5141021235</v>
      </c>
      <c r="F229" s="31">
        <f>'raw data'!F229</f>
        <v>1.58313782488257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Sr 407.771</v>
      </c>
      <c r="B237" s="15">
        <f>'raw data'!B237</f>
        <v>0</v>
      </c>
      <c r="C237" s="15" t="str">
        <f>'raw data'!C237</f>
        <v>Drift (1)</v>
      </c>
      <c r="D237" s="81">
        <f>'raw data'!D237</f>
        <v>38378.94273148148</v>
      </c>
      <c r="E237" s="177">
        <v>5022446.145</v>
      </c>
      <c r="F237" s="177">
        <v>2.3400740828288997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 1</v>
      </c>
      <c r="D238" s="81">
        <f>'raw data'!D238</f>
        <v>38378.95297453704</v>
      </c>
      <c r="E238" s="15">
        <f>'raw data'!E238</f>
        <v>6609.033833742392</v>
      </c>
      <c r="F238" s="31">
        <f>'raw data'!F238</f>
        <v>16.12731762613651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 (1)</v>
      </c>
      <c r="D239" s="81">
        <f>'raw data'!D239</f>
        <v>38378.963217592594</v>
      </c>
      <c r="E239" s="15">
        <f>'raw data'!E239</f>
        <v>1296615.6744708335</v>
      </c>
      <c r="F239" s="31">
        <f>'raw data'!F239</f>
        <v>2.0595988942693206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 (2)</v>
      </c>
      <c r="D240" s="81">
        <f>'raw data'!D240</f>
        <v>38378.97346064815</v>
      </c>
      <c r="E240" s="177">
        <v>5122817.925</v>
      </c>
      <c r="F240" s="177">
        <v>1.4536027492677448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 (1)</v>
      </c>
      <c r="D241" s="81">
        <f>'raw data'!D241</f>
        <v>38378.98369212963</v>
      </c>
      <c r="E241" s="177">
        <v>12836.8</v>
      </c>
      <c r="F241" s="177">
        <v>0.030737067225345523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1309D89R2(123-129)</v>
      </c>
      <c r="D242" s="81">
        <f>'raw data'!D242</f>
        <v>38378.99392361111</v>
      </c>
      <c r="E242" s="177">
        <v>1269676.675</v>
      </c>
      <c r="F242" s="177">
        <v>5.794306036269936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 (3)</v>
      </c>
      <c r="D243" s="81">
        <f>'raw data'!D243</f>
        <v>38379.00417824074</v>
      </c>
      <c r="E243" s="15">
        <f>'raw data'!E243</f>
        <v>5218630.309428265</v>
      </c>
      <c r="F243" s="31">
        <f>'raw data'!F243</f>
        <v>1.85122300163317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1309D91R2(56-65)</v>
      </c>
      <c r="D244" s="81">
        <f>'raw data'!D244</f>
        <v>38379.01440972222</v>
      </c>
      <c r="E244" s="15">
        <f>'raw data'!E244</f>
        <v>1421531.8768944328</v>
      </c>
      <c r="F244" s="31">
        <f>'raw data'!F244</f>
        <v>2.137216843334802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1309D91R2(81-91)</v>
      </c>
      <c r="D245" s="81">
        <f>'raw data'!D245</f>
        <v>38379.02465277778</v>
      </c>
      <c r="E245" s="177">
        <v>1164010.095</v>
      </c>
      <c r="F245" s="177">
        <v>3.2162807118553434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1309D92R1(103-115)</v>
      </c>
      <c r="D246" s="81">
        <f>'raw data'!D246</f>
        <v>38379.034907407404</v>
      </c>
      <c r="E246" s="15">
        <f>'raw data'!E246</f>
        <v>953598.3788444512</v>
      </c>
      <c r="F246" s="31">
        <f>'raw data'!F246</f>
        <v>3.3432338288092804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 (1)</v>
      </c>
      <c r="D247" s="81">
        <f>'raw data'!D247</f>
        <v>38379.045127314814</v>
      </c>
      <c r="E247" s="15">
        <f>'raw data'!E247</f>
        <v>3646804.485898592</v>
      </c>
      <c r="F247" s="31">
        <f>'raw data'!F247</f>
        <v>9.094020664176682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 (4)</v>
      </c>
      <c r="D248" s="81">
        <f>'raw data'!D248</f>
        <v>38379.05537037037</v>
      </c>
      <c r="E248" s="15">
        <f>'raw data'!E248</f>
        <v>5343965.443330824</v>
      </c>
      <c r="F248" s="31">
        <f>'raw data'!F248</f>
        <v>4.104299782931281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 (1)</v>
      </c>
      <c r="D249" s="81">
        <f>'raw data'!D249</f>
        <v>38379.065613425926</v>
      </c>
      <c r="E249" s="15">
        <f>'raw data'!E249</f>
        <v>12606.434019645305</v>
      </c>
      <c r="F249" s="31">
        <f>'raw data'!F249</f>
        <v>2.790310386139835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1309D93R1(11-16)</v>
      </c>
      <c r="D250" s="81">
        <f>'raw data'!D250</f>
        <v>38379.07585648148</v>
      </c>
      <c r="E250" s="15">
        <f>'raw data'!E250</f>
        <v>3747626.284752956</v>
      </c>
      <c r="F250" s="31">
        <f>'raw data'!F250</f>
        <v>0.8240745795069432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1309D94R1(66-76)</v>
      </c>
      <c r="D251" s="81">
        <f>'raw data'!D251</f>
        <v>38379.086064814815</v>
      </c>
      <c r="E251" s="15">
        <f>'raw data'!E251</f>
        <v>1117840.1049801726</v>
      </c>
      <c r="F251" s="31">
        <f>'raw data'!F251</f>
        <v>1.7499879639435403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1309D94R3(18-26)</v>
      </c>
      <c r="D252" s="81">
        <f>'raw data'!D252</f>
        <v>38379.096296296295</v>
      </c>
      <c r="E252" s="15">
        <f>'raw data'!E252</f>
        <v>1356050.4792677881</v>
      </c>
      <c r="F252" s="31">
        <f>'raw data'!F252</f>
        <v>4.311309559396165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 (5)</v>
      </c>
      <c r="D253" s="81">
        <f>'raw data'!D253</f>
        <v>38379.106527777774</v>
      </c>
      <c r="E253" s="177">
        <v>5517090.630000001</v>
      </c>
      <c r="F253" s="177">
        <v>2.559873160161504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 (2)</v>
      </c>
      <c r="D254" s="81">
        <f>'raw data'!D254</f>
        <v>38379.11675925926</v>
      </c>
      <c r="E254" s="15">
        <f>'raw data'!E254</f>
        <v>1500974.8457034328</v>
      </c>
      <c r="F254" s="31">
        <f>'raw data'!F254</f>
        <v>3.0033812876974046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1309D95R3(39-51)</v>
      </c>
      <c r="D255" s="81">
        <f>'raw data'!D255</f>
        <v>38379.126967592594</v>
      </c>
      <c r="E255" s="15">
        <f>'raw data'!E255</f>
        <v>1047556.3592288499</v>
      </c>
      <c r="F255" s="31">
        <f>'raw data'!F255</f>
        <v>3.7660199624590343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1309D97R1(8-18)</v>
      </c>
      <c r="D256" s="81">
        <f>'raw data'!D256</f>
        <v>38379.1371875</v>
      </c>
      <c r="E256" s="15">
        <f>'raw data'!E256</f>
        <v>982874.1015637096</v>
      </c>
      <c r="F256" s="31">
        <f>'raw data'!F256</f>
        <v>0.6574495855099484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JGb-1 (1)</v>
      </c>
      <c r="D257" s="81">
        <f>'raw data'!D257</f>
        <v>38379.14743055555</v>
      </c>
      <c r="E257" s="15">
        <f>'raw data'!E257</f>
        <v>4565020.60152181</v>
      </c>
      <c r="F257" s="31">
        <f>'raw data'!F257</f>
        <v>4.210806306831247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 (6)</v>
      </c>
      <c r="D258" s="81">
        <f>'raw data'!D258</f>
        <v>38379.157685185186</v>
      </c>
      <c r="E258" s="177">
        <v>5483325.445</v>
      </c>
      <c r="F258" s="177">
        <v>5.542447144459584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1309D98R3(26-46)</v>
      </c>
      <c r="D259" s="81">
        <f>'raw data'!D259</f>
        <v>38379.167905092596</v>
      </c>
      <c r="E259" s="15">
        <f>'raw data'!E259</f>
        <v>1191553.4526702273</v>
      </c>
      <c r="F259" s="31">
        <f>'raw data'!F259</f>
        <v>0.9294872219707453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 (2)</v>
      </c>
      <c r="D260" s="81">
        <f>'raw data'!D260</f>
        <v>38379.178125</v>
      </c>
      <c r="E260" s="15">
        <f>'raw data'!E260</f>
        <v>15109.13468169966</v>
      </c>
      <c r="F260" s="31">
        <f>'raw data'!F260</f>
        <v>3.7499170059155773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1309D100R1(50-55)</v>
      </c>
      <c r="D261" s="81">
        <f>'raw data'!D261</f>
        <v>38379.18834490741</v>
      </c>
      <c r="E261" s="15">
        <f>'raw data'!E261</f>
        <v>577481.0639297817</v>
      </c>
      <c r="F261" s="31">
        <f>'raw data'!F261</f>
        <v>3.407898590312007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130983R2(32-42)</v>
      </c>
      <c r="D262" s="81">
        <f>'raw data'!D262</f>
        <v>38379.19856481482</v>
      </c>
      <c r="E262" s="15">
        <f>'raw data'!E262</f>
        <v>714596.6303690166</v>
      </c>
      <c r="F262" s="31">
        <f>'raw data'!F262</f>
        <v>3.430949640207766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 (7)</v>
      </c>
      <c r="D263" s="81">
        <f>'raw data'!D263</f>
        <v>38379.20878472222</v>
      </c>
      <c r="E263" s="15">
        <f>'raw data'!E263</f>
        <v>5533852.8447843185</v>
      </c>
      <c r="F263" s="31">
        <f>'raw data'!F263</f>
        <v>2.7675155865686842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 (2)</v>
      </c>
      <c r="D264" s="81">
        <f>'raw data'!D264</f>
        <v>38379.2190162037</v>
      </c>
      <c r="E264" s="15">
        <f>'raw data'!E264</f>
        <v>3896116.0640481682</v>
      </c>
      <c r="F264" s="31">
        <f>'raw data'!F264</f>
        <v>6.660491446514875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 2</v>
      </c>
      <c r="D265" s="81">
        <f>'raw data'!D265</f>
        <v>38379.229212962964</v>
      </c>
      <c r="E265" s="15">
        <f>'raw data'!E265</f>
        <v>8142.767119985706</v>
      </c>
      <c r="F265" s="31">
        <f>'raw data'!F265</f>
        <v>3.6838338338430394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 (2)</v>
      </c>
      <c r="D266" s="81">
        <f>'raw data'!D266</f>
        <v>38379.2394212963</v>
      </c>
      <c r="E266" s="177">
        <v>10977.19</v>
      </c>
      <c r="F266" s="177">
        <v>10.092700452147328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JGB-1 (2)</v>
      </c>
      <c r="D267" s="81">
        <f>'raw data'!D267</f>
        <v>38379.249606481484</v>
      </c>
      <c r="E267" s="15">
        <f>'raw data'!E267</f>
        <v>4886499.767459798</v>
      </c>
      <c r="F267" s="31">
        <f>'raw data'!F267</f>
        <v>4.13411046895143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 (8)</v>
      </c>
      <c r="D268" s="81">
        <f>'raw data'!D268</f>
        <v>38379.25981481482</v>
      </c>
      <c r="E268" s="15">
        <f>'raw data'!E268</f>
        <v>5654240.897495965</v>
      </c>
      <c r="F268" s="31">
        <f>'raw data'!F268</f>
        <v>2.638586028486724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V 292.402</v>
      </c>
      <c r="B276" s="15">
        <f>'raw data'!B276</f>
        <v>0</v>
      </c>
      <c r="C276" s="15" t="str">
        <f>'raw data'!C276</f>
        <v>Drift (1)</v>
      </c>
      <c r="D276" s="81">
        <f>'raw data'!D276</f>
        <v>38378.93844907408</v>
      </c>
      <c r="E276" s="177">
        <v>35262.56</v>
      </c>
      <c r="F276" s="177">
        <v>2.0778526762256706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 1</v>
      </c>
      <c r="D277" s="81">
        <f>'raw data'!D277</f>
        <v>38378.94869212963</v>
      </c>
      <c r="E277" s="15">
        <f>'raw data'!E277</f>
        <v>200.24108494323625</v>
      </c>
      <c r="F277" s="31">
        <f>'raw data'!F277</f>
        <v>41.908113999932084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 (1)</v>
      </c>
      <c r="D278" s="81">
        <f>'raw data'!D278</f>
        <v>38378.95893518518</v>
      </c>
      <c r="E278" s="177">
        <v>37957.96</v>
      </c>
      <c r="F278" s="177">
        <v>3.5539427698752775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 (2)</v>
      </c>
      <c r="D279" s="81">
        <f>'raw data'!D279</f>
        <v>38378.96917824074</v>
      </c>
      <c r="E279" s="15">
        <f>'raw data'!E279</f>
        <v>37220.3655328382</v>
      </c>
      <c r="F279" s="31">
        <f>'raw data'!F279</f>
        <v>4.967221374624546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 (1)</v>
      </c>
      <c r="D280" s="81">
        <f>'raw data'!D280</f>
        <v>38378.979421296295</v>
      </c>
      <c r="E280" s="177">
        <v>2894.19</v>
      </c>
      <c r="F280" s="177">
        <v>1.7698497759015015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1309D89R2(123-129)</v>
      </c>
      <c r="D281" s="81">
        <f>'raw data'!D281</f>
        <v>38378.98966435185</v>
      </c>
      <c r="E281" s="177">
        <v>7227.7</v>
      </c>
      <c r="F281" s="177">
        <v>0.12346510754304862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 (3)</v>
      </c>
      <c r="D282" s="81">
        <f>'raw data'!D282</f>
        <v>38378.99988425926</v>
      </c>
      <c r="E282" s="15">
        <f>'raw data'!E282</f>
        <v>37712.37558544132</v>
      </c>
      <c r="F282" s="31">
        <f>'raw data'!F282</f>
        <v>9.05992184202832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1309D91R2(56-65)</v>
      </c>
      <c r="D283" s="81">
        <f>'raw data'!D283</f>
        <v>38379.01012731482</v>
      </c>
      <c r="E283" s="15">
        <f>'raw data'!E283</f>
        <v>3504.1619322142333</v>
      </c>
      <c r="F283" s="31">
        <f>'raw data'!F283</f>
        <v>3.942193965961284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1309D91R2(81-91)</v>
      </c>
      <c r="D284" s="81">
        <f>'raw data'!D284</f>
        <v>38379.020370370374</v>
      </c>
      <c r="E284" s="15">
        <f>'raw data'!E284</f>
        <v>3522.759672938018</v>
      </c>
      <c r="F284" s="31">
        <f>'raw data'!F284</f>
        <v>0.40596614249048685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1309D92R1(103-115)</v>
      </c>
      <c r="D285" s="81">
        <f>'raw data'!D285</f>
        <v>38379.030625</v>
      </c>
      <c r="E285" s="15">
        <f>'raw data'!E285</f>
        <v>15890.67466933869</v>
      </c>
      <c r="F285" s="31">
        <f>'raw data'!F285</f>
        <v>3.3639850902512682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 (1)</v>
      </c>
      <c r="D286" s="81">
        <f>'raw data'!D286</f>
        <v>38379.04085648148</v>
      </c>
      <c r="E286" s="15">
        <f>'raw data'!E286</f>
        <v>20468.57579658649</v>
      </c>
      <c r="F286" s="31">
        <f>'raw data'!F286</f>
        <v>2.7669769934725355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 (4)</v>
      </c>
      <c r="D287" s="81">
        <f>'raw data'!D287</f>
        <v>38379.051099537035</v>
      </c>
      <c r="E287" s="177">
        <v>37436.175</v>
      </c>
      <c r="F287" s="177">
        <v>4.141058310592759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 (1)</v>
      </c>
      <c r="D288" s="81">
        <f>'raw data'!D288</f>
        <v>38379.06133101852</v>
      </c>
      <c r="E288" s="177">
        <v>1346.405</v>
      </c>
      <c r="F288" s="177">
        <v>0.5834764680024007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1309D93R1(11-16)</v>
      </c>
      <c r="D289" s="81">
        <f>'raw data'!D289</f>
        <v>38379.0715625</v>
      </c>
      <c r="E289" s="15">
        <f>'raw data'!E289</f>
        <v>11074.547474406041</v>
      </c>
      <c r="F289" s="31">
        <f>'raw data'!F289</f>
        <v>4.285248802590212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1309D94R1(66-76)</v>
      </c>
      <c r="D290" s="81">
        <f>'raw data'!D290</f>
        <v>38379.08179398148</v>
      </c>
      <c r="E290" s="15">
        <f>'raw data'!E290</f>
        <v>22332.637691666583</v>
      </c>
      <c r="F290" s="31">
        <f>'raw data'!F290</f>
        <v>3.097696152686652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1309D94R3(18-26)</v>
      </c>
      <c r="D291" s="81">
        <f>'raw data'!D291</f>
        <v>38379.09201388889</v>
      </c>
      <c r="E291" s="15">
        <f>'raw data'!E291</f>
        <v>36863.874076944754</v>
      </c>
      <c r="F291" s="31">
        <f>'raw data'!F291</f>
        <v>5.713649102359334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 (5)</v>
      </c>
      <c r="D292" s="81">
        <f>'raw data'!D292</f>
        <v>38379.10224537037</v>
      </c>
      <c r="E292" s="15">
        <f>'raw data'!E292</f>
        <v>40115.889584059456</v>
      </c>
      <c r="F292" s="31">
        <f>'raw data'!F292</f>
        <v>3.115428921417557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 (2)</v>
      </c>
      <c r="D293" s="81">
        <f>'raw data'!D293</f>
        <v>38379.11247685185</v>
      </c>
      <c r="E293" s="15">
        <f>'raw data'!E293</f>
        <v>42574.157665093124</v>
      </c>
      <c r="F293" s="31">
        <f>'raw data'!F293</f>
        <v>4.323595773178201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1309D95R3(39-51)</v>
      </c>
      <c r="D294" s="81">
        <f>'raw data'!D294</f>
        <v>38379.12269675926</v>
      </c>
      <c r="E294" s="15">
        <f>'raw data'!E294</f>
        <v>20244.784884823617</v>
      </c>
      <c r="F294" s="31">
        <f>'raw data'!F294</f>
        <v>2.7098416192902026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1309D97R1(8-18)</v>
      </c>
      <c r="D295" s="81">
        <f>'raw data'!D295</f>
        <v>38379.13290509259</v>
      </c>
      <c r="E295" s="177">
        <v>25501.86</v>
      </c>
      <c r="F295" s="177">
        <v>0.8356006172833966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JGb-1 (1)</v>
      </c>
      <c r="D296" s="81">
        <f>'raw data'!D296</f>
        <v>38379.14314814815</v>
      </c>
      <c r="E296" s="177">
        <v>83823.81</v>
      </c>
      <c r="F296" s="177">
        <v>10.136592366118888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 (6)</v>
      </c>
      <c r="D297" s="81">
        <f>'raw data'!D297</f>
        <v>38379.153391203705</v>
      </c>
      <c r="E297" s="15">
        <f>'raw data'!E297</f>
        <v>40188.070779363734</v>
      </c>
      <c r="F297" s="31">
        <f>'raw data'!F297</f>
        <v>3.4722237430050935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1309D98R3(26-46)</v>
      </c>
      <c r="D298" s="81">
        <f>'raw data'!D298</f>
        <v>38379.16363425926</v>
      </c>
      <c r="E298" s="15">
        <f>'raw data'!E298</f>
        <v>19329.922423890523</v>
      </c>
      <c r="F298" s="31">
        <f>'raw data'!F298</f>
        <v>0.848007778133276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 (2)</v>
      </c>
      <c r="D299" s="81">
        <f>'raw data'!D299</f>
        <v>38379.173842592594</v>
      </c>
      <c r="E299" s="15">
        <f>'raw data'!E299</f>
        <v>3382.3373210147097</v>
      </c>
      <c r="F299" s="31">
        <f>'raw data'!F299</f>
        <v>5.1338866766026365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1309D100R1(50-55)</v>
      </c>
      <c r="D300" s="81">
        <f>'raw data'!D300</f>
        <v>38379.18407407407</v>
      </c>
      <c r="E300" s="177">
        <v>7006.53</v>
      </c>
      <c r="F300" s="177">
        <v>2.1098567147337364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130983R2(32-42)</v>
      </c>
      <c r="D301" s="81">
        <f>'raw data'!D301</f>
        <v>38379.19429398148</v>
      </c>
      <c r="E301" s="15">
        <f>'raw data'!E301</f>
        <v>10531.412288817468</v>
      </c>
      <c r="F301" s="31">
        <f>'raw data'!F301</f>
        <v>3.371951470103914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 (7)</v>
      </c>
      <c r="D302" s="81">
        <f>'raw data'!D302</f>
        <v>38379.20450231482</v>
      </c>
      <c r="E302" s="15">
        <f>'raw data'!E302</f>
        <v>43542.081103337696</v>
      </c>
      <c r="F302" s="31">
        <f>'raw data'!F302</f>
        <v>1.646527860446836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 (2)</v>
      </c>
      <c r="D303" s="81">
        <f>'raw data'!D303</f>
        <v>38379.214733796296</v>
      </c>
      <c r="E303" s="15">
        <f>'raw data'!E303</f>
        <v>22978.608308081664</v>
      </c>
      <c r="F303" s="31">
        <f>'raw data'!F303</f>
        <v>3.9709923076989804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 2</v>
      </c>
      <c r="D304" s="81">
        <f>'raw data'!D304</f>
        <v>38379.22494212963</v>
      </c>
      <c r="E304" s="177">
        <v>259.865</v>
      </c>
      <c r="F304" s="177">
        <v>26.358853209759264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 (2)</v>
      </c>
      <c r="D305" s="81">
        <f>'raw data'!D305</f>
        <v>38379.23515046296</v>
      </c>
      <c r="E305" s="177">
        <v>1287.005</v>
      </c>
      <c r="F305" s="177">
        <v>4.964013168573495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JGB-1 (2)</v>
      </c>
      <c r="D306" s="81">
        <f>'raw data'!D306</f>
        <v>38379.24534722222</v>
      </c>
      <c r="E306" s="15">
        <f>'raw data'!E306</f>
        <v>92737.55049605876</v>
      </c>
      <c r="F306" s="31">
        <f>'raw data'!F306</f>
        <v>1.7039864994260938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 (8)</v>
      </c>
      <c r="D307" s="81">
        <f>'raw data'!D307</f>
        <v>38379.25554398148</v>
      </c>
      <c r="E307" s="15">
        <f>'raw data'!E307</f>
        <v>44284.24775033847</v>
      </c>
      <c r="F307" s="31">
        <f>'raw data'!F307</f>
        <v>3.7569032442359473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Y 371.029</v>
      </c>
      <c r="B315" s="15">
        <f>'raw data'!B315</f>
        <v>0</v>
      </c>
      <c r="C315" s="15" t="str">
        <f>'raw data'!C315</f>
        <v>Drift (1)</v>
      </c>
      <c r="D315" s="81">
        <f>'raw data'!D315</f>
        <v>38378.94200231481</v>
      </c>
      <c r="E315" s="15">
        <f>'raw data'!E315</f>
        <v>22136.669489560896</v>
      </c>
      <c r="F315" s="31">
        <f>'raw data'!F315</f>
        <v>2.15760970579727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 1</v>
      </c>
      <c r="D316" s="81">
        <f>'raw data'!D316</f>
        <v>38378.95224537037</v>
      </c>
      <c r="E316" s="15">
        <f>'raw data'!E316</f>
        <v>632.9050850927242</v>
      </c>
      <c r="F316" s="31">
        <f>'raw data'!F316</f>
        <v>22.12316765114831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 (1)</v>
      </c>
      <c r="D317" s="81">
        <f>'raw data'!D317</f>
        <v>38378.9625</v>
      </c>
      <c r="E317" s="177">
        <v>13761.88</v>
      </c>
      <c r="F317" s="177">
        <v>0.6013697087133323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 (2)</v>
      </c>
      <c r="D318" s="81">
        <f>'raw data'!D318</f>
        <v>38378.97274305556</v>
      </c>
      <c r="E318" s="15">
        <f>'raw data'!E318</f>
        <v>22258.605357472436</v>
      </c>
      <c r="F318" s="31">
        <f>'raw data'!F318</f>
        <v>5.551034143932911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 (1)</v>
      </c>
      <c r="D319" s="81">
        <f>'raw data'!D319</f>
        <v>38378.98297453704</v>
      </c>
      <c r="E319" s="179">
        <v>873.88</v>
      </c>
      <c r="F319" s="178"/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1309D89R2(123-129)</v>
      </c>
      <c r="D320" s="81">
        <f>'raw data'!D320</f>
        <v>38378.99320601852</v>
      </c>
      <c r="E320" s="15">
        <f>'raw data'!E320</f>
        <v>4456.160868730214</v>
      </c>
      <c r="F320" s="31">
        <f>'raw data'!F320</f>
        <v>5.2663463631108645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 (3)</v>
      </c>
      <c r="D321" s="81">
        <f>'raw data'!D321</f>
        <v>38379.00344907407</v>
      </c>
      <c r="E321" s="15">
        <f>'raw data'!E321</f>
        <v>23275.448546064752</v>
      </c>
      <c r="F321" s="31">
        <f>'raw data'!F321</f>
        <v>3.414436660174181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1309D91R2(56-65)</v>
      </c>
      <c r="D322" s="81">
        <f>'raw data'!D322</f>
        <v>38379.01369212963</v>
      </c>
      <c r="E322" s="15">
        <f>'raw data'!E322</f>
        <v>2501.8433699609736</v>
      </c>
      <c r="F322" s="31">
        <f>'raw data'!F322</f>
        <v>6.139212160328377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1309D91R2(81-91)</v>
      </c>
      <c r="D323" s="81">
        <f>'raw data'!D323</f>
        <v>38379.023935185185</v>
      </c>
      <c r="E323" s="15">
        <f>'raw data'!E323</f>
        <v>2123.4254412783375</v>
      </c>
      <c r="F323" s="31">
        <f>'raw data'!F323</f>
        <v>2.955468943503509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1309D92R1(103-115)</v>
      </c>
      <c r="D324" s="81">
        <f>'raw data'!D324</f>
        <v>38379.03417824074</v>
      </c>
      <c r="E324" s="15">
        <f>'raw data'!E324</f>
        <v>6259.564578534559</v>
      </c>
      <c r="F324" s="31">
        <f>'raw data'!F324</f>
        <v>4.394410113150813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 (1)</v>
      </c>
      <c r="D325" s="81">
        <f>'raw data'!D325</f>
        <v>38379.04440972222</v>
      </c>
      <c r="E325" s="15">
        <f>'raw data'!E325</f>
        <v>17854.06930878836</v>
      </c>
      <c r="F325" s="31">
        <f>'raw data'!F325</f>
        <v>3.0698465110876145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 (4)</v>
      </c>
      <c r="D326" s="81">
        <f>'raw data'!D326</f>
        <v>38379.05465277778</v>
      </c>
      <c r="E326" s="15">
        <f>'raw data'!E326</f>
        <v>23920.100770838337</v>
      </c>
      <c r="F326" s="31">
        <f>'raw data'!F326</f>
        <v>6.273750175246455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 (1)</v>
      </c>
      <c r="D327" s="81">
        <f>'raw data'!D327</f>
        <v>38379.064884259256</v>
      </c>
      <c r="E327" s="177">
        <v>575.83</v>
      </c>
      <c r="F327" s="177">
        <v>6.255321784840383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1309D93R1(11-16)</v>
      </c>
      <c r="D328" s="81">
        <f>'raw data'!D328</f>
        <v>38379.07513888889</v>
      </c>
      <c r="E328" s="15">
        <f>'raw data'!E328</f>
        <v>213643.73804995985</v>
      </c>
      <c r="F328" s="31">
        <f>'raw data'!F328</f>
        <v>2.0148422129238615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1309D94R1(66-76)</v>
      </c>
      <c r="D329" s="81">
        <f>'raw data'!D329</f>
        <v>38379.08534722222</v>
      </c>
      <c r="E329" s="15">
        <f>'raw data'!E329</f>
        <v>9725.644982869731</v>
      </c>
      <c r="F329" s="31">
        <f>'raw data'!F329</f>
        <v>1.473865063279778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1309D94R3(18-26)</v>
      </c>
      <c r="D330" s="81">
        <f>'raw data'!D330</f>
        <v>38379.09556712963</v>
      </c>
      <c r="E330" s="15">
        <f>'raw data'!E330</f>
        <v>30211.98034403961</v>
      </c>
      <c r="F330" s="31">
        <f>'raw data'!F330</f>
        <v>3.304718439931949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 (5)</v>
      </c>
      <c r="D331" s="81">
        <f>'raw data'!D331</f>
        <v>38379.10579861111</v>
      </c>
      <c r="E331" s="15">
        <f>'raw data'!E331</f>
        <v>24160.84170343103</v>
      </c>
      <c r="F331" s="31">
        <f>'raw data'!F331</f>
        <v>3.7014605913939085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 (2)</v>
      </c>
      <c r="D332" s="81">
        <f>'raw data'!D332</f>
        <v>38379.11603009259</v>
      </c>
      <c r="E332" s="15">
        <f>'raw data'!E332</f>
        <v>15302.552576675245</v>
      </c>
      <c r="F332" s="31">
        <f>'raw data'!F332</f>
        <v>2.0204169454791376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1309D95R3(39-51)</v>
      </c>
      <c r="D333" s="81">
        <f>'raw data'!D333</f>
        <v>38379.126238425924</v>
      </c>
      <c r="E333" s="15">
        <f>'raw data'!E333</f>
        <v>9589.367821771339</v>
      </c>
      <c r="F333" s="31">
        <f>'raw data'!F333</f>
        <v>2.7027327702925397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1309D97R1(8-18)</v>
      </c>
      <c r="D334" s="81">
        <f>'raw data'!D334</f>
        <v>38379.136458333334</v>
      </c>
      <c r="E334" s="15">
        <f>'raw data'!E334</f>
        <v>10560.952615164088</v>
      </c>
      <c r="F334" s="31">
        <f>'raw data'!F334</f>
        <v>2.51718498160751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JGb-1 (1)</v>
      </c>
      <c r="D335" s="81">
        <f>'raw data'!D335</f>
        <v>38379.14670138889</v>
      </c>
      <c r="E335" s="15">
        <f>'raw data'!E335</f>
        <v>10018.059682075052</v>
      </c>
      <c r="F335" s="31">
        <f>'raw data'!F335</f>
        <v>4.40592126758986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 (6)</v>
      </c>
      <c r="D336" s="81">
        <f>'raw data'!D336</f>
        <v>38379.156956018516</v>
      </c>
      <c r="E336" s="177">
        <v>26762.385000000002</v>
      </c>
      <c r="F336" s="177">
        <v>0.9420644790505106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1309D98R3(26-46)</v>
      </c>
      <c r="D337" s="81">
        <f>'raw data'!D337</f>
        <v>38379.1671875</v>
      </c>
      <c r="E337" s="15">
        <f>'raw data'!E337</f>
        <v>8977.263011550362</v>
      </c>
      <c r="F337" s="31">
        <f>'raw data'!F337</f>
        <v>2.6726399797515796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 (2)</v>
      </c>
      <c r="D338" s="81">
        <f>'raw data'!D338</f>
        <v>38379.177407407406</v>
      </c>
      <c r="E338" s="177">
        <v>799.765</v>
      </c>
      <c r="F338" s="177">
        <v>10.138470000395278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1309D100R1(50-55)</v>
      </c>
      <c r="D339" s="81">
        <f>'raw data'!D339</f>
        <v>38379.18761574074</v>
      </c>
      <c r="E339" s="15">
        <f>'raw data'!E339</f>
        <v>3478.291070955731</v>
      </c>
      <c r="F339" s="31">
        <f>'raw data'!F339</f>
        <v>6.08395656047947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130983R2(32-42)</v>
      </c>
      <c r="D340" s="81">
        <f>'raw data'!D340</f>
        <v>38379.197847222225</v>
      </c>
      <c r="E340" s="15">
        <f>'raw data'!E340</f>
        <v>5541.773060047791</v>
      </c>
      <c r="F340" s="31">
        <f>'raw data'!F340</f>
        <v>6.1097901190016755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 (7)</v>
      </c>
      <c r="D341" s="81">
        <f>'raw data'!D341</f>
        <v>38379.20806712963</v>
      </c>
      <c r="E341" s="177">
        <v>26012.65</v>
      </c>
      <c r="F341" s="177">
        <v>3.5566484479833247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 (2)</v>
      </c>
      <c r="D342" s="81">
        <f>'raw data'!D342</f>
        <v>38379.21828703704</v>
      </c>
      <c r="E342" s="15">
        <f>'raw data'!E342</f>
        <v>19542.7545462919</v>
      </c>
      <c r="F342" s="31">
        <f>'raw data'!F342</f>
        <v>6.339253925155607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 2</v>
      </c>
      <c r="D343" s="81">
        <f>'raw data'!D343</f>
        <v>38379.22849537037</v>
      </c>
      <c r="E343" s="15">
        <f>'raw data'!E343</f>
        <v>701.5798271108968</v>
      </c>
      <c r="F343" s="31">
        <f>'raw data'!F343</f>
        <v>24.846795680778687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 (2)</v>
      </c>
      <c r="D344" s="81">
        <f>'raw data'!D344</f>
        <v>38379.238703703704</v>
      </c>
      <c r="E344" s="177">
        <v>961.805</v>
      </c>
      <c r="F344" s="177">
        <v>14.001641338626667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JGB-1 (2)</v>
      </c>
      <c r="D345" s="81">
        <f>'raw data'!D345</f>
        <v>38379.248877314814</v>
      </c>
      <c r="E345" s="15">
        <f>'raw data'!E345</f>
        <v>10642.151204482425</v>
      </c>
      <c r="F345" s="31">
        <f>'raw data'!F345</f>
        <v>6.75547691475504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 (8)</v>
      </c>
      <c r="D346" s="81">
        <f>'raw data'!D346</f>
        <v>38379.259097222224</v>
      </c>
      <c r="E346" s="15">
        <f>'raw data'!E346</f>
        <v>26721.484547985423</v>
      </c>
      <c r="F346" s="31">
        <f>'raw data'!F346</f>
        <v>5.0281073386929656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88">
        <v>1.367748959924569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7" ht="11.25">
      <c r="A354" s="16" t="str">
        <f>'raw data'!A354</f>
        <v>Zr 343.823</v>
      </c>
      <c r="B354" s="15">
        <f>'raw data'!B354</f>
        <v>0</v>
      </c>
      <c r="C354" s="15" t="str">
        <f>'raw data'!C354</f>
        <v>Drift (1)</v>
      </c>
      <c r="D354" s="81">
        <f>'raw data'!D354</f>
        <v>38378.940613425926</v>
      </c>
      <c r="E354" s="177">
        <v>31029.416377633515</v>
      </c>
      <c r="F354" s="177"/>
      <c r="G354" s="86" t="s">
        <v>928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 1</v>
      </c>
      <c r="D355" s="81">
        <f>'raw data'!D355</f>
        <v>38378.95085648148</v>
      </c>
      <c r="E355" s="15">
        <f>'raw data'!E355</f>
        <v>1091.5313020930917</v>
      </c>
      <c r="F355" s="31">
        <f>'raw data'!F355</f>
        <v>13.182075105306003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 (1)</v>
      </c>
      <c r="D356" s="81">
        <f>'raw data'!D356</f>
        <v>38378.96109953704</v>
      </c>
      <c r="E356" s="15">
        <f>'raw data'!E356</f>
        <v>3962.3310098314223</v>
      </c>
      <c r="F356" s="31">
        <f>'raw data'!F356</f>
        <v>2.162299749409832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 (2)</v>
      </c>
      <c r="D357" s="81">
        <f>'raw data'!D357</f>
        <v>38378.971342592595</v>
      </c>
      <c r="E357" s="15">
        <f>'raw data'!E357</f>
        <v>31029.416377633515</v>
      </c>
      <c r="F357" s="31">
        <f>'raw data'!F357</f>
        <v>2.1166097613392165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 (1)</v>
      </c>
      <c r="D358" s="81">
        <f>'raw data'!D358</f>
        <v>38378.98158564815</v>
      </c>
      <c r="E358" s="177">
        <v>1993.055</v>
      </c>
      <c r="F358" s="177">
        <v>3.7099907483076686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1309D89R2(123-129)</v>
      </c>
      <c r="D359" s="81">
        <f>'raw data'!D359</f>
        <v>38378.99181712963</v>
      </c>
      <c r="E359" s="15">
        <f>'raw data'!E359</f>
        <v>2036.362264225229</v>
      </c>
      <c r="F359" s="31">
        <f>'raw data'!F359</f>
        <v>7.304831600221434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 (3)</v>
      </c>
      <c r="D360" s="81">
        <f>'raw data'!D360</f>
        <v>38379.00204861111</v>
      </c>
      <c r="E360" s="15">
        <f>'raw data'!E360</f>
        <v>32227.761277969217</v>
      </c>
      <c r="F360" s="31">
        <f>'raw data'!F360</f>
        <v>2.668068549491813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1309D91R2(56-65)</v>
      </c>
      <c r="D361" s="81">
        <f>'raw data'!D361</f>
        <v>38379.012291666666</v>
      </c>
      <c r="E361" s="15">
        <f>'raw data'!E361</f>
        <v>1765.6642925227272</v>
      </c>
      <c r="F361" s="31">
        <f>'raw data'!F361</f>
        <v>2.6564645612714606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1309D91R2(81-91)</v>
      </c>
      <c r="D362" s="81">
        <f>'raw data'!D362</f>
        <v>38379.02253472222</v>
      </c>
      <c r="E362" s="177">
        <v>1331.82</v>
      </c>
      <c r="F362" s="177">
        <v>3.730333111543797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1309D92R1(103-115)</v>
      </c>
      <c r="D363" s="81">
        <f>'raw data'!D363</f>
        <v>38379.03277777778</v>
      </c>
      <c r="E363" s="177">
        <v>1831.055</v>
      </c>
      <c r="F363" s="177">
        <v>5.3141475356606005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 (1)</v>
      </c>
      <c r="D364" s="81">
        <f>'raw data'!D364</f>
        <v>38379.043020833335</v>
      </c>
      <c r="E364" s="15">
        <f>'raw data'!E364</f>
        <v>22920.348301869795</v>
      </c>
      <c r="F364" s="31">
        <f>'raw data'!F364</f>
        <v>5.4876227627344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 (4)</v>
      </c>
      <c r="D365" s="81">
        <f>'raw data'!D365</f>
        <v>38379.053252314814</v>
      </c>
      <c r="E365" s="15">
        <f>'raw data'!E365</f>
        <v>32154.153993842378</v>
      </c>
      <c r="F365" s="31">
        <f>'raw data'!F365</f>
        <v>3.503591275130533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 (1)</v>
      </c>
      <c r="D366" s="81">
        <f>'raw data'!D366</f>
        <v>38379.06349537037</v>
      </c>
      <c r="E366" s="177">
        <v>1180.75</v>
      </c>
      <c r="F366" s="177">
        <v>0.5976646772168087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1309D93R1(11-16)</v>
      </c>
      <c r="D367" s="81">
        <f>'raw data'!D367</f>
        <v>38379.07372685185</v>
      </c>
      <c r="E367" s="15">
        <f>'raw data'!E367</f>
        <v>218176.50924610856</v>
      </c>
      <c r="F367" s="31">
        <f>'raw data'!F367</f>
        <v>5.8075019433898225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1309D94R1(66-76)</v>
      </c>
      <c r="D368" s="81">
        <f>'raw data'!D368</f>
        <v>38379.083958333336</v>
      </c>
      <c r="E368" s="15">
        <f>'raw data'!E368</f>
        <v>3282.1785767152005</v>
      </c>
      <c r="F368" s="31">
        <f>'raw data'!F368</f>
        <v>5.176369403767738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1309D94R3(18-26)</v>
      </c>
      <c r="D369" s="81">
        <f>'raw data'!D369</f>
        <v>38379.09417824074</v>
      </c>
      <c r="E369" s="177">
        <v>18355.775</v>
      </c>
      <c r="F369" s="177">
        <v>6.843988448645953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 (5)</v>
      </c>
      <c r="D370" s="81">
        <f>'raw data'!D370</f>
        <v>38379.104409722226</v>
      </c>
      <c r="E370" s="177">
        <v>34103.78</v>
      </c>
      <c r="F370" s="177">
        <v>2.29836067129504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 (2)</v>
      </c>
      <c r="D371" s="81">
        <f>'raw data'!D371</f>
        <v>38379.114641203705</v>
      </c>
      <c r="E371" s="15">
        <f>'raw data'!E371</f>
        <v>4341.131793311157</v>
      </c>
      <c r="F371" s="31">
        <f>'raw data'!F371</f>
        <v>2.8373529044370436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1309D95R3(39-51)</v>
      </c>
      <c r="D372" s="81">
        <f>'raw data'!D372</f>
        <v>38379.12484953704</v>
      </c>
      <c r="E372" s="15">
        <f>'raw data'!E372</f>
        <v>2971.4431547740446</v>
      </c>
      <c r="F372" s="31">
        <f>'raw data'!F372</f>
        <v>3.270520758734841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1309D97R1(8-18)</v>
      </c>
      <c r="D373" s="81">
        <f>'raw data'!D373</f>
        <v>38379.13506944444</v>
      </c>
      <c r="E373" s="15">
        <f>'raw data'!E373</f>
        <v>2388.1472133672632</v>
      </c>
      <c r="F373" s="31">
        <f>'raw data'!F373</f>
        <v>6.460386727091946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JGb-1 (1)</v>
      </c>
      <c r="D374" s="81">
        <f>'raw data'!D374</f>
        <v>38379.1453125</v>
      </c>
      <c r="E374" s="15">
        <f>'raw data'!E374</f>
        <v>7077.495114252247</v>
      </c>
      <c r="F374" s="31">
        <f>'raw data'!F374</f>
        <v>2.9475213467220884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 (6)</v>
      </c>
      <c r="D375" s="81">
        <f>'raw data'!D375</f>
        <v>38379.15556712963</v>
      </c>
      <c r="E375" s="15">
        <f>'raw data'!E375</f>
        <v>34491.63019347784</v>
      </c>
      <c r="F375" s="31">
        <f>'raw data'!F375</f>
        <v>2.6100545833582576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1309D98R3(26-46)</v>
      </c>
      <c r="D376" s="81">
        <f>'raw data'!D376</f>
        <v>38379.16578703704</v>
      </c>
      <c r="E376" s="15">
        <f>'raw data'!E376</f>
        <v>2672.7679164907645</v>
      </c>
      <c r="F376" s="31">
        <f>'raw data'!F376</f>
        <v>3.8692509299043483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 (2)</v>
      </c>
      <c r="D377" s="81">
        <f>'raw data'!D377</f>
        <v>38379.17600694444</v>
      </c>
      <c r="E377" s="15">
        <f>'raw data'!E377</f>
        <v>2010.300712613069</v>
      </c>
      <c r="F377" s="31">
        <f>'raw data'!F377</f>
        <v>2.823688449355675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1309D100R1(50-55)</v>
      </c>
      <c r="D378" s="81">
        <f>'raw data'!D378</f>
        <v>38379.18622685185</v>
      </c>
      <c r="E378" s="15">
        <f>'raw data'!E378</f>
        <v>1878.0271362723547</v>
      </c>
      <c r="F378" s="31">
        <f>'raw data'!F378</f>
        <v>4.733626622348147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130983R2(32-42)</v>
      </c>
      <c r="D379" s="81">
        <f>'raw data'!D379</f>
        <v>38379.19644675926</v>
      </c>
      <c r="E379" s="15">
        <f>'raw data'!E379</f>
        <v>2180.035546621045</v>
      </c>
      <c r="F379" s="31">
        <f>'raw data'!F379</f>
        <v>2.1353193544049947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 (7)</v>
      </c>
      <c r="D380" s="81">
        <f>'raw data'!D380</f>
        <v>38379.206666666665</v>
      </c>
      <c r="E380" s="15">
        <f>'raw data'!E380</f>
        <v>35394.730592860746</v>
      </c>
      <c r="F380" s="31">
        <f>'raw data'!F380</f>
        <v>4.491520815210874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 (2)</v>
      </c>
      <c r="D381" s="81">
        <f>'raw data'!D381</f>
        <v>38379.216886574075</v>
      </c>
      <c r="E381" s="15">
        <f>'raw data'!E381</f>
        <v>24845.486590220822</v>
      </c>
      <c r="F381" s="31">
        <f>'raw data'!F381</f>
        <v>0.27278129258996275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 2</v>
      </c>
      <c r="D382" s="81">
        <f>'raw data'!D382</f>
        <v>38379.227106481485</v>
      </c>
      <c r="E382" s="15">
        <f>'raw data'!E382</f>
        <v>1066.9204936761673</v>
      </c>
      <c r="F382" s="31">
        <f>'raw data'!F382</f>
        <v>16.169686230491862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 (2)</v>
      </c>
      <c r="D383" s="81">
        <f>'raw data'!D383</f>
        <v>38379.23730324074</v>
      </c>
      <c r="E383" s="15">
        <f>'raw data'!E383</f>
        <v>1199.187473283863</v>
      </c>
      <c r="F383" s="31">
        <f>'raw data'!F383</f>
        <v>1.2479702819247367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JGB-1 (2)</v>
      </c>
      <c r="D384" s="81">
        <f>'raw data'!D384</f>
        <v>38379.24748842593</v>
      </c>
      <c r="E384" s="15">
        <f>'raw data'!E384</f>
        <v>6659.242784051882</v>
      </c>
      <c r="F384" s="31">
        <f>'raw data'!F384</f>
        <v>3.191650552577036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 (8)</v>
      </c>
      <c r="D385" s="81">
        <f>'raw data'!D385</f>
        <v>38379.25769675926</v>
      </c>
      <c r="E385" s="177">
        <v>36868.62</v>
      </c>
      <c r="F385" s="177">
        <v>3.227304745439485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8" s="110" customFormat="1" ht="15">
      <c r="A432" s="16"/>
      <c r="B432" s="15"/>
      <c r="C432" s="15"/>
      <c r="D432" s="81"/>
      <c r="E432" s="15"/>
      <c r="F432" s="31"/>
      <c r="H432" s="111"/>
    </row>
    <row r="433" spans="1:6" ht="11.25">
      <c r="A433" s="16"/>
      <c r="B433" s="15"/>
      <c r="C433" s="15"/>
      <c r="D433" s="81"/>
      <c r="E433" s="15"/>
      <c r="F433" s="31"/>
    </row>
    <row r="434" spans="1:8" s="110" customFormat="1" ht="15">
      <c r="A434" s="16"/>
      <c r="B434" s="15"/>
      <c r="C434" s="15"/>
      <c r="D434" s="81"/>
      <c r="E434" s="15"/>
      <c r="F434" s="31"/>
      <c r="H434" s="11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7">
      <pane xSplit="2" topLeftCell="C1" activePane="topRight" state="frozen"/>
      <selection pane="topLeft" activeCell="A1" sqref="A1"/>
      <selection pane="topRight" activeCell="J17" sqref="J17"/>
    </sheetView>
  </sheetViews>
  <sheetFormatPr defaultColWidth="11.421875" defaultRowHeight="12.75"/>
  <cols>
    <col min="1" max="1" width="3.140625" style="23" customWidth="1"/>
    <col min="2" max="2" width="18.00390625" style="1" bestFit="1" customWidth="1"/>
    <col min="3" max="3" width="14.28125" style="1" customWidth="1"/>
    <col min="4" max="4" width="11.421875" style="1" customWidth="1"/>
    <col min="5" max="5" width="11.7109375" style="1" customWidth="1"/>
    <col min="6" max="6" width="10.421875" style="1" customWidth="1"/>
    <col min="7" max="7" width="8.140625" style="1" customWidth="1"/>
    <col min="8" max="8" width="6.8515625" style="1" customWidth="1"/>
    <col min="9" max="9" width="7.140625" style="1" customWidth="1"/>
    <col min="10" max="11" width="9.140625" style="1" customWidth="1"/>
    <col min="12" max="12" width="7.7109375" style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809</v>
      </c>
      <c r="C1" s="174" t="s">
        <v>847</v>
      </c>
      <c r="D1" s="174" t="s">
        <v>829</v>
      </c>
      <c r="E1" s="174" t="s">
        <v>824</v>
      </c>
      <c r="F1" s="174" t="s">
        <v>826</v>
      </c>
      <c r="G1" s="174" t="s">
        <v>828</v>
      </c>
      <c r="H1" s="174" t="s">
        <v>825</v>
      </c>
      <c r="I1" s="174" t="s">
        <v>822</v>
      </c>
      <c r="J1" s="174" t="s">
        <v>827</v>
      </c>
      <c r="K1" s="174" t="s">
        <v>823</v>
      </c>
      <c r="L1" s="174" t="s">
        <v>846</v>
      </c>
      <c r="O1" s="18" t="s">
        <v>829</v>
      </c>
      <c r="P1" s="18" t="s">
        <v>822</v>
      </c>
      <c r="Q1" s="18" t="s">
        <v>823</v>
      </c>
      <c r="R1" s="18" t="s">
        <v>847</v>
      </c>
      <c r="S1" s="18" t="s">
        <v>846</v>
      </c>
      <c r="T1" s="18" t="s">
        <v>714</v>
      </c>
      <c r="U1" s="18" t="s">
        <v>825</v>
      </c>
      <c r="V1" s="18" t="s">
        <v>877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Y 371.029</v>
      </c>
      <c r="D2" s="20" t="str">
        <f>'recalc raw'!A3</f>
        <v>Ba 455.403</v>
      </c>
      <c r="E2" s="20" t="str">
        <f>'recalc raw'!A81</f>
        <v>Cr 267.716</v>
      </c>
      <c r="F2" s="20" t="str">
        <f>'recalc raw'!A159</f>
        <v>Ni 231.604</v>
      </c>
      <c r="G2" s="20" t="str">
        <f>'recalc raw'!A198</f>
        <v>Sc 361.384</v>
      </c>
      <c r="H2" s="20" t="str">
        <f>'recalc raw'!A42</f>
        <v>Co 228.616</v>
      </c>
      <c r="I2" s="20" t="str">
        <f>'recalc raw'!A237</f>
        <v>Sr 407.771</v>
      </c>
      <c r="J2" s="20" t="str">
        <f>'recalc raw'!A120</f>
        <v>Cu 324.754</v>
      </c>
      <c r="K2" s="20" t="str">
        <f>'recalc raw'!$A$276</f>
        <v>V 292.402</v>
      </c>
      <c r="L2" s="20" t="str">
        <f>'recalc raw'!A354</f>
        <v>Zr 343.823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V 292.402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 (1)</v>
      </c>
      <c r="C4" s="7">
        <f>'recalc raw'!E315</f>
        <v>22136.669489560896</v>
      </c>
      <c r="D4" s="7">
        <f>'recalc raw'!E3</f>
        <v>431764.725</v>
      </c>
      <c r="E4" s="7">
        <f>'recalc raw'!E81</f>
        <v>46522.03237910092</v>
      </c>
      <c r="F4" s="7">
        <f>'recalc raw'!E159</f>
        <v>33328.34354921353</v>
      </c>
      <c r="G4" s="7">
        <f>'recalc raw'!E198</f>
        <v>29366.58</v>
      </c>
      <c r="H4" s="7">
        <f>'recalc raw'!E42</f>
        <v>8365.671912532056</v>
      </c>
      <c r="I4" s="7">
        <f>'recalc raw'!E237</f>
        <v>5022446.145</v>
      </c>
      <c r="J4" s="7">
        <f>'recalc raw'!E120</f>
        <v>27179.475</v>
      </c>
      <c r="K4" s="7">
        <f>'recalc raw'!E276</f>
        <v>35262.56</v>
      </c>
      <c r="L4" s="7">
        <f>'recalc raw'!E354</f>
        <v>31029.416377633515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35262.56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 1</v>
      </c>
      <c r="C5" s="7">
        <f>'recalc raw'!E316</f>
        <v>632.9050850927242</v>
      </c>
      <c r="D5" s="7">
        <f>'recalc raw'!E4</f>
        <v>4194.638427395229</v>
      </c>
      <c r="E5" s="7">
        <f>'recalc raw'!E82</f>
        <v>531.4553530015024</v>
      </c>
      <c r="F5" s="7">
        <f>'recalc raw'!E160</f>
        <v>1126.46</v>
      </c>
      <c r="G5" s="7">
        <f>'recalc raw'!E199</f>
        <v>129.78964542852</v>
      </c>
      <c r="H5" s="7">
        <f>'recalc raw'!E43</f>
        <v>-388.42363239701757</v>
      </c>
      <c r="I5" s="7">
        <f>'recalc raw'!E238</f>
        <v>6609.033833742392</v>
      </c>
      <c r="J5" s="7">
        <f>'recalc raw'!E121</f>
        <v>4430.9399558394625</v>
      </c>
      <c r="K5" s="7">
        <f>'recalc raw'!E277</f>
        <v>200.24108494323625</v>
      </c>
      <c r="L5" s="7">
        <f>'recalc raw'!E355</f>
        <v>1091.5313020930917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200.24108494323625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 (1)</v>
      </c>
      <c r="C6" s="7">
        <f>'recalc raw'!E317</f>
        <v>13761.88</v>
      </c>
      <c r="D6" s="7">
        <f>'recalc raw'!E5</f>
        <v>25807.58551977771</v>
      </c>
      <c r="E6" s="7">
        <f>'recalc raw'!E83</f>
        <v>10572.212550946779</v>
      </c>
      <c r="F6" s="7">
        <f>'recalc raw'!E161</f>
        <v>9886.807070830773</v>
      </c>
      <c r="G6" s="7">
        <f>'recalc raw'!E200</f>
        <v>45518.490770443444</v>
      </c>
      <c r="H6" s="7">
        <f>'recalc raw'!E44</f>
        <v>7801.735</v>
      </c>
      <c r="I6" s="7">
        <f>'recalc raw'!E239</f>
        <v>1296615.6744708335</v>
      </c>
      <c r="J6" s="7">
        <f>'recalc raw'!E122</f>
        <v>26201.64</v>
      </c>
      <c r="K6" s="7">
        <f>'recalc raw'!E278</f>
        <v>37957.96</v>
      </c>
      <c r="L6" s="7">
        <f>'recalc raw'!E356</f>
        <v>3962.3310098314223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37957.96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 (2)</v>
      </c>
      <c r="C7" s="7">
        <f>'recalc raw'!E318</f>
        <v>22258.605357472436</v>
      </c>
      <c r="D7" s="7">
        <f>'recalc raw'!E6</f>
        <v>426158.24737704446</v>
      </c>
      <c r="E7" s="7">
        <f>'recalc raw'!E84</f>
        <v>47515.88942882336</v>
      </c>
      <c r="F7" s="7">
        <f>'recalc raw'!E162</f>
        <v>36210.558164706825</v>
      </c>
      <c r="G7" s="7">
        <f>'recalc raw'!E201</f>
        <v>31617.139113261826</v>
      </c>
      <c r="H7" s="7">
        <f>'recalc raw'!E45</f>
        <v>8779.868553891425</v>
      </c>
      <c r="I7" s="7">
        <f>'recalc raw'!E240</f>
        <v>5122817.925</v>
      </c>
      <c r="J7" s="7">
        <f>'recalc raw'!E123</f>
        <v>28347.490199343152</v>
      </c>
      <c r="K7" s="7">
        <f>'recalc raw'!E279</f>
        <v>37220.3655328382</v>
      </c>
      <c r="L7" s="7">
        <f>'recalc raw'!E357</f>
        <v>31029.416377633515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37220.3655328382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 (1)</v>
      </c>
      <c r="C8" s="7">
        <f>'recalc raw'!E319</f>
        <v>873.88</v>
      </c>
      <c r="D8" s="7">
        <f>'recalc raw'!E7</f>
        <v>36154.1356157277</v>
      </c>
      <c r="E8" s="7">
        <f>'recalc raw'!E85</f>
        <v>73234.35154383448</v>
      </c>
      <c r="F8" s="7">
        <f>'recalc raw'!E163</f>
        <v>135127.50419758135</v>
      </c>
      <c r="G8" s="7">
        <f>'recalc raw'!E202</f>
        <v>7396.448933011666</v>
      </c>
      <c r="H8" s="7">
        <f>'recalc raw'!E46</f>
        <v>15513.395</v>
      </c>
      <c r="I8" s="7">
        <f>'recalc raw'!E241</f>
        <v>12836.8</v>
      </c>
      <c r="J8" s="7">
        <f>'recalc raw'!E124</f>
        <v>5264.178724863027</v>
      </c>
      <c r="K8" s="7">
        <f>'recalc raw'!E280</f>
        <v>2894.19</v>
      </c>
      <c r="L8" s="7">
        <f>'recalc raw'!E358</f>
        <v>1993.055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2894.19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1309D89R2(123-129)</v>
      </c>
      <c r="C9" s="7">
        <f>'recalc raw'!E320</f>
        <v>4456.160868730214</v>
      </c>
      <c r="D9" s="7">
        <f>'recalc raw'!E8</f>
        <v>13737.474999999999</v>
      </c>
      <c r="E9" s="7">
        <f>'recalc raw'!E86</f>
        <v>5223.7143478640955</v>
      </c>
      <c r="F9" s="7">
        <f>'recalc raw'!E164</f>
        <v>15775.57</v>
      </c>
      <c r="G9" s="7">
        <f>'recalc raw'!E203</f>
        <v>11325.62</v>
      </c>
      <c r="H9" s="7">
        <f>'recalc raw'!E47</f>
        <v>7630.964775972549</v>
      </c>
      <c r="I9" s="7">
        <f>'recalc raw'!E242</f>
        <v>1269676.675</v>
      </c>
      <c r="J9" s="7">
        <f>'recalc raw'!E125</f>
        <v>5340.898791922289</v>
      </c>
      <c r="K9" s="7">
        <f>'recalc raw'!E281</f>
        <v>7227.7</v>
      </c>
      <c r="L9" s="7">
        <f>'recalc raw'!E359</f>
        <v>2036.362264225229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7227.7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 (3)</v>
      </c>
      <c r="C10" s="7">
        <f>'recalc raw'!E321</f>
        <v>23275.448546064752</v>
      </c>
      <c r="D10" s="7">
        <f>'recalc raw'!E9</f>
        <v>439933.4876259242</v>
      </c>
      <c r="E10" s="7">
        <f>'recalc raw'!E87</f>
        <v>47704.37</v>
      </c>
      <c r="F10" s="7">
        <f>'recalc raw'!E165</f>
        <v>38158.69717687859</v>
      </c>
      <c r="G10" s="7">
        <f>'recalc raw'!E204</f>
        <v>33187.49236538396</v>
      </c>
      <c r="H10" s="7">
        <f>'recalc raw'!E48</f>
        <v>8937.815</v>
      </c>
      <c r="I10" s="7">
        <f>'recalc raw'!E243</f>
        <v>5218630.309428265</v>
      </c>
      <c r="J10" s="7">
        <f>'recalc raw'!E126</f>
        <v>28095.46</v>
      </c>
      <c r="K10" s="7">
        <f>'recalc raw'!E282</f>
        <v>37712.37558544132</v>
      </c>
      <c r="L10" s="7">
        <f>'recalc raw'!E360</f>
        <v>32227.761277969217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37712.37558544132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1309D91R2(56-65)</v>
      </c>
      <c r="C11" s="7">
        <f>'recalc raw'!E322</f>
        <v>2501.8433699609736</v>
      </c>
      <c r="D11" s="7">
        <f>'recalc raw'!E10</f>
        <v>75179.35545721627</v>
      </c>
      <c r="E11" s="7">
        <f>'recalc raw'!E88</f>
        <v>5938.685851561225</v>
      </c>
      <c r="F11" s="7">
        <f>'recalc raw'!E166</f>
        <v>28331.753928134203</v>
      </c>
      <c r="G11" s="7">
        <f>'recalc raw'!E205</f>
        <v>6881.651023631437</v>
      </c>
      <c r="H11" s="7">
        <f>'recalc raw'!E49</f>
        <v>6538.371358727409</v>
      </c>
      <c r="I11" s="7">
        <f>'recalc raw'!E244</f>
        <v>1421531.8768944328</v>
      </c>
      <c r="J11" s="7">
        <f>'recalc raw'!E127</f>
        <v>4778.895</v>
      </c>
      <c r="K11" s="7">
        <f>'recalc raw'!E283</f>
        <v>3504.1619322142333</v>
      </c>
      <c r="L11" s="7">
        <f>'recalc raw'!E361</f>
        <v>1765.6642925227272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3504.1619322142333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1309D91R2(81-91)</v>
      </c>
      <c r="C12" s="7">
        <f>'recalc raw'!E323</f>
        <v>2123.4254412783375</v>
      </c>
      <c r="D12" s="7">
        <f>'recalc raw'!E11</f>
        <v>9018.095000000001</v>
      </c>
      <c r="E12" s="7">
        <f>'recalc raw'!E89</f>
        <v>4659.310919630895</v>
      </c>
      <c r="F12" s="7">
        <f>'recalc raw'!E167</f>
        <v>22185.983955520467</v>
      </c>
      <c r="G12" s="7">
        <f>'recalc raw'!E206</f>
        <v>5868.510844055697</v>
      </c>
      <c r="H12" s="7">
        <f>'recalc raw'!E50</f>
        <v>4693.914661316787</v>
      </c>
      <c r="I12" s="7">
        <f>'recalc raw'!E245</f>
        <v>1164010.095</v>
      </c>
      <c r="J12" s="7">
        <f>'recalc raw'!E128</f>
        <v>15413.005000000001</v>
      </c>
      <c r="K12" s="7">
        <f>'recalc raw'!E284</f>
        <v>3522.759672938018</v>
      </c>
      <c r="L12" s="7">
        <f>'recalc raw'!E362</f>
        <v>1331.82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3522.759672938018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1309D92R1(103-115)</v>
      </c>
      <c r="C13" s="7">
        <f>'recalc raw'!E324</f>
        <v>6259.564578534559</v>
      </c>
      <c r="D13" s="7">
        <f>'recalc raw'!E12</f>
        <v>10618.654999999999</v>
      </c>
      <c r="E13" s="7">
        <f>'recalc raw'!E90</f>
        <v>13362.533204857993</v>
      </c>
      <c r="F13" s="7">
        <f>'recalc raw'!E168</f>
        <v>14399.739454940818</v>
      </c>
      <c r="G13" s="7">
        <f>'recalc raw'!E207</f>
        <v>33503.95322341341</v>
      </c>
      <c r="H13" s="7">
        <f>'recalc raw'!E51</f>
        <v>6197.114559243708</v>
      </c>
      <c r="I13" s="7">
        <f>'recalc raw'!E246</f>
        <v>953598.3788444512</v>
      </c>
      <c r="J13" s="7">
        <f>'recalc raw'!E129</f>
        <v>20547.85509230275</v>
      </c>
      <c r="K13" s="7">
        <f>'recalc raw'!E285</f>
        <v>15890.67466933869</v>
      </c>
      <c r="L13" s="7">
        <f>'recalc raw'!E363</f>
        <v>1831.055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15890.67466933869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 (1)</v>
      </c>
      <c r="C14" s="7">
        <f>'recalc raw'!E325</f>
        <v>17854.06930878836</v>
      </c>
      <c r="D14" s="7">
        <f>'recalc raw'!E13</f>
        <v>1060316.5824734147</v>
      </c>
      <c r="E14" s="7">
        <f>'recalc raw'!E91</f>
        <v>2257.053864428372</v>
      </c>
      <c r="F14" s="7">
        <f>'recalc raw'!E169</f>
        <v>2474.22</v>
      </c>
      <c r="G14" s="7">
        <f>'recalc raw'!E208</f>
        <v>21184.467600031607</v>
      </c>
      <c r="H14" s="7">
        <f>'recalc raw'!E52</f>
        <v>2781.605</v>
      </c>
      <c r="I14" s="7">
        <f>'recalc raw'!E247</f>
        <v>3646804.485898592</v>
      </c>
      <c r="J14" s="7">
        <f>'recalc raw'!E130</f>
        <v>11938.675</v>
      </c>
      <c r="K14" s="7">
        <f>'recalc raw'!E286</f>
        <v>20468.57579658649</v>
      </c>
      <c r="L14" s="7">
        <f>'recalc raw'!E364</f>
        <v>22920.348301869795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20468.57579658649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 (4)</v>
      </c>
      <c r="C15" s="7">
        <f>'recalc raw'!E326</f>
        <v>23920.100770838337</v>
      </c>
      <c r="D15" s="7">
        <f>'recalc raw'!E14</f>
        <v>451641.2127049062</v>
      </c>
      <c r="E15" s="7">
        <f>'recalc raw'!E92</f>
        <v>52223.07</v>
      </c>
      <c r="F15" s="7">
        <f>'recalc raw'!E170</f>
        <v>39119.27517645877</v>
      </c>
      <c r="G15" s="7">
        <f>'recalc raw'!E209</f>
        <v>34560.26800905267</v>
      </c>
      <c r="H15" s="7">
        <f>'recalc raw'!E53</f>
        <v>9180.412714725011</v>
      </c>
      <c r="I15" s="7">
        <f>'recalc raw'!E248</f>
        <v>5343965.443330824</v>
      </c>
      <c r="J15" s="7">
        <f>'recalc raw'!E131</f>
        <v>29144.992271268573</v>
      </c>
      <c r="K15" s="7">
        <f>'recalc raw'!E287</f>
        <v>37436.175</v>
      </c>
      <c r="L15" s="7">
        <f>'recalc raw'!E365</f>
        <v>32154.153993842378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37436.175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 (1)</v>
      </c>
      <c r="C16" s="7">
        <f>'recalc raw'!E327</f>
        <v>575.83</v>
      </c>
      <c r="D16" s="7">
        <f>'recalc raw'!E15</f>
        <v>7195.095581174823</v>
      </c>
      <c r="E16" s="7">
        <f>'recalc raw'!E93</f>
        <v>102223.78120352015</v>
      </c>
      <c r="F16" s="7">
        <f>'recalc raw'!E171</f>
        <v>135544.16836755633</v>
      </c>
      <c r="G16" s="7">
        <f>'recalc raw'!E210</f>
        <v>3681.8628059674143</v>
      </c>
      <c r="H16" s="7">
        <f>'recalc raw'!E54</f>
        <v>18962.72182530987</v>
      </c>
      <c r="I16" s="7">
        <f>'recalc raw'!E249</f>
        <v>12606.434019645305</v>
      </c>
      <c r="J16" s="7">
        <f>'recalc raw'!E132</f>
        <v>5447.054184717043</v>
      </c>
      <c r="K16" s="7">
        <f>'recalc raw'!E288</f>
        <v>1346.405</v>
      </c>
      <c r="L16" s="7">
        <f>'recalc raw'!E366</f>
        <v>1180.75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1346.405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1309D93R1(11-16)</v>
      </c>
      <c r="C17" s="7">
        <f>'recalc raw'!E328</f>
        <v>213643.73804995985</v>
      </c>
      <c r="D17" s="7">
        <f>'recalc raw'!E16</f>
        <v>41706.26866374552</v>
      </c>
      <c r="E17" s="7">
        <f>'recalc raw'!E94</f>
        <v>573.5693572304017</v>
      </c>
      <c r="F17" s="7">
        <f>'recalc raw'!E172</f>
        <v>3860.0897913194935</v>
      </c>
      <c r="G17" s="7">
        <f>'recalc raw'!E211</f>
        <v>36459.80330417711</v>
      </c>
      <c r="H17" s="7">
        <f>'recalc raw'!E55</f>
        <v>7664.4043405930515</v>
      </c>
      <c r="I17" s="7">
        <f>'recalc raw'!E250</f>
        <v>3747626.284752956</v>
      </c>
      <c r="J17" s="7">
        <f>'recalc raw'!E133</f>
        <v>5158.12</v>
      </c>
      <c r="K17" s="7">
        <f>'recalc raw'!E289</f>
        <v>11074.547474406041</v>
      </c>
      <c r="L17" s="7">
        <f>'recalc raw'!E367</f>
        <v>218176.50924610856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11074.547474406041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1309D94R1(66-76)</v>
      </c>
      <c r="C18" s="7">
        <f>'recalc raw'!E329</f>
        <v>9725.644982869731</v>
      </c>
      <c r="D18" s="7">
        <f>'recalc raw'!E17</f>
        <v>11848.685155743315</v>
      </c>
      <c r="E18" s="7">
        <f>'recalc raw'!E95</f>
        <v>21551.705</v>
      </c>
      <c r="F18" s="7">
        <f>'recalc raw'!E173</f>
        <v>7726.703024544773</v>
      </c>
      <c r="G18" s="7">
        <f>'recalc raw'!E212</f>
        <v>47241.953631250275</v>
      </c>
      <c r="H18" s="7">
        <f>'recalc raw'!E56</f>
        <v>3511.034603442666</v>
      </c>
      <c r="I18" s="7">
        <f>'recalc raw'!E251</f>
        <v>1117840.1049801726</v>
      </c>
      <c r="J18" s="7">
        <f>'recalc raw'!E134</f>
        <v>5742.527227809032</v>
      </c>
      <c r="K18" s="7">
        <f>'recalc raw'!E290</f>
        <v>22332.637691666583</v>
      </c>
      <c r="L18" s="7">
        <f>'recalc raw'!E368</f>
        <v>3282.1785767152005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22332.637691666583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1309D94R3(18-26)</v>
      </c>
      <c r="C19" s="7">
        <f>'recalc raw'!E330</f>
        <v>30211.98034403961</v>
      </c>
      <c r="D19" s="7">
        <f>'recalc raw'!E18</f>
        <v>24663.470105855962</v>
      </c>
      <c r="E19" s="7">
        <f>'recalc raw'!E96</f>
        <v>10224.145179783674</v>
      </c>
      <c r="F19" s="7">
        <f>'recalc raw'!E174</f>
        <v>8528.82</v>
      </c>
      <c r="G19" s="7">
        <f>'recalc raw'!E213</f>
        <v>45679.41554328898</v>
      </c>
      <c r="H19" s="7">
        <f>'recalc raw'!E57</f>
        <v>8524.000523391443</v>
      </c>
      <c r="I19" s="7">
        <f>'recalc raw'!E252</f>
        <v>1356050.4792677881</v>
      </c>
      <c r="J19" s="7">
        <f>'recalc raw'!E135</f>
        <v>5476.275</v>
      </c>
      <c r="K19" s="7">
        <f>'recalc raw'!E291</f>
        <v>36863.874076944754</v>
      </c>
      <c r="L19" s="7">
        <f>'recalc raw'!E369</f>
        <v>18355.775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36863.874076944754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 (5)</v>
      </c>
      <c r="C20" s="7">
        <f>'recalc raw'!E331</f>
        <v>24160.84170343103</v>
      </c>
      <c r="D20" s="7">
        <f>'recalc raw'!E19</f>
        <v>471407.32296127133</v>
      </c>
      <c r="E20" s="7">
        <f>'recalc raw'!E97</f>
        <v>54431.295</v>
      </c>
      <c r="F20" s="7">
        <f>'recalc raw'!E175</f>
        <v>42118.24370025327</v>
      </c>
      <c r="G20" s="7">
        <f>'recalc raw'!E214</f>
        <v>34709.330849207516</v>
      </c>
      <c r="H20" s="7">
        <f>'recalc raw'!E58</f>
        <v>9591.454478947408</v>
      </c>
      <c r="I20" s="7">
        <f>'recalc raw'!E253</f>
        <v>5517090.630000001</v>
      </c>
      <c r="J20" s="7">
        <f>'recalc raw'!E136</f>
        <v>29775.24101223234</v>
      </c>
      <c r="K20" s="7">
        <f>'recalc raw'!E292</f>
        <v>40115.889584059456</v>
      </c>
      <c r="L20" s="7">
        <f>'recalc raw'!E370</f>
        <v>34103.78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40115.889584059456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 (2)</v>
      </c>
      <c r="C21" s="7">
        <f>'recalc raw'!E332</f>
        <v>15302.552576675245</v>
      </c>
      <c r="D21" s="7">
        <f>'recalc raw'!E20</f>
        <v>27207.97161795557</v>
      </c>
      <c r="E21" s="7">
        <f>'recalc raw'!E98</f>
        <v>11771.62832271724</v>
      </c>
      <c r="F21" s="7">
        <f>'recalc raw'!E176</f>
        <v>11441.444028952394</v>
      </c>
      <c r="G21" s="7">
        <f>'recalc raw'!E215</f>
        <v>46140.33296654583</v>
      </c>
      <c r="H21" s="7">
        <f>'recalc raw'!E59</f>
        <v>8997.73111300469</v>
      </c>
      <c r="I21" s="7">
        <f>'recalc raw'!E254</f>
        <v>1500974.8457034328</v>
      </c>
      <c r="J21" s="7">
        <f>'recalc raw'!E137</f>
        <v>27326.821814022565</v>
      </c>
      <c r="K21" s="7">
        <f>'recalc raw'!E293</f>
        <v>42574.157665093124</v>
      </c>
      <c r="L21" s="7">
        <f>'recalc raw'!E371</f>
        <v>4341.131793311157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42574.157665093124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1309D95R3(39-51)</v>
      </c>
      <c r="C22" s="7">
        <f>'recalc raw'!E333</f>
        <v>9589.367821771339</v>
      </c>
      <c r="D22" s="7">
        <f>'recalc raw'!E21</f>
        <v>11261.741269193415</v>
      </c>
      <c r="E22" s="7">
        <f>'recalc raw'!E99</f>
        <v>17574.709330761943</v>
      </c>
      <c r="F22" s="7">
        <f>'recalc raw'!E177</f>
        <v>17357.159626906916</v>
      </c>
      <c r="G22" s="7">
        <f>'recalc raw'!E216</f>
        <v>39667.925367834716</v>
      </c>
      <c r="H22" s="7">
        <f>'recalc raw'!E60</f>
        <v>6313.497438690337</v>
      </c>
      <c r="I22" s="7">
        <f>'recalc raw'!E255</f>
        <v>1047556.3592288499</v>
      </c>
      <c r="J22" s="7">
        <f>'recalc raw'!E138</f>
        <v>6670.57599160389</v>
      </c>
      <c r="K22" s="7">
        <f>'recalc raw'!E294</f>
        <v>20244.784884823617</v>
      </c>
      <c r="L22" s="7">
        <f>'recalc raw'!E372</f>
        <v>2971.4431547740446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20244.784884823617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1309D97R1(8-18)</v>
      </c>
      <c r="C23" s="7">
        <f>'recalc raw'!E334</f>
        <v>10560.952615164088</v>
      </c>
      <c r="D23" s="7">
        <f>'recalc raw'!E22</f>
        <v>10094.21397334522</v>
      </c>
      <c r="E23" s="7">
        <f>'recalc raw'!E100</f>
        <v>22502.150831966173</v>
      </c>
      <c r="F23" s="7">
        <f>'recalc raw'!E178</f>
        <v>13221.053508174882</v>
      </c>
      <c r="G23" s="7">
        <f>'recalc raw'!E217</f>
        <v>50213.574454785325</v>
      </c>
      <c r="H23" s="7">
        <f>'recalc raw'!E61</f>
        <v>7128.38269995663</v>
      </c>
      <c r="I23" s="7">
        <f>'recalc raw'!E256</f>
        <v>982874.1015637096</v>
      </c>
      <c r="J23" s="7">
        <f>'recalc raw'!E139</f>
        <v>6716.069305965252</v>
      </c>
      <c r="K23" s="7">
        <f>'recalc raw'!E295</f>
        <v>25501.86</v>
      </c>
      <c r="L23" s="7">
        <f>'recalc raw'!E373</f>
        <v>2388.1472133672632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25501.86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JGb-1 (1)</v>
      </c>
      <c r="C24" s="7">
        <f>'recalc raw'!E335</f>
        <v>10018.059682075052</v>
      </c>
      <c r="D24" s="7">
        <f>'recalc raw'!E23</f>
        <v>223724.2997205645</v>
      </c>
      <c r="E24" s="7">
        <f>'recalc raw'!E101</f>
        <v>2147.6929205675783</v>
      </c>
      <c r="F24" s="7">
        <f>'recalc raw'!E179</f>
        <v>2432.825</v>
      </c>
      <c r="G24" s="7">
        <f>'recalc raw'!E218</f>
        <v>39881.788609579016</v>
      </c>
      <c r="H24" s="7">
        <f>'recalc raw'!E62</f>
        <v>11548.66</v>
      </c>
      <c r="I24" s="7">
        <f>'recalc raw'!E257</f>
        <v>4565020.60152181</v>
      </c>
      <c r="J24" s="7">
        <f>'recalc raw'!E140</f>
        <v>19866.785</v>
      </c>
      <c r="K24" s="7">
        <f>'recalc raw'!E296</f>
        <v>83823.81</v>
      </c>
      <c r="L24" s="7">
        <f>'recalc raw'!E374</f>
        <v>7077.495114252247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83823.81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 (6)</v>
      </c>
      <c r="C25" s="7">
        <f>'recalc raw'!E336</f>
        <v>26762.385000000002</v>
      </c>
      <c r="D25" s="7">
        <f>'recalc raw'!E24</f>
        <v>469642.98</v>
      </c>
      <c r="E25" s="7">
        <f>'recalc raw'!E102</f>
        <v>51959.30856856085</v>
      </c>
      <c r="F25" s="7">
        <f>'recalc raw'!E180</f>
        <v>43871.87033740734</v>
      </c>
      <c r="G25" s="7">
        <f>'recalc raw'!E219</f>
        <v>34738.18638758014</v>
      </c>
      <c r="H25" s="7">
        <f>'recalc raw'!E63</f>
        <v>10761.44</v>
      </c>
      <c r="I25" s="7">
        <f>'recalc raw'!E258</f>
        <v>5483325.445</v>
      </c>
      <c r="J25" s="7">
        <f>'recalc raw'!E141</f>
        <v>29161.03</v>
      </c>
      <c r="K25" s="7">
        <f>'recalc raw'!E297</f>
        <v>40188.070779363734</v>
      </c>
      <c r="L25" s="7">
        <f>'recalc raw'!E375</f>
        <v>34491.63019347784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40188.070779363734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1309D98R3(26-46)</v>
      </c>
      <c r="C26" s="7">
        <f>'recalc raw'!E337</f>
        <v>8977.263011550362</v>
      </c>
      <c r="D26" s="7">
        <f>'recalc raw'!E25</f>
        <v>13704.246872775775</v>
      </c>
      <c r="E26" s="7">
        <f>'recalc raw'!E103</f>
        <v>39305.71316831505</v>
      </c>
      <c r="F26" s="7">
        <f>'recalc raw'!E181</f>
        <v>14395.965</v>
      </c>
      <c r="G26" s="7">
        <f>'recalc raw'!E220</f>
        <v>37873.67796821158</v>
      </c>
      <c r="H26" s="7">
        <f>'recalc raw'!E64</f>
        <v>6172.07</v>
      </c>
      <c r="I26" s="7">
        <f>'recalc raw'!E259</f>
        <v>1191553.4526702273</v>
      </c>
      <c r="J26" s="7">
        <f>'recalc raw'!E142</f>
        <v>5488.690145675027</v>
      </c>
      <c r="K26" s="7">
        <f>'recalc raw'!E298</f>
        <v>19329.922423890523</v>
      </c>
      <c r="L26" s="7">
        <f>'recalc raw'!E376</f>
        <v>2672.7679164907645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19329.922423890523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 (2)</v>
      </c>
      <c r="C27" s="7">
        <f>'recalc raw'!E338</f>
        <v>799.765</v>
      </c>
      <c r="D27" s="7">
        <f>'recalc raw'!E26</f>
        <v>39033.41196607804</v>
      </c>
      <c r="E27" s="7">
        <f>'recalc raw'!E104</f>
        <v>83926.67</v>
      </c>
      <c r="F27" s="7">
        <f>'recalc raw'!E182</f>
        <v>162979.2854338803</v>
      </c>
      <c r="G27" s="7">
        <f>'recalc raw'!E221</f>
        <v>8166.185810552971</v>
      </c>
      <c r="H27" s="7">
        <f>'recalc raw'!E65</f>
        <v>18252.27473692489</v>
      </c>
      <c r="I27" s="7">
        <f>'recalc raw'!E260</f>
        <v>15109.13468169966</v>
      </c>
      <c r="J27" s="7">
        <f>'recalc raw'!E143</f>
        <v>5308.770677647047</v>
      </c>
      <c r="K27" s="7">
        <f>'recalc raw'!E299</f>
        <v>3382.3373210147097</v>
      </c>
      <c r="L27" s="7">
        <f>'recalc raw'!E377</f>
        <v>2010.300712613069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3382.3373210147097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1309D100R1(50-55)</v>
      </c>
      <c r="C28" s="7">
        <f>'recalc raw'!E339</f>
        <v>3478.291070955731</v>
      </c>
      <c r="D28" s="7">
        <f>'recalc raw'!E27</f>
        <v>9971.676635039868</v>
      </c>
      <c r="E28" s="7">
        <f>'recalc raw'!E105</f>
        <v>29365.34</v>
      </c>
      <c r="F28" s="7">
        <f>'recalc raw'!E183</f>
        <v>71510.41500000001</v>
      </c>
      <c r="G28" s="7">
        <f>'recalc raw'!E222</f>
        <v>15830.494209103155</v>
      </c>
      <c r="H28" s="7">
        <f>'recalc raw'!E66</f>
        <v>15646.580613230311</v>
      </c>
      <c r="I28" s="7">
        <f>'recalc raw'!E261</f>
        <v>577481.0639297817</v>
      </c>
      <c r="J28" s="7">
        <f>'recalc raw'!E144</f>
        <v>23945.343431389123</v>
      </c>
      <c r="K28" s="7">
        <f>'recalc raw'!E300</f>
        <v>7006.53</v>
      </c>
      <c r="L28" s="7">
        <f>'recalc raw'!E378</f>
        <v>1878.0271362723547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7006.53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130983R2(32-42)</v>
      </c>
      <c r="C29" s="7">
        <f>'recalc raw'!E340</f>
        <v>5541.773060047791</v>
      </c>
      <c r="D29" s="7">
        <f>'recalc raw'!E28</f>
        <v>17937.591169523177</v>
      </c>
      <c r="E29" s="7">
        <f>'recalc raw'!E106</f>
        <v>44349.18256228428</v>
      </c>
      <c r="F29" s="7">
        <f>'recalc raw'!E184</f>
        <v>52578.52162840975</v>
      </c>
      <c r="G29" s="7">
        <f>'recalc raw'!E223</f>
        <v>22109.475</v>
      </c>
      <c r="H29" s="7">
        <f>'recalc raw'!E67</f>
        <v>10969.737908883228</v>
      </c>
      <c r="I29" s="7">
        <f>'recalc raw'!E262</f>
        <v>714596.6303690166</v>
      </c>
      <c r="J29" s="7">
        <f>'recalc raw'!E145</f>
        <v>22781.413065335204</v>
      </c>
      <c r="K29" s="7">
        <f>'recalc raw'!E301</f>
        <v>10531.412288817468</v>
      </c>
      <c r="L29" s="7">
        <f>'recalc raw'!E379</f>
        <v>2180.035546621045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10531.412288817468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 (7)</v>
      </c>
      <c r="C30" s="7">
        <f>'recalc raw'!E341</f>
        <v>26012.65</v>
      </c>
      <c r="D30" s="7">
        <f>'recalc raw'!E29</f>
        <v>474135.5516633692</v>
      </c>
      <c r="E30" s="7">
        <f>'recalc raw'!E107</f>
        <v>55345.28</v>
      </c>
      <c r="F30" s="7">
        <f>'recalc raw'!E185</f>
        <v>44769.854860403575</v>
      </c>
      <c r="G30" s="7">
        <f>'recalc raw'!E224</f>
        <v>36898.11333276953</v>
      </c>
      <c r="H30" s="7">
        <f>'recalc raw'!E68</f>
        <v>11386.86135076885</v>
      </c>
      <c r="I30" s="7">
        <f>'recalc raw'!E263</f>
        <v>5533852.8447843185</v>
      </c>
      <c r="J30" s="7">
        <f>'recalc raw'!E146</f>
        <v>30199.169258127087</v>
      </c>
      <c r="K30" s="7">
        <f>'recalc raw'!E302</f>
        <v>43542.081103337696</v>
      </c>
      <c r="L30" s="7">
        <f>'recalc raw'!E380</f>
        <v>35394.730592860746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43542.081103337696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 (2)</v>
      </c>
      <c r="C31" s="7">
        <f>'recalc raw'!E342</f>
        <v>19542.7545462919</v>
      </c>
      <c r="D31" s="7">
        <f>'recalc raw'!E30</f>
        <v>1117551.0134117955</v>
      </c>
      <c r="E31" s="7">
        <f>'recalc raw'!E108</f>
        <v>2675.525</v>
      </c>
      <c r="F31" s="7">
        <f>'recalc raw'!E186</f>
        <v>2900.1918234777177</v>
      </c>
      <c r="G31" s="7">
        <f>'recalc raw'!E225</f>
        <v>23532.655216440515</v>
      </c>
      <c r="H31" s="7">
        <f>'recalc raw'!E69</f>
        <v>3503.26</v>
      </c>
      <c r="I31" s="7">
        <f>'recalc raw'!E264</f>
        <v>3896116.0640481682</v>
      </c>
      <c r="J31" s="7">
        <f>'recalc raw'!E147</f>
        <v>12953.059124473515</v>
      </c>
      <c r="K31" s="7">
        <f>'recalc raw'!E303</f>
        <v>22978.608308081664</v>
      </c>
      <c r="L31" s="7">
        <f>'recalc raw'!E381</f>
        <v>24845.486590220822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22978.608308081664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 2</v>
      </c>
      <c r="C32" s="7">
        <f>'recalc raw'!E343</f>
        <v>701.5798271108968</v>
      </c>
      <c r="D32" s="7">
        <f>'recalc raw'!E31</f>
        <v>4776.330925287665</v>
      </c>
      <c r="E32" s="7">
        <f>'recalc raw'!E109</f>
        <v>596.2582441039243</v>
      </c>
      <c r="F32" s="7">
        <f>'recalc raw'!E187</f>
        <v>848.775809800524</v>
      </c>
      <c r="G32" s="7">
        <f>'recalc raw'!E226</f>
        <v>259.9069945732181</v>
      </c>
      <c r="H32" s="7">
        <f>'recalc raw'!E70</f>
        <v>-407.21942743835893</v>
      </c>
      <c r="I32" s="7">
        <f>'recalc raw'!E265</f>
        <v>8142.767119985706</v>
      </c>
      <c r="J32" s="7">
        <f>'recalc raw'!E148</f>
        <v>4834.082239762309</v>
      </c>
      <c r="K32" s="7">
        <f>'recalc raw'!E304</f>
        <v>259.865</v>
      </c>
      <c r="L32" s="7">
        <f>'recalc raw'!E382</f>
        <v>1066.9204936761673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259.865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 (2)</v>
      </c>
      <c r="C33" s="7">
        <f>'recalc raw'!E344</f>
        <v>961.805</v>
      </c>
      <c r="D33" s="7">
        <f>'recalc raw'!E32</f>
        <v>5687.558814969636</v>
      </c>
      <c r="E33" s="7">
        <f>'recalc raw'!E110</f>
        <v>118121.94</v>
      </c>
      <c r="F33" s="7">
        <f>'recalc raw'!E188</f>
        <v>162379.35141846404</v>
      </c>
      <c r="G33" s="7">
        <f>'recalc raw'!E227</f>
        <v>3815.240007016847</v>
      </c>
      <c r="H33" s="7">
        <f>'recalc raw'!E71</f>
        <v>21526.03528853093</v>
      </c>
      <c r="I33" s="7">
        <f>'recalc raw'!E266</f>
        <v>10977.19</v>
      </c>
      <c r="J33" s="7">
        <f>'recalc raw'!E149</f>
        <v>4985.810941040941</v>
      </c>
      <c r="K33" s="7">
        <f>'recalc raw'!E305</f>
        <v>1287.005</v>
      </c>
      <c r="L33" s="7">
        <f>'recalc raw'!E383</f>
        <v>1199.187473283863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1287.005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JGB-1 (2)</v>
      </c>
      <c r="C34" s="7">
        <f>'recalc raw'!E345</f>
        <v>10642.151204482425</v>
      </c>
      <c r="D34" s="7">
        <f>'recalc raw'!E33</f>
        <v>243146.77836454744</v>
      </c>
      <c r="E34" s="7">
        <f>'recalc raw'!E111</f>
        <v>2312.696944660437</v>
      </c>
      <c r="F34" s="7">
        <f>'recalc raw'!E189</f>
        <v>2339.345</v>
      </c>
      <c r="G34" s="7">
        <f>'recalc raw'!E228</f>
        <v>42754.07</v>
      </c>
      <c r="H34" s="7">
        <f>'recalc raw'!E72</f>
        <v>11306.635</v>
      </c>
      <c r="I34" s="7">
        <f>'recalc raw'!E267</f>
        <v>4886499.767459798</v>
      </c>
      <c r="J34" s="7">
        <f>'recalc raw'!E150</f>
        <v>19914.22929338676</v>
      </c>
      <c r="K34" s="7">
        <f>'recalc raw'!E306</f>
        <v>92737.55049605876</v>
      </c>
      <c r="L34" s="7">
        <f>'recalc raw'!E384</f>
        <v>6659.242784051882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92737.55049605876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 (8)</v>
      </c>
      <c r="C35" s="7">
        <f>'recalc raw'!E346</f>
        <v>26721.484547985423</v>
      </c>
      <c r="D35" s="7">
        <f>'recalc raw'!E34</f>
        <v>478166.2</v>
      </c>
      <c r="E35" s="7">
        <f>'recalc raw'!E112</f>
        <v>64697.50580088269</v>
      </c>
      <c r="F35" s="7">
        <f>'recalc raw'!E190</f>
        <v>51948.29</v>
      </c>
      <c r="G35" s="7">
        <f>'recalc raw'!E229</f>
        <v>38107.5141021235</v>
      </c>
      <c r="H35" s="7">
        <f>'recalc raw'!E73</f>
        <v>11449.798036471002</v>
      </c>
      <c r="I35" s="7">
        <f>'recalc raw'!E268</f>
        <v>5654240.897495965</v>
      </c>
      <c r="J35" s="7">
        <f>'recalc raw'!E151</f>
        <v>30602.42234774535</v>
      </c>
      <c r="K35" s="7">
        <f>'recalc raw'!E307</f>
        <v>44284.24775033847</v>
      </c>
      <c r="L35" s="7">
        <f>'recalc raw'!E385</f>
        <v>36868.62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44284.24775033847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831</v>
      </c>
    </row>
    <row r="38" spans="1:22" s="20" customFormat="1" ht="11.25">
      <c r="A38" s="24"/>
      <c r="B38" s="20" t="s">
        <v>807</v>
      </c>
      <c r="C38" s="20" t="str">
        <f aca="true" t="shared" si="2" ref="C38:U38">C2</f>
        <v>Y 371.029</v>
      </c>
      <c r="D38" s="20" t="str">
        <f t="shared" si="2"/>
        <v>Ba 455.403</v>
      </c>
      <c r="E38" s="20" t="str">
        <f t="shared" si="2"/>
        <v>Cr 267.716</v>
      </c>
      <c r="F38" s="20" t="str">
        <f t="shared" si="2"/>
        <v>Ni 231.604</v>
      </c>
      <c r="G38" s="20" t="str">
        <f t="shared" si="2"/>
        <v>Sc 361.384</v>
      </c>
      <c r="H38" s="20" t="str">
        <f t="shared" si="2"/>
        <v>Co 228.616</v>
      </c>
      <c r="I38" s="20" t="str">
        <f t="shared" si="2"/>
        <v>Sr 407.771</v>
      </c>
      <c r="J38" s="20" t="str">
        <f t="shared" si="2"/>
        <v>Cu 324.754</v>
      </c>
      <c r="K38" s="20" t="str">
        <f t="shared" si="2"/>
        <v>V 292.402</v>
      </c>
      <c r="L38" s="20" t="str">
        <f t="shared" si="2"/>
        <v>Zr 343.823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V 292.402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 (1)</v>
      </c>
      <c r="C40" s="7">
        <f>C4-blanks!C$9</f>
        <v>21469.427033459087</v>
      </c>
      <c r="D40" s="7">
        <f>D4-blanks!D$9</f>
        <v>427279.2403236585</v>
      </c>
      <c r="E40" s="7">
        <f>E4-blanks!E$9</f>
        <v>45958.17558054821</v>
      </c>
      <c r="F40" s="7">
        <f>F4-blanks!F$9</f>
        <v>32340.725644313272</v>
      </c>
      <c r="G40" s="7">
        <f>G4-blanks!G$9</f>
        <v>29171.73167999913</v>
      </c>
      <c r="H40" s="7">
        <f>H4-blanks!H$9</f>
        <v>8763.493442449744</v>
      </c>
      <c r="I40" s="7">
        <f>I4-blanks!I$9</f>
        <v>5015070.244523136</v>
      </c>
      <c r="J40" s="7">
        <f>J4-blanks!J$9</f>
        <v>22546.963902199113</v>
      </c>
      <c r="K40" s="7">
        <f>K4-blanks!K$9</f>
        <v>35032.50695752838</v>
      </c>
      <c r="L40" s="7">
        <f>L4-blanks!L$9</f>
        <v>29950.190479748886</v>
      </c>
      <c r="M40" s="7">
        <f>M4-blanks!M$9</f>
        <v>0</v>
      </c>
      <c r="N40" s="109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34518.93695752838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 1</v>
      </c>
      <c r="C41" s="7">
        <f>C5-blanks!C$9</f>
        <v>-34.33737100908627</v>
      </c>
      <c r="D41" s="7">
        <f>D5-blanks!D$9</f>
        <v>-290.8462489462181</v>
      </c>
      <c r="E41" s="7">
        <f>E5-blanks!E$9</f>
        <v>-32.40144555121094</v>
      </c>
      <c r="F41" s="7">
        <f>F5-blanks!F$9</f>
        <v>138.842095099738</v>
      </c>
      <c r="G41" s="7">
        <f>G5-blanks!G$9</f>
        <v>-65.05867457234908</v>
      </c>
      <c r="H41" s="7">
        <f>H5-blanks!H$9</f>
        <v>9.39789752067071</v>
      </c>
      <c r="I41" s="7">
        <f>I5-blanks!I$9</f>
        <v>-766.866643121657</v>
      </c>
      <c r="J41" s="7">
        <f>J5-blanks!J$9</f>
        <v>-201.57114196142265</v>
      </c>
      <c r="K41" s="7">
        <f>K5-blanks!K$9</f>
        <v>-29.811957528381896</v>
      </c>
      <c r="L41" s="7">
        <f>L5-blanks!L$9</f>
        <v>12.305404208462278</v>
      </c>
      <c r="M41" s="7">
        <f>M5-blanks!M$9</f>
        <v>0</v>
      </c>
      <c r="N41" s="109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-543.3819575283819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 (1)</v>
      </c>
      <c r="C42" s="7">
        <f>C6-blanks!C$9</f>
        <v>13094.637543898189</v>
      </c>
      <c r="D42" s="7">
        <f>D6-blanks!D$9</f>
        <v>21322.100843436263</v>
      </c>
      <c r="E42" s="7">
        <f>E6-blanks!E$9</f>
        <v>10008.355752394065</v>
      </c>
      <c r="F42" s="7">
        <f>F6-blanks!F$9</f>
        <v>8899.189165930511</v>
      </c>
      <c r="G42" s="7">
        <f>G6-blanks!G$9</f>
        <v>45323.642450442574</v>
      </c>
      <c r="H42" s="7">
        <f>H6-blanks!H$9</f>
        <v>8199.556529917689</v>
      </c>
      <c r="I42" s="7">
        <f>I6-blanks!I$9</f>
        <v>1289239.7739939694</v>
      </c>
      <c r="J42" s="7">
        <f>J6-blanks!J$9</f>
        <v>21569.128902199114</v>
      </c>
      <c r="K42" s="7">
        <f>K6-blanks!K$9</f>
        <v>37727.90695752838</v>
      </c>
      <c r="L42" s="7">
        <f>L6-blanks!L$9</f>
        <v>2883.105111946793</v>
      </c>
      <c r="M42" s="7">
        <f>M6-blanks!M$9</f>
        <v>0</v>
      </c>
      <c r="N42" s="109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37214.33695752838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 (2)</v>
      </c>
      <c r="C43" s="7">
        <f>C7-blanks!C$9</f>
        <v>21591.362901370627</v>
      </c>
      <c r="D43" s="7">
        <f>D7-blanks!D$9</f>
        <v>421672.762700703</v>
      </c>
      <c r="E43" s="7">
        <f>E7-blanks!E$9</f>
        <v>46952.032630270645</v>
      </c>
      <c r="F43" s="7">
        <f>F7-blanks!F$9</f>
        <v>35222.940259806564</v>
      </c>
      <c r="G43" s="7">
        <f>G7-blanks!G$9</f>
        <v>31422.290793260956</v>
      </c>
      <c r="H43" s="7">
        <f>H7-blanks!H$9</f>
        <v>9177.690083809113</v>
      </c>
      <c r="I43" s="7">
        <f>I7-blanks!I$9</f>
        <v>5115442.024523136</v>
      </c>
      <c r="J43" s="7">
        <f>J7-blanks!J$9</f>
        <v>23714.979101542267</v>
      </c>
      <c r="K43" s="7">
        <f>K7-blanks!K$9</f>
        <v>36990.31249036658</v>
      </c>
      <c r="L43" s="7">
        <f>L7-blanks!L$9</f>
        <v>29950.190479748886</v>
      </c>
      <c r="M43" s="7">
        <f>M7-blanks!M$9</f>
        <v>0</v>
      </c>
      <c r="N43" s="109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36476.74249036658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 (1)</v>
      </c>
      <c r="C44" s="7">
        <f>C8-blanks!C$9</f>
        <v>206.6375438981895</v>
      </c>
      <c r="D44" s="7">
        <f>D8-blanks!D$9</f>
        <v>31668.65093938625</v>
      </c>
      <c r="E44" s="7">
        <f>E8-blanks!E$9</f>
        <v>72670.49474528176</v>
      </c>
      <c r="F44" s="7">
        <f>F8-blanks!F$9</f>
        <v>134139.8862926811</v>
      </c>
      <c r="G44" s="7">
        <f>G8-blanks!G$9</f>
        <v>7201.600613010796</v>
      </c>
      <c r="H44" s="7">
        <f>H8-blanks!H$9</f>
        <v>15911.216529917689</v>
      </c>
      <c r="I44" s="7">
        <f>I8-blanks!I$9</f>
        <v>5460.89952313595</v>
      </c>
      <c r="J44" s="7">
        <f>J8-blanks!J$9</f>
        <v>631.667627062142</v>
      </c>
      <c r="K44" s="7">
        <f>K8-blanks!K$9</f>
        <v>2664.136957528382</v>
      </c>
      <c r="L44" s="7">
        <f>L8-blanks!L$9</f>
        <v>913.8291021153707</v>
      </c>
      <c r="M44" s="7">
        <f>M8-blanks!M$9</f>
        <v>0</v>
      </c>
      <c r="N44" s="109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2150.566957528382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1309D89R2(123-129)</v>
      </c>
      <c r="C45" s="7">
        <f>C9-blanks!C$9</f>
        <v>3788.9184126284035</v>
      </c>
      <c r="D45" s="7">
        <f>D9-blanks!D$9</f>
        <v>9251.990323658552</v>
      </c>
      <c r="E45" s="7">
        <f>E9-blanks!E$9</f>
        <v>4659.857549311382</v>
      </c>
      <c r="F45" s="7">
        <f>F9-blanks!F$9</f>
        <v>14787.952095099738</v>
      </c>
      <c r="G45" s="7">
        <f>G9-blanks!G$9</f>
        <v>11130.771679999132</v>
      </c>
      <c r="H45" s="7">
        <f>H9-blanks!H$9</f>
        <v>8028.786305890238</v>
      </c>
      <c r="I45" s="7">
        <f>I9-blanks!I$9</f>
        <v>1262300.774523136</v>
      </c>
      <c r="J45" s="7">
        <f>J9-blanks!J$9</f>
        <v>708.3876941214039</v>
      </c>
      <c r="K45" s="7">
        <f>K9-blanks!K$9</f>
        <v>6997.646957528382</v>
      </c>
      <c r="L45" s="7">
        <f>L9-blanks!L$9</f>
        <v>957.1363663405996</v>
      </c>
      <c r="M45" s="7">
        <f>M9-blanks!M$9</f>
        <v>0</v>
      </c>
      <c r="N45" s="109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6484.076957528381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 (3)</v>
      </c>
      <c r="C46" s="7">
        <f>C10-blanks!C$9</f>
        <v>22608.206089962943</v>
      </c>
      <c r="D46" s="7">
        <f>D10-blanks!D$9</f>
        <v>435448.0029495827</v>
      </c>
      <c r="E46" s="7">
        <f>E10-blanks!E$9</f>
        <v>47140.51320144729</v>
      </c>
      <c r="F46" s="7">
        <f>F10-blanks!F$9</f>
        <v>37171.07927197833</v>
      </c>
      <c r="G46" s="7">
        <f>G10-blanks!G$9</f>
        <v>32992.64404538309</v>
      </c>
      <c r="H46" s="7">
        <f>H10-blanks!H$9</f>
        <v>9335.636529917689</v>
      </c>
      <c r="I46" s="7">
        <f>I10-blanks!I$9</f>
        <v>5211254.408951402</v>
      </c>
      <c r="J46" s="7">
        <f>J10-blanks!J$9</f>
        <v>23462.948902199114</v>
      </c>
      <c r="K46" s="7">
        <f>K10-blanks!K$9</f>
        <v>37482.3225429697</v>
      </c>
      <c r="L46" s="7">
        <f>L10-blanks!L$9</f>
        <v>31148.535380084588</v>
      </c>
      <c r="M46" s="7">
        <f>M10-blanks!M$9</f>
        <v>0</v>
      </c>
      <c r="N46" s="109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36968.7525429697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1309D91R2(56-65)</v>
      </c>
      <c r="C47" s="7">
        <f>C11-blanks!C$9</f>
        <v>1834.600913859163</v>
      </c>
      <c r="D47" s="7">
        <f>D11-blanks!D$9</f>
        <v>70693.87078087481</v>
      </c>
      <c r="E47" s="7">
        <f>E11-blanks!E$9</f>
        <v>5374.829053008511</v>
      </c>
      <c r="F47" s="7">
        <f>F11-blanks!F$9</f>
        <v>27344.136023233943</v>
      </c>
      <c r="G47" s="7">
        <f>G11-blanks!G$9</f>
        <v>6686.802703630568</v>
      </c>
      <c r="H47" s="7">
        <f>H11-blanks!H$9</f>
        <v>6936.192888645097</v>
      </c>
      <c r="I47" s="7">
        <f>I11-blanks!I$9</f>
        <v>1414155.9764175687</v>
      </c>
      <c r="J47" s="7">
        <f>J11-blanks!J$9</f>
        <v>146.38390219911525</v>
      </c>
      <c r="K47" s="7">
        <f>K11-blanks!K$9</f>
        <v>3274.1088897426152</v>
      </c>
      <c r="L47" s="7">
        <f>L11-blanks!L$9</f>
        <v>686.4383946380979</v>
      </c>
      <c r="M47" s="7">
        <f>M11-blanks!M$9</f>
        <v>0</v>
      </c>
      <c r="N47" s="109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2760.538889742615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1309D91R2(81-91)</v>
      </c>
      <c r="C48" s="7">
        <f>C12-blanks!C$9</f>
        <v>1456.182985176527</v>
      </c>
      <c r="D48" s="7">
        <f>D12-blanks!D$9</f>
        <v>4532.610323658554</v>
      </c>
      <c r="E48" s="7">
        <f>E12-blanks!E$9</f>
        <v>4095.4541210781817</v>
      </c>
      <c r="F48" s="7">
        <f>F12-blanks!F$9</f>
        <v>21198.366050620207</v>
      </c>
      <c r="G48" s="7">
        <f>G12-blanks!G$9</f>
        <v>5673.662524054827</v>
      </c>
      <c r="H48" s="7">
        <f>H12-blanks!H$9</f>
        <v>5091.736191234475</v>
      </c>
      <c r="I48" s="7">
        <f>I12-blanks!I$9</f>
        <v>1156634.194523136</v>
      </c>
      <c r="J48" s="7">
        <f>J12-blanks!J$9</f>
        <v>10780.493902199116</v>
      </c>
      <c r="K48" s="7">
        <f>K12-blanks!K$9</f>
        <v>3292.7066304664</v>
      </c>
      <c r="L48" s="7">
        <f>L12-blanks!L$9</f>
        <v>252.59410211537056</v>
      </c>
      <c r="M48" s="7">
        <f>M12-blanks!M$9</f>
        <v>0</v>
      </c>
      <c r="N48" s="109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2779.1366304663998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1309D92R1(103-115)</v>
      </c>
      <c r="C49" s="7">
        <f>C13-blanks!C$9</f>
        <v>5592.322122432748</v>
      </c>
      <c r="D49" s="7">
        <f>D13-blanks!D$9</f>
        <v>6133.170323658552</v>
      </c>
      <c r="E49" s="7">
        <f>E13-blanks!E$9</f>
        <v>12798.67640630528</v>
      </c>
      <c r="F49" s="7">
        <f>F13-blanks!F$9</f>
        <v>13412.121550040556</v>
      </c>
      <c r="G49" s="7">
        <f>G13-blanks!G$9</f>
        <v>33309.10490341254</v>
      </c>
      <c r="H49" s="7">
        <f>H13-blanks!H$9</f>
        <v>6594.936089161396</v>
      </c>
      <c r="I49" s="7">
        <f>I13-blanks!I$9</f>
        <v>946222.4783675871</v>
      </c>
      <c r="J49" s="7">
        <f>J13-blanks!J$9</f>
        <v>15915.343994501865</v>
      </c>
      <c r="K49" s="7">
        <f>K13-blanks!K$9</f>
        <v>15660.621626867072</v>
      </c>
      <c r="L49" s="7">
        <f>L13-blanks!L$9</f>
        <v>751.8291021153707</v>
      </c>
      <c r="M49" s="7">
        <f>M13-blanks!M$9</f>
        <v>0</v>
      </c>
      <c r="N49" s="109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15147.051626867073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 (1)</v>
      </c>
      <c r="C50" s="7">
        <f>C14-blanks!C$9</f>
        <v>17186.82685268655</v>
      </c>
      <c r="D50" s="7">
        <f>D14-blanks!D$9</f>
        <v>1055831.0977970732</v>
      </c>
      <c r="E50" s="7">
        <f>E14-blanks!E$9</f>
        <v>1693.1970658756586</v>
      </c>
      <c r="F50" s="7">
        <f>F14-blanks!F$9</f>
        <v>1486.6020950997377</v>
      </c>
      <c r="G50" s="7">
        <f>G14-blanks!G$9</f>
        <v>20989.619280030736</v>
      </c>
      <c r="H50" s="7">
        <f>H14-blanks!H$9</f>
        <v>3179.426529917688</v>
      </c>
      <c r="I50" s="7">
        <f>I14-blanks!I$9</f>
        <v>3639428.585421728</v>
      </c>
      <c r="J50" s="7">
        <f>J14-blanks!J$9</f>
        <v>7306.163902199114</v>
      </c>
      <c r="K50" s="7">
        <f>K14-blanks!K$9</f>
        <v>20238.52275411487</v>
      </c>
      <c r="L50" s="7">
        <f>L14-blanks!L$9</f>
        <v>21841.122403985166</v>
      </c>
      <c r="M50" s="7">
        <f>M14-blanks!M$9</f>
        <v>0</v>
      </c>
      <c r="N50" s="109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19724.95275411487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 (4)</v>
      </c>
      <c r="C51" s="7">
        <f>C15-blanks!C$9</f>
        <v>23252.858314736528</v>
      </c>
      <c r="D51" s="7">
        <f>D15-blanks!D$9</f>
        <v>447155.7280285647</v>
      </c>
      <c r="E51" s="7">
        <f>E15-blanks!E$9</f>
        <v>51659.21320144729</v>
      </c>
      <c r="F51" s="7">
        <f>F15-blanks!F$9</f>
        <v>38131.657271558506</v>
      </c>
      <c r="G51" s="7">
        <f>G15-blanks!G$9</f>
        <v>34365.4196890518</v>
      </c>
      <c r="H51" s="7">
        <f>H15-blanks!H$9</f>
        <v>9578.2342446427</v>
      </c>
      <c r="I51" s="7">
        <f>I15-blanks!I$9</f>
        <v>5336589.542853961</v>
      </c>
      <c r="J51" s="7">
        <f>J15-blanks!J$9</f>
        <v>24512.481173467688</v>
      </c>
      <c r="K51" s="7">
        <f>K15-blanks!K$9</f>
        <v>37206.12195752838</v>
      </c>
      <c r="L51" s="7">
        <f>L15-blanks!L$9</f>
        <v>31074.928095957748</v>
      </c>
      <c r="M51" s="7">
        <f>M15-blanks!M$9</f>
        <v>0</v>
      </c>
      <c r="N51" s="109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36692.55195752838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 (1)</v>
      </c>
      <c r="C52" s="7">
        <f>C16-blanks!C$9</f>
        <v>-91.41245610181045</v>
      </c>
      <c r="D52" s="7">
        <f>D16-blanks!D$9</f>
        <v>2709.6109048333756</v>
      </c>
      <c r="E52" s="7">
        <f>E16-blanks!E$9</f>
        <v>101659.92440496743</v>
      </c>
      <c r="F52" s="7">
        <f>F16-blanks!F$9</f>
        <v>134556.55046265607</v>
      </c>
      <c r="G52" s="7">
        <f>G16-blanks!G$9</f>
        <v>3487.014485966545</v>
      </c>
      <c r="H52" s="7">
        <f>H16-blanks!H$9</f>
        <v>19360.543355227557</v>
      </c>
      <c r="I52" s="7">
        <f>I16-blanks!I$9</f>
        <v>5230.533542781256</v>
      </c>
      <c r="J52" s="7">
        <f>J16-blanks!J$9</f>
        <v>814.5430869161582</v>
      </c>
      <c r="K52" s="7">
        <f>K16-blanks!K$9</f>
        <v>1116.3519575283817</v>
      </c>
      <c r="L52" s="7">
        <f>L16-blanks!L$9</f>
        <v>101.52410211537062</v>
      </c>
      <c r="M52" s="7">
        <f>M16-blanks!M$9</f>
        <v>0</v>
      </c>
      <c r="N52" s="109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602.7819575283818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1309D93R1(11-16)</v>
      </c>
      <c r="C53" s="7">
        <f>C17-blanks!C$9</f>
        <v>212976.49559385804</v>
      </c>
      <c r="D53" s="7">
        <f>D17-blanks!D$9</f>
        <v>37220.78398740407</v>
      </c>
      <c r="E53" s="7">
        <f>E17-blanks!E$9</f>
        <v>9.712558677688321</v>
      </c>
      <c r="F53" s="7">
        <f>F17-blanks!F$9</f>
        <v>2872.4718864192314</v>
      </c>
      <c r="G53" s="7">
        <f>G17-blanks!G$9</f>
        <v>36264.95498417624</v>
      </c>
      <c r="H53" s="7">
        <f>H17-blanks!H$9</f>
        <v>8062.22587051074</v>
      </c>
      <c r="I53" s="7">
        <f>I17-blanks!I$9</f>
        <v>3740250.384276092</v>
      </c>
      <c r="J53" s="7">
        <f>J17-blanks!J$9</f>
        <v>525.6089021991147</v>
      </c>
      <c r="K53" s="7">
        <f>K17-blanks!K$9</f>
        <v>10844.494431934423</v>
      </c>
      <c r="L53" s="7">
        <f>L17-blanks!L$9</f>
        <v>217097.28334822392</v>
      </c>
      <c r="M53" s="7">
        <f>M17-blanks!M$9</f>
        <v>0</v>
      </c>
      <c r="N53" s="109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10330.924431934423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1309D94R1(66-76)</v>
      </c>
      <c r="C54" s="7">
        <f>C18-blanks!C$9</f>
        <v>9058.40252676792</v>
      </c>
      <c r="D54" s="7">
        <f>D18-blanks!D$9</f>
        <v>7363.200479401868</v>
      </c>
      <c r="E54" s="7">
        <f>E18-blanks!E$9</f>
        <v>20987.84820144729</v>
      </c>
      <c r="F54" s="7">
        <f>F18-blanks!F$9</f>
        <v>6739.085119644511</v>
      </c>
      <c r="G54" s="7">
        <f>G18-blanks!G$9</f>
        <v>47047.105311249405</v>
      </c>
      <c r="H54" s="7">
        <f>H18-blanks!H$9</f>
        <v>3908.8561333603543</v>
      </c>
      <c r="I54" s="7">
        <f>I18-blanks!I$9</f>
        <v>1110464.2045033085</v>
      </c>
      <c r="J54" s="7">
        <f>J18-blanks!J$9</f>
        <v>1110.0161300081472</v>
      </c>
      <c r="K54" s="7">
        <f>K18-blanks!K$9</f>
        <v>22102.584649194963</v>
      </c>
      <c r="L54" s="7">
        <f>L18-blanks!L$9</f>
        <v>2202.952678830571</v>
      </c>
      <c r="M54" s="7">
        <f>M18-blanks!M$9</f>
        <v>0</v>
      </c>
      <c r="N54" s="109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21589.014649194964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1309D94R3(18-26)</v>
      </c>
      <c r="C55" s="7">
        <f>C19-blanks!C$9</f>
        <v>29544.7378879378</v>
      </c>
      <c r="D55" s="7">
        <f>D19-blanks!D$9</f>
        <v>20177.985429514516</v>
      </c>
      <c r="E55" s="7">
        <f>E19-blanks!E$9</f>
        <v>9660.288381230961</v>
      </c>
      <c r="F55" s="7">
        <f>F19-blanks!F$9</f>
        <v>7541.202095099738</v>
      </c>
      <c r="G55" s="7">
        <f>G19-blanks!G$9</f>
        <v>45484.56722328811</v>
      </c>
      <c r="H55" s="7">
        <f>H19-blanks!H$9</f>
        <v>8921.822053309132</v>
      </c>
      <c r="I55" s="7">
        <f>I19-blanks!I$9</f>
        <v>1348674.578790924</v>
      </c>
      <c r="J55" s="7">
        <f>J19-blanks!J$9</f>
        <v>843.7639021991145</v>
      </c>
      <c r="K55" s="7">
        <f>K19-blanks!K$9</f>
        <v>36633.821034473134</v>
      </c>
      <c r="L55" s="7">
        <f>L19-blanks!L$9</f>
        <v>17276.549102115372</v>
      </c>
      <c r="M55" s="7">
        <f>M19-blanks!M$9</f>
        <v>0</v>
      </c>
      <c r="N55" s="109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36120.251034473134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 (5)</v>
      </c>
      <c r="C56" s="7">
        <f>C20-blanks!C$9</f>
        <v>23493.59924732922</v>
      </c>
      <c r="D56" s="7">
        <f>D20-blanks!D$9</f>
        <v>466921.83828492987</v>
      </c>
      <c r="E56" s="7">
        <f>E20-blanks!E$9</f>
        <v>53867.43820144729</v>
      </c>
      <c r="F56" s="7">
        <f>F20-blanks!F$9</f>
        <v>41130.62579535301</v>
      </c>
      <c r="G56" s="7">
        <f>G20-blanks!G$9</f>
        <v>34514.482529206645</v>
      </c>
      <c r="H56" s="7">
        <f>H20-blanks!H$9</f>
        <v>9989.276008865096</v>
      </c>
      <c r="I56" s="7">
        <f>I20-blanks!I$9</f>
        <v>5509714.729523137</v>
      </c>
      <c r="J56" s="7">
        <f>J20-blanks!J$9</f>
        <v>25142.729914431457</v>
      </c>
      <c r="K56" s="7">
        <f>K20-blanks!K$9</f>
        <v>39885.836541587836</v>
      </c>
      <c r="L56" s="7">
        <f>L20-blanks!L$9</f>
        <v>33024.55410211537</v>
      </c>
      <c r="M56" s="7">
        <f>M20-blanks!M$9</f>
        <v>0</v>
      </c>
      <c r="N56" s="109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39372.26654158784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 (2)</v>
      </c>
      <c r="C57" s="7">
        <f>C21-blanks!C$9</f>
        <v>14635.310120573435</v>
      </c>
      <c r="D57" s="7">
        <f>D21-blanks!D$9</f>
        <v>22722.486941614123</v>
      </c>
      <c r="E57" s="7">
        <f>E21-blanks!E$9</f>
        <v>11207.771524164527</v>
      </c>
      <c r="F57" s="7">
        <f>F21-blanks!F$9</f>
        <v>10453.826124052131</v>
      </c>
      <c r="G57" s="7">
        <f>G21-blanks!G$9</f>
        <v>45945.48464654496</v>
      </c>
      <c r="H57" s="7">
        <f>H21-blanks!H$9</f>
        <v>9395.552642922377</v>
      </c>
      <c r="I57" s="7">
        <f>I21-blanks!I$9</f>
        <v>1493598.9452265687</v>
      </c>
      <c r="J57" s="7">
        <f>J21-blanks!J$9</f>
        <v>22694.31071622168</v>
      </c>
      <c r="K57" s="7">
        <f>K21-blanks!K$9</f>
        <v>42344.104622621504</v>
      </c>
      <c r="L57" s="7">
        <f>L21-blanks!L$9</f>
        <v>3261.9058954265274</v>
      </c>
      <c r="M57" s="7">
        <f>M21-blanks!M$9</f>
        <v>0</v>
      </c>
      <c r="N57" s="109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41830.534622621504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1309D95R3(39-51)</v>
      </c>
      <c r="C58" s="7">
        <f>C22-blanks!C$9</f>
        <v>8922.125365669528</v>
      </c>
      <c r="D58" s="7">
        <f>D22-blanks!D$9</f>
        <v>6776.256592851968</v>
      </c>
      <c r="E58" s="7">
        <f>E22-blanks!E$9</f>
        <v>17010.852532209232</v>
      </c>
      <c r="F58" s="7">
        <f>F22-blanks!F$9</f>
        <v>16369.541722006654</v>
      </c>
      <c r="G58" s="7">
        <f>G22-blanks!G$9</f>
        <v>39473.077047833845</v>
      </c>
      <c r="H58" s="7">
        <f>H22-blanks!H$9</f>
        <v>6711.318968608025</v>
      </c>
      <c r="I58" s="7">
        <f>I22-blanks!I$9</f>
        <v>1040180.4587519858</v>
      </c>
      <c r="J58" s="7">
        <f>J22-blanks!J$9</f>
        <v>2038.0648938030045</v>
      </c>
      <c r="K58" s="7">
        <f>K22-blanks!K$9</f>
        <v>20014.731842351997</v>
      </c>
      <c r="L58" s="7">
        <f>L22-blanks!L$9</f>
        <v>1892.2172568894152</v>
      </c>
      <c r="M58" s="7">
        <f>M22-blanks!M$9</f>
        <v>0</v>
      </c>
      <c r="N58" s="109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19501.161842351998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1309D97R1(8-18)</v>
      </c>
      <c r="C59" s="7">
        <f>C23-blanks!C$9</f>
        <v>9893.710159062277</v>
      </c>
      <c r="D59" s="7">
        <f>D23-blanks!D$9</f>
        <v>5608.729297003773</v>
      </c>
      <c r="E59" s="7">
        <f>E23-blanks!E$9</f>
        <v>21938.294033413462</v>
      </c>
      <c r="F59" s="7">
        <f>F23-blanks!F$9</f>
        <v>12233.43560327462</v>
      </c>
      <c r="G59" s="7">
        <f>G23-blanks!G$9</f>
        <v>50018.726134784454</v>
      </c>
      <c r="H59" s="7">
        <f>H23-blanks!H$9</f>
        <v>7526.204229874318</v>
      </c>
      <c r="I59" s="7">
        <f>I23-blanks!I$9</f>
        <v>975498.2010868455</v>
      </c>
      <c r="J59" s="7">
        <f>J23-blanks!J$9</f>
        <v>2083.558208164367</v>
      </c>
      <c r="K59" s="7">
        <f>K23-blanks!K$9</f>
        <v>25271.80695752838</v>
      </c>
      <c r="L59" s="7">
        <f>L23-blanks!L$9</f>
        <v>1308.9213154826339</v>
      </c>
      <c r="M59" s="7">
        <f>M23-blanks!M$9</f>
        <v>0</v>
      </c>
      <c r="N59" s="109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24758.23695752838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JGb-1 (1)</v>
      </c>
      <c r="C60" s="7">
        <f>C24-blanks!C$9</f>
        <v>9350.817225973242</v>
      </c>
      <c r="D60" s="7">
        <f>D24-blanks!D$9</f>
        <v>219238.81504422307</v>
      </c>
      <c r="E60" s="7">
        <f>E24-blanks!E$9</f>
        <v>1583.836122014865</v>
      </c>
      <c r="F60" s="7">
        <f>F24-blanks!F$9</f>
        <v>1445.2070950997377</v>
      </c>
      <c r="G60" s="7">
        <f>G24-blanks!G$9</f>
        <v>39686.940289578146</v>
      </c>
      <c r="H60" s="7">
        <f>H24-blanks!H$9</f>
        <v>11946.481529917688</v>
      </c>
      <c r="I60" s="7">
        <f>I24-blanks!I$9</f>
        <v>4557644.701044946</v>
      </c>
      <c r="J60" s="7">
        <f>J24-blanks!J$9</f>
        <v>15234.273902199115</v>
      </c>
      <c r="K60" s="7">
        <f>K24-blanks!K$9</f>
        <v>83593.75695752839</v>
      </c>
      <c r="L60" s="7">
        <f>L24-blanks!L$9</f>
        <v>5998.269216367617</v>
      </c>
      <c r="M60" s="7">
        <f>M24-blanks!M$9</f>
        <v>0</v>
      </c>
      <c r="N60" s="109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83080.18695752838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 (6)</v>
      </c>
      <c r="C61" s="7">
        <f>C25-blanks!C$9</f>
        <v>26095.142543898193</v>
      </c>
      <c r="D61" s="7">
        <f>D25-blanks!D$9</f>
        <v>465157.4953236585</v>
      </c>
      <c r="E61" s="7">
        <f>E25-blanks!E$9</f>
        <v>51395.45177000814</v>
      </c>
      <c r="F61" s="7">
        <f>F25-blanks!F$9</f>
        <v>42884.25243250708</v>
      </c>
      <c r="G61" s="7">
        <f>G25-blanks!G$9</f>
        <v>34543.33806757927</v>
      </c>
      <c r="H61" s="7">
        <f>H25-blanks!H$9</f>
        <v>11159.261529917689</v>
      </c>
      <c r="I61" s="7">
        <f>I25-blanks!I$9</f>
        <v>5475949.544523137</v>
      </c>
      <c r="J61" s="7">
        <f>J25-blanks!J$9</f>
        <v>24528.518902199114</v>
      </c>
      <c r="K61" s="7">
        <f>K25-blanks!K$9</f>
        <v>39958.017736892114</v>
      </c>
      <c r="L61" s="7">
        <f>L25-blanks!L$9</f>
        <v>33412.40429559321</v>
      </c>
      <c r="M61" s="7">
        <f>M25-blanks!M$9</f>
        <v>0</v>
      </c>
      <c r="N61" s="109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39444.447736892114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1309D98R3(26-46)</v>
      </c>
      <c r="C62" s="7">
        <f>C26-blanks!C$9</f>
        <v>8310.020555448551</v>
      </c>
      <c r="D62" s="7">
        <f>D26-blanks!D$9</f>
        <v>9218.762196434327</v>
      </c>
      <c r="E62" s="7">
        <f>E26-blanks!E$9</f>
        <v>38741.85636976234</v>
      </c>
      <c r="F62" s="7">
        <f>F26-blanks!F$9</f>
        <v>13408.347095099738</v>
      </c>
      <c r="G62" s="7">
        <f>G26-blanks!G$9</f>
        <v>37678.82964821071</v>
      </c>
      <c r="H62" s="7">
        <f>H26-blanks!H$9</f>
        <v>6569.891529917688</v>
      </c>
      <c r="I62" s="7">
        <f>I26-blanks!I$9</f>
        <v>1184177.5521933632</v>
      </c>
      <c r="J62" s="7">
        <f>J26-blanks!J$9</f>
        <v>856.1790478741423</v>
      </c>
      <c r="K62" s="7">
        <f>K26-blanks!K$9</f>
        <v>19099.869381418903</v>
      </c>
      <c r="L62" s="7">
        <f>L26-blanks!L$9</f>
        <v>1593.5420186061351</v>
      </c>
      <c r="M62" s="7">
        <f>M26-blanks!M$9</f>
        <v>0</v>
      </c>
      <c r="N62" s="109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18586.299381418903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 (2)</v>
      </c>
      <c r="C63" s="7">
        <f>C27-blanks!C$9</f>
        <v>132.5225438981895</v>
      </c>
      <c r="D63" s="7">
        <f>D27-blanks!D$9</f>
        <v>34547.927289736595</v>
      </c>
      <c r="E63" s="7">
        <f>E27-blanks!E$9</f>
        <v>83362.81320144728</v>
      </c>
      <c r="F63" s="7">
        <f>F27-blanks!F$9</f>
        <v>161991.66752898003</v>
      </c>
      <c r="G63" s="7">
        <f>G27-blanks!G$9</f>
        <v>7971.337490552101</v>
      </c>
      <c r="H63" s="7">
        <f>H27-blanks!H$9</f>
        <v>18650.09626684258</v>
      </c>
      <c r="I63" s="7">
        <f>I27-blanks!I$9</f>
        <v>7733.23420483561</v>
      </c>
      <c r="J63" s="7">
        <f>J27-blanks!J$9</f>
        <v>676.2595798461616</v>
      </c>
      <c r="K63" s="7">
        <f>K27-blanks!K$9</f>
        <v>3152.2842785430917</v>
      </c>
      <c r="L63" s="7">
        <f>L27-blanks!L$9</f>
        <v>931.0748147284396</v>
      </c>
      <c r="M63" s="7">
        <f>M27-blanks!M$9</f>
        <v>0</v>
      </c>
      <c r="N63" s="109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2638.7142785430915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1309D100R1(50-55)</v>
      </c>
      <c r="C64" s="7">
        <f>C28-blanks!C$9</f>
        <v>2811.0486148539203</v>
      </c>
      <c r="D64" s="7">
        <f>D28-blanks!D$9</f>
        <v>5486.191958698421</v>
      </c>
      <c r="E64" s="7">
        <f>E28-blanks!E$9</f>
        <v>28801.483201447285</v>
      </c>
      <c r="F64" s="7">
        <f>F28-blanks!F$9</f>
        <v>70522.79709509974</v>
      </c>
      <c r="G64" s="7">
        <f>G28-blanks!G$9</f>
        <v>15635.645889102287</v>
      </c>
      <c r="H64" s="7">
        <f>H28-blanks!H$9</f>
        <v>16044.402143148</v>
      </c>
      <c r="I64" s="7">
        <f>I28-blanks!I$9</f>
        <v>570105.1634529176</v>
      </c>
      <c r="J64" s="7">
        <f>J28-blanks!J$9</f>
        <v>19312.832333588238</v>
      </c>
      <c r="K64" s="7">
        <f>K28-blanks!K$9</f>
        <v>6776.476957528382</v>
      </c>
      <c r="L64" s="7">
        <f>L28-blanks!L$9</f>
        <v>798.8012383877253</v>
      </c>
      <c r="M64" s="7">
        <f>M28-blanks!M$9</f>
        <v>0</v>
      </c>
      <c r="N64" s="109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6262.906957528381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130983R2(32-42)</v>
      </c>
      <c r="C65" s="7">
        <f>C29-blanks!C$9</f>
        <v>4874.53060394598</v>
      </c>
      <c r="D65" s="7">
        <f>D29-blanks!D$9</f>
        <v>13452.106493181731</v>
      </c>
      <c r="E65" s="7">
        <f>E29-blanks!E$9</f>
        <v>43785.32576373157</v>
      </c>
      <c r="F65" s="7">
        <f>F29-blanks!F$9</f>
        <v>51590.90372350949</v>
      </c>
      <c r="G65" s="7">
        <f>G29-blanks!G$9</f>
        <v>21914.626679999128</v>
      </c>
      <c r="H65" s="7">
        <f>H29-blanks!H$9</f>
        <v>11367.559438800916</v>
      </c>
      <c r="I65" s="7">
        <f>I29-blanks!I$9</f>
        <v>707220.7298921525</v>
      </c>
      <c r="J65" s="7">
        <f>J29-blanks!J$9</f>
        <v>18148.90196753432</v>
      </c>
      <c r="K65" s="7">
        <f>K29-blanks!K$9</f>
        <v>10301.35924634585</v>
      </c>
      <c r="L65" s="7">
        <f>L29-blanks!L$9</f>
        <v>1100.8096487364155</v>
      </c>
      <c r="M65" s="7">
        <f>M29-blanks!M$9</f>
        <v>0</v>
      </c>
      <c r="N65" s="109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9787.78924634585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 (7)</v>
      </c>
      <c r="C66" s="7">
        <f>C30-blanks!C$9</f>
        <v>25345.407543898193</v>
      </c>
      <c r="D66" s="7">
        <f>D30-blanks!D$9</f>
        <v>469650.0669870277</v>
      </c>
      <c r="E66" s="7">
        <f>E30-blanks!E$9</f>
        <v>54781.42320144729</v>
      </c>
      <c r="F66" s="7">
        <f>F30-blanks!F$9</f>
        <v>43782.236955503315</v>
      </c>
      <c r="G66" s="7">
        <f>G30-blanks!G$9</f>
        <v>36703.26501276866</v>
      </c>
      <c r="H66" s="7">
        <f>H30-blanks!H$9</f>
        <v>11784.682880686538</v>
      </c>
      <c r="I66" s="7">
        <f>I30-blanks!I$9</f>
        <v>5526476.944307455</v>
      </c>
      <c r="J66" s="7">
        <f>J30-blanks!J$9</f>
        <v>25566.658160326202</v>
      </c>
      <c r="K66" s="7">
        <f>K30-blanks!K$9</f>
        <v>43312.028060866076</v>
      </c>
      <c r="L66" s="7">
        <f>L30-blanks!L$9</f>
        <v>34315.504694976116</v>
      </c>
      <c r="M66" s="7">
        <f>M30-blanks!M$9</f>
        <v>0</v>
      </c>
      <c r="N66" s="109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42798.458060866076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 (2)</v>
      </c>
      <c r="C67" s="7">
        <f>C31-blanks!C$9</f>
        <v>18875.512090190092</v>
      </c>
      <c r="D67" s="7">
        <f>D31-blanks!D$9</f>
        <v>1113065.528735454</v>
      </c>
      <c r="E67" s="7">
        <f>E31-blanks!E$9</f>
        <v>2111.6682014472867</v>
      </c>
      <c r="F67" s="7">
        <f>F31-blanks!F$9</f>
        <v>1912.5739185774555</v>
      </c>
      <c r="G67" s="7">
        <f>G31-blanks!G$9</f>
        <v>23337.806896439644</v>
      </c>
      <c r="H67" s="7">
        <f>H31-blanks!H$9</f>
        <v>3901.0815299176884</v>
      </c>
      <c r="I67" s="7">
        <f>I31-blanks!I$9</f>
        <v>3888740.163571304</v>
      </c>
      <c r="J67" s="7">
        <f>J31-blanks!J$9</f>
        <v>8320.54802667263</v>
      </c>
      <c r="K67" s="7">
        <f>K31-blanks!K$9</f>
        <v>22748.555265610044</v>
      </c>
      <c r="L67" s="7">
        <f>L31-blanks!L$9</f>
        <v>23766.260692336193</v>
      </c>
      <c r="M67" s="7">
        <f>M31-blanks!M$9</f>
        <v>0</v>
      </c>
      <c r="N67" s="109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22234.985265610045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 2</v>
      </c>
      <c r="C68" s="7">
        <f>C32-blanks!C$9</f>
        <v>34.33737100908627</v>
      </c>
      <c r="D68" s="7">
        <f>D32-blanks!D$9</f>
        <v>290.8462489462181</v>
      </c>
      <c r="E68" s="7">
        <f>E32-blanks!E$9</f>
        <v>32.40144555121094</v>
      </c>
      <c r="F68" s="7">
        <f>F32-blanks!F$9</f>
        <v>-138.842095099738</v>
      </c>
      <c r="G68" s="7">
        <f>G32-blanks!G$9</f>
        <v>65.05867457234905</v>
      </c>
      <c r="H68" s="7">
        <f>H32-blanks!H$9</f>
        <v>-9.397897520670654</v>
      </c>
      <c r="I68" s="7">
        <f>I32-blanks!I$9</f>
        <v>766.866643121657</v>
      </c>
      <c r="J68" s="7">
        <f>J32-blanks!J$9</f>
        <v>201.57114196142356</v>
      </c>
      <c r="K68" s="7">
        <f>K32-blanks!K$9</f>
        <v>29.811957528381868</v>
      </c>
      <c r="L68" s="7">
        <f>L32-blanks!L$9</f>
        <v>-12.30540420846205</v>
      </c>
      <c r="M68" s="7">
        <f>M32-blanks!M$9</f>
        <v>0</v>
      </c>
      <c r="N68" s="109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-483.7580424716182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 (2)</v>
      </c>
      <c r="C69" s="7">
        <f>C33-blanks!C$9</f>
        <v>294.56254389818946</v>
      </c>
      <c r="D69" s="7">
        <f>D33-blanks!D$9</f>
        <v>1202.0741386281888</v>
      </c>
      <c r="E69" s="7">
        <f>E33-blanks!E$9</f>
        <v>117558.08320144728</v>
      </c>
      <c r="F69" s="7">
        <f>F33-blanks!F$9</f>
        <v>161391.73351356378</v>
      </c>
      <c r="G69" s="7">
        <f>G33-blanks!G$9</f>
        <v>3620.391687015978</v>
      </c>
      <c r="H69" s="7">
        <f>H33-blanks!H$9</f>
        <v>21923.856818448618</v>
      </c>
      <c r="I69" s="7">
        <f>I33-blanks!I$9</f>
        <v>3601.2895231359516</v>
      </c>
      <c r="J69" s="7">
        <f>J33-blanks!J$9</f>
        <v>353.29984324005545</v>
      </c>
      <c r="K69" s="7">
        <f>K33-blanks!K$9</f>
        <v>1056.951957528382</v>
      </c>
      <c r="L69" s="7">
        <f>L33-blanks!L$9</f>
        <v>119.96157539923365</v>
      </c>
      <c r="M69" s="7">
        <f>M33-blanks!M$9</f>
        <v>0</v>
      </c>
      <c r="N69" s="109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543.3819575283819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JGB-1 (2)</v>
      </c>
      <c r="C70" s="7">
        <f>C34-blanks!C$9</f>
        <v>9974.908748380614</v>
      </c>
      <c r="D70" s="7">
        <f>D34-blanks!D$9</f>
        <v>238661.293688206</v>
      </c>
      <c r="E70" s="7">
        <f>E34-blanks!E$9</f>
        <v>1748.8401461077237</v>
      </c>
      <c r="F70" s="7">
        <f>F34-blanks!F$9</f>
        <v>1351.7270950997377</v>
      </c>
      <c r="G70" s="7">
        <f>G34-blanks!G$9</f>
        <v>42559.22167999913</v>
      </c>
      <c r="H70" s="7">
        <f>H34-blanks!H$9</f>
        <v>11704.456529917688</v>
      </c>
      <c r="I70" s="7">
        <f>I34-blanks!I$9</f>
        <v>4879123.866982934</v>
      </c>
      <c r="J70" s="7">
        <f>J34-blanks!J$9</f>
        <v>15281.718195585876</v>
      </c>
      <c r="K70" s="7">
        <f>K34-blanks!K$9</f>
        <v>92507.49745358714</v>
      </c>
      <c r="L70" s="7">
        <f>L34-blanks!L$9</f>
        <v>5580.016886167253</v>
      </c>
      <c r="M70" s="7">
        <f>M34-blanks!M$9</f>
        <v>0</v>
      </c>
      <c r="N70" s="109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91993.92745358714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 (8)</v>
      </c>
      <c r="C71" s="7">
        <f>C35-blanks!C$9</f>
        <v>26054.242091883614</v>
      </c>
      <c r="D71" s="7">
        <f>D35-blanks!D$9</f>
        <v>473680.71532365854</v>
      </c>
      <c r="E71" s="7">
        <f>E35-blanks!E$9</f>
        <v>64133.64900232998</v>
      </c>
      <c r="F71" s="7">
        <f>F35-blanks!F$9</f>
        <v>50960.67209509974</v>
      </c>
      <c r="G71" s="7">
        <f>G35-blanks!G$9</f>
        <v>37912.66578212263</v>
      </c>
      <c r="H71" s="7">
        <f>H35-blanks!H$9</f>
        <v>11847.61956638869</v>
      </c>
      <c r="I71" s="7">
        <f>I35-blanks!I$9</f>
        <v>5646864.997019101</v>
      </c>
      <c r="J71" s="7">
        <f>J35-blanks!J$9</f>
        <v>25969.911249944464</v>
      </c>
      <c r="K71" s="7">
        <f>K35-blanks!K$9</f>
        <v>44054.19470786685</v>
      </c>
      <c r="L71" s="7">
        <f>L35-blanks!L$9</f>
        <v>35789.39410211537</v>
      </c>
      <c r="M71" s="7">
        <f>M35-blanks!M$9</f>
        <v>0</v>
      </c>
      <c r="N71" s="109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43540.62470786685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832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807</v>
      </c>
      <c r="C74" s="20" t="str">
        <f aca="true" t="shared" si="5" ref="C74:I74">C2</f>
        <v>Y 371.029</v>
      </c>
      <c r="D74" s="20" t="str">
        <f t="shared" si="5"/>
        <v>Ba 455.403</v>
      </c>
      <c r="E74" s="20" t="str">
        <f t="shared" si="5"/>
        <v>Cr 267.716</v>
      </c>
      <c r="F74" s="20" t="str">
        <f t="shared" si="5"/>
        <v>Ni 231.604</v>
      </c>
      <c r="G74" s="20" t="str">
        <f t="shared" si="5"/>
        <v>Sc 361.384</v>
      </c>
      <c r="H74" s="20" t="str">
        <f t="shared" si="5"/>
        <v>Co 228.616</v>
      </c>
      <c r="I74" s="20" t="str">
        <f t="shared" si="5"/>
        <v>Sr 407.771</v>
      </c>
      <c r="J74" s="20" t="str">
        <f aca="true" t="shared" si="6" ref="J74:U74">J2</f>
        <v>Cu 324.754</v>
      </c>
      <c r="K74" s="20" t="s">
        <v>723</v>
      </c>
      <c r="L74" s="20" t="str">
        <f t="shared" si="6"/>
        <v>Zr 343.823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V 292.402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 (1)</v>
      </c>
      <c r="C76" s="7">
        <f>C40/Drift!C25</f>
        <v>21469.427033459087</v>
      </c>
      <c r="D76" s="7">
        <f>D40/Drift!D25</f>
        <v>427279.2403236585</v>
      </c>
      <c r="E76" s="7">
        <f>E40/Drift!E25</f>
        <v>45958.17558054821</v>
      </c>
      <c r="F76" s="7">
        <f>F40/Drift!F25</f>
        <v>32340.725644313272</v>
      </c>
      <c r="G76" s="7">
        <f>G40/Drift!G25</f>
        <v>29171.73167999913</v>
      </c>
      <c r="H76" s="7">
        <f>H40/Drift!H25</f>
        <v>8763.493442449744</v>
      </c>
      <c r="I76" s="7">
        <f>I40/Drift!I25</f>
        <v>5015070.244523136</v>
      </c>
      <c r="J76" s="7">
        <f>J40/Drift!J25</f>
        <v>22546.963902199113</v>
      </c>
      <c r="K76" s="7">
        <f>K40/Drift!K25</f>
        <v>35032.50695752838</v>
      </c>
      <c r="L76" s="7">
        <f>L40/Drift!L25</f>
        <v>29950.190479748886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34518.93695752838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 1</v>
      </c>
      <c r="C77" s="7">
        <f>C41/Drift!C26</f>
        <v>-34.272487341674285</v>
      </c>
      <c r="D77" s="7">
        <f>D41/Drift!D26</f>
        <v>-292.1239350982667</v>
      </c>
      <c r="E77" s="7">
        <f>E41/Drift!E26</f>
        <v>-32.169553998914566</v>
      </c>
      <c r="F77" s="7">
        <f>F41/Drift!F26</f>
        <v>134.83653829147525</v>
      </c>
      <c r="G77" s="7">
        <f>G41/Drift!G26</f>
        <v>-63.42755818128582</v>
      </c>
      <c r="H77" s="7">
        <f>H41/Drift!H26</f>
        <v>9.252133630942236</v>
      </c>
      <c r="I77" s="7">
        <f>I41/Drift!I26</f>
        <v>-761.7845163745488</v>
      </c>
      <c r="J77" s="7">
        <f>J41/Drift!J26</f>
        <v>-198.14951868405052</v>
      </c>
      <c r="K77" s="7">
        <f>K41/Drift!K26</f>
        <v>-29.26676265248409</v>
      </c>
      <c r="L77" s="7">
        <f>L41/Drift!L26</f>
        <v>12.305404208462278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-533.2995989022945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 (1)</v>
      </c>
      <c r="C78" s="7">
        <f>C42/Drift!C27</f>
        <v>13045.243798327256</v>
      </c>
      <c r="D78" s="7">
        <f>D42/Drift!D27</f>
        <v>21510.26320966389</v>
      </c>
      <c r="E78" s="7">
        <f>E42/Drift!E27</f>
        <v>9866.117577732635</v>
      </c>
      <c r="F78" s="7">
        <f>F42/Drift!F27</f>
        <v>8400.109100203304</v>
      </c>
      <c r="G78" s="7">
        <f>G42/Drift!G27</f>
        <v>43106.567391857796</v>
      </c>
      <c r="H78" s="7">
        <f>H42/Drift!H27</f>
        <v>7949.086777806205</v>
      </c>
      <c r="I78" s="7">
        <f>I42/Drift!I27</f>
        <v>1272264.3471402822</v>
      </c>
      <c r="J78" s="7">
        <f>J42/Drift!J27</f>
        <v>20849.08950531178</v>
      </c>
      <c r="K78" s="7">
        <f>K42/Drift!K27</f>
        <v>36372.76921090009</v>
      </c>
      <c r="L78" s="7">
        <f>L42/Drift!L27</f>
        <v>2883.105111946793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35858.4833630461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 (2)</v>
      </c>
      <c r="C79" s="7">
        <f>C43/Drift!C28</f>
        <v>21469.427033459087</v>
      </c>
      <c r="D79" s="7">
        <f>D43/Drift!D28</f>
        <v>427279.2403236585</v>
      </c>
      <c r="E79" s="7">
        <f>E43/Drift!E28</f>
        <v>45958.17558054821</v>
      </c>
      <c r="F79" s="7">
        <f>F43/Drift!F28</f>
        <v>32340.725644313272</v>
      </c>
      <c r="G79" s="7">
        <f>G43/Drift!G28</f>
        <v>29171.73167999913</v>
      </c>
      <c r="H79" s="7">
        <f>H43/Drift!H28</f>
        <v>8763.493442449744</v>
      </c>
      <c r="I79" s="7">
        <f>I43/Drift!I28</f>
        <v>5015070.244523135</v>
      </c>
      <c r="J79" s="7">
        <f>J43/Drift!J28</f>
        <v>22546.963902199117</v>
      </c>
      <c r="K79" s="7">
        <f>K43/Drift!K28</f>
        <v>35032.50695752838</v>
      </c>
      <c r="L79" s="7">
        <f>L43/Drift!L28</f>
        <v>29950.190479748886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34518.93695752838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 (1)</v>
      </c>
      <c r="C80" s="7">
        <f>C44/Drift!C29</f>
        <v>202.29488518252833</v>
      </c>
      <c r="D80" s="7">
        <f>D44/Drift!D29</f>
        <v>31744.038772791177</v>
      </c>
      <c r="E80" s="7">
        <f>E44/Drift!E29</f>
        <v>71037.18682662532</v>
      </c>
      <c r="F80" s="7">
        <f>F44/Drift!F29</f>
        <v>120933.94764966973</v>
      </c>
      <c r="G80" s="7">
        <f>G44/Drift!G29</f>
        <v>6576.249240232487</v>
      </c>
      <c r="H80" s="7">
        <f>H44/Drift!H29</f>
        <v>15106.470438884915</v>
      </c>
      <c r="I80" s="7">
        <f>I44/Drift!I29</f>
        <v>5320.531501767307</v>
      </c>
      <c r="J80" s="7">
        <f>J44/Drift!J29</f>
        <v>602.6916274320657</v>
      </c>
      <c r="K80" s="7">
        <f>K44/Drift!K29</f>
        <v>2511.9934087668294</v>
      </c>
      <c r="L80" s="7">
        <f>L44/Drift!L29</f>
        <v>901.8016943402578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2026.0309533962563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1309D89R2(123-129)</v>
      </c>
      <c r="C81" s="7">
        <f>C45/Drift!C30</f>
        <v>3652.834148270957</v>
      </c>
      <c r="D81" s="7">
        <f>D45/Drift!D30</f>
        <v>9175.179285640992</v>
      </c>
      <c r="E81" s="7">
        <f>E45/Drift!E30</f>
        <v>4549.0458019741445</v>
      </c>
      <c r="F81" s="7">
        <f>F45/Drift!F30</f>
        <v>13095.039572923977</v>
      </c>
      <c r="G81" s="7">
        <f>G45/Drift!G30</f>
        <v>10000.368202155758</v>
      </c>
      <c r="H81" s="7">
        <f>H45/Drift!H30</f>
        <v>7579.479614330621</v>
      </c>
      <c r="I81" s="7">
        <f>I45/Drift!I30</f>
        <v>1222270.6426636698</v>
      </c>
      <c r="J81" s="7">
        <f>J45/Drift!J30</f>
        <v>678.3038009020331</v>
      </c>
      <c r="K81" s="7">
        <f>K45/Drift!K30</f>
        <v>6569.028858561845</v>
      </c>
      <c r="L81" s="7">
        <f>L45/Drift!L30</f>
        <v>932.2688641922806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6081.373970419974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 (3)</v>
      </c>
      <c r="C82" s="7">
        <f>C46/Drift!C31</f>
        <v>21469.427033459087</v>
      </c>
      <c r="D82" s="7">
        <f>D46/Drift!D31</f>
        <v>427279.2403236585</v>
      </c>
      <c r="E82" s="7">
        <f>E46/Drift!E31</f>
        <v>45958.17558054821</v>
      </c>
      <c r="F82" s="7">
        <f>F46/Drift!F31</f>
        <v>32340.725644313272</v>
      </c>
      <c r="G82" s="7">
        <f>G46/Drift!G31</f>
        <v>29171.731679999135</v>
      </c>
      <c r="H82" s="7">
        <f>H46/Drift!H31</f>
        <v>8763.493442449744</v>
      </c>
      <c r="I82" s="7">
        <f>I46/Drift!I31</f>
        <v>5015070.244523136</v>
      </c>
      <c r="J82" s="7">
        <f>J46/Drift!J31</f>
        <v>22546.963902199113</v>
      </c>
      <c r="K82" s="7">
        <f>K46/Drift!K31</f>
        <v>35032.50695752838</v>
      </c>
      <c r="L82" s="7">
        <f>L46/Drift!L31</f>
        <v>29950.19047974889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34518.93695752838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1309D91R2(56-65)</v>
      </c>
      <c r="C83" s="7">
        <f>C47/Drift!C32</f>
        <v>1732.3127032785485</v>
      </c>
      <c r="D83" s="7">
        <f>D47/Drift!D32</f>
        <v>68996.67555603635</v>
      </c>
      <c r="E83" s="7">
        <f>E47/Drift!E32</f>
        <v>5141.454406583547</v>
      </c>
      <c r="F83" s="7">
        <f>F47/Drift!F32</f>
        <v>23668.457800256518</v>
      </c>
      <c r="G83" s="7">
        <f>G47/Drift!G32</f>
        <v>5863.601959589442</v>
      </c>
      <c r="H83" s="7">
        <f>H47/Drift!H32</f>
        <v>6477.437120956255</v>
      </c>
      <c r="I83" s="7">
        <f>I47/Drift!I32</f>
        <v>1354403.400457979</v>
      </c>
      <c r="J83" s="7">
        <f>J47/Drift!J32</f>
        <v>139.4218191700661</v>
      </c>
      <c r="K83" s="7">
        <f>K47/Drift!K32</f>
        <v>3064.6322134983357</v>
      </c>
      <c r="L83" s="7">
        <f>L47/Drift!L32</f>
        <v>660.3418624746464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2581.4630372865504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1309D91R2(81-91)</v>
      </c>
      <c r="C84" s="7">
        <f>C48/Drift!C33</f>
        <v>1367.2405654689715</v>
      </c>
      <c r="D84" s="7">
        <f>D48/Drift!D33</f>
        <v>4400.257847401914</v>
      </c>
      <c r="E84" s="7">
        <f>E48/Drift!E33</f>
        <v>3845.2975754075565</v>
      </c>
      <c r="F84" s="7">
        <f>F48/Drift!F33</f>
        <v>18254.95600856323</v>
      </c>
      <c r="G84" s="7">
        <f>G48/Drift!G33</f>
        <v>4934.463454123149</v>
      </c>
      <c r="H84" s="7">
        <f>H48/Drift!H33</f>
        <v>4730.513222334165</v>
      </c>
      <c r="I84" s="7">
        <f>I48/Drift!I33</f>
        <v>1102484.975986938</v>
      </c>
      <c r="J84" s="7">
        <f>J48/Drift!J33</f>
        <v>10177.52506126804</v>
      </c>
      <c r="K84" s="7">
        <f>K48/Drift!K33</f>
        <v>3086.5957045358987</v>
      </c>
      <c r="L84" s="7">
        <f>L48/Drift!L33</f>
        <v>243.1061085915865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2602.749291657414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1309D92R1(103-115)</v>
      </c>
      <c r="C85" s="7">
        <f>C49/Drift!C34</f>
        <v>5221.307466881429</v>
      </c>
      <c r="D85" s="7">
        <f>D49/Drift!D34</f>
        <v>5922.572678237263</v>
      </c>
      <c r="E85" s="7">
        <f>E49/Drift!E34</f>
        <v>11799.064540097499</v>
      </c>
      <c r="F85" s="7">
        <f>F49/Drift!F34</f>
        <v>11491.054847920781</v>
      </c>
      <c r="G85" s="7">
        <f>G49/Drift!G34</f>
        <v>28734.190308648656</v>
      </c>
      <c r="H85" s="7">
        <f>H49/Drift!H34</f>
        <v>6095.716647851838</v>
      </c>
      <c r="I85" s="7">
        <f>I49/Drift!I34</f>
        <v>897647.2431426668</v>
      </c>
      <c r="J85" s="7">
        <f>J49/Drift!J34</f>
        <v>14894.269185493511</v>
      </c>
      <c r="K85" s="7">
        <f>K49/Drift!K34</f>
        <v>14702.057633328552</v>
      </c>
      <c r="L85" s="7">
        <f>L49/Drift!L34</f>
        <v>723.9312059908895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14206.984834203426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 (1)</v>
      </c>
      <c r="C86" s="7">
        <f>C50/Drift!C35</f>
        <v>15957.121434055522</v>
      </c>
      <c r="D86" s="7">
        <f>D50/Drift!D35</f>
        <v>1014209.3633823678</v>
      </c>
      <c r="E86" s="7">
        <f>E50/Drift!E35</f>
        <v>1533.159738992713</v>
      </c>
      <c r="F86" s="7">
        <f>F50/Drift!F35</f>
        <v>1267.2211729910587</v>
      </c>
      <c r="G86" s="7">
        <f>G50/Drift!G35</f>
        <v>17960.927351051043</v>
      </c>
      <c r="H86" s="7">
        <f>H50/Drift!H35</f>
        <v>2923.7898948560014</v>
      </c>
      <c r="I86" s="7">
        <f>I50/Drift!I35</f>
        <v>3436300.9759597606</v>
      </c>
      <c r="J86" s="7">
        <f>J50/Drift!J35</f>
        <v>6778.368780662332</v>
      </c>
      <c r="K86" s="7">
        <f>K50/Drift!K35</f>
        <v>19027.9192632257</v>
      </c>
      <c r="L86" s="7">
        <f>L50/Drift!L35</f>
        <v>21040.62881700473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18528.579872961524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 (4)</v>
      </c>
      <c r="C87" s="7">
        <f>C51/Drift!C36</f>
        <v>21469.427033459087</v>
      </c>
      <c r="D87" s="7">
        <f>D51/Drift!D36</f>
        <v>427279.2403236585</v>
      </c>
      <c r="E87" s="7">
        <f>E51/Drift!E36</f>
        <v>45958.17558054821</v>
      </c>
      <c r="F87" s="7">
        <f>F51/Drift!F36</f>
        <v>32340.725644313272</v>
      </c>
      <c r="G87" s="7">
        <f>G51/Drift!G36</f>
        <v>29171.731679999135</v>
      </c>
      <c r="H87" s="7">
        <f>H51/Drift!H36</f>
        <v>8763.493442449744</v>
      </c>
      <c r="I87" s="7">
        <f>I51/Drift!I36</f>
        <v>5015070.244523136</v>
      </c>
      <c r="J87" s="7">
        <f>J51/Drift!J36</f>
        <v>22546.963902199113</v>
      </c>
      <c r="K87" s="7">
        <f>K51/Drift!K36</f>
        <v>35032.50695752838</v>
      </c>
      <c r="L87" s="7">
        <f>L51/Drift!L36</f>
        <v>29950.190479748886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34518.93695752838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 (1)</v>
      </c>
      <c r="C88" s="7">
        <f>C52/Drift!C37</f>
        <v>-84.22696487902317</v>
      </c>
      <c r="D88" s="7">
        <f>D52/Drift!D37</f>
        <v>2566.4764327664166</v>
      </c>
      <c r="E88" s="7">
        <f>E52/Drift!E37</f>
        <v>89674.23602206551</v>
      </c>
      <c r="F88" s="7">
        <f>F52/Drift!F37</f>
        <v>112354.59484383382</v>
      </c>
      <c r="G88" s="7">
        <f>G52/Drift!G37</f>
        <v>2957.452073257601</v>
      </c>
      <c r="H88" s="7">
        <f>H52/Drift!H37</f>
        <v>17562.9628791473</v>
      </c>
      <c r="I88" s="7">
        <f>I52/Drift!I37</f>
        <v>4883.717219218845</v>
      </c>
      <c r="J88" s="7">
        <f>J52/Drift!J37</f>
        <v>745.3964538664454</v>
      </c>
      <c r="K88" s="7">
        <f>K52/Drift!K37</f>
        <v>1036.207421331424</v>
      </c>
      <c r="L88" s="7">
        <f>L52/Drift!L37</f>
        <v>96.63691001262183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558.9103846741665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1309D93R1(11-16)</v>
      </c>
      <c r="C89" s="7">
        <f>C53/Drift!C38</f>
        <v>195830.7867302991</v>
      </c>
      <c r="D89" s="7">
        <f>D53/Drift!D38</f>
        <v>34948.341743964826</v>
      </c>
      <c r="E89" s="7">
        <f>E53/Drift!E38</f>
        <v>8.495436072662821</v>
      </c>
      <c r="F89" s="7">
        <f>F53/Drift!F38</f>
        <v>2361.934537108201</v>
      </c>
      <c r="G89" s="7">
        <f>G53/Drift!G38</f>
        <v>30730.868806708702</v>
      </c>
      <c r="H89" s="7">
        <f>H53/Drift!H38</f>
        <v>7251.954720328391</v>
      </c>
      <c r="I89" s="7">
        <f>I53/Drift!I38</f>
        <v>3469880.672828562</v>
      </c>
      <c r="J89" s="7">
        <f>J53/Drift!J38</f>
        <v>478.541716597061</v>
      </c>
      <c r="K89" s="7">
        <f>K53/Drift!K38</f>
        <v>9925.015656782307</v>
      </c>
      <c r="L89" s="7">
        <f>L53/Drift!L38</f>
        <v>204117.09939335054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9443.07793356015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1309D94R1(66-76)</v>
      </c>
      <c r="C90" s="7">
        <f>C54/Drift!C39</f>
        <v>8312.014129706777</v>
      </c>
      <c r="D90" s="7">
        <f>D54/Drift!D39</f>
        <v>6854.1115332170075</v>
      </c>
      <c r="E90" s="7">
        <f>E54/Drift!E39</f>
        <v>18204.75076871501</v>
      </c>
      <c r="F90" s="7">
        <f>F54/Drift!F39</f>
        <v>5458.082528237228</v>
      </c>
      <c r="G90" s="7">
        <f>G54/Drift!G39</f>
        <v>39833.15086172719</v>
      </c>
      <c r="H90" s="7">
        <f>H54/Drift!H39</f>
        <v>3486.5878518086306</v>
      </c>
      <c r="I90" s="7">
        <f>I54/Drift!I39</f>
        <v>1023636.0941417689</v>
      </c>
      <c r="J90" s="7">
        <f>J54/Drift!J39</f>
        <v>1005.4985829530166</v>
      </c>
      <c r="K90" s="7">
        <f>K54/Drift!K39</f>
        <v>19949.243413229917</v>
      </c>
      <c r="L90" s="7">
        <f>L54/Drift!L39</f>
        <v>2046.191925452864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19457.50464813936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1309D94R3(18-26)</v>
      </c>
      <c r="C91" s="7">
        <f>C55/Drift!C40</f>
        <v>27054.655193561546</v>
      </c>
      <c r="D91" s="7">
        <f>D55/Drift!D40</f>
        <v>18622.502656278408</v>
      </c>
      <c r="E91" s="7">
        <f>E55/Drift!E40</f>
        <v>8310.01662266973</v>
      </c>
      <c r="F91" s="7">
        <f>F55/Drift!F40</f>
        <v>6017.343720967909</v>
      </c>
      <c r="G91" s="7">
        <f>G55/Drift!G40</f>
        <v>38476.911396063355</v>
      </c>
      <c r="H91" s="7">
        <f>H55/Drift!H40</f>
        <v>7891.974878294441</v>
      </c>
      <c r="I91" s="7">
        <f>I55/Drift!I40</f>
        <v>1235358.3466017274</v>
      </c>
      <c r="J91" s="7">
        <f>J55/Drift!J40</f>
        <v>760.465182368058</v>
      </c>
      <c r="K91" s="7">
        <f>K55/Drift!K40</f>
        <v>32614.436077229344</v>
      </c>
      <c r="L91" s="7">
        <f>L55/Drift!L40</f>
        <v>15855.425781387583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32104.80683999786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 (5)</v>
      </c>
      <c r="C92" s="7">
        <f>C56/Drift!C41</f>
        <v>21469.427033459087</v>
      </c>
      <c r="D92" s="7">
        <f>D56/Drift!D41</f>
        <v>427279.24032365845</v>
      </c>
      <c r="E92" s="7">
        <f>E56/Drift!E41</f>
        <v>45958.17558054821</v>
      </c>
      <c r="F92" s="7">
        <f>F56/Drift!F41</f>
        <v>32340.725644313272</v>
      </c>
      <c r="G92" s="7">
        <f>G56/Drift!G41</f>
        <v>29171.73167999913</v>
      </c>
      <c r="H92" s="7">
        <f>H56/Drift!H41</f>
        <v>8763.493442449744</v>
      </c>
      <c r="I92" s="7">
        <f>I56/Drift!I41</f>
        <v>5015070.244523136</v>
      </c>
      <c r="J92" s="7">
        <f>J56/Drift!J41</f>
        <v>22546.963902199113</v>
      </c>
      <c r="K92" s="7">
        <f>K56/Drift!K41</f>
        <v>35032.50695752838</v>
      </c>
      <c r="L92" s="7">
        <f>L56/Drift!L41</f>
        <v>29950.190479748886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34518.93695752838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 (2)</v>
      </c>
      <c r="C93" s="7">
        <f>C57/Drift!C42</f>
        <v>13084.572655447539</v>
      </c>
      <c r="D93" s="7">
        <f>D57/Drift!D42</f>
        <v>20809.028438115492</v>
      </c>
      <c r="E93" s="7">
        <f>E57/Drift!E42</f>
        <v>9650.728583986715</v>
      </c>
      <c r="F93" s="7">
        <f>F57/Drift!F42</f>
        <v>8150.272675800824</v>
      </c>
      <c r="G93" s="7">
        <f>G57/Drift!G42</f>
        <v>38826.75266860012</v>
      </c>
      <c r="H93" s="7">
        <f>H57/Drift!H42</f>
        <v>8053.963057010685</v>
      </c>
      <c r="I93" s="7">
        <f>I57/Drift!I42</f>
        <v>1361176.7709802957</v>
      </c>
      <c r="J93" s="7">
        <f>J57/Drift!J42</f>
        <v>20451.243042902737</v>
      </c>
      <c r="K93" s="7">
        <f>K57/Drift!K42</f>
        <v>37178.195446366575</v>
      </c>
      <c r="L93" s="7">
        <f>L57/Drift!L42</f>
        <v>2951.3122021856757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36660.73790384437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1309D95R3(39-51)</v>
      </c>
      <c r="C94" s="7">
        <f>C58/Drift!C43</f>
        <v>7807.582484105542</v>
      </c>
      <c r="D94" s="7">
        <f>D58/Drift!D43</f>
        <v>6210.325560181204</v>
      </c>
      <c r="E94" s="7">
        <f>E58/Drift!E43</f>
        <v>14784.56506821651</v>
      </c>
      <c r="F94" s="7">
        <f>F58/Drift!F43</f>
        <v>12655.42862507941</v>
      </c>
      <c r="G94" s="7">
        <f>G58/Drift!G43</f>
        <v>33351.59552085177</v>
      </c>
      <c r="H94" s="7">
        <f>H58/Drift!H43</f>
        <v>5624.278473206419</v>
      </c>
      <c r="I94" s="7">
        <f>I58/Drift!I43</f>
        <v>949123.0036143865</v>
      </c>
      <c r="J94" s="7">
        <f>J58/Drift!J43</f>
        <v>1845.6878979198748</v>
      </c>
      <c r="K94" s="7">
        <f>K58/Drift!K43</f>
        <v>17566.612653346194</v>
      </c>
      <c r="L94" s="7">
        <f>L58/Drift!L43</f>
        <v>1708.0406759116436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17084.769450395164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1309D97R1(8-18)</v>
      </c>
      <c r="C95" s="7">
        <f>C59/Drift!C44</f>
        <v>8478.000937568606</v>
      </c>
      <c r="D95" s="7">
        <f>D59/Drift!D44</f>
        <v>5144.199898116679</v>
      </c>
      <c r="E95" s="7">
        <f>E59/Drift!E44</f>
        <v>19247.083608525547</v>
      </c>
      <c r="F95" s="7">
        <f>F59/Drift!F44</f>
        <v>9379.13480992495</v>
      </c>
      <c r="G95" s="7">
        <f>G59/Drift!G44</f>
        <v>42254.763233956</v>
      </c>
      <c r="H95" s="7">
        <f>H59/Drift!H44</f>
        <v>6169.132192815479</v>
      </c>
      <c r="I95" s="7">
        <f>I59/Drift!I44</f>
        <v>891198.0243266204</v>
      </c>
      <c r="J95" s="7">
        <f>J59/Drift!J44</f>
        <v>1896.2430850062651</v>
      </c>
      <c r="K95" s="7">
        <f>K59/Drift!K44</f>
        <v>22172.644751879932</v>
      </c>
      <c r="L95" s="7">
        <f>L59/Drift!L44</f>
        <v>1178.763306100579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21682.49518383744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JGb-1 (1)</v>
      </c>
      <c r="C96" s="7">
        <f>C60/Drift!C45</f>
        <v>7849.774862360058</v>
      </c>
      <c r="D96" s="7">
        <f>D60/Drift!D45</f>
        <v>201233.3163832113</v>
      </c>
      <c r="E96" s="7">
        <f>E60/Drift!E45</f>
        <v>1402.7833942512086</v>
      </c>
      <c r="F96" s="7">
        <f>F60/Drift!F45</f>
        <v>1098.8753894397203</v>
      </c>
      <c r="G96" s="7">
        <f>G60/Drift!G45</f>
        <v>33521.08660901786</v>
      </c>
      <c r="H96" s="7">
        <f>H60/Drift!H45</f>
        <v>9582.643354740048</v>
      </c>
      <c r="I96" s="7">
        <f>I60/Drift!I45</f>
        <v>4168912.682286922</v>
      </c>
      <c r="J96" s="7">
        <f>J60/Drift!J45</f>
        <v>13933.779246143407</v>
      </c>
      <c r="K96" s="7">
        <f>K60/Drift!K45</f>
        <v>73315.88111044955</v>
      </c>
      <c r="L96" s="7">
        <f>L60/Drift!L45</f>
        <v>5389.236502408923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72732.4093264424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 (6)</v>
      </c>
      <c r="C97" s="7">
        <f>C61/Drift!C46</f>
        <v>21469.427033459087</v>
      </c>
      <c r="D97" s="7">
        <f>D61/Drift!D46</f>
        <v>427279.2403236585</v>
      </c>
      <c r="E97" s="7">
        <f>E61/Drift!E46</f>
        <v>45958.17558054821</v>
      </c>
      <c r="F97" s="7">
        <f>F61/Drift!F46</f>
        <v>32340.725644313272</v>
      </c>
      <c r="G97" s="7">
        <f>G61/Drift!G46</f>
        <v>29171.731679999128</v>
      </c>
      <c r="H97" s="7">
        <f>H61/Drift!H46</f>
        <v>8763.493442449744</v>
      </c>
      <c r="I97" s="7">
        <f>I61/Drift!I46</f>
        <v>5015070.244523136</v>
      </c>
      <c r="J97" s="7">
        <f>J61/Drift!J46</f>
        <v>22546.963902199113</v>
      </c>
      <c r="K97" s="7">
        <f>K61/Drift!K46</f>
        <v>35032.50695752838</v>
      </c>
      <c r="L97" s="7">
        <f>L61/Drift!L46</f>
        <v>29950.190479748882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34518.93695752838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1309D98R3(26-46)</v>
      </c>
      <c r="C98" s="7">
        <f>C62/Drift!C47</f>
        <v>6876.470815565186</v>
      </c>
      <c r="D98" s="7">
        <f>D62/Drift!D47</f>
        <v>8451.74319481796</v>
      </c>
      <c r="E98" s="7">
        <f>E62/Drift!E47</f>
        <v>34192.712915587304</v>
      </c>
      <c r="F98" s="7">
        <f>F62/Drift!F47</f>
        <v>10069.59854777078</v>
      </c>
      <c r="G98" s="7">
        <f>G62/Drift!G47</f>
        <v>31426.63454928089</v>
      </c>
      <c r="H98" s="7">
        <f>H62/Drift!H47</f>
        <v>5102.218804715749</v>
      </c>
      <c r="I98" s="7">
        <f>I62/Drift!I47</f>
        <v>1082514.4078462985</v>
      </c>
      <c r="J98" s="7">
        <f>J62/Drift!J47</f>
        <v>780.4060300237668</v>
      </c>
      <c r="K98" s="7">
        <f>K62/Drift!K47</f>
        <v>16469.00673606717</v>
      </c>
      <c r="L98" s="7">
        <f>L62/Drift!L47</f>
        <v>1420.7380217182317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15993.401506724966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 (2)</v>
      </c>
      <c r="C99" s="7">
        <f>C63/Drift!C48</f>
        <v>110.29872736712126</v>
      </c>
      <c r="D99" s="7">
        <f>D63/Drift!D48</f>
        <v>31612.526207077037</v>
      </c>
      <c r="E99" s="7">
        <f>E63/Drift!E48</f>
        <v>72629.65690737285</v>
      </c>
      <c r="F99" s="7">
        <f>F63/Drift!F48</f>
        <v>121149.64304502954</v>
      </c>
      <c r="G99" s="7">
        <f>G63/Drift!G48</f>
        <v>6567.506144529793</v>
      </c>
      <c r="H99" s="7">
        <f>H63/Drift!H48</f>
        <v>14324.992162584418</v>
      </c>
      <c r="I99" s="7">
        <f>I63/Drift!I48</f>
        <v>7056.328271943957</v>
      </c>
      <c r="J99" s="7">
        <f>J63/Drift!J48</f>
        <v>611.2787890561001</v>
      </c>
      <c r="K99" s="7">
        <f>K63/Drift!K48</f>
        <v>2673.9329787857905</v>
      </c>
      <c r="L99" s="7">
        <f>L63/Drift!L48</f>
        <v>825.6694976724472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2233.253959665898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1309D100R1(50-55)</v>
      </c>
      <c r="C100" s="7">
        <f>C64/Drift!C49</f>
        <v>2353.3200816845915</v>
      </c>
      <c r="D100" s="7">
        <f>D64/Drift!D49</f>
        <v>5010.4108349739445</v>
      </c>
      <c r="E100" s="7">
        <f>E64/Drift!E49</f>
        <v>24775.165440999877</v>
      </c>
      <c r="F100" s="7">
        <f>F64/Drift!F49</f>
        <v>52524.150019556604</v>
      </c>
      <c r="G100" s="7">
        <f>G64/Drift!G49</f>
        <v>12726.781491105492</v>
      </c>
      <c r="H100" s="7">
        <f>H64/Drift!H49</f>
        <v>12189.937852631267</v>
      </c>
      <c r="I100" s="7">
        <f>I64/Drift!I49</f>
        <v>519247.97123590676</v>
      </c>
      <c r="J100" s="7">
        <f>J64/Drift!J49</f>
        <v>17312.980229145916</v>
      </c>
      <c r="K100" s="7">
        <f>K64/Drift!K49</f>
        <v>5656.292072504771</v>
      </c>
      <c r="L100" s="7">
        <f>L64/Drift!L49</f>
        <v>704.6021927629591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5214.792487538173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130983R2(32-42)</v>
      </c>
      <c r="C101" s="7">
        <f>C65/Drift!C50</f>
        <v>4104.801874537108</v>
      </c>
      <c r="D101" s="7">
        <f>D65/Drift!D50</f>
        <v>12261.945183140413</v>
      </c>
      <c r="E101" s="7">
        <f>E65/Drift!E50</f>
        <v>37192.90949431223</v>
      </c>
      <c r="F101" s="7">
        <f>F65/Drift!F50</f>
        <v>38265.73943954583</v>
      </c>
      <c r="G101" s="7">
        <f>G65/Drift!G50</f>
        <v>17625.173856784077</v>
      </c>
      <c r="H101" s="7">
        <f>H65/Drift!H50</f>
        <v>8543.99331625341</v>
      </c>
      <c r="I101" s="7">
        <f>I65/Drift!I50</f>
        <v>642951.9226021895</v>
      </c>
      <c r="J101" s="7">
        <f>J65/Drift!J50</f>
        <v>16136.367698024625</v>
      </c>
      <c r="K101" s="7">
        <f>K65/Drift!K50</f>
        <v>8463.228508084168</v>
      </c>
      <c r="L101" s="7">
        <f>L65/Drift!L50</f>
        <v>965.8582131845583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8020.006619397361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 (7)</v>
      </c>
      <c r="C102" s="7">
        <f>C66/Drift!C51</f>
        <v>21469.427033459087</v>
      </c>
      <c r="D102" s="7">
        <f>D66/Drift!D51</f>
        <v>427279.2403236585</v>
      </c>
      <c r="E102" s="7">
        <f>E66/Drift!E51</f>
        <v>45958.17558054821</v>
      </c>
      <c r="F102" s="7">
        <f>F66/Drift!F51</f>
        <v>32340.725644313272</v>
      </c>
      <c r="G102" s="7">
        <f>G66/Drift!G51</f>
        <v>29171.73167999913</v>
      </c>
      <c r="H102" s="7">
        <f>H66/Drift!H51</f>
        <v>8763.493442449744</v>
      </c>
      <c r="I102" s="7">
        <f>I66/Drift!I51</f>
        <v>5015070.244523136</v>
      </c>
      <c r="J102" s="7">
        <f>J66/Drift!J51</f>
        <v>22546.963902199113</v>
      </c>
      <c r="K102" s="7">
        <f>K66/Drift!K51</f>
        <v>35032.50695752838</v>
      </c>
      <c r="L102" s="7">
        <f>L66/Drift!L51</f>
        <v>29950.190479748886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34518.93695752838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 (2)</v>
      </c>
      <c r="C103" s="7">
        <f>C67/Drift!C52</f>
        <v>15900.013957174293</v>
      </c>
      <c r="D103" s="7">
        <f>D67/Drift!D52</f>
        <v>1010911.9550995176</v>
      </c>
      <c r="E103" s="7">
        <f>E67/Drift!E52</f>
        <v>1713.0665020699614</v>
      </c>
      <c r="F103" s="7">
        <f>F67/Drift!F52</f>
        <v>1367.9095130032733</v>
      </c>
      <c r="G103" s="7">
        <f>G67/Drift!G52</f>
        <v>18427.43444942043</v>
      </c>
      <c r="H103" s="7">
        <f>H67/Drift!H52</f>
        <v>2897.882457098848</v>
      </c>
      <c r="I103" s="7">
        <f>I67/Drift!I52</f>
        <v>3513577.7678229264</v>
      </c>
      <c r="J103" s="7">
        <f>J67/Drift!J52</f>
        <v>7314.728325920818</v>
      </c>
      <c r="K103" s="7">
        <f>K67/Drift!K52</f>
        <v>18337.102164191285</v>
      </c>
      <c r="L103" s="7">
        <f>L67/Drift!L52</f>
        <v>20566.258976808233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17871.56252266312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 2</v>
      </c>
      <c r="C104" s="7">
        <f>C68/Drift!C53</f>
        <v>28.764499904862276</v>
      </c>
      <c r="D104" s="7">
        <f>D68/Drift!D53</f>
        <v>263.7014617117903</v>
      </c>
      <c r="E104" s="7">
        <f>E68/Drift!E53</f>
        <v>25.445188921853042</v>
      </c>
      <c r="F104" s="7">
        <f>F68/Drift!F53</f>
        <v>-96.24665718609992</v>
      </c>
      <c r="G104" s="7">
        <f>G68/Drift!G53</f>
        <v>51.035924001003366</v>
      </c>
      <c r="H104" s="7">
        <f>H68/Drift!H53</f>
        <v>-6.973700818310957</v>
      </c>
      <c r="I104" s="7">
        <f>I68/Drift!I53</f>
        <v>689.8912734211315</v>
      </c>
      <c r="J104" s="7">
        <f>J68/Drift!J53</f>
        <v>176.64895966079672</v>
      </c>
      <c r="K104" s="7">
        <f>K68/Drift!K53</f>
        <v>23.948958492167165</v>
      </c>
      <c r="L104" s="7">
        <f>L68/Drift!L53</f>
        <v>-10.558618009528438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-387.4854982390858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 (2)</v>
      </c>
      <c r="C105" s="7">
        <f>C69/Drift!C54</f>
        <v>245.39834047612237</v>
      </c>
      <c r="D105" s="7">
        <f>D69/Drift!D54</f>
        <v>1088.0229726210096</v>
      </c>
      <c r="E105" s="7">
        <f>E69/Drift!E54</f>
        <v>89460.3119081752</v>
      </c>
      <c r="F105" s="7">
        <f>F69/Drift!F54</f>
        <v>108538.19846904294</v>
      </c>
      <c r="G105" s="7">
        <f>G69/Drift!G54</f>
        <v>2821.698725398702</v>
      </c>
      <c r="H105" s="7">
        <f>H69/Drift!H54</f>
        <v>16251.255744058428</v>
      </c>
      <c r="I105" s="7">
        <f>I69/Drift!I54</f>
        <v>3225.871790501524</v>
      </c>
      <c r="J105" s="7">
        <f>J69/Drift!J54</f>
        <v>308.6504390525116</v>
      </c>
      <c r="K105" s="7">
        <f>K69/Drift!K54</f>
        <v>846.2051605245623</v>
      </c>
      <c r="L105" s="7">
        <f>L69/Drift!L54</f>
        <v>102.07069699665479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433.7497105246491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JGB-1 (2)</v>
      </c>
      <c r="C106" s="7">
        <f>C70/Drift!C55</f>
        <v>8264.574265185003</v>
      </c>
      <c r="D106" s="7">
        <f>D70/Drift!D55</f>
        <v>215649.17920090942</v>
      </c>
      <c r="E106" s="7">
        <f>E70/Drift!E55</f>
        <v>1290.8667967181586</v>
      </c>
      <c r="F106" s="7">
        <f>F70/Drift!F55</f>
        <v>882.7026412891353</v>
      </c>
      <c r="G106" s="7">
        <f>G70/Drift!G55</f>
        <v>32957.268468206115</v>
      </c>
      <c r="H106" s="7">
        <f>H70/Drift!H55</f>
        <v>8666.80597572711</v>
      </c>
      <c r="I106" s="7">
        <f>I70/Drift!I55</f>
        <v>4351782.708963694</v>
      </c>
      <c r="J106" s="7">
        <f>J70/Drift!J55</f>
        <v>13308.85240087907</v>
      </c>
      <c r="K106" s="7">
        <f>K70/Drift!K55</f>
        <v>73811.94281613678</v>
      </c>
      <c r="L106" s="7">
        <f>L70/Drift!L55</f>
        <v>4708.392044073419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73182.12059282321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 (8)</v>
      </c>
      <c r="C107" s="7">
        <f>C71/Drift!C56</f>
        <v>21469.427033459087</v>
      </c>
      <c r="D107" s="7">
        <f>D71/Drift!D56</f>
        <v>427279.2403236585</v>
      </c>
      <c r="E107" s="7">
        <f>E71/Drift!E56</f>
        <v>45958.17558054821</v>
      </c>
      <c r="F107" s="7">
        <f>F71/Drift!F56</f>
        <v>32340.725644313272</v>
      </c>
      <c r="G107" s="7">
        <f>G71/Drift!G56</f>
        <v>29171.73167999913</v>
      </c>
      <c r="H107" s="7">
        <f>H71/Drift!H56</f>
        <v>8763.493442449744</v>
      </c>
      <c r="I107" s="7">
        <f>I71/Drift!I56</f>
        <v>5015070.244523136</v>
      </c>
      <c r="J107" s="7">
        <f>J71/Drift!J56</f>
        <v>22546.963902199113</v>
      </c>
      <c r="K107" s="7">
        <f>K71/Drift!K56</f>
        <v>35032.50695752838</v>
      </c>
      <c r="L107" s="7">
        <f>L71/Drift!L56</f>
        <v>29950.190479748886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34518.93695752838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862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Y 371.029</v>
      </c>
      <c r="D110" s="20" t="str">
        <f>'blk, drift &amp; conc calc'!D2</f>
        <v>Ba 455.403</v>
      </c>
      <c r="E110" s="20" t="str">
        <f>'blk, drift &amp; conc calc'!E2</f>
        <v>Cr 267.716</v>
      </c>
      <c r="F110" s="20" t="str">
        <f>'blk, drift &amp; conc calc'!F2</f>
        <v>Ni 231.604</v>
      </c>
      <c r="G110" s="20" t="str">
        <f>'blk, drift &amp; conc calc'!G2</f>
        <v>Sc 361.384</v>
      </c>
      <c r="H110" s="20" t="str">
        <f>'blk, drift &amp; conc calc'!H2</f>
        <v>Co 228.616</v>
      </c>
      <c r="I110" s="20" t="str">
        <f>'blk, drift &amp; conc calc'!I2</f>
        <v>Sr 407.771</v>
      </c>
      <c r="J110" s="20" t="str">
        <f>'blk, drift &amp; conc calc'!J2</f>
        <v>Cu 324.754</v>
      </c>
      <c r="K110" s="20" t="str">
        <f>'blk, drift &amp; conc calc'!K2</f>
        <v>V 292.402</v>
      </c>
      <c r="L110" s="20" t="str">
        <f>'blk, drift &amp; conc calc'!L2</f>
        <v>Zr 343.823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V 292.402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 (1)</v>
      </c>
      <c r="C111" s="7">
        <f>C76*regressions!B$38+regressions!B$39</f>
        <v>26.631439070051925</v>
      </c>
      <c r="D111" s="7">
        <f>D76*regressions!C$38+regressions!C$39</f>
        <v>138.2196125243772</v>
      </c>
      <c r="E111" s="7">
        <f>E76*regressions!D$38+regressions!D$39</f>
        <v>1794.2604291011753</v>
      </c>
      <c r="F111" s="7">
        <f>F76*regressions!E$38+regressions!E$39</f>
        <v>659.0954078428512</v>
      </c>
      <c r="G111" s="7">
        <f>G76*regressions!F$38+regressions!F$39</f>
        <v>32.02504129610456</v>
      </c>
      <c r="H111" s="7">
        <f>H76*regressions!G$38+regressions!G$39</f>
        <v>65.63889852217368</v>
      </c>
      <c r="I111" s="7">
        <f>I76*regressions!H$38+regressions!H$39</f>
        <v>413.6978707018286</v>
      </c>
      <c r="J111" s="7">
        <f>J76*regressions!I$38+regressions!I$39</f>
        <v>136.32464069672363</v>
      </c>
      <c r="K111" s="7">
        <f>K76*regressions!J$38+regressions!J$39</f>
        <v>299.1376441471494</v>
      </c>
      <c r="L111" s="7">
        <f>L76*regressions!K$38+regressions!K$39</f>
        <v>169.67502714368953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17.685582634910972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 1</v>
      </c>
      <c r="C112" s="7">
        <f>C77*regressions!B$38+regressions!B$39</f>
        <v>0.6967245354436234</v>
      </c>
      <c r="D112" s="7">
        <f>D77*regressions!C$38+regressions!C$39</f>
        <v>3.1313426901466004</v>
      </c>
      <c r="E112" s="7">
        <f>E77*regressions!D$38+regressions!D$39</f>
        <v>-3.819418383517553</v>
      </c>
      <c r="F112" s="7">
        <f>F77*regressions!E$38+regressions!E$39</f>
        <v>5.217241592234862</v>
      </c>
      <c r="G112" s="7">
        <f>G77*regressions!F$38+regressions!F$39</f>
        <v>0.5488252014218199</v>
      </c>
      <c r="H112" s="7">
        <f>H77*regressions!G$38+regressions!G$39</f>
        <v>-2.5826258643236457</v>
      </c>
      <c r="I112" s="7">
        <f>I77*regressions!H$38+regressions!H$39</f>
        <v>1.429499022446797</v>
      </c>
      <c r="J112" s="7">
        <f>J77*regressions!I$38+regressions!I$39</f>
        <v>0.26795027918360015</v>
      </c>
      <c r="K112" s="7">
        <f>K77*regressions!J$38+regressions!J$39</f>
        <v>4.410979667827391</v>
      </c>
      <c r="L112" s="7">
        <f>L77*regressions!K$38+regressions!K$39</f>
        <v>0.9008912967262441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12.332230130270254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 (1)</v>
      </c>
      <c r="C113" s="7">
        <f>C78*regressions!B$38+regressions!B$39</f>
        <v>16.471383253654373</v>
      </c>
      <c r="D113" s="7">
        <f>D78*regressions!C$38+regressions!C$39</f>
        <v>10.019658896139273</v>
      </c>
      <c r="E113" s="7">
        <f>E78*regressions!D$38+regressions!D$39</f>
        <v>383.17290716035166</v>
      </c>
      <c r="F113" s="7">
        <f>F78*regressions!E$38+regressions!E$39</f>
        <v>173.02758362480182</v>
      </c>
      <c r="G113" s="7">
        <f>G78*regressions!F$38+regressions!F$39</f>
        <v>47.028068867698686</v>
      </c>
      <c r="H113" s="7">
        <f>H78*regressions!G$38+regressions!G$39</f>
        <v>59.29225325931859</v>
      </c>
      <c r="I113" s="7">
        <f>I78*regressions!H$38+regressions!H$39</f>
        <v>106.063866235077</v>
      </c>
      <c r="J113" s="7">
        <f>J78*regressions!I$38+regressions!I$39</f>
        <v>126.16829779745845</v>
      </c>
      <c r="K113" s="7">
        <f>K78*regressions!J$38+regressions!J$39</f>
        <v>310.40378905516997</v>
      </c>
      <c r="L113" s="7">
        <f>L78*regressions!K$38+regressions!K$39</f>
        <v>17.084958362275472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17.890164847333168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 (2)</v>
      </c>
      <c r="C114" s="7">
        <f>C79*regressions!B$38+regressions!B$39</f>
        <v>26.631439070051925</v>
      </c>
      <c r="D114" s="7">
        <f>D79*regressions!C$38+regressions!C$39</f>
        <v>138.2196125243772</v>
      </c>
      <c r="E114" s="7">
        <f>E79*regressions!D$38+regressions!D$39</f>
        <v>1794.2604291011753</v>
      </c>
      <c r="F114" s="7">
        <f>F79*regressions!E$38+regressions!E$39</f>
        <v>659.0954078428512</v>
      </c>
      <c r="G114" s="7">
        <f>G79*regressions!F$38+regressions!F$39</f>
        <v>32.02504129610456</v>
      </c>
      <c r="H114" s="7">
        <f>H79*regressions!G$38+regressions!G$39</f>
        <v>65.63889852217368</v>
      </c>
      <c r="I114" s="7">
        <f>I79*regressions!H$38+regressions!H$39</f>
        <v>413.69787070182855</v>
      </c>
      <c r="J114" s="7">
        <f>J79*regressions!I$38+regressions!I$39</f>
        <v>136.32464069672363</v>
      </c>
      <c r="K114" s="7">
        <f>K79*regressions!J$38+regressions!J$39</f>
        <v>299.1376441471494</v>
      </c>
      <c r="L114" s="7">
        <f>L79*regressions!K$38+regressions!K$39</f>
        <v>169.67502714368953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17.685582634910972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 (1)</v>
      </c>
      <c r="C115" s="7">
        <f>C80*regressions!B$38+regressions!B$39</f>
        <v>0.9820385702999412</v>
      </c>
      <c r="D115" s="7">
        <f>D80*regressions!C$38+regressions!C$39</f>
        <v>13.252950810089942</v>
      </c>
      <c r="E115" s="7">
        <f>E80*regressions!D$38+regressions!D$39</f>
        <v>2774.771981786597</v>
      </c>
      <c r="F115" s="7">
        <f>F80*regressions!E$38+regressions!E$39</f>
        <v>2457.8090951561676</v>
      </c>
      <c r="G115" s="7">
        <f>G80*regressions!F$38+regressions!F$39</f>
        <v>7.697474538442867</v>
      </c>
      <c r="H115" s="7">
        <f>H80*regressions!G$38+regressions!G$39</f>
        <v>115.0695167311297</v>
      </c>
      <c r="I115" s="7">
        <f>I80*regressions!H$38+regressions!H$39</f>
        <v>1.929425356965407</v>
      </c>
      <c r="J115" s="7">
        <f>J80*regressions!I$38+regressions!I$39</f>
        <v>5.058420824417645</v>
      </c>
      <c r="K115" s="7">
        <f>K80*regressions!J$38+regressions!J$39</f>
        <v>25.77262382975603</v>
      </c>
      <c r="L115" s="7">
        <f>L80*regressions!K$38+regressions!K$39</f>
        <v>5.9154060938562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12.723103865254146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1309D89R2(123-129)</v>
      </c>
      <c r="C116" s="7">
        <f>C81*regressions!B$38+regressions!B$39</f>
        <v>5.143589967169706</v>
      </c>
      <c r="D116" s="7">
        <f>D81*regressions!C$38+regressions!C$39</f>
        <v>6.122472870959482</v>
      </c>
      <c r="E116" s="7">
        <f>E81*regressions!D$38+regressions!D$39</f>
        <v>175.29189257672115</v>
      </c>
      <c r="F116" s="7">
        <f>F81*regressions!E$38+regressions!E$39</f>
        <v>268.34904853050836</v>
      </c>
      <c r="G116" s="7">
        <f>G81*regressions!F$38+regressions!F$39</f>
        <v>11.3840735236347</v>
      </c>
      <c r="H116" s="7">
        <f>H81*regressions!G$38+regressions!G$39</f>
        <v>56.411916377232366</v>
      </c>
      <c r="I116" s="7">
        <f>I81*regressions!H$38+regressions!H$39</f>
        <v>101.95471285444835</v>
      </c>
      <c r="J116" s="7">
        <f>J81*regressions!I$38+regressions!I$39</f>
        <v>5.510717627130235</v>
      </c>
      <c r="K116" s="7">
        <f>K81*regressions!J$38+regressions!J$39</f>
        <v>59.87576234565547</v>
      </c>
      <c r="L116" s="7">
        <f>L81*regressions!K$38+regressions!K$39</f>
        <v>6.087164060409386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13.342456090108918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 (3)</v>
      </c>
      <c r="C117" s="7">
        <f>C82*regressions!B$38+regressions!B$39</f>
        <v>26.631439070051925</v>
      </c>
      <c r="D117" s="7">
        <f>D82*regressions!C$38+regressions!C$39</f>
        <v>138.2196125243772</v>
      </c>
      <c r="E117" s="7">
        <f>E82*regressions!D$38+regressions!D$39</f>
        <v>1794.2604291011753</v>
      </c>
      <c r="F117" s="7">
        <f>F82*regressions!E$38+regressions!E$39</f>
        <v>659.0954078428512</v>
      </c>
      <c r="G117" s="7">
        <f>G82*regressions!F$38+regressions!F$39</f>
        <v>32.02504129610456</v>
      </c>
      <c r="H117" s="7">
        <f>H82*regressions!G$38+regressions!G$39</f>
        <v>65.63889852217368</v>
      </c>
      <c r="I117" s="7">
        <f>I82*regressions!H$38+regressions!H$39</f>
        <v>413.6978707018286</v>
      </c>
      <c r="J117" s="7">
        <f>J82*regressions!I$38+regressions!I$39</f>
        <v>136.32464069672363</v>
      </c>
      <c r="K117" s="7">
        <f>K82*regressions!J$38+regressions!J$39</f>
        <v>299.1376441471494</v>
      </c>
      <c r="L117" s="7">
        <f>L82*regressions!K$38+regressions!K$39</f>
        <v>169.67502714368953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17.685582634910972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1309D91R2(56-65)</v>
      </c>
      <c r="C118" s="7">
        <f>C83*regressions!B$38+regressions!B$39</f>
        <v>2.827329205374203</v>
      </c>
      <c r="D118" s="7">
        <f>D83*regressions!C$38+regressions!C$39</f>
        <v>25.0226685004592</v>
      </c>
      <c r="E118" s="7">
        <f>E83*regressions!D$38+regressions!D$39</f>
        <v>198.45323155576997</v>
      </c>
      <c r="F118" s="7">
        <f>F83*regressions!E$38+regressions!E$39</f>
        <v>483.0218153257069</v>
      </c>
      <c r="G118" s="7">
        <f>G83*regressions!F$38+regressions!F$39</f>
        <v>6.930198409653612</v>
      </c>
      <c r="H118" s="7">
        <f>H83*regressions!G$38+regressions!G$39</f>
        <v>47.82373423962574</v>
      </c>
      <c r="I118" s="7">
        <f>I83*regressions!H$38+regressions!H$39</f>
        <v>112.81515566552815</v>
      </c>
      <c r="J118" s="7">
        <f>J83*regressions!I$38+regressions!I$39</f>
        <v>2.287234076910602</v>
      </c>
      <c r="K118" s="7">
        <f>K83*regressions!J$38+regressions!J$39</f>
        <v>30.41806455617904</v>
      </c>
      <c r="L118" s="7">
        <f>L83*regressions!K$38+regressions!K$39</f>
        <v>4.5541818670264105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12.80793222514111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1309D91R2(81-91)</v>
      </c>
      <c r="C119" s="7">
        <f>C84*regressions!B$38+regressions!B$39</f>
        <v>2.3870309362567417</v>
      </c>
      <c r="D119" s="7">
        <f>D84*regressions!C$38+regressions!C$39</f>
        <v>4.613868858610957</v>
      </c>
      <c r="E119" s="7">
        <f>E84*regressions!D$38+regressions!D$39</f>
        <v>147.77751971888557</v>
      </c>
      <c r="F119" s="7">
        <f>F84*regressions!E$38+regressions!E$39</f>
        <v>373.11115231330234</v>
      </c>
      <c r="G119" s="7">
        <f>G84*regressions!F$38+regressions!F$39</f>
        <v>5.929835656651968</v>
      </c>
      <c r="H119" s="7">
        <f>H84*regressions!G$38+regressions!G$39</f>
        <v>34.21001179960742</v>
      </c>
      <c r="I119" s="7">
        <f>I84*regressions!H$38+regressions!H$39</f>
        <v>92.10911964769139</v>
      </c>
      <c r="J119" s="7">
        <f>J84*regressions!I$38+regressions!I$39</f>
        <v>62.333147232721906</v>
      </c>
      <c r="K119" s="7">
        <f>K84*regressions!J$38+regressions!J$39</f>
        <v>30.602688029751242</v>
      </c>
      <c r="L119" s="7">
        <f>L84*regressions!K$38+regressions!K$39</f>
        <v>2.2020249384929897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12.811183168143483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1309D92R1(103-115)</v>
      </c>
      <c r="C120" s="7">
        <f>C85*regressions!B$38+regressions!B$39</f>
        <v>7.035260176473186</v>
      </c>
      <c r="D120" s="7">
        <f>D85*regressions!C$38+regressions!C$39</f>
        <v>5.094833894698088</v>
      </c>
      <c r="E120" s="7">
        <f>E85*regressions!D$38+regressions!D$39</f>
        <v>458.7451380083044</v>
      </c>
      <c r="F120" s="7">
        <f>F85*regressions!E$38+regressions!E$39</f>
        <v>235.78324706400002</v>
      </c>
      <c r="G120" s="7">
        <f>G85*regressions!F$38+regressions!F$39</f>
        <v>31.553959656261625</v>
      </c>
      <c r="H120" s="7">
        <f>H85*regressions!G$38+regressions!G$39</f>
        <v>44.84899872045692</v>
      </c>
      <c r="I120" s="7">
        <f>I85*regressions!H$38+regressions!H$39</f>
        <v>75.27280653168478</v>
      </c>
      <c r="J120" s="7">
        <f>J85*regressions!I$38+regressions!I$39</f>
        <v>90.5477612121486</v>
      </c>
      <c r="K120" s="7">
        <f>K85*regressions!J$38+regressions!J$39</f>
        <v>128.24139786744487</v>
      </c>
      <c r="L120" s="7">
        <f>L85*regressions!K$38+regressions!K$39</f>
        <v>4.912665322819952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14.58343993430218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 (1)</v>
      </c>
      <c r="C121" s="7">
        <f>C86*regressions!B$38+regressions!B$39</f>
        <v>19.98327734282134</v>
      </c>
      <c r="D121" s="7">
        <f>D86*regressions!C$38+regressions!C$39</f>
        <v>323.6562003441595</v>
      </c>
      <c r="E121" s="7">
        <f>E86*regressions!D$38+regressions!D$39</f>
        <v>57.380101823853984</v>
      </c>
      <c r="F121" s="7">
        <f>F86*regressions!E$38+regressions!E$39</f>
        <v>28.20811714267235</v>
      </c>
      <c r="G121" s="7">
        <f>G86*regressions!F$38+regressions!F$39</f>
        <v>19.954859061819683</v>
      </c>
      <c r="H121" s="7">
        <f>H86*regressions!G$38+regressions!G$39</f>
        <v>20.1302743104159</v>
      </c>
      <c r="I121" s="7">
        <f>I86*regressions!H$38+regressions!H$39</f>
        <v>283.93343045746326</v>
      </c>
      <c r="J121" s="7">
        <f>J86*regressions!I$38+regressions!I$39</f>
        <v>42.00007853381673</v>
      </c>
      <c r="K121" s="7">
        <f>K86*regressions!J$38+regressions!J$39</f>
        <v>164.6042692770232</v>
      </c>
      <c r="L121" s="7">
        <f>L86*regressions!K$38+regressions!K$39</f>
        <v>119.44757899193547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15.24345549671953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 (4)</v>
      </c>
      <c r="C122" s="7">
        <f>C87*regressions!B$38+regressions!B$39</f>
        <v>26.631439070051925</v>
      </c>
      <c r="D122" s="7">
        <f>D87*regressions!C$38+regressions!C$39</f>
        <v>138.2196125243772</v>
      </c>
      <c r="E122" s="7">
        <f>E87*regressions!D$38+regressions!D$39</f>
        <v>1794.2604291011753</v>
      </c>
      <c r="F122" s="7">
        <f>F87*regressions!E$38+regressions!E$39</f>
        <v>659.0954078428512</v>
      </c>
      <c r="G122" s="7">
        <f>G87*regressions!F$38+regressions!F$39</f>
        <v>32.02504129610456</v>
      </c>
      <c r="H122" s="7">
        <f>H87*regressions!G$38+regressions!G$39</f>
        <v>65.63889852217368</v>
      </c>
      <c r="I122" s="7">
        <f>I87*regressions!H$38+regressions!H$39</f>
        <v>413.6978707018286</v>
      </c>
      <c r="J122" s="7">
        <f>J87*regressions!I$38+regressions!I$39</f>
        <v>136.32464069672363</v>
      </c>
      <c r="K122" s="7">
        <f>K87*regressions!J$38+regressions!J$39</f>
        <v>299.1376441471494</v>
      </c>
      <c r="L122" s="7">
        <f>L87*regressions!K$38+regressions!K$39</f>
        <v>169.67502714368953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17.685582634910972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 (1)</v>
      </c>
      <c r="C123" s="7">
        <f>C88*regressions!B$38+regressions!B$39</f>
        <v>0.6364765249371781</v>
      </c>
      <c r="D123" s="7">
        <f>D88*regressions!C$38+regressions!C$39</f>
        <v>4.0344980698615</v>
      </c>
      <c r="E123" s="7">
        <f>E88*regressions!D$38+regressions!D$39</f>
        <v>3503.4227991889006</v>
      </c>
      <c r="F123" s="7">
        <f>F88*regressions!E$38+regressions!E$39</f>
        <v>2283.6219624293103</v>
      </c>
      <c r="G123" s="7">
        <f>G88*regressions!F$38+regressions!F$39</f>
        <v>3.801274052496183</v>
      </c>
      <c r="H123" s="7">
        <f>H88*regressions!G$38+regressions!G$39</f>
        <v>134.2128842722763</v>
      </c>
      <c r="I123" s="7">
        <f>I88*regressions!H$38+regressions!H$39</f>
        <v>1.893522098652541</v>
      </c>
      <c r="J123" s="7">
        <f>J88*regressions!I$38+regressions!I$39</f>
        <v>5.91205237296137</v>
      </c>
      <c r="K123" s="7">
        <f>K88*regressions!J$38+regressions!J$39</f>
        <v>13.36727648385695</v>
      </c>
      <c r="L123" s="7">
        <f>L88*regressions!K$38+regressions!K$39</f>
        <v>1.3763082134809514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12.499037889933737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1309D93R1(11-16)</v>
      </c>
      <c r="C124" s="7">
        <f>C89*regressions!B$38+regressions!B$39</f>
        <v>236.9213980247663</v>
      </c>
      <c r="D124" s="7">
        <f>D89*regressions!C$38+regressions!C$39</f>
        <v>14.26532858040894</v>
      </c>
      <c r="E124" s="7">
        <f>E89*regressions!D$38+regressions!D$39</f>
        <v>-2.2295434014543547</v>
      </c>
      <c r="F124" s="7">
        <f>F89*regressions!E$38+regressions!E$39</f>
        <v>50.4341505473865</v>
      </c>
      <c r="G124" s="7">
        <f>G89*regressions!F$38+regressions!F$39</f>
        <v>33.703695984513494</v>
      </c>
      <c r="H124" s="7">
        <f>H89*regressions!G$38+regressions!G$39</f>
        <v>53.85952528414597</v>
      </c>
      <c r="I124" s="7">
        <f>I89*regressions!H$38+regressions!H$39</f>
        <v>286.69346047231187</v>
      </c>
      <c r="J124" s="7">
        <f>J89*regressions!I$38+regressions!I$39</f>
        <v>4.315781046313273</v>
      </c>
      <c r="K124" s="7">
        <f>K89*regressions!J$38+regressions!J$39</f>
        <v>88.08593799078693</v>
      </c>
      <c r="L124" s="7">
        <f>L89*regressions!K$38+regressions!K$39</f>
        <v>1151.5369546265301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13.855872296859797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1309D94R1(66-76)</v>
      </c>
      <c r="C125" s="7">
        <f>C90*regressions!B$38+regressions!B$39</f>
        <v>10.76283249178809</v>
      </c>
      <c r="D125" s="7">
        <f>D90*regressions!C$38+regressions!C$39</f>
        <v>5.3891472718830435</v>
      </c>
      <c r="E125" s="7">
        <f>E90*regressions!D$38+regressions!D$39</f>
        <v>709.1876011664099</v>
      </c>
      <c r="F125" s="7">
        <f>F90*regressions!E$38+regressions!E$39</f>
        <v>113.29543545758759</v>
      </c>
      <c r="G125" s="7">
        <f>G90*regressions!F$38+regressions!F$39</f>
        <v>43.50372459336559</v>
      </c>
      <c r="H125" s="7">
        <f>H90*regressions!G$38+regressions!G$39</f>
        <v>24.516140908157105</v>
      </c>
      <c r="I125" s="7">
        <f>I90*regressions!H$38+regressions!H$39</f>
        <v>85.62826065184645</v>
      </c>
      <c r="J125" s="7">
        <f>J90*regressions!I$38+regressions!I$39</f>
        <v>7.4679309566039995</v>
      </c>
      <c r="K125" s="7">
        <f>K90*regressions!J$38+regressions!J$39</f>
        <v>172.34885161909386</v>
      </c>
      <c r="L125" s="7">
        <f>L90*regressions!K$38+regressions!K$39</f>
        <v>12.36687959775902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15.385325524437027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1309D94R3(18-26)</v>
      </c>
      <c r="C126" s="7">
        <f>C91*regressions!B$38+regressions!B$39</f>
        <v>33.36754965431658</v>
      </c>
      <c r="D126" s="7">
        <f>D91*regressions!C$38+regressions!C$39</f>
        <v>9.107290553772211</v>
      </c>
      <c r="E126" s="7">
        <f>E91*regressions!D$38+regressions!D$39</f>
        <v>322.33418634265354</v>
      </c>
      <c r="F126" s="7">
        <f>F91*regressions!E$38+regressions!E$39</f>
        <v>124.65015017929649</v>
      </c>
      <c r="G126" s="7">
        <f>G91*regressions!F$38+regressions!F$39</f>
        <v>42.04352093414896</v>
      </c>
      <c r="H126" s="7">
        <f>H91*regressions!G$38+regressions!G$39</f>
        <v>58.84718204093945</v>
      </c>
      <c r="I126" s="7">
        <f>I91*regressions!H$38+regressions!H$39</f>
        <v>103.03043595688207</v>
      </c>
      <c r="J126" s="7">
        <f>J91*regressions!I$38+regressions!I$39</f>
        <v>6.002190473870883</v>
      </c>
      <c r="K126" s="7">
        <f>K91*regressions!J$38+regressions!J$39</f>
        <v>278.8115200122796</v>
      </c>
      <c r="L126" s="7">
        <f>L91*regressions!K$38+regressions!K$39</f>
        <v>90.21611660509092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17.316884634987208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 (5)</v>
      </c>
      <c r="C127" s="7">
        <f>C92*regressions!B$38+regressions!B$39</f>
        <v>26.631439070051925</v>
      </c>
      <c r="D127" s="7">
        <f>D92*regressions!C$38+regressions!C$39</f>
        <v>138.21961252437717</v>
      </c>
      <c r="E127" s="7">
        <f>E92*regressions!D$38+regressions!D$39</f>
        <v>1794.2604291011753</v>
      </c>
      <c r="F127" s="7">
        <f>F92*regressions!E$38+regressions!E$39</f>
        <v>659.0954078428512</v>
      </c>
      <c r="G127" s="7">
        <f>G92*regressions!F$38+regressions!F$39</f>
        <v>32.02504129610456</v>
      </c>
      <c r="H127" s="7">
        <f>H92*regressions!G$38+regressions!G$39</f>
        <v>65.63889852217368</v>
      </c>
      <c r="I127" s="7">
        <f>I92*regressions!H$38+regressions!H$39</f>
        <v>413.6978707018286</v>
      </c>
      <c r="J127" s="7">
        <f>J92*regressions!I$38+regressions!I$39</f>
        <v>136.32464069672363</v>
      </c>
      <c r="K127" s="7">
        <f>K92*regressions!J$38+regressions!J$39</f>
        <v>299.1376441471494</v>
      </c>
      <c r="L127" s="7">
        <f>L92*regressions!K$38+regressions!K$39</f>
        <v>169.67502714368953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17.685582634910972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 (2)</v>
      </c>
      <c r="C128" s="7">
        <f>C93*regressions!B$38+regressions!B$39</f>
        <v>16.518816146836322</v>
      </c>
      <c r="D128" s="7">
        <f>D93*regressions!C$38+regressions!C$39</f>
        <v>9.798108530622402</v>
      </c>
      <c r="E128" s="7">
        <f>E93*regressions!D$38+regressions!D$39</f>
        <v>374.75186557235054</v>
      </c>
      <c r="F128" s="7">
        <f>F93*regressions!E$38+regressions!E$39</f>
        <v>167.95513918729182</v>
      </c>
      <c r="G128" s="7">
        <f>G93*regressions!F$38+regressions!F$39</f>
        <v>42.420179716934896</v>
      </c>
      <c r="H128" s="7">
        <f>H93*regressions!G$38+regressions!G$39</f>
        <v>60.109550771109355</v>
      </c>
      <c r="I128" s="7">
        <f>I93*regressions!H$38+regressions!H$39</f>
        <v>113.37188213081838</v>
      </c>
      <c r="J128" s="7">
        <f>J93*regressions!I$38+regressions!I$39</f>
        <v>123.78846033663481</v>
      </c>
      <c r="K128" s="7">
        <f>K93*regressions!J$38+regressions!J$39</f>
        <v>317.1741421399183</v>
      </c>
      <c r="L128" s="7">
        <f>L93*regressions!K$38+regressions!K$39</f>
        <v>17.469474258594026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18.012689164673876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1309D95R3(39-51)</v>
      </c>
      <c r="C129" s="7">
        <f>C94*regressions!B$38+regressions!B$39</f>
        <v>10.154458536495602</v>
      </c>
      <c r="D129" s="7">
        <f>D94*regressions!C$38+regressions!C$39</f>
        <v>5.185747464246903</v>
      </c>
      <c r="E129" s="7">
        <f>E94*regressions!D$38+regressions!D$39</f>
        <v>575.4689485942187</v>
      </c>
      <c r="F129" s="7">
        <f>F94*regressions!E$38+regressions!E$39</f>
        <v>259.4236001600563</v>
      </c>
      <c r="G129" s="7">
        <f>G94*regressions!F$38+regressions!F$39</f>
        <v>36.52531770743349</v>
      </c>
      <c r="H129" s="7">
        <f>H94*regressions!G$38+regressions!G$39</f>
        <v>41.17509600362196</v>
      </c>
      <c r="I129" s="7">
        <f>I94*regressions!H$38+regressions!H$39</f>
        <v>79.50377515817955</v>
      </c>
      <c r="J129" s="7">
        <f>J94*regressions!I$38+regressions!I$39</f>
        <v>12.49377432802528</v>
      </c>
      <c r="K129" s="7">
        <f>K94*regressions!J$38+regressions!J$39</f>
        <v>152.32063450290798</v>
      </c>
      <c r="L129" s="7">
        <f>L94*regressions!K$38+regressions!K$39</f>
        <v>10.460559736389852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15.022949563255665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1309D97R1(8-18)</v>
      </c>
      <c r="C130" s="7">
        <f>C95*regressions!B$38+regressions!B$39</f>
        <v>10.963022253286725</v>
      </c>
      <c r="D130" s="7">
        <f>D95*regressions!C$38+regressions!C$39</f>
        <v>4.848912299048582</v>
      </c>
      <c r="E130" s="7">
        <f>E95*regressions!D$38+regressions!D$39</f>
        <v>749.9395822213846</v>
      </c>
      <c r="F130" s="7">
        <f>F95*regressions!E$38+regressions!E$39</f>
        <v>192.90480339903564</v>
      </c>
      <c r="G130" s="7">
        <f>G95*regressions!F$38+regressions!F$39</f>
        <v>46.11096862117597</v>
      </c>
      <c r="H130" s="7">
        <f>H95*regressions!G$38+regressions!G$39</f>
        <v>45.42112372985546</v>
      </c>
      <c r="I130" s="7">
        <f>I95*regressions!H$38+regressions!H$39</f>
        <v>74.74272320263745</v>
      </c>
      <c r="J130" s="7">
        <f>J95*regressions!I$38+regressions!I$39</f>
        <v>12.796185281584146</v>
      </c>
      <c r="K130" s="7">
        <f>K95*regressions!J$38+regressions!J$39</f>
        <v>191.03859805260083</v>
      </c>
      <c r="L130" s="7">
        <f>L95*regressions!K$38+regressions!K$39</f>
        <v>7.476770785105573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15.725137183470693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JGb-1 (1)</v>
      </c>
      <c r="C131" s="7">
        <f>C96*regressions!B$38+regressions!B$39</f>
        <v>10.205345003008429</v>
      </c>
      <c r="D131" s="7">
        <f>D96*regressions!C$38+regressions!C$39</f>
        <v>66.80193743958061</v>
      </c>
      <c r="E131" s="7">
        <f>E96*regressions!D$38+regressions!D$39</f>
        <v>52.282791129998834</v>
      </c>
      <c r="F131" s="7">
        <f>F96*regressions!E$38+regressions!E$39</f>
        <v>24.790182246287507</v>
      </c>
      <c r="G131" s="7">
        <f>G96*regressions!F$38+regressions!F$39</f>
        <v>36.70780134207952</v>
      </c>
      <c r="H131" s="7">
        <f>H96*regressions!G$38+regressions!G$39</f>
        <v>72.02250776324114</v>
      </c>
      <c r="I131" s="7">
        <f>I96*regressions!H$38+regressions!H$39</f>
        <v>344.14928965930915</v>
      </c>
      <c r="J131" s="7">
        <f>J96*regressions!I$38+regressions!I$39</f>
        <v>84.80230371940488</v>
      </c>
      <c r="K131" s="7">
        <f>K96*regressions!J$38+regressions!J$39</f>
        <v>620.9448424695207</v>
      </c>
      <c r="L131" s="7">
        <f>L96*regressions!K$38+regressions!K$39</f>
        <v>31.213216209379233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23.521734849843295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 (6)</v>
      </c>
      <c r="C132" s="7">
        <f>C97*regressions!B$38+regressions!B$39</f>
        <v>26.631439070051925</v>
      </c>
      <c r="D132" s="7">
        <f>D97*regressions!C$38+regressions!C$39</f>
        <v>138.2196125243772</v>
      </c>
      <c r="E132" s="7">
        <f>E97*regressions!D$38+regressions!D$39</f>
        <v>1794.2604291011753</v>
      </c>
      <c r="F132" s="7">
        <f>F97*regressions!E$38+regressions!E$39</f>
        <v>659.0954078428512</v>
      </c>
      <c r="G132" s="7">
        <f>G97*regressions!F$38+regressions!F$39</f>
        <v>32.02504129610456</v>
      </c>
      <c r="H132" s="7">
        <f>H97*regressions!G$38+regressions!G$39</f>
        <v>65.63889852217368</v>
      </c>
      <c r="I132" s="7">
        <f>I97*regressions!H$38+regressions!H$39</f>
        <v>413.6978707018286</v>
      </c>
      <c r="J132" s="7">
        <f>J97*regressions!I$38+regressions!I$39</f>
        <v>136.32464069672363</v>
      </c>
      <c r="K132" s="7">
        <f>K97*regressions!J$38+regressions!J$39</f>
        <v>299.1376441471494</v>
      </c>
      <c r="L132" s="7">
        <f>L97*regressions!K$38+regressions!K$39</f>
        <v>169.67502714368953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17.685582634910972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1309D98R3(26-46)</v>
      </c>
      <c r="C133" s="7">
        <f>C98*regressions!B$38+regressions!B$39</f>
        <v>9.031483613037514</v>
      </c>
      <c r="D133" s="7">
        <f>D98*regressions!C$38+regressions!C$39</f>
        <v>5.893908149338461</v>
      </c>
      <c r="E133" s="7">
        <f>E98*regressions!D$38+regressions!D$39</f>
        <v>1334.2673315867078</v>
      </c>
      <c r="F133" s="7">
        <f>F98*regressions!E$38+regressions!E$39</f>
        <v>206.92333154085802</v>
      </c>
      <c r="G133" s="7">
        <f>G98*regressions!F$38+regressions!F$39</f>
        <v>34.45279650030198</v>
      </c>
      <c r="H133" s="7">
        <f>H98*regressions!G$38+regressions!G$39</f>
        <v>37.10670159355873</v>
      </c>
      <c r="I133" s="7">
        <f>I98*regressions!H$38+regressions!H$39</f>
        <v>90.46767042028769</v>
      </c>
      <c r="J133" s="7">
        <f>J98*regressions!I$38+regressions!I$39</f>
        <v>6.121472610915102</v>
      </c>
      <c r="K133" s="7">
        <f>K98*regressions!J$38+regressions!J$39</f>
        <v>143.09424072448326</v>
      </c>
      <c r="L133" s="7">
        <f>L98*regressions!K$38+regressions!K$39</f>
        <v>8.840897657198818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14.856270404129095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 (2)</v>
      </c>
      <c r="C134" s="7">
        <f>C99*regressions!B$38+regressions!B$39</f>
        <v>0.8710858438206927</v>
      </c>
      <c r="D134" s="7">
        <f>D99*regressions!C$38+regressions!C$39</f>
        <v>13.211400307767171</v>
      </c>
      <c r="E134" s="7">
        <f>E99*regressions!D$38+regressions!D$39</f>
        <v>2837.0326226132197</v>
      </c>
      <c r="F134" s="7">
        <f>F99*regressions!E$38+regressions!E$39</f>
        <v>2462.188372161136</v>
      </c>
      <c r="G134" s="7">
        <f>G99*regressions!F$38+regressions!F$39</f>
        <v>7.6880612300551</v>
      </c>
      <c r="H134" s="7">
        <f>H99*regressions!G$38+regressions!G$39</f>
        <v>108.9794813524561</v>
      </c>
      <c r="I134" s="7">
        <f>I99*regressions!H$38+regressions!H$39</f>
        <v>2.0720964240713147</v>
      </c>
      <c r="J134" s="7">
        <f>J99*regressions!I$38+regressions!I$39</f>
        <v>5.1097874968552475</v>
      </c>
      <c r="K134" s="7">
        <f>K99*regressions!J$38+regressions!J$39</f>
        <v>27.13387582173477</v>
      </c>
      <c r="L134" s="7">
        <f>L99*regressions!K$38+regressions!K$39</f>
        <v>5.4862125930354395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12.754751996974552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1309D100R1(50-55)</v>
      </c>
      <c r="C135" s="7">
        <f>C100*regressions!B$38+regressions!B$39</f>
        <v>3.576300286711488</v>
      </c>
      <c r="D135" s="7">
        <f>D100*regressions!C$38+regressions!C$39</f>
        <v>4.806642552817968</v>
      </c>
      <c r="E135" s="7">
        <f>E100*regressions!D$38+regressions!D$39</f>
        <v>966.0704355371961</v>
      </c>
      <c r="F135" s="7">
        <f>F100*regressions!E$38+regressions!E$39</f>
        <v>1068.880726164476</v>
      </c>
      <c r="G135" s="7">
        <f>G100*regressions!F$38+regressions!F$39</f>
        <v>14.319483354901205</v>
      </c>
      <c r="H135" s="7">
        <f>H100*regressions!G$38+regressions!G$39</f>
        <v>92.34107094832042</v>
      </c>
      <c r="I135" s="7">
        <f>I100*regressions!H$38+regressions!H$39</f>
        <v>44.1708775255939</v>
      </c>
      <c r="J135" s="7">
        <f>J100*regressions!I$38+regressions!I$39</f>
        <v>105.0160038445884</v>
      </c>
      <c r="K135" s="7">
        <f>K100*regressions!J$38+regressions!J$39</f>
        <v>52.20336474680432</v>
      </c>
      <c r="L135" s="7">
        <f>L100*regressions!K$38+regressions!K$39</f>
        <v>4.803698457054817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13.210107441132068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130983R2(32-42)</v>
      </c>
      <c r="C136" s="7">
        <f>C101*regressions!B$38+regressions!B$39</f>
        <v>5.688689378935115</v>
      </c>
      <c r="D136" s="7">
        <f>D101*regressions!C$38+regressions!C$39</f>
        <v>7.097715600788676</v>
      </c>
      <c r="E136" s="7">
        <f>E101*regressions!D$38+regressions!D$39</f>
        <v>1451.5657121688855</v>
      </c>
      <c r="F136" s="7">
        <f>F101*regressions!E$38+regressions!E$39</f>
        <v>779.3913308239643</v>
      </c>
      <c r="G136" s="7">
        <f>G101*regressions!F$38+regressions!F$39</f>
        <v>19.593367973161953</v>
      </c>
      <c r="H136" s="7">
        <f>H101*regressions!G$38+regressions!G$39</f>
        <v>63.92834101251749</v>
      </c>
      <c r="I136" s="7">
        <f>I101*regressions!H$38+regressions!H$39</f>
        <v>54.33852793829098</v>
      </c>
      <c r="J136" s="7">
        <f>J101*regressions!I$38+regressions!I$39</f>
        <v>97.97774450835723</v>
      </c>
      <c r="K136" s="7">
        <f>K101*regressions!J$38+regressions!J$39</f>
        <v>75.79826384307074</v>
      </c>
      <c r="L136" s="7">
        <f>L101*regressions!K$38+regressions!K$39</f>
        <v>6.276523239774577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13.638533743535497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 (7)</v>
      </c>
      <c r="C137" s="7">
        <f>C102*regressions!B$38+regressions!B$39</f>
        <v>26.631439070051925</v>
      </c>
      <c r="D137" s="7">
        <f>D102*regressions!C$38+regressions!C$39</f>
        <v>138.2196125243772</v>
      </c>
      <c r="E137" s="7">
        <f>E102*regressions!D$38+regressions!D$39</f>
        <v>1794.2604291011753</v>
      </c>
      <c r="F137" s="7">
        <f>F102*regressions!E$38+regressions!E$39</f>
        <v>659.0954078428512</v>
      </c>
      <c r="G137" s="7">
        <f>G102*regressions!F$38+regressions!F$39</f>
        <v>32.02504129610456</v>
      </c>
      <c r="H137" s="7">
        <f>H102*regressions!G$38+regressions!G$39</f>
        <v>65.63889852217368</v>
      </c>
      <c r="I137" s="7">
        <f>I102*regressions!H$38+regressions!H$39</f>
        <v>413.6978707018286</v>
      </c>
      <c r="J137" s="7">
        <f>J102*regressions!I$38+regressions!I$39</f>
        <v>136.32464069672363</v>
      </c>
      <c r="K137" s="7">
        <f>K102*regressions!J$38+regressions!J$39</f>
        <v>299.1376441471494</v>
      </c>
      <c r="L137" s="7">
        <f>L102*regressions!K$38+regressions!K$39</f>
        <v>169.67502714368953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17.685582634910972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 (2)</v>
      </c>
      <c r="C138" s="7">
        <f>C103*regressions!B$38+regressions!B$39</f>
        <v>19.91440239833684</v>
      </c>
      <c r="D138" s="7">
        <f>D103*regressions!C$38+regressions!C$39</f>
        <v>322.6144065826911</v>
      </c>
      <c r="E138" s="7">
        <f>E103*regressions!D$38+regressions!D$39</f>
        <v>64.4138982471908</v>
      </c>
      <c r="F138" s="7">
        <f>F103*regressions!E$38+regressions!E$39</f>
        <v>30.2523987618901</v>
      </c>
      <c r="G138" s="7">
        <f>G103*regressions!F$38+regressions!F$39</f>
        <v>20.45712683188202</v>
      </c>
      <c r="H138" s="7">
        <f>H103*regressions!G$38+regressions!G$39</f>
        <v>19.928378471085903</v>
      </c>
      <c r="I138" s="7">
        <f>I103*regressions!H$38+regressions!H$39</f>
        <v>290.2850740064468</v>
      </c>
      <c r="J138" s="7">
        <f>J103*regressions!I$38+regressions!I$39</f>
        <v>45.208473376760224</v>
      </c>
      <c r="K138" s="7">
        <f>K103*regressions!J$38+regressions!J$39</f>
        <v>158.7973120766091</v>
      </c>
      <c r="L138" s="7">
        <f>L103*regressions!K$38+regressions!K$39</f>
        <v>116.7733299710373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15.143112527957753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 2</v>
      </c>
      <c r="C139" s="7">
        <f>C104*regressions!B$38+regressions!B$39</f>
        <v>0.7727508149114548</v>
      </c>
      <c r="D139" s="7">
        <f>D104*regressions!C$38+regressions!C$39</f>
        <v>3.3069519508723846</v>
      </c>
      <c r="E139" s="7">
        <f>E104*regressions!D$38+regressions!D$39</f>
        <v>-1.5668606377392067</v>
      </c>
      <c r="F139" s="7">
        <f>F104*regressions!E$38+regressions!E$39</f>
        <v>0.5255451260144302</v>
      </c>
      <c r="G139" s="7">
        <f>G104*regressions!F$38+regressions!F$39</f>
        <v>0.6720630217041302</v>
      </c>
      <c r="H139" s="7">
        <f>H104*regressions!G$38+regressions!G$39</f>
        <v>-2.709073276671747</v>
      </c>
      <c r="I139" s="7">
        <f>I104*regressions!H$38+regressions!H$39</f>
        <v>1.5488172154406021</v>
      </c>
      <c r="J139" s="7">
        <f>J104*regressions!I$38+regressions!I$39</f>
        <v>2.5099193383622875</v>
      </c>
      <c r="K139" s="7">
        <f>K104*regressions!J$38+regressions!J$39</f>
        <v>4.858307065351417</v>
      </c>
      <c r="L139" s="7">
        <f>L104*regressions!K$38+regressions!K$39</f>
        <v>0.7719958994030752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12.354499587448561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 (2)</v>
      </c>
      <c r="C140" s="7">
        <f>C105*regressions!B$38+regressions!B$39</f>
        <v>1.034023848805776</v>
      </c>
      <c r="D140" s="7">
        <f>D105*regressions!C$38+regressions!C$39</f>
        <v>3.5673907360770807</v>
      </c>
      <c r="E140" s="7">
        <f>E105*regressions!D$38+regressions!D$39</f>
        <v>3495.0590298596667</v>
      </c>
      <c r="F140" s="7">
        <f>F105*regressions!E$38+regressions!E$39</f>
        <v>2206.137429863893</v>
      </c>
      <c r="G140" s="7">
        <f>G105*regressions!F$38+regressions!F$39</f>
        <v>3.6551143658678</v>
      </c>
      <c r="H140" s="7">
        <f>H105*regressions!G$38+regressions!G$39</f>
        <v>123.9907922430948</v>
      </c>
      <c r="I140" s="7">
        <f>I105*regressions!H$38+regressions!H$39</f>
        <v>1.7572581186316079</v>
      </c>
      <c r="J140" s="7">
        <f>J105*regressions!I$38+regressions!I$39</f>
        <v>3.299525619233429</v>
      </c>
      <c r="K140" s="7">
        <f>K105*regressions!J$38+regressions!J$39</f>
        <v>11.77013159843135</v>
      </c>
      <c r="L140" s="7">
        <f>L105*regressions!K$38+regressions!K$39</f>
        <v>1.4069410621371816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12.479922727129157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JGB-1 (2)</v>
      </c>
      <c r="C141" s="7">
        <f>C106*regressions!B$38+regressions!B$39</f>
        <v>10.705617251092294</v>
      </c>
      <c r="D141" s="7">
        <f>D106*regressions!C$38+regressions!C$39</f>
        <v>71.35653143019202</v>
      </c>
      <c r="E141" s="7">
        <f>E106*regressions!D$38+regressions!D$39</f>
        <v>47.90719929578866</v>
      </c>
      <c r="F141" s="7">
        <f>F106*regressions!E$38+regressions!E$39</f>
        <v>20.401213517967836</v>
      </c>
      <c r="G141" s="7">
        <f>G106*regressions!F$38+regressions!F$39</f>
        <v>36.10076303270319</v>
      </c>
      <c r="H141" s="7">
        <f>H106*regressions!G$38+regressions!G$39</f>
        <v>64.88541616588519</v>
      </c>
      <c r="I141" s="7">
        <f>I106*regressions!H$38+regressions!H$39</f>
        <v>359.18000195001457</v>
      </c>
      <c r="J141" s="7">
        <f>J106*regressions!I$38+regressions!I$39</f>
        <v>81.064117114379</v>
      </c>
      <c r="K141" s="7">
        <f>K106*regressions!J$38+regressions!J$39</f>
        <v>625.1147003055768</v>
      </c>
      <c r="L141" s="7">
        <f>L106*regressions!K$38+regressions!K$39</f>
        <v>27.374971296225688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23.59041699885165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 (8)</v>
      </c>
      <c r="C142" s="7">
        <f>C107*regressions!B$38+regressions!B$39</f>
        <v>26.631439070051925</v>
      </c>
      <c r="D142" s="7">
        <f>D107*regressions!C$38+regressions!C$39</f>
        <v>138.2196125243772</v>
      </c>
      <c r="E142" s="7">
        <f>E107*regressions!D$38+regressions!D$39</f>
        <v>1794.2604291011753</v>
      </c>
      <c r="F142" s="7">
        <f>F107*regressions!E$38+regressions!E$39</f>
        <v>659.0954078428512</v>
      </c>
      <c r="G142" s="7">
        <f>G107*regressions!F$38+regressions!F$39</f>
        <v>32.02504129610456</v>
      </c>
      <c r="H142" s="7">
        <f>H107*regressions!G$38+regressions!G$39</f>
        <v>65.63889852217368</v>
      </c>
      <c r="I142" s="7">
        <f>I107*regressions!H$38+regressions!H$39</f>
        <v>413.6978707018286</v>
      </c>
      <c r="J142" s="7">
        <f>J107*regressions!I$38+regressions!I$39</f>
        <v>136.32464069672363</v>
      </c>
      <c r="K142" s="7">
        <f>K107*regressions!J$38+regressions!J$39</f>
        <v>299.1376441471494</v>
      </c>
      <c r="L142" s="7">
        <f>L107*regressions!K$38+regressions!K$39</f>
        <v>169.67502714368953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17.685582634910972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864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869</v>
      </c>
      <c r="D145" s="20" t="s">
        <v>873</v>
      </c>
      <c r="E145" s="20" t="s">
        <v>870</v>
      </c>
      <c r="F145" s="20" t="s">
        <v>839</v>
      </c>
      <c r="G145" s="20" t="s">
        <v>838</v>
      </c>
      <c r="H145" s="20" t="s">
        <v>840</v>
      </c>
      <c r="I145" s="20" t="s">
        <v>874</v>
      </c>
      <c r="J145" s="20" t="s">
        <v>878</v>
      </c>
      <c r="K145" s="20" t="s">
        <v>701</v>
      </c>
      <c r="L145" s="20" t="s">
        <v>879</v>
      </c>
      <c r="N145" s="73" t="s">
        <v>797</v>
      </c>
    </row>
    <row r="146" spans="1:14" s="116" customFormat="1" ht="11.25">
      <c r="A146" s="115">
        <v>1</v>
      </c>
      <c r="B146" s="116" t="str">
        <f>'recalc raw'!C3</f>
        <v>Drift (1)</v>
      </c>
      <c r="C146" s="117">
        <f aca="true" t="shared" si="11" ref="C146:C177">C111*2.139</f>
        <v>56.964648170841066</v>
      </c>
      <c r="D146" s="117">
        <f aca="true" t="shared" si="12" ref="D146:D177">D111*1.889</f>
        <v>261.0968480585485</v>
      </c>
      <c r="E146" s="117">
        <f aca="true" t="shared" si="13" ref="E146:E177">E111*1.43</f>
        <v>2565.7924136146808</v>
      </c>
      <c r="F146" s="117">
        <f aca="true" t="shared" si="14" ref="F146:F177">F111*1.658</f>
        <v>1092.780186203447</v>
      </c>
      <c r="G146" s="117">
        <f aca="true" t="shared" si="15" ref="G146:G177">G111*1.291</f>
        <v>41.344328313270985</v>
      </c>
      <c r="H146" s="117">
        <f aca="true" t="shared" si="16" ref="H146:H177">H111*1.399</f>
        <v>91.82881903252097</v>
      </c>
      <c r="I146" s="117">
        <f aca="true" t="shared" si="17" ref="I146:I177">I111*1.348</f>
        <v>557.664729706065</v>
      </c>
      <c r="J146" s="117">
        <f aca="true" t="shared" si="18" ref="J146:J177">J111*1.205</f>
        <v>164.27119203955198</v>
      </c>
      <c r="K146" s="117">
        <f aca="true" t="shared" si="19" ref="K146:K177">K111*2.291</f>
        <v>685.3243427411193</v>
      </c>
      <c r="L146" s="117">
        <f aca="true" t="shared" si="20" ref="L146:L177">L111*1.668</f>
        <v>283.01794527567415</v>
      </c>
      <c r="N146" s="118">
        <f>SUM(C146:J146,L146)</f>
        <v>5114.761110414601</v>
      </c>
    </row>
    <row r="147" spans="1:14" s="116" customFormat="1" ht="11.25">
      <c r="A147" s="115">
        <f>A146+1</f>
        <v>2</v>
      </c>
      <c r="B147" s="116" t="str">
        <f>'recalc raw'!C4</f>
        <v>Blank 1</v>
      </c>
      <c r="C147" s="117">
        <f t="shared" si="11"/>
        <v>1.4902937813139103</v>
      </c>
      <c r="D147" s="117">
        <f t="shared" si="12"/>
        <v>5.915106341686928</v>
      </c>
      <c r="E147" s="117">
        <f t="shared" si="13"/>
        <v>-5.4617682884301</v>
      </c>
      <c r="F147" s="117">
        <f t="shared" si="14"/>
        <v>8.6501865599254</v>
      </c>
      <c r="G147" s="117">
        <f t="shared" si="15"/>
        <v>0.7085333350355695</v>
      </c>
      <c r="H147" s="117">
        <f t="shared" si="16"/>
        <v>-3.6130935841887806</v>
      </c>
      <c r="I147" s="117">
        <f t="shared" si="17"/>
        <v>1.9269646822582824</v>
      </c>
      <c r="J147" s="117">
        <f t="shared" si="18"/>
        <v>0.3228800864162382</v>
      </c>
      <c r="K147" s="117">
        <f t="shared" si="19"/>
        <v>10.105554418992552</v>
      </c>
      <c r="L147" s="117">
        <f t="shared" si="20"/>
        <v>1.5026866829393752</v>
      </c>
      <c r="N147" s="117">
        <f aca="true" t="shared" si="21" ref="N147:N177">SUM(C147:J147,L147)</f>
        <v>11.441789596956822</v>
      </c>
    </row>
    <row r="148" spans="1:14" ht="11.25">
      <c r="A148" s="25">
        <f aca="true" t="shared" si="22" ref="A148:A166">A147+1</f>
        <v>3</v>
      </c>
      <c r="B148" s="1" t="str">
        <f>'recalc raw'!C5</f>
        <v>BIR-1 (1)</v>
      </c>
      <c r="C148" s="7">
        <f t="shared" si="11"/>
        <v>35.2322887795667</v>
      </c>
      <c r="D148" s="7">
        <f t="shared" si="12"/>
        <v>18.927135654807085</v>
      </c>
      <c r="E148" s="7">
        <f t="shared" si="13"/>
        <v>547.9372572393029</v>
      </c>
      <c r="F148" s="7">
        <f t="shared" si="14"/>
        <v>286.8797336499214</v>
      </c>
      <c r="G148" s="7">
        <f t="shared" si="15"/>
        <v>60.713236908199</v>
      </c>
      <c r="H148" s="7">
        <f t="shared" si="16"/>
        <v>82.94986230978671</v>
      </c>
      <c r="I148" s="7">
        <f t="shared" si="17"/>
        <v>142.9740916848838</v>
      </c>
      <c r="J148" s="7">
        <f t="shared" si="18"/>
        <v>152.03279884593744</v>
      </c>
      <c r="K148" s="7">
        <f t="shared" si="19"/>
        <v>711.1350807253943</v>
      </c>
      <c r="L148" s="7">
        <f t="shared" si="20"/>
        <v>28.497710548275485</v>
      </c>
      <c r="N148" s="7">
        <f t="shared" si="21"/>
        <v>1356.1441156206806</v>
      </c>
    </row>
    <row r="149" spans="1:14" s="116" customFormat="1" ht="11.25">
      <c r="A149" s="115">
        <f t="shared" si="22"/>
        <v>4</v>
      </c>
      <c r="B149" s="116" t="str">
        <f>'recalc raw'!C6</f>
        <v>Drift (2)</v>
      </c>
      <c r="C149" s="117">
        <f t="shared" si="11"/>
        <v>56.964648170841066</v>
      </c>
      <c r="D149" s="117">
        <f t="shared" si="12"/>
        <v>261.0968480585485</v>
      </c>
      <c r="E149" s="117">
        <f t="shared" si="13"/>
        <v>2565.7924136146808</v>
      </c>
      <c r="F149" s="117">
        <f t="shared" si="14"/>
        <v>1092.780186203447</v>
      </c>
      <c r="G149" s="117">
        <f t="shared" si="15"/>
        <v>41.344328313270985</v>
      </c>
      <c r="H149" s="117">
        <f t="shared" si="16"/>
        <v>91.82881903252097</v>
      </c>
      <c r="I149" s="117">
        <f t="shared" si="17"/>
        <v>557.6647297060649</v>
      </c>
      <c r="J149" s="117">
        <f t="shared" si="18"/>
        <v>164.27119203955198</v>
      </c>
      <c r="K149" s="117">
        <f t="shared" si="19"/>
        <v>685.3243427411193</v>
      </c>
      <c r="L149" s="117">
        <f t="shared" si="20"/>
        <v>283.01794527567415</v>
      </c>
      <c r="N149" s="118">
        <f t="shared" si="21"/>
        <v>5114.761110414601</v>
      </c>
    </row>
    <row r="150" spans="1:14" ht="11.25">
      <c r="A150" s="25">
        <f t="shared" si="22"/>
        <v>5</v>
      </c>
      <c r="B150" s="1" t="str">
        <f>'recalc raw'!C7</f>
        <v>JP-1 (1)</v>
      </c>
      <c r="C150" s="7">
        <f t="shared" si="11"/>
        <v>2.100580501871574</v>
      </c>
      <c r="D150" s="7">
        <f t="shared" si="12"/>
        <v>25.034824080259902</v>
      </c>
      <c r="E150" s="7">
        <f t="shared" si="13"/>
        <v>3967.9239339548335</v>
      </c>
      <c r="F150" s="7">
        <f t="shared" si="14"/>
        <v>4075.0474797689258</v>
      </c>
      <c r="G150" s="7">
        <f t="shared" si="15"/>
        <v>9.93743962912974</v>
      </c>
      <c r="H150" s="7">
        <f t="shared" si="16"/>
        <v>160.98225390685045</v>
      </c>
      <c r="I150" s="7">
        <f t="shared" si="17"/>
        <v>2.6008653811893687</v>
      </c>
      <c r="J150" s="7">
        <f t="shared" si="18"/>
        <v>6.095397093423263</v>
      </c>
      <c r="K150" s="7">
        <f t="shared" si="19"/>
        <v>59.04508119397106</v>
      </c>
      <c r="L150" s="7">
        <f t="shared" si="20"/>
        <v>9.866897364552141</v>
      </c>
      <c r="N150" s="7">
        <f t="shared" si="21"/>
        <v>8259.589671681035</v>
      </c>
    </row>
    <row r="151" spans="1:14" s="122" customFormat="1" ht="11.25">
      <c r="A151" s="121">
        <f t="shared" si="22"/>
        <v>6</v>
      </c>
      <c r="B151" s="122" t="str">
        <f>'recalc raw'!C8</f>
        <v>1309D89R2(123-129)</v>
      </c>
      <c r="C151" s="109">
        <f t="shared" si="11"/>
        <v>11.002138939776</v>
      </c>
      <c r="D151" s="109">
        <f t="shared" si="12"/>
        <v>11.565351253242461</v>
      </c>
      <c r="E151" s="109">
        <f t="shared" si="13"/>
        <v>250.66740638471123</v>
      </c>
      <c r="F151" s="109">
        <f t="shared" si="14"/>
        <v>444.92272246358283</v>
      </c>
      <c r="G151" s="109">
        <f t="shared" si="15"/>
        <v>14.696838919012398</v>
      </c>
      <c r="H151" s="109">
        <f t="shared" si="16"/>
        <v>78.92027101174808</v>
      </c>
      <c r="I151" s="109">
        <f t="shared" si="17"/>
        <v>137.4349529277964</v>
      </c>
      <c r="J151" s="109">
        <f t="shared" si="18"/>
        <v>6.640414740691934</v>
      </c>
      <c r="K151" s="109">
        <f t="shared" si="19"/>
        <v>137.17537153389668</v>
      </c>
      <c r="L151" s="109">
        <f t="shared" si="20"/>
        <v>10.153389652762856</v>
      </c>
      <c r="N151" s="112">
        <f t="shared" si="21"/>
        <v>966.0034862933242</v>
      </c>
    </row>
    <row r="152" spans="1:14" s="116" customFormat="1" ht="11.25">
      <c r="A152" s="115">
        <f t="shared" si="22"/>
        <v>7</v>
      </c>
      <c r="B152" s="116" t="str">
        <f>'recalc raw'!C9</f>
        <v>Drift (3)</v>
      </c>
      <c r="C152" s="117">
        <f t="shared" si="11"/>
        <v>56.964648170841066</v>
      </c>
      <c r="D152" s="117">
        <f t="shared" si="12"/>
        <v>261.0968480585485</v>
      </c>
      <c r="E152" s="117">
        <f t="shared" si="13"/>
        <v>2565.7924136146808</v>
      </c>
      <c r="F152" s="117">
        <f t="shared" si="14"/>
        <v>1092.780186203447</v>
      </c>
      <c r="G152" s="117">
        <f t="shared" si="15"/>
        <v>41.344328313270985</v>
      </c>
      <c r="H152" s="117">
        <f t="shared" si="16"/>
        <v>91.82881903252097</v>
      </c>
      <c r="I152" s="117">
        <f t="shared" si="17"/>
        <v>557.664729706065</v>
      </c>
      <c r="J152" s="117">
        <f t="shared" si="18"/>
        <v>164.27119203955198</v>
      </c>
      <c r="K152" s="117">
        <f t="shared" si="19"/>
        <v>685.3243427411193</v>
      </c>
      <c r="L152" s="117">
        <f t="shared" si="20"/>
        <v>283.01794527567415</v>
      </c>
      <c r="N152" s="118">
        <f t="shared" si="21"/>
        <v>5114.761110414601</v>
      </c>
    </row>
    <row r="153" spans="1:14" ht="11.25">
      <c r="A153" s="25">
        <f t="shared" si="22"/>
        <v>8</v>
      </c>
      <c r="B153" s="1" t="str">
        <f>'recalc raw'!C10</f>
        <v>1309D91R2(56-65)</v>
      </c>
      <c r="C153" s="7">
        <f t="shared" si="11"/>
        <v>6.04765717029542</v>
      </c>
      <c r="D153" s="7">
        <f t="shared" si="12"/>
        <v>47.26782079736743</v>
      </c>
      <c r="E153" s="7">
        <f t="shared" si="13"/>
        <v>283.78812112475106</v>
      </c>
      <c r="F153" s="7">
        <f t="shared" si="14"/>
        <v>800.850169810022</v>
      </c>
      <c r="G153" s="7">
        <f t="shared" si="15"/>
        <v>8.946886146862813</v>
      </c>
      <c r="H153" s="7">
        <f t="shared" si="16"/>
        <v>66.90540420123642</v>
      </c>
      <c r="I153" s="7">
        <f t="shared" si="17"/>
        <v>152.07482983713197</v>
      </c>
      <c r="J153" s="7">
        <f t="shared" si="18"/>
        <v>2.7561170626772755</v>
      </c>
      <c r="K153" s="7">
        <f t="shared" si="19"/>
        <v>69.68778589820617</v>
      </c>
      <c r="L153" s="7">
        <f t="shared" si="20"/>
        <v>7.5963753542000525</v>
      </c>
      <c r="N153" s="7">
        <f t="shared" si="21"/>
        <v>1376.2333815045447</v>
      </c>
    </row>
    <row r="154" spans="1:14" ht="11.25">
      <c r="A154" s="25">
        <f t="shared" si="22"/>
        <v>9</v>
      </c>
      <c r="B154" s="1" t="str">
        <f>'recalc raw'!C11</f>
        <v>1309D91R2(81-91)</v>
      </c>
      <c r="C154" s="7">
        <f t="shared" si="11"/>
        <v>5.10585917265317</v>
      </c>
      <c r="D154" s="7">
        <f t="shared" si="12"/>
        <v>8.715598273916097</v>
      </c>
      <c r="E154" s="7">
        <f t="shared" si="13"/>
        <v>211.32185319800635</v>
      </c>
      <c r="F154" s="7">
        <f t="shared" si="14"/>
        <v>618.6182905354552</v>
      </c>
      <c r="G154" s="7">
        <f t="shared" si="15"/>
        <v>7.65541783273769</v>
      </c>
      <c r="H154" s="7">
        <f t="shared" si="16"/>
        <v>47.85980650765078</v>
      </c>
      <c r="I154" s="7">
        <f t="shared" si="17"/>
        <v>124.163093285088</v>
      </c>
      <c r="J154" s="7">
        <f t="shared" si="18"/>
        <v>75.1114424154299</v>
      </c>
      <c r="K154" s="7">
        <f t="shared" si="19"/>
        <v>70.1107582761601</v>
      </c>
      <c r="L154" s="7">
        <f t="shared" si="20"/>
        <v>3.6729775974063066</v>
      </c>
      <c r="N154" s="114">
        <f t="shared" si="21"/>
        <v>1102.2243388183438</v>
      </c>
    </row>
    <row r="155" spans="1:14" ht="11.25">
      <c r="A155" s="25">
        <f t="shared" si="22"/>
        <v>10</v>
      </c>
      <c r="B155" s="1" t="str">
        <f>'recalc raw'!C12</f>
        <v>1309D92R1(103-115)</v>
      </c>
      <c r="C155" s="7">
        <f t="shared" si="11"/>
        <v>15.048421517476145</v>
      </c>
      <c r="D155" s="7">
        <f t="shared" si="12"/>
        <v>9.624141227084687</v>
      </c>
      <c r="E155" s="7">
        <f t="shared" si="13"/>
        <v>656.0055473518753</v>
      </c>
      <c r="F155" s="7">
        <f t="shared" si="14"/>
        <v>390.928623632112</v>
      </c>
      <c r="G155" s="7">
        <f t="shared" si="15"/>
        <v>40.736161916233755</v>
      </c>
      <c r="H155" s="7">
        <f t="shared" si="16"/>
        <v>62.74374920991923</v>
      </c>
      <c r="I155" s="7">
        <f t="shared" si="17"/>
        <v>101.46774320471108</v>
      </c>
      <c r="J155" s="7">
        <f t="shared" si="18"/>
        <v>109.11005226063907</v>
      </c>
      <c r="K155" s="7">
        <f t="shared" si="19"/>
        <v>293.8010425143162</v>
      </c>
      <c r="L155" s="7">
        <f t="shared" si="20"/>
        <v>8.194325758463679</v>
      </c>
      <c r="N155" s="7">
        <f t="shared" si="21"/>
        <v>1393.8587660785151</v>
      </c>
    </row>
    <row r="156" spans="1:14" ht="11.25">
      <c r="A156" s="25">
        <f t="shared" si="22"/>
        <v>11</v>
      </c>
      <c r="B156" s="1" t="str">
        <f>'recalc raw'!C13</f>
        <v>JA-3 (1)</v>
      </c>
      <c r="C156" s="7">
        <f t="shared" si="11"/>
        <v>42.74423023629484</v>
      </c>
      <c r="D156" s="7">
        <f t="shared" si="12"/>
        <v>611.3865624501174</v>
      </c>
      <c r="E156" s="7">
        <f t="shared" si="13"/>
        <v>82.0535456081112</v>
      </c>
      <c r="F156" s="7">
        <f t="shared" si="14"/>
        <v>46.769058222550754</v>
      </c>
      <c r="G156" s="7">
        <f t="shared" si="15"/>
        <v>25.76172304880921</v>
      </c>
      <c r="H156" s="7">
        <f t="shared" si="16"/>
        <v>28.16225376027184</v>
      </c>
      <c r="I156" s="7">
        <f t="shared" si="17"/>
        <v>382.7422642566605</v>
      </c>
      <c r="J156" s="7">
        <f t="shared" si="18"/>
        <v>50.61009463324917</v>
      </c>
      <c r="K156" s="7">
        <f t="shared" si="19"/>
        <v>377.10838091366014</v>
      </c>
      <c r="L156" s="7">
        <f t="shared" si="20"/>
        <v>199.23856175854837</v>
      </c>
      <c r="N156" s="7">
        <f t="shared" si="21"/>
        <v>1469.4682939746135</v>
      </c>
    </row>
    <row r="157" spans="1:14" s="116" customFormat="1" ht="11.25">
      <c r="A157" s="115">
        <f t="shared" si="22"/>
        <v>12</v>
      </c>
      <c r="B157" s="116" t="str">
        <f>'recalc raw'!C14</f>
        <v>Drift (4)</v>
      </c>
      <c r="C157" s="117">
        <f t="shared" si="11"/>
        <v>56.964648170841066</v>
      </c>
      <c r="D157" s="117">
        <f t="shared" si="12"/>
        <v>261.0968480585485</v>
      </c>
      <c r="E157" s="117">
        <f t="shared" si="13"/>
        <v>2565.7924136146808</v>
      </c>
      <c r="F157" s="117">
        <f t="shared" si="14"/>
        <v>1092.780186203447</v>
      </c>
      <c r="G157" s="117">
        <f t="shared" si="15"/>
        <v>41.344328313270985</v>
      </c>
      <c r="H157" s="117">
        <f t="shared" si="16"/>
        <v>91.82881903252097</v>
      </c>
      <c r="I157" s="117">
        <f t="shared" si="17"/>
        <v>557.664729706065</v>
      </c>
      <c r="J157" s="117">
        <f t="shared" si="18"/>
        <v>164.27119203955198</v>
      </c>
      <c r="K157" s="117">
        <f t="shared" si="19"/>
        <v>685.3243427411193</v>
      </c>
      <c r="L157" s="117">
        <f t="shared" si="20"/>
        <v>283.01794527567415</v>
      </c>
      <c r="N157" s="118">
        <f t="shared" si="21"/>
        <v>5114.761110414601</v>
      </c>
    </row>
    <row r="158" spans="1:14" s="39" customFormat="1" ht="11.25">
      <c r="A158" s="113">
        <f t="shared" si="22"/>
        <v>13</v>
      </c>
      <c r="B158" s="39" t="str">
        <f>'recalc raw'!C15</f>
        <v>DTS-1 (1)</v>
      </c>
      <c r="C158" s="35">
        <f t="shared" si="11"/>
        <v>1.3614232868406237</v>
      </c>
      <c r="D158" s="35">
        <f t="shared" si="12"/>
        <v>7.621166853968373</v>
      </c>
      <c r="E158" s="35">
        <f t="shared" si="13"/>
        <v>5009.894602840128</v>
      </c>
      <c r="F158" s="35">
        <f t="shared" si="14"/>
        <v>3786.245213707796</v>
      </c>
      <c r="G158" s="35">
        <f t="shared" si="15"/>
        <v>4.907444801772573</v>
      </c>
      <c r="H158" s="35">
        <f t="shared" si="16"/>
        <v>187.76382509691456</v>
      </c>
      <c r="I158" s="35">
        <f t="shared" si="17"/>
        <v>2.5524677889836256</v>
      </c>
      <c r="J158" s="35">
        <f t="shared" si="18"/>
        <v>7.124023109418451</v>
      </c>
      <c r="K158" s="35">
        <f t="shared" si="19"/>
        <v>30.62443042451627</v>
      </c>
      <c r="L158" s="35">
        <f t="shared" si="20"/>
        <v>2.295682100086227</v>
      </c>
      <c r="N158" s="7">
        <f t="shared" si="21"/>
        <v>9009.765849585909</v>
      </c>
    </row>
    <row r="159" spans="1:14" s="122" customFormat="1" ht="11.25">
      <c r="A159" s="121">
        <f t="shared" si="22"/>
        <v>14</v>
      </c>
      <c r="B159" s="122" t="str">
        <f>'recalc raw'!C16</f>
        <v>1309D93R1(11-16)</v>
      </c>
      <c r="C159" s="109">
        <f t="shared" si="11"/>
        <v>506.774870374975</v>
      </c>
      <c r="D159" s="109">
        <f t="shared" si="12"/>
        <v>26.94720568839249</v>
      </c>
      <c r="E159" s="109">
        <f t="shared" si="13"/>
        <v>-3.188247064079727</v>
      </c>
      <c r="F159" s="109">
        <f t="shared" si="14"/>
        <v>83.61982160756682</v>
      </c>
      <c r="G159" s="109">
        <f t="shared" si="15"/>
        <v>43.51147151600692</v>
      </c>
      <c r="H159" s="109">
        <f t="shared" si="16"/>
        <v>75.3494758725202</v>
      </c>
      <c r="I159" s="109">
        <f t="shared" si="17"/>
        <v>386.4627847166764</v>
      </c>
      <c r="J159" s="109">
        <f t="shared" si="18"/>
        <v>5.200516160807494</v>
      </c>
      <c r="K159" s="109">
        <f t="shared" si="19"/>
        <v>201.80488393689285</v>
      </c>
      <c r="L159" s="109">
        <f t="shared" si="20"/>
        <v>1920.7636403170522</v>
      </c>
      <c r="N159" s="112">
        <f t="shared" si="21"/>
        <v>3045.4415391899174</v>
      </c>
    </row>
    <row r="160" spans="1:14" ht="11.25">
      <c r="A160" s="25">
        <f t="shared" si="22"/>
        <v>15</v>
      </c>
      <c r="B160" s="1" t="str">
        <f>'recalc raw'!C17</f>
        <v>1309D94R1(66-76)</v>
      </c>
      <c r="C160" s="7">
        <f t="shared" si="11"/>
        <v>23.021698699934724</v>
      </c>
      <c r="D160" s="7">
        <f t="shared" si="12"/>
        <v>10.180099196587069</v>
      </c>
      <c r="E160" s="7">
        <f t="shared" si="13"/>
        <v>1014.138269667966</v>
      </c>
      <c r="F160" s="7">
        <f t="shared" si="14"/>
        <v>187.84383198868022</v>
      </c>
      <c r="G160" s="7">
        <f t="shared" si="15"/>
        <v>56.163308450034975</v>
      </c>
      <c r="H160" s="7">
        <f t="shared" si="16"/>
        <v>34.29808113051179</v>
      </c>
      <c r="I160" s="7">
        <f t="shared" si="17"/>
        <v>115.42689535868902</v>
      </c>
      <c r="J160" s="7">
        <f t="shared" si="18"/>
        <v>8.99885680270782</v>
      </c>
      <c r="K160" s="7">
        <f t="shared" si="19"/>
        <v>394.85121905934403</v>
      </c>
      <c r="L160" s="7">
        <f t="shared" si="20"/>
        <v>20.627955169062044</v>
      </c>
      <c r="N160" s="7">
        <f t="shared" si="21"/>
        <v>1470.6989964641737</v>
      </c>
    </row>
    <row r="161" spans="1:14" ht="11.25">
      <c r="A161" s="25">
        <f t="shared" si="22"/>
        <v>16</v>
      </c>
      <c r="B161" s="1" t="str">
        <f>'recalc raw'!C18</f>
        <v>1309D94R3(18-26)</v>
      </c>
      <c r="C161" s="7">
        <f t="shared" si="11"/>
        <v>71.37318871058316</v>
      </c>
      <c r="D161" s="7">
        <f t="shared" si="12"/>
        <v>17.203671856075708</v>
      </c>
      <c r="E161" s="7">
        <f t="shared" si="13"/>
        <v>460.93788646999457</v>
      </c>
      <c r="F161" s="7">
        <f t="shared" si="14"/>
        <v>206.66994899727356</v>
      </c>
      <c r="G161" s="7">
        <f t="shared" si="15"/>
        <v>54.2781855259863</v>
      </c>
      <c r="H161" s="7">
        <f t="shared" si="16"/>
        <v>82.3272076752743</v>
      </c>
      <c r="I161" s="7">
        <f t="shared" si="17"/>
        <v>138.88502766987705</v>
      </c>
      <c r="J161" s="7">
        <f t="shared" si="18"/>
        <v>7.232639521014414</v>
      </c>
      <c r="K161" s="7">
        <f t="shared" si="19"/>
        <v>638.7571923481324</v>
      </c>
      <c r="L161" s="7">
        <f t="shared" si="20"/>
        <v>150.48048249729163</v>
      </c>
      <c r="N161" s="35">
        <f t="shared" si="21"/>
        <v>1189.3882389233706</v>
      </c>
    </row>
    <row r="162" spans="1:14" s="116" customFormat="1" ht="11.25">
      <c r="A162" s="115">
        <f t="shared" si="22"/>
        <v>17</v>
      </c>
      <c r="B162" s="116" t="str">
        <f>'recalc raw'!C19</f>
        <v>Drift (5)</v>
      </c>
      <c r="C162" s="117">
        <f t="shared" si="11"/>
        <v>56.964648170841066</v>
      </c>
      <c r="D162" s="117">
        <f t="shared" si="12"/>
        <v>261.09684805854846</v>
      </c>
      <c r="E162" s="117">
        <f t="shared" si="13"/>
        <v>2565.7924136146808</v>
      </c>
      <c r="F162" s="117">
        <f t="shared" si="14"/>
        <v>1092.780186203447</v>
      </c>
      <c r="G162" s="117">
        <f t="shared" si="15"/>
        <v>41.344328313270985</v>
      </c>
      <c r="H162" s="117">
        <f t="shared" si="16"/>
        <v>91.82881903252097</v>
      </c>
      <c r="I162" s="117">
        <f t="shared" si="17"/>
        <v>557.664729706065</v>
      </c>
      <c r="J162" s="117">
        <f t="shared" si="18"/>
        <v>164.27119203955198</v>
      </c>
      <c r="K162" s="117">
        <f t="shared" si="19"/>
        <v>685.3243427411193</v>
      </c>
      <c r="L162" s="117">
        <f t="shared" si="20"/>
        <v>283.01794527567415</v>
      </c>
      <c r="N162" s="118">
        <f t="shared" si="21"/>
        <v>5114.761110414601</v>
      </c>
    </row>
    <row r="163" spans="1:14" ht="11.25">
      <c r="A163" s="25">
        <f t="shared" si="22"/>
        <v>18</v>
      </c>
      <c r="B163" s="1" t="str">
        <f>'recalc raw'!C20</f>
        <v>BIR-1 (2)</v>
      </c>
      <c r="C163" s="7">
        <f t="shared" si="11"/>
        <v>35.33374773808289</v>
      </c>
      <c r="D163" s="7">
        <f t="shared" si="12"/>
        <v>18.508627014345716</v>
      </c>
      <c r="E163" s="7">
        <f t="shared" si="13"/>
        <v>535.8951677684612</v>
      </c>
      <c r="F163" s="7">
        <f t="shared" si="14"/>
        <v>278.4696207725298</v>
      </c>
      <c r="G163" s="7">
        <f t="shared" si="15"/>
        <v>54.76445201456295</v>
      </c>
      <c r="H163" s="7">
        <f t="shared" si="16"/>
        <v>84.093261528782</v>
      </c>
      <c r="I163" s="7">
        <f t="shared" si="17"/>
        <v>152.82529711234318</v>
      </c>
      <c r="J163" s="7">
        <f t="shared" si="18"/>
        <v>149.16509470564495</v>
      </c>
      <c r="K163" s="7">
        <f t="shared" si="19"/>
        <v>726.6459596425527</v>
      </c>
      <c r="L163" s="7">
        <f t="shared" si="20"/>
        <v>29.139083063334834</v>
      </c>
      <c r="N163" s="35">
        <f t="shared" si="21"/>
        <v>1338.1943517180873</v>
      </c>
    </row>
    <row r="164" spans="1:14" ht="11.25">
      <c r="A164" s="25">
        <f t="shared" si="22"/>
        <v>19</v>
      </c>
      <c r="B164" s="1" t="str">
        <f>'recalc raw'!C21</f>
        <v>1309D95R3(39-51)</v>
      </c>
      <c r="C164" s="7">
        <f t="shared" si="11"/>
        <v>21.72038680956409</v>
      </c>
      <c r="D164" s="7">
        <f t="shared" si="12"/>
        <v>9.795876959962401</v>
      </c>
      <c r="E164" s="7">
        <f t="shared" si="13"/>
        <v>822.9205964897327</v>
      </c>
      <c r="F164" s="7">
        <f t="shared" si="14"/>
        <v>430.12432906537333</v>
      </c>
      <c r="G164" s="7">
        <f t="shared" si="15"/>
        <v>47.15418516029663</v>
      </c>
      <c r="H164" s="7">
        <f t="shared" si="16"/>
        <v>57.60395930906712</v>
      </c>
      <c r="I164" s="7">
        <f t="shared" si="17"/>
        <v>107.17108891322604</v>
      </c>
      <c r="J164" s="7">
        <f t="shared" si="18"/>
        <v>15.054998065270464</v>
      </c>
      <c r="K164" s="7">
        <f t="shared" si="19"/>
        <v>348.96657364616215</v>
      </c>
      <c r="L164" s="7">
        <f t="shared" si="20"/>
        <v>17.448213640298274</v>
      </c>
      <c r="N164" s="7">
        <f t="shared" si="21"/>
        <v>1528.993634412791</v>
      </c>
    </row>
    <row r="165" spans="1:14" s="122" customFormat="1" ht="11.25">
      <c r="A165" s="121">
        <f t="shared" si="22"/>
        <v>20</v>
      </c>
      <c r="B165" s="122" t="str">
        <f>'recalc raw'!C22</f>
        <v>1309D97R1(8-18)</v>
      </c>
      <c r="C165" s="109">
        <f t="shared" si="11"/>
        <v>23.449904599780304</v>
      </c>
      <c r="D165" s="109">
        <f t="shared" si="12"/>
        <v>9.159595332902772</v>
      </c>
      <c r="E165" s="109">
        <f t="shared" si="13"/>
        <v>1072.41360257658</v>
      </c>
      <c r="F165" s="109">
        <f t="shared" si="14"/>
        <v>319.8361640356011</v>
      </c>
      <c r="G165" s="109">
        <f t="shared" si="15"/>
        <v>59.529260489938174</v>
      </c>
      <c r="H165" s="109">
        <f t="shared" si="16"/>
        <v>63.54415209806779</v>
      </c>
      <c r="I165" s="109">
        <f t="shared" si="17"/>
        <v>100.75319087715529</v>
      </c>
      <c r="J165" s="109">
        <f t="shared" si="18"/>
        <v>15.419403264308896</v>
      </c>
      <c r="K165" s="109">
        <f t="shared" si="19"/>
        <v>437.66942813850847</v>
      </c>
      <c r="L165" s="109">
        <f t="shared" si="20"/>
        <v>12.471253669556095</v>
      </c>
      <c r="N165" s="112">
        <f t="shared" si="21"/>
        <v>1676.5765269438903</v>
      </c>
    </row>
    <row r="166" spans="1:14" ht="11.25">
      <c r="A166" s="25">
        <f t="shared" si="22"/>
        <v>21</v>
      </c>
      <c r="B166" s="1" t="str">
        <f>'recalc raw'!C23</f>
        <v>JGb-1 (1)</v>
      </c>
      <c r="C166" s="7">
        <f t="shared" si="11"/>
        <v>21.829232961435025</v>
      </c>
      <c r="D166" s="7">
        <f t="shared" si="12"/>
        <v>126.18885982336778</v>
      </c>
      <c r="E166" s="7">
        <f t="shared" si="13"/>
        <v>74.76439131589834</v>
      </c>
      <c r="F166" s="7">
        <f t="shared" si="14"/>
        <v>41.102122164344685</v>
      </c>
      <c r="G166" s="7">
        <f t="shared" si="15"/>
        <v>47.38977153262466</v>
      </c>
      <c r="H166" s="7">
        <f t="shared" si="16"/>
        <v>100.75948836077436</v>
      </c>
      <c r="I166" s="7">
        <f t="shared" si="17"/>
        <v>463.91324246074873</v>
      </c>
      <c r="J166" s="7">
        <f t="shared" si="18"/>
        <v>102.18677598188287</v>
      </c>
      <c r="K166" s="7">
        <f t="shared" si="19"/>
        <v>1422.5846340976718</v>
      </c>
      <c r="L166" s="7">
        <f t="shared" si="20"/>
        <v>52.06364463724456</v>
      </c>
      <c r="N166" s="7">
        <f t="shared" si="21"/>
        <v>1030.197529238321</v>
      </c>
    </row>
    <row r="167" spans="1:14" s="116" customFormat="1" ht="11.25">
      <c r="A167" s="115">
        <f aca="true" t="shared" si="23" ref="A167:A176">A166+1</f>
        <v>22</v>
      </c>
      <c r="B167" s="116" t="str">
        <f>'recalc raw'!C24</f>
        <v>Drift (6)</v>
      </c>
      <c r="C167" s="117">
        <f t="shared" si="11"/>
        <v>56.964648170841066</v>
      </c>
      <c r="D167" s="117">
        <f t="shared" si="12"/>
        <v>261.0968480585485</v>
      </c>
      <c r="E167" s="117">
        <f t="shared" si="13"/>
        <v>2565.7924136146808</v>
      </c>
      <c r="F167" s="117">
        <f t="shared" si="14"/>
        <v>1092.780186203447</v>
      </c>
      <c r="G167" s="117">
        <f t="shared" si="15"/>
        <v>41.344328313270985</v>
      </c>
      <c r="H167" s="117">
        <f t="shared" si="16"/>
        <v>91.82881903252097</v>
      </c>
      <c r="I167" s="117">
        <f t="shared" si="17"/>
        <v>557.664729706065</v>
      </c>
      <c r="J167" s="117">
        <f t="shared" si="18"/>
        <v>164.27119203955198</v>
      </c>
      <c r="K167" s="117">
        <f t="shared" si="19"/>
        <v>685.3243427411193</v>
      </c>
      <c r="L167" s="117">
        <f t="shared" si="20"/>
        <v>283.01794527567415</v>
      </c>
      <c r="N167" s="118">
        <f t="shared" si="21"/>
        <v>5114.761110414601</v>
      </c>
    </row>
    <row r="168" spans="1:14" ht="11.25">
      <c r="A168" s="25">
        <f t="shared" si="23"/>
        <v>23</v>
      </c>
      <c r="B168" s="1" t="str">
        <f>'recalc raw'!C25</f>
        <v>1309D98R3(26-46)</v>
      </c>
      <c r="C168" s="7">
        <f t="shared" si="11"/>
        <v>19.31834344828724</v>
      </c>
      <c r="D168" s="7">
        <f t="shared" si="12"/>
        <v>11.133592494100354</v>
      </c>
      <c r="E168" s="7">
        <f t="shared" si="13"/>
        <v>1908.002284168992</v>
      </c>
      <c r="F168" s="7">
        <f t="shared" si="14"/>
        <v>343.07888369474256</v>
      </c>
      <c r="G168" s="7">
        <f t="shared" si="15"/>
        <v>44.478560281889855</v>
      </c>
      <c r="H168" s="7">
        <f t="shared" si="16"/>
        <v>51.912275529388666</v>
      </c>
      <c r="I168" s="7">
        <f t="shared" si="17"/>
        <v>121.9504197265478</v>
      </c>
      <c r="J168" s="7">
        <f t="shared" si="18"/>
        <v>7.376374496152699</v>
      </c>
      <c r="K168" s="7">
        <f t="shared" si="19"/>
        <v>327.8289054997911</v>
      </c>
      <c r="L168" s="7">
        <f t="shared" si="20"/>
        <v>14.746617292207628</v>
      </c>
      <c r="N168" s="7">
        <f t="shared" si="21"/>
        <v>2521.9973511323087</v>
      </c>
    </row>
    <row r="169" spans="1:14" ht="11.25">
      <c r="A169" s="25">
        <f t="shared" si="23"/>
        <v>24</v>
      </c>
      <c r="B169" s="1" t="str">
        <f>'recalc raw'!C26</f>
        <v>JP-1 (2)</v>
      </c>
      <c r="C169" s="7">
        <f t="shared" si="11"/>
        <v>1.8632526199324615</v>
      </c>
      <c r="D169" s="7">
        <f t="shared" si="12"/>
        <v>24.956335181372186</v>
      </c>
      <c r="E169" s="7">
        <f t="shared" si="13"/>
        <v>4056.956650336904</v>
      </c>
      <c r="F169" s="7">
        <f t="shared" si="14"/>
        <v>4082.3083210431637</v>
      </c>
      <c r="G169" s="7">
        <f t="shared" si="15"/>
        <v>9.925287048001133</v>
      </c>
      <c r="H169" s="7">
        <f t="shared" si="16"/>
        <v>152.4622944120861</v>
      </c>
      <c r="I169" s="7">
        <f t="shared" si="17"/>
        <v>2.793185979648132</v>
      </c>
      <c r="J169" s="7">
        <f t="shared" si="18"/>
        <v>6.157293933710574</v>
      </c>
      <c r="K169" s="7">
        <f t="shared" si="19"/>
        <v>62.163709507594355</v>
      </c>
      <c r="L169" s="7">
        <f t="shared" si="20"/>
        <v>9.151002605183113</v>
      </c>
      <c r="N169" s="7">
        <f t="shared" si="21"/>
        <v>8346.573623160002</v>
      </c>
    </row>
    <row r="170" spans="1:14" ht="11.25">
      <c r="A170" s="25">
        <f t="shared" si="23"/>
        <v>25</v>
      </c>
      <c r="B170" s="1" t="str">
        <f>'recalc raw'!C27</f>
        <v>1309D100R1(50-55)</v>
      </c>
      <c r="C170" s="7">
        <f t="shared" si="11"/>
        <v>7.649706313275872</v>
      </c>
      <c r="D170" s="7">
        <f t="shared" si="12"/>
        <v>9.079747782273142</v>
      </c>
      <c r="E170" s="7">
        <f t="shared" si="13"/>
        <v>1381.4807228181903</v>
      </c>
      <c r="F170" s="7">
        <f t="shared" si="14"/>
        <v>1772.2042439807012</v>
      </c>
      <c r="G170" s="7">
        <f t="shared" si="15"/>
        <v>18.486453011177456</v>
      </c>
      <c r="H170" s="7">
        <f t="shared" si="16"/>
        <v>129.18515825670028</v>
      </c>
      <c r="I170" s="7">
        <f t="shared" si="17"/>
        <v>59.542342904500586</v>
      </c>
      <c r="J170" s="7">
        <f t="shared" si="18"/>
        <v>126.54428463272903</v>
      </c>
      <c r="K170" s="7">
        <f t="shared" si="19"/>
        <v>119.59790863492869</v>
      </c>
      <c r="L170" s="7">
        <f t="shared" si="20"/>
        <v>8.012569026367434</v>
      </c>
      <c r="N170" s="7">
        <f t="shared" si="21"/>
        <v>3512.1852287259157</v>
      </c>
    </row>
    <row r="171" spans="1:14" ht="11.25">
      <c r="A171" s="25">
        <f t="shared" si="23"/>
        <v>26</v>
      </c>
      <c r="B171" s="1" t="str">
        <f>'recalc raw'!C28</f>
        <v>130983R2(32-42)</v>
      </c>
      <c r="C171" s="7">
        <f t="shared" si="11"/>
        <v>12.16810658154221</v>
      </c>
      <c r="D171" s="7">
        <f t="shared" si="12"/>
        <v>13.407584769889809</v>
      </c>
      <c r="E171" s="7">
        <f t="shared" si="13"/>
        <v>2075.738968401506</v>
      </c>
      <c r="F171" s="7">
        <f t="shared" si="14"/>
        <v>1292.2308265061326</v>
      </c>
      <c r="G171" s="7">
        <f t="shared" si="15"/>
        <v>25.29503805335208</v>
      </c>
      <c r="H171" s="7">
        <f t="shared" si="16"/>
        <v>89.43574907651197</v>
      </c>
      <c r="I171" s="7">
        <f t="shared" si="17"/>
        <v>73.24833566081625</v>
      </c>
      <c r="J171" s="7">
        <f t="shared" si="18"/>
        <v>118.06318213257047</v>
      </c>
      <c r="K171" s="7">
        <f t="shared" si="19"/>
        <v>173.65382246447507</v>
      </c>
      <c r="L171" s="7">
        <f t="shared" si="20"/>
        <v>10.469240763943993</v>
      </c>
      <c r="N171" s="35">
        <f t="shared" si="21"/>
        <v>3710.0570319462654</v>
      </c>
    </row>
    <row r="172" spans="1:14" s="116" customFormat="1" ht="11.25">
      <c r="A172" s="115">
        <f t="shared" si="23"/>
        <v>27</v>
      </c>
      <c r="B172" s="116" t="str">
        <f>'recalc raw'!C29</f>
        <v>Drift (7)</v>
      </c>
      <c r="C172" s="117">
        <f t="shared" si="11"/>
        <v>56.964648170841066</v>
      </c>
      <c r="D172" s="117">
        <f t="shared" si="12"/>
        <v>261.0968480585485</v>
      </c>
      <c r="E172" s="117">
        <f t="shared" si="13"/>
        <v>2565.7924136146808</v>
      </c>
      <c r="F172" s="117">
        <f t="shared" si="14"/>
        <v>1092.780186203447</v>
      </c>
      <c r="G172" s="117">
        <f t="shared" si="15"/>
        <v>41.344328313270985</v>
      </c>
      <c r="H172" s="117">
        <f t="shared" si="16"/>
        <v>91.82881903252097</v>
      </c>
      <c r="I172" s="117">
        <f t="shared" si="17"/>
        <v>557.664729706065</v>
      </c>
      <c r="J172" s="117">
        <f t="shared" si="18"/>
        <v>164.27119203955198</v>
      </c>
      <c r="K172" s="117">
        <f t="shared" si="19"/>
        <v>685.3243427411193</v>
      </c>
      <c r="L172" s="117">
        <f t="shared" si="20"/>
        <v>283.01794527567415</v>
      </c>
      <c r="N172" s="118">
        <f t="shared" si="21"/>
        <v>5114.761110414601</v>
      </c>
    </row>
    <row r="173" spans="1:14" s="39" customFormat="1" ht="11.25">
      <c r="A173" s="113">
        <f t="shared" si="23"/>
        <v>28</v>
      </c>
      <c r="B173" s="39" t="str">
        <f>'recalc raw'!C30</f>
        <v>JA-3 (2)</v>
      </c>
      <c r="C173" s="35">
        <f t="shared" si="11"/>
        <v>42.5969067300425</v>
      </c>
      <c r="D173" s="35">
        <f t="shared" si="12"/>
        <v>609.4186140347035</v>
      </c>
      <c r="E173" s="35">
        <f t="shared" si="13"/>
        <v>92.11187449348284</v>
      </c>
      <c r="F173" s="35">
        <f t="shared" si="14"/>
        <v>50.15847714721378</v>
      </c>
      <c r="G173" s="35">
        <f t="shared" si="15"/>
        <v>26.41015073995969</v>
      </c>
      <c r="H173" s="35">
        <f t="shared" si="16"/>
        <v>27.879801481049178</v>
      </c>
      <c r="I173" s="35">
        <f t="shared" si="17"/>
        <v>391.3042797606903</v>
      </c>
      <c r="J173" s="35">
        <f t="shared" si="18"/>
        <v>54.476210418996075</v>
      </c>
      <c r="K173" s="35">
        <f t="shared" si="19"/>
        <v>363.80464196751143</v>
      </c>
      <c r="L173" s="35">
        <f t="shared" si="20"/>
        <v>194.77791439169022</v>
      </c>
      <c r="N173" s="7">
        <f t="shared" si="21"/>
        <v>1489.1342291978283</v>
      </c>
    </row>
    <row r="174" spans="1:14" ht="11.25">
      <c r="A174" s="25">
        <f t="shared" si="23"/>
        <v>29</v>
      </c>
      <c r="B174" s="1" t="str">
        <f>'recalc raw'!C31</f>
        <v>Blank 2</v>
      </c>
      <c r="C174" s="7">
        <f t="shared" si="11"/>
        <v>1.6529139930956016</v>
      </c>
      <c r="D174" s="7">
        <f t="shared" si="12"/>
        <v>6.246832235197934</v>
      </c>
      <c r="E174" s="7">
        <f t="shared" si="13"/>
        <v>-2.2406107119670655</v>
      </c>
      <c r="F174" s="7">
        <f t="shared" si="14"/>
        <v>0.8713538189319252</v>
      </c>
      <c r="G174" s="7">
        <f t="shared" si="15"/>
        <v>0.8676333610200321</v>
      </c>
      <c r="H174" s="7">
        <f t="shared" si="16"/>
        <v>-3.789993514063774</v>
      </c>
      <c r="I174" s="7">
        <f t="shared" si="17"/>
        <v>2.087805606413932</v>
      </c>
      <c r="J174" s="7">
        <f t="shared" si="18"/>
        <v>3.0244528027265565</v>
      </c>
      <c r="K174" s="7">
        <f t="shared" si="19"/>
        <v>11.130381486720095</v>
      </c>
      <c r="L174" s="7">
        <f t="shared" si="20"/>
        <v>1.2876891602043294</v>
      </c>
      <c r="N174" s="35">
        <f t="shared" si="21"/>
        <v>10.008076751559472</v>
      </c>
    </row>
    <row r="175" spans="1:14" s="116" customFormat="1" ht="11.25">
      <c r="A175" s="115">
        <f t="shared" si="23"/>
        <v>30</v>
      </c>
      <c r="B175" s="116" t="str">
        <f>'recalc raw'!C32</f>
        <v>DTS-1 (2)</v>
      </c>
      <c r="C175" s="117">
        <f t="shared" si="11"/>
        <v>2.2117770125955545</v>
      </c>
      <c r="D175" s="117">
        <f t="shared" si="12"/>
        <v>6.738801100449606</v>
      </c>
      <c r="E175" s="117">
        <f t="shared" si="13"/>
        <v>4997.934412699323</v>
      </c>
      <c r="F175" s="117">
        <f t="shared" si="14"/>
        <v>3657.7758587143344</v>
      </c>
      <c r="G175" s="117">
        <f t="shared" si="15"/>
        <v>4.7187526463353295</v>
      </c>
      <c r="H175" s="117">
        <f t="shared" si="16"/>
        <v>173.46311834808964</v>
      </c>
      <c r="I175" s="117">
        <f t="shared" si="17"/>
        <v>2.3687839439154077</v>
      </c>
      <c r="J175" s="117">
        <f t="shared" si="18"/>
        <v>3.9759283711762823</v>
      </c>
      <c r="K175" s="117">
        <f t="shared" si="19"/>
        <v>26.965371492006224</v>
      </c>
      <c r="L175" s="117">
        <f t="shared" si="20"/>
        <v>2.3467776916448186</v>
      </c>
      <c r="N175" s="117">
        <f>SUM(C175:J175,L175)</f>
        <v>8851.534210527861</v>
      </c>
    </row>
    <row r="176" spans="1:14" s="116" customFormat="1" ht="11.25">
      <c r="A176" s="115">
        <f t="shared" si="23"/>
        <v>31</v>
      </c>
      <c r="B176" s="116" t="str">
        <f>'recalc raw'!C33</f>
        <v>JGB-1 (2)</v>
      </c>
      <c r="C176" s="117">
        <f t="shared" si="11"/>
        <v>22.899315300086414</v>
      </c>
      <c r="D176" s="117">
        <f t="shared" si="12"/>
        <v>134.79248787163272</v>
      </c>
      <c r="E176" s="117">
        <f t="shared" si="13"/>
        <v>68.50729499297778</v>
      </c>
      <c r="F176" s="117">
        <f t="shared" si="14"/>
        <v>33.82521201279067</v>
      </c>
      <c r="G176" s="117">
        <f t="shared" si="15"/>
        <v>46.606085075219816</v>
      </c>
      <c r="H176" s="117">
        <f t="shared" si="16"/>
        <v>90.77469721607338</v>
      </c>
      <c r="I176" s="117">
        <f t="shared" si="17"/>
        <v>484.17464262861967</v>
      </c>
      <c r="J176" s="117">
        <f t="shared" si="18"/>
        <v>97.6822611228267</v>
      </c>
      <c r="K176" s="117">
        <f t="shared" si="19"/>
        <v>1432.1377784000763</v>
      </c>
      <c r="L176" s="117">
        <f t="shared" si="20"/>
        <v>45.66145212210444</v>
      </c>
      <c r="N176" s="117">
        <f t="shared" si="21"/>
        <v>1024.9234483423315</v>
      </c>
    </row>
    <row r="177" spans="1:14" s="116" customFormat="1" ht="11.25">
      <c r="A177" s="115">
        <f>A176+1</f>
        <v>32</v>
      </c>
      <c r="B177" s="116" t="str">
        <f>'recalc raw'!C34</f>
        <v>Drift (8)</v>
      </c>
      <c r="C177" s="117">
        <f t="shared" si="11"/>
        <v>56.964648170841066</v>
      </c>
      <c r="D177" s="117">
        <f t="shared" si="12"/>
        <v>261.0968480585485</v>
      </c>
      <c r="E177" s="117">
        <f t="shared" si="13"/>
        <v>2565.7924136146808</v>
      </c>
      <c r="F177" s="117">
        <f t="shared" si="14"/>
        <v>1092.780186203447</v>
      </c>
      <c r="G177" s="117">
        <f t="shared" si="15"/>
        <v>41.344328313270985</v>
      </c>
      <c r="H177" s="117">
        <f t="shared" si="16"/>
        <v>91.82881903252097</v>
      </c>
      <c r="I177" s="117">
        <f t="shared" si="17"/>
        <v>557.664729706065</v>
      </c>
      <c r="J177" s="117">
        <f t="shared" si="18"/>
        <v>164.27119203955198</v>
      </c>
      <c r="K177" s="117">
        <f t="shared" si="19"/>
        <v>685.3243427411193</v>
      </c>
      <c r="L177" s="117">
        <f t="shared" si="20"/>
        <v>283.01794527567415</v>
      </c>
      <c r="N177" s="118">
        <f t="shared" si="21"/>
        <v>5114.761110414601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2" ySplit="2" topLeftCell="C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5" sqref="C25"/>
    </sheetView>
  </sheetViews>
  <sheetFormatPr defaultColWidth="11.421875" defaultRowHeight="12.75"/>
  <cols>
    <col min="1" max="1" width="4.421875" style="160" customWidth="1"/>
    <col min="2" max="2" width="17.57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60"/>
      <c r="B1" s="23" t="s">
        <v>914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60"/>
      <c r="B2" s="23" t="str">
        <f>'blk, drift &amp; conc calc'!B145</f>
        <v>Sample</v>
      </c>
      <c r="C2" s="23" t="str">
        <f>'blk, drift &amp; conc calc'!C110</f>
        <v>Y 371.029</v>
      </c>
      <c r="D2" s="23" t="str">
        <f>'blk, drift &amp; conc calc'!D110</f>
        <v>Ba 455.403</v>
      </c>
      <c r="E2" s="23" t="str">
        <f>'blk, drift &amp; conc calc'!E110</f>
        <v>Cr 267.716</v>
      </c>
      <c r="F2" s="23" t="str">
        <f>'blk, drift &amp; conc calc'!F110</f>
        <v>Ni 231.604</v>
      </c>
      <c r="G2" s="23" t="str">
        <f>'blk, drift &amp; conc calc'!G110</f>
        <v>Sc 361.384</v>
      </c>
      <c r="H2" s="23" t="str">
        <f>'blk, drift &amp; conc calc'!H110</f>
        <v>Co 228.616</v>
      </c>
      <c r="I2" s="23" t="str">
        <f>'blk, drift &amp; conc calc'!I110</f>
        <v>Sr 407.771</v>
      </c>
      <c r="J2" s="23" t="str">
        <f>'blk, drift &amp; conc calc'!J110</f>
        <v>Cu 324.754</v>
      </c>
      <c r="K2" s="23" t="str">
        <f>'blk, drift &amp; conc calc'!K110</f>
        <v>V 292.402</v>
      </c>
      <c r="L2" s="23" t="str">
        <f>'blk, drift &amp; conc calc'!L110</f>
        <v>Zr 343.823</v>
      </c>
      <c r="M2" s="23"/>
      <c r="N2" s="23" t="s">
        <v>702</v>
      </c>
      <c r="O2" s="23"/>
      <c r="P2" s="23">
        <f>'blk, drift &amp; conc calc'!M1</f>
        <v>0</v>
      </c>
      <c r="Q2" s="23">
        <f>'blk, drift &amp; conc calc'!N1</f>
        <v>0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60">
        <f>'blk, drift &amp; conc calc'!A146</f>
        <v>1</v>
      </c>
      <c r="B3" s="7" t="str">
        <f>'blk, drift &amp; conc calc'!B146</f>
        <v>Drift (1)</v>
      </c>
      <c r="C3" s="35">
        <f>'blk, drift &amp; conc calc'!C111</f>
        <v>26.631439070051925</v>
      </c>
      <c r="D3" s="7">
        <f>'blk, drift &amp; conc calc'!D111</f>
        <v>138.2196125243772</v>
      </c>
      <c r="E3" s="7">
        <f>'blk, drift &amp; conc calc'!E111</f>
        <v>1794.2604291011753</v>
      </c>
      <c r="F3" s="7">
        <f>'blk, drift &amp; conc calc'!F111</f>
        <v>659.0954078428512</v>
      </c>
      <c r="G3" s="7">
        <f>'blk, drift &amp; conc calc'!G111</f>
        <v>32.02504129610456</v>
      </c>
      <c r="H3" s="7">
        <f>'blk, drift &amp; conc calc'!H111</f>
        <v>65.63889852217368</v>
      </c>
      <c r="I3" s="7">
        <f>'blk, drift &amp; conc calc'!I111</f>
        <v>413.6978707018286</v>
      </c>
      <c r="J3" s="7">
        <f>'blk, drift &amp; conc calc'!J111</f>
        <v>136.32464069672363</v>
      </c>
      <c r="K3" s="7">
        <f>'blk, drift &amp; conc calc'!K111</f>
        <v>299.1376441471494</v>
      </c>
      <c r="L3" s="7">
        <f>'blk, drift &amp; conc calc'!L111</f>
        <v>169.67502714368953</v>
      </c>
      <c r="M3" s="7"/>
      <c r="N3" s="7">
        <f>SUM(C3:L3)</f>
        <v>3734.7060110461252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17.685582634910972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60">
        <f>'blk, drift &amp; conc calc'!A149</f>
        <v>4</v>
      </c>
      <c r="B4" s="7" t="str">
        <f>'blk, drift &amp; conc calc'!B149</f>
        <v>Drift (2)</v>
      </c>
      <c r="C4" s="35">
        <f>'blk, drift &amp; conc calc'!C114</f>
        <v>26.631439070051925</v>
      </c>
      <c r="D4" s="7">
        <f>'blk, drift &amp; conc calc'!D114</f>
        <v>138.2196125243772</v>
      </c>
      <c r="E4" s="7">
        <f>'blk, drift &amp; conc calc'!E114</f>
        <v>1794.2604291011753</v>
      </c>
      <c r="F4" s="7">
        <f>'blk, drift &amp; conc calc'!F114</f>
        <v>659.0954078428512</v>
      </c>
      <c r="G4" s="7">
        <f>'blk, drift &amp; conc calc'!G114</f>
        <v>32.02504129610456</v>
      </c>
      <c r="H4" s="7">
        <f>'blk, drift &amp; conc calc'!H114</f>
        <v>65.63889852217368</v>
      </c>
      <c r="I4" s="7">
        <f>'blk, drift &amp; conc calc'!I114</f>
        <v>413.69787070182855</v>
      </c>
      <c r="J4" s="7">
        <f>'blk, drift &amp; conc calc'!J114</f>
        <v>136.32464069672363</v>
      </c>
      <c r="K4" s="7">
        <f>'blk, drift &amp; conc calc'!K114</f>
        <v>299.1376441471494</v>
      </c>
      <c r="L4" s="7">
        <f>'blk, drift &amp; conc calc'!L114</f>
        <v>169.67502714368953</v>
      </c>
      <c r="M4" s="7"/>
      <c r="N4" s="7">
        <f aca="true" t="shared" si="0" ref="N4:N9">SUM(C4:L4)</f>
        <v>3734.706011046125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17.685582634910972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60">
        <f>'blk, drift &amp; conc calc'!A152</f>
        <v>7</v>
      </c>
      <c r="B5" s="7" t="str">
        <f>'blk, drift &amp; conc calc'!B152</f>
        <v>Drift (3)</v>
      </c>
      <c r="C5" s="35">
        <f>'blk, drift &amp; conc calc'!C117</f>
        <v>26.631439070051925</v>
      </c>
      <c r="D5" s="7">
        <f>'blk, drift &amp; conc calc'!D117</f>
        <v>138.2196125243772</v>
      </c>
      <c r="E5" s="7">
        <f>'blk, drift &amp; conc calc'!E117</f>
        <v>1794.2604291011753</v>
      </c>
      <c r="F5" s="7">
        <f>'blk, drift &amp; conc calc'!F117</f>
        <v>659.0954078428512</v>
      </c>
      <c r="G5" s="7">
        <f>'blk, drift &amp; conc calc'!G117</f>
        <v>32.02504129610456</v>
      </c>
      <c r="H5" s="7">
        <f>'blk, drift &amp; conc calc'!H117</f>
        <v>65.63889852217368</v>
      </c>
      <c r="I5" s="7">
        <f>'blk, drift &amp; conc calc'!I117</f>
        <v>413.6978707018286</v>
      </c>
      <c r="J5" s="7">
        <f>'blk, drift &amp; conc calc'!J117</f>
        <v>136.32464069672363</v>
      </c>
      <c r="K5" s="7">
        <f>'blk, drift &amp; conc calc'!K117</f>
        <v>299.1376441471494</v>
      </c>
      <c r="L5" s="7">
        <f>'blk, drift &amp; conc calc'!L117</f>
        <v>169.67502714368953</v>
      </c>
      <c r="M5" s="7"/>
      <c r="N5" s="7">
        <f t="shared" si="0"/>
        <v>3734.7060110461252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17.685582634910972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60">
        <f>'blk, drift &amp; conc calc'!A157</f>
        <v>12</v>
      </c>
      <c r="B6" s="7" t="str">
        <f>'blk, drift &amp; conc calc'!B157</f>
        <v>Drift (4)</v>
      </c>
      <c r="C6" s="35">
        <f>'blk, drift &amp; conc calc'!C122</f>
        <v>26.631439070051925</v>
      </c>
      <c r="D6" s="7">
        <f>'blk, drift &amp; conc calc'!D122</f>
        <v>138.2196125243772</v>
      </c>
      <c r="E6" s="7">
        <f>'blk, drift &amp; conc calc'!E122</f>
        <v>1794.2604291011753</v>
      </c>
      <c r="F6" s="7">
        <f>'blk, drift &amp; conc calc'!F122</f>
        <v>659.0954078428512</v>
      </c>
      <c r="G6" s="7">
        <f>'blk, drift &amp; conc calc'!G122</f>
        <v>32.02504129610456</v>
      </c>
      <c r="H6" s="7">
        <f>'blk, drift &amp; conc calc'!H122</f>
        <v>65.63889852217368</v>
      </c>
      <c r="I6" s="7">
        <f>'blk, drift &amp; conc calc'!I122</f>
        <v>413.6978707018286</v>
      </c>
      <c r="J6" s="7">
        <f>'blk, drift &amp; conc calc'!J122</f>
        <v>136.32464069672363</v>
      </c>
      <c r="K6" s="7">
        <f>'blk, drift &amp; conc calc'!K122</f>
        <v>299.1376441471494</v>
      </c>
      <c r="L6" s="7">
        <f>'blk, drift &amp; conc calc'!L122</f>
        <v>169.67502714368953</v>
      </c>
      <c r="M6" s="7"/>
      <c r="N6" s="7">
        <f t="shared" si="0"/>
        <v>3734.7060110461252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17.685582634910972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60">
        <f>'blk, drift &amp; conc calc'!A162</f>
        <v>17</v>
      </c>
      <c r="B7" s="7" t="str">
        <f>'blk, drift &amp; conc calc'!B162</f>
        <v>Drift (5)</v>
      </c>
      <c r="C7" s="35">
        <f>'blk, drift &amp; conc calc'!C127</f>
        <v>26.631439070051925</v>
      </c>
      <c r="D7" s="7">
        <f>'blk, drift &amp; conc calc'!D127</f>
        <v>138.21961252437717</v>
      </c>
      <c r="E7" s="7">
        <f>'blk, drift &amp; conc calc'!E127</f>
        <v>1794.2604291011753</v>
      </c>
      <c r="F7" s="7">
        <f>'blk, drift &amp; conc calc'!F127</f>
        <v>659.0954078428512</v>
      </c>
      <c r="G7" s="7">
        <f>'blk, drift &amp; conc calc'!G127</f>
        <v>32.02504129610456</v>
      </c>
      <c r="H7" s="7">
        <f>'blk, drift &amp; conc calc'!H127</f>
        <v>65.63889852217368</v>
      </c>
      <c r="I7" s="7">
        <f>'blk, drift &amp; conc calc'!I127</f>
        <v>413.6978707018286</v>
      </c>
      <c r="J7" s="7">
        <f>'blk, drift &amp; conc calc'!J127</f>
        <v>136.32464069672363</v>
      </c>
      <c r="K7" s="7">
        <f>'blk, drift &amp; conc calc'!K127</f>
        <v>299.1376441471494</v>
      </c>
      <c r="L7" s="7">
        <f>'blk, drift &amp; conc calc'!L127</f>
        <v>169.67502714368953</v>
      </c>
      <c r="M7" s="7"/>
      <c r="N7" s="7">
        <f t="shared" si="0"/>
        <v>3734.7060110461252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17.685582634910972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60">
        <f>'blk, drift &amp; conc calc'!A167</f>
        <v>22</v>
      </c>
      <c r="B8" s="7" t="str">
        <f>'blk, drift &amp; conc calc'!B167</f>
        <v>Drift (6)</v>
      </c>
      <c r="C8" s="35">
        <f>'blk, drift &amp; conc calc'!C132</f>
        <v>26.631439070051925</v>
      </c>
      <c r="D8" s="7">
        <f>'blk, drift &amp; conc calc'!D132</f>
        <v>138.2196125243772</v>
      </c>
      <c r="E8" s="7">
        <f>'blk, drift &amp; conc calc'!E132</f>
        <v>1794.2604291011753</v>
      </c>
      <c r="F8" s="7">
        <f>'blk, drift &amp; conc calc'!F132</f>
        <v>659.0954078428512</v>
      </c>
      <c r="G8" s="7">
        <f>'blk, drift &amp; conc calc'!G132</f>
        <v>32.02504129610456</v>
      </c>
      <c r="H8" s="7">
        <f>'blk, drift &amp; conc calc'!H132</f>
        <v>65.63889852217368</v>
      </c>
      <c r="I8" s="7">
        <f>'blk, drift &amp; conc calc'!I132</f>
        <v>413.6978707018286</v>
      </c>
      <c r="J8" s="7">
        <f>'blk, drift &amp; conc calc'!J132</f>
        <v>136.32464069672363</v>
      </c>
      <c r="K8" s="7">
        <f>'blk, drift &amp; conc calc'!K132</f>
        <v>299.1376441471494</v>
      </c>
      <c r="L8" s="7">
        <f>'blk, drift &amp; conc calc'!L132</f>
        <v>169.67502714368953</v>
      </c>
      <c r="M8" s="7"/>
      <c r="N8" s="7">
        <f t="shared" si="0"/>
        <v>3734.7060110461252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17.685582634910972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60">
        <f>'blk, drift &amp; conc calc'!A172</f>
        <v>27</v>
      </c>
      <c r="B9" s="7" t="str">
        <f>'blk, drift &amp; conc calc'!B172</f>
        <v>Drift (7)</v>
      </c>
      <c r="C9" s="35">
        <f>'blk, drift &amp; conc calc'!C137</f>
        <v>26.631439070051925</v>
      </c>
      <c r="D9" s="7">
        <f>'blk, drift &amp; conc calc'!D137</f>
        <v>138.2196125243772</v>
      </c>
      <c r="E9" s="7">
        <f>'blk, drift &amp; conc calc'!E137</f>
        <v>1794.2604291011753</v>
      </c>
      <c r="F9" s="7">
        <f>'blk, drift &amp; conc calc'!F137</f>
        <v>659.0954078428512</v>
      </c>
      <c r="G9" s="7">
        <f>'blk, drift &amp; conc calc'!G137</f>
        <v>32.02504129610456</v>
      </c>
      <c r="H9" s="7">
        <f>'blk, drift &amp; conc calc'!H137</f>
        <v>65.63889852217368</v>
      </c>
      <c r="I9" s="7">
        <f>'blk, drift &amp; conc calc'!I137</f>
        <v>413.6978707018286</v>
      </c>
      <c r="J9" s="7">
        <f>'blk, drift &amp; conc calc'!J137</f>
        <v>136.32464069672363</v>
      </c>
      <c r="K9" s="7">
        <f>'blk, drift &amp; conc calc'!K137</f>
        <v>299.1376441471494</v>
      </c>
      <c r="L9" s="7">
        <f>'blk, drift &amp; conc calc'!L137</f>
        <v>169.67502714368953</v>
      </c>
      <c r="M9" s="7"/>
      <c r="N9" s="7">
        <f t="shared" si="0"/>
        <v>3734.7060110461252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17.685582634910972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60">
        <f>'blk, drift &amp; conc calc'!A177</f>
        <v>32</v>
      </c>
      <c r="B10" s="40" t="str">
        <f>'blk, drift &amp; conc calc'!B177</f>
        <v>Drift (8)</v>
      </c>
      <c r="C10" s="93">
        <f>'blk, drift &amp; conc calc'!C142</f>
        <v>26.631439070051925</v>
      </c>
      <c r="D10" s="32">
        <f>'blk, drift &amp; conc calc'!D142</f>
        <v>138.2196125243772</v>
      </c>
      <c r="E10" s="32">
        <f>'blk, drift &amp; conc calc'!E142</f>
        <v>1794.2604291011753</v>
      </c>
      <c r="F10" s="32">
        <f>'blk, drift &amp; conc calc'!F142</f>
        <v>659.0954078428512</v>
      </c>
      <c r="G10" s="32">
        <f>'blk, drift &amp; conc calc'!G142</f>
        <v>32.02504129610456</v>
      </c>
      <c r="H10" s="32">
        <f>'blk, drift &amp; conc calc'!H142</f>
        <v>65.63889852217368</v>
      </c>
      <c r="I10" s="32">
        <f>'blk, drift &amp; conc calc'!I142</f>
        <v>413.6978707018286</v>
      </c>
      <c r="J10" s="32">
        <f>'blk, drift &amp; conc calc'!J142</f>
        <v>136.32464069672363</v>
      </c>
      <c r="K10" s="32">
        <f>'blk, drift &amp; conc calc'!K142</f>
        <v>299.1376441471494</v>
      </c>
      <c r="L10" s="32">
        <f>'blk, drift &amp; conc calc'!L142</f>
        <v>169.67502714368953</v>
      </c>
      <c r="M10" s="40"/>
      <c r="N10" s="7">
        <f>SUM(C10:L10)</f>
        <v>3734.7060110461252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17.685582634910972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61"/>
      <c r="B11" s="35" t="s">
        <v>812</v>
      </c>
      <c r="C11" s="35">
        <v>26</v>
      </c>
      <c r="D11" s="35">
        <v>130</v>
      </c>
      <c r="E11" s="35">
        <v>280</v>
      </c>
      <c r="F11" s="35">
        <v>119</v>
      </c>
      <c r="G11" s="35">
        <v>32</v>
      </c>
      <c r="H11" s="35">
        <v>45</v>
      </c>
      <c r="I11" s="35">
        <v>389</v>
      </c>
      <c r="J11" s="35">
        <v>127</v>
      </c>
      <c r="K11" s="35">
        <v>317</v>
      </c>
      <c r="L11" s="35">
        <v>172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-0.6314390700519255</v>
      </c>
      <c r="D12" s="35">
        <f t="shared" si="1"/>
        <v>-8.219612524377169</v>
      </c>
      <c r="E12" s="35">
        <f t="shared" si="1"/>
        <v>-1514.2604291011753</v>
      </c>
      <c r="F12" s="35">
        <f t="shared" si="1"/>
        <v>-540.0954078428512</v>
      </c>
      <c r="G12" s="35">
        <f t="shared" si="1"/>
        <v>-0.025041296104561184</v>
      </c>
      <c r="H12" s="35">
        <f t="shared" si="1"/>
        <v>-20.638898522173676</v>
      </c>
      <c r="I12" s="35">
        <f t="shared" si="1"/>
        <v>-24.697870701828606</v>
      </c>
      <c r="J12" s="35">
        <f t="shared" si="1"/>
        <v>-9.324640696723634</v>
      </c>
      <c r="K12" s="35">
        <f t="shared" si="1"/>
        <v>17.862355852850612</v>
      </c>
      <c r="L12" s="35">
        <f t="shared" si="1"/>
        <v>2.324972856310467</v>
      </c>
      <c r="M12" s="35"/>
      <c r="N12" s="35">
        <f>N11-N7</f>
        <v>-3634.7060110461252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-24.16441736508903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-2.428611807892021</v>
      </c>
      <c r="D13" s="35">
        <f t="shared" si="3"/>
        <v>-6.322778864905515</v>
      </c>
      <c r="E13" s="35">
        <f t="shared" si="3"/>
        <v>-540.8072961075626</v>
      </c>
      <c r="F13" s="35">
        <f t="shared" si="3"/>
        <v>-453.86168726290015</v>
      </c>
      <c r="G13" s="35">
        <f t="shared" si="3"/>
        <v>-0.0782540503267537</v>
      </c>
      <c r="H13" s="35">
        <f t="shared" si="3"/>
        <v>-45.864218938163724</v>
      </c>
      <c r="I13" s="35">
        <f t="shared" si="3"/>
        <v>-6.349067018464938</v>
      </c>
      <c r="J13" s="35">
        <f t="shared" si="3"/>
        <v>-7.342236769073727</v>
      </c>
      <c r="K13" s="35">
        <f t="shared" si="3"/>
        <v>5.6348125718771644</v>
      </c>
      <c r="L13" s="35">
        <f t="shared" si="3"/>
        <v>1.3517284048316667</v>
      </c>
      <c r="M13" s="35"/>
      <c r="N13" s="35">
        <f>(N11-N7)/N11*100</f>
        <v>-3634.706011046125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-57.74054328575634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12"/>
      <c r="D14" s="112"/>
      <c r="E14" s="112"/>
      <c r="F14" s="112"/>
      <c r="G14" s="112"/>
      <c r="H14" s="112"/>
      <c r="I14" s="112"/>
      <c r="J14" s="112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60">
        <f>'blk, drift &amp; conc calc'!A148</f>
        <v>3</v>
      </c>
      <c r="B15" s="40" t="str">
        <f>'blk, drift &amp; conc calc'!B148</f>
        <v>BIR-1 (1)</v>
      </c>
      <c r="C15" s="32">
        <f>'blk, drift &amp; conc calc'!C113</f>
        <v>16.471383253654373</v>
      </c>
      <c r="D15" s="32">
        <f>'blk, drift &amp; conc calc'!D113</f>
        <v>10.019658896139273</v>
      </c>
      <c r="E15" s="32">
        <f>'blk, drift &amp; conc calc'!E113</f>
        <v>383.17290716035166</v>
      </c>
      <c r="F15" s="32">
        <f>'blk, drift &amp; conc calc'!F113</f>
        <v>173.02758362480182</v>
      </c>
      <c r="G15" s="32">
        <f>'blk, drift &amp; conc calc'!G113</f>
        <v>47.028068867698686</v>
      </c>
      <c r="H15" s="32">
        <f>'blk, drift &amp; conc calc'!H113</f>
        <v>59.29225325931859</v>
      </c>
      <c r="I15" s="32">
        <f>'blk, drift &amp; conc calc'!I113</f>
        <v>106.063866235077</v>
      </c>
      <c r="J15" s="32">
        <f>'blk, drift &amp; conc calc'!J113</f>
        <v>126.16829779745845</v>
      </c>
      <c r="K15" s="32">
        <f>'blk, drift &amp; conc calc'!K113</f>
        <v>310.40378905516997</v>
      </c>
      <c r="L15" s="32">
        <f>'blk, drift &amp; conc calc'!L113</f>
        <v>17.084958362275472</v>
      </c>
      <c r="M15" s="7"/>
      <c r="N15" s="7">
        <f>SUM(C15:L15)</f>
        <v>1248.7327665119456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17.890164847333168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60">
        <f>'blk, drift &amp; conc calc'!A163</f>
        <v>18</v>
      </c>
      <c r="B16" s="40" t="str">
        <f>'blk, drift &amp; conc calc'!B163</f>
        <v>BIR-1 (2)</v>
      </c>
      <c r="C16" s="32">
        <f>'blk, drift &amp; conc calc'!C128</f>
        <v>16.518816146836322</v>
      </c>
      <c r="D16" s="32">
        <f>'blk, drift &amp; conc calc'!D128</f>
        <v>9.798108530622402</v>
      </c>
      <c r="E16" s="32">
        <f>'blk, drift &amp; conc calc'!E128</f>
        <v>374.75186557235054</v>
      </c>
      <c r="F16" s="32">
        <f>'blk, drift &amp; conc calc'!F128</f>
        <v>167.95513918729182</v>
      </c>
      <c r="G16" s="32">
        <f>'blk, drift &amp; conc calc'!G128</f>
        <v>42.420179716934896</v>
      </c>
      <c r="H16" s="32">
        <f>'blk, drift &amp; conc calc'!H128</f>
        <v>60.109550771109355</v>
      </c>
      <c r="I16" s="32">
        <f>'blk, drift &amp; conc calc'!I128</f>
        <v>113.37188213081838</v>
      </c>
      <c r="J16" s="32">
        <f>'blk, drift &amp; conc calc'!J128</f>
        <v>123.78846033663481</v>
      </c>
      <c r="K16" s="40">
        <f>'blk, drift &amp; conc calc'!K128</f>
        <v>317.1741421399183</v>
      </c>
      <c r="L16" s="32">
        <f>'blk, drift &amp; conc calc'!L128</f>
        <v>17.469474258594026</v>
      </c>
      <c r="M16" s="7"/>
      <c r="N16" s="7">
        <f>SUM(C16:L16)</f>
        <v>1243.3576187911108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13.210107441132068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62"/>
      <c r="B17" s="35" t="s">
        <v>868</v>
      </c>
      <c r="C17" s="35">
        <v>16</v>
      </c>
      <c r="D17" s="35">
        <v>7</v>
      </c>
      <c r="E17" s="35">
        <v>370</v>
      </c>
      <c r="F17" s="35">
        <v>170</v>
      </c>
      <c r="G17" s="35">
        <v>44</v>
      </c>
      <c r="H17" s="35">
        <v>52</v>
      </c>
      <c r="I17" s="35">
        <v>110</v>
      </c>
      <c r="J17" s="35">
        <v>125</v>
      </c>
      <c r="K17" s="35">
        <v>310</v>
      </c>
      <c r="L17" s="35">
        <v>18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-0.49509970024534766</v>
      </c>
      <c r="D18" s="35">
        <f aca="true" t="shared" si="5" ref="D18:L18">D17-AVERAGE(D15:D16)</f>
        <v>-2.9088837133808383</v>
      </c>
      <c r="E18" s="35">
        <f t="shared" si="5"/>
        <v>-8.962386366351097</v>
      </c>
      <c r="F18" s="35">
        <f t="shared" si="5"/>
        <v>-0.49136140604682055</v>
      </c>
      <c r="G18" s="35">
        <f t="shared" si="5"/>
        <v>-0.7241242923167874</v>
      </c>
      <c r="H18" s="35">
        <f t="shared" si="5"/>
        <v>-7.70090201521397</v>
      </c>
      <c r="I18" s="35">
        <f t="shared" si="5"/>
        <v>0.2821258170523038</v>
      </c>
      <c r="J18" s="35">
        <f t="shared" si="5"/>
        <v>0.02162093295336831</v>
      </c>
      <c r="K18" s="35">
        <f t="shared" si="5"/>
        <v>-3.78896559754412</v>
      </c>
      <c r="L18" s="35">
        <f t="shared" si="5"/>
        <v>0.7227836895652509</v>
      </c>
      <c r="M18" s="35"/>
      <c r="N18" s="35">
        <f>N17-AVERAGE(N15:N16)</f>
        <v>-1146.0451926515282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-28.449863855767383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-3.094373126533423</v>
      </c>
      <c r="D19" s="35">
        <f aca="true" t="shared" si="7" ref="D19:L19">(D17-AVERAGE(D15:D16))/D17*100</f>
        <v>-41.55548161972626</v>
      </c>
      <c r="E19" s="35">
        <f t="shared" si="7"/>
        <v>-2.4222665855002967</v>
      </c>
      <c r="F19" s="35">
        <f t="shared" si="7"/>
        <v>-0.28903612120401206</v>
      </c>
      <c r="G19" s="35">
        <f t="shared" si="7"/>
        <v>-1.6457370279926986</v>
      </c>
      <c r="H19" s="35">
        <f t="shared" si="7"/>
        <v>-14.809426952334556</v>
      </c>
      <c r="I19" s="35">
        <f t="shared" si="7"/>
        <v>0.25647801550209437</v>
      </c>
      <c r="J19" s="35">
        <f t="shared" si="7"/>
        <v>0.017296746362694647</v>
      </c>
      <c r="K19" s="35">
        <f t="shared" si="7"/>
        <v>-1.2222469669497162</v>
      </c>
      <c r="L19" s="35">
        <f t="shared" si="7"/>
        <v>4.015464942029171</v>
      </c>
      <c r="M19" s="35"/>
      <c r="N19" s="35">
        <f>(N17-AVERAGE(N15:N16))/N17*100</f>
        <v>-1146.0451926515282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-64.6587814903804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60">
        <f>'blk, drift &amp; conc calc'!A150</f>
        <v>5</v>
      </c>
      <c r="B21" s="7" t="str">
        <f>'blk, drift &amp; conc calc'!B150</f>
        <v>JP-1 (1)</v>
      </c>
      <c r="C21" s="7">
        <f>'blk, drift &amp; conc calc'!C115</f>
        <v>0.9820385702999412</v>
      </c>
      <c r="D21" s="7">
        <f>'blk, drift &amp; conc calc'!D115</f>
        <v>13.252950810089942</v>
      </c>
      <c r="E21" s="7">
        <f>'blk, drift &amp; conc calc'!E115</f>
        <v>2774.771981786597</v>
      </c>
      <c r="F21" s="7">
        <f>'blk, drift &amp; conc calc'!F115</f>
        <v>2457.8090951561676</v>
      </c>
      <c r="G21" s="7">
        <f>'blk, drift &amp; conc calc'!G115</f>
        <v>7.697474538442867</v>
      </c>
      <c r="H21" s="7">
        <f>'blk, drift &amp; conc calc'!H115</f>
        <v>115.0695167311297</v>
      </c>
      <c r="I21" s="7">
        <f>'blk, drift &amp; conc calc'!I115</f>
        <v>1.929425356965407</v>
      </c>
      <c r="J21" s="7">
        <f>'blk, drift &amp; conc calc'!J115</f>
        <v>5.058420824417645</v>
      </c>
      <c r="K21" s="7">
        <f>'blk, drift &amp; conc calc'!K115</f>
        <v>25.77262382975603</v>
      </c>
      <c r="L21" s="7">
        <f>'blk, drift &amp; conc calc'!L115</f>
        <v>5.9154060938562</v>
      </c>
      <c r="M21" s="7"/>
      <c r="N21" s="7">
        <f>SUM(C21:L21)</f>
        <v>5408.258933697722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12.723103865254146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60">
        <f>'blk, drift &amp; conc calc'!A169</f>
        <v>24</v>
      </c>
      <c r="B22" s="7" t="str">
        <f>'blk, drift &amp; conc calc'!B169</f>
        <v>JP-1 (2)</v>
      </c>
      <c r="C22" s="7">
        <f>'blk, drift &amp; conc calc'!C134</f>
        <v>0.8710858438206927</v>
      </c>
      <c r="D22" s="7">
        <f>'blk, drift &amp; conc calc'!D134</f>
        <v>13.211400307767171</v>
      </c>
      <c r="E22" s="7">
        <f>'blk, drift &amp; conc calc'!E134</f>
        <v>2837.0326226132197</v>
      </c>
      <c r="F22" s="7">
        <f>'blk, drift &amp; conc calc'!F134</f>
        <v>2462.188372161136</v>
      </c>
      <c r="G22" s="7">
        <f>'blk, drift &amp; conc calc'!G134</f>
        <v>7.6880612300551</v>
      </c>
      <c r="H22" s="7">
        <f>'blk, drift &amp; conc calc'!H134</f>
        <v>108.9794813524561</v>
      </c>
      <c r="I22" s="7">
        <f>'blk, drift &amp; conc calc'!I134</f>
        <v>2.0720964240713147</v>
      </c>
      <c r="J22" s="7">
        <f>'blk, drift &amp; conc calc'!J134</f>
        <v>5.1097874968552475</v>
      </c>
      <c r="K22" s="7">
        <f>'blk, drift &amp; conc calc'!K134</f>
        <v>27.13387582173477</v>
      </c>
      <c r="L22" s="7">
        <f>'blk, drift &amp; conc calc'!L134</f>
        <v>5.4862125930354395</v>
      </c>
      <c r="M22" s="7"/>
      <c r="N22" s="7">
        <f>SUM(C22:L22)</f>
        <v>5469.772995844151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18.012689164673876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62"/>
      <c r="B23" s="35" t="s">
        <v>811</v>
      </c>
      <c r="C23" s="35">
        <v>1.54</v>
      </c>
      <c r="D23" s="35">
        <v>19.5</v>
      </c>
      <c r="E23" s="35">
        <v>2807</v>
      </c>
      <c r="F23" s="35">
        <v>2460</v>
      </c>
      <c r="G23" s="35">
        <v>7.24</v>
      </c>
      <c r="H23" s="35">
        <v>116</v>
      </c>
      <c r="I23" s="35">
        <v>3.32</v>
      </c>
      <c r="J23" s="35">
        <v>6.72</v>
      </c>
      <c r="K23" s="35">
        <v>27.7</v>
      </c>
      <c r="L23" s="35">
        <v>5.92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62"/>
      <c r="B24" s="35"/>
      <c r="C24" s="35">
        <f aca="true" t="shared" si="9" ref="C24:L24">C23-AVERAGE(C21:C22)</f>
        <v>0.613437792939683</v>
      </c>
      <c r="D24" s="35">
        <f t="shared" si="9"/>
        <v>6.267824441071443</v>
      </c>
      <c r="E24" s="35">
        <f t="shared" si="9"/>
        <v>1.097697800091737</v>
      </c>
      <c r="F24" s="35">
        <f t="shared" si="9"/>
        <v>0.001266341348127753</v>
      </c>
      <c r="G24" s="35">
        <f t="shared" si="9"/>
        <v>-0.45276788424898307</v>
      </c>
      <c r="H24" s="35">
        <f t="shared" si="9"/>
        <v>3.975500958207107</v>
      </c>
      <c r="I24" s="35">
        <f t="shared" si="9"/>
        <v>1.319239109481639</v>
      </c>
      <c r="J24" s="35">
        <f t="shared" si="9"/>
        <v>1.6358958393635534</v>
      </c>
      <c r="K24" s="35">
        <f t="shared" si="9"/>
        <v>1.2467501742546006</v>
      </c>
      <c r="L24" s="35">
        <f t="shared" si="9"/>
        <v>0.21919065655418013</v>
      </c>
      <c r="M24" s="35"/>
      <c r="N24" s="35">
        <f>N23-AVERAGE(N21:N22)</f>
        <v>-5339.015964770937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8.12789651496401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62"/>
      <c r="B25" s="35"/>
      <c r="C25" s="35">
        <f aca="true" t="shared" si="11" ref="C25:L25">(C23-AVERAGE(C21:C22))/C23*100</f>
        <v>39.83362291816124</v>
      </c>
      <c r="D25" s="35">
        <f t="shared" si="11"/>
        <v>32.14268944139202</v>
      </c>
      <c r="E25" s="35">
        <f t="shared" si="11"/>
        <v>0.0391057285390715</v>
      </c>
      <c r="F25" s="35">
        <f t="shared" si="11"/>
        <v>5.1477290574298904E-05</v>
      </c>
      <c r="G25" s="35">
        <f t="shared" si="11"/>
        <v>-6.2537000586876115</v>
      </c>
      <c r="H25" s="35">
        <f t="shared" si="11"/>
        <v>3.427155998454402</v>
      </c>
      <c r="I25" s="35">
        <f t="shared" si="11"/>
        <v>39.73611775547105</v>
      </c>
      <c r="J25" s="35">
        <f t="shared" si="11"/>
        <v>24.343688085767166</v>
      </c>
      <c r="K25" s="35">
        <f t="shared" si="11"/>
        <v>4.500903156153792</v>
      </c>
      <c r="L25" s="35">
        <f t="shared" si="11"/>
        <v>3.7025448742260156</v>
      </c>
      <c r="M25" s="35"/>
      <c r="N25" s="35">
        <f>(N23-AVERAGE(N21:N22))/N23*100</f>
        <v>-5339.015964770937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112.26376401883994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60">
        <f>'blk, drift &amp; conc calc'!A156</f>
        <v>11</v>
      </c>
      <c r="B27" s="32" t="str">
        <f>'blk, drift &amp; conc calc'!B156</f>
        <v>JA-3 (1)</v>
      </c>
      <c r="C27" s="32">
        <f>'blk, drift &amp; conc calc'!C121</f>
        <v>19.98327734282134</v>
      </c>
      <c r="D27" s="32">
        <f>'blk, drift &amp; conc calc'!D121</f>
        <v>323.6562003441595</v>
      </c>
      <c r="E27" s="32">
        <f>'blk, drift &amp; conc calc'!E121</f>
        <v>57.380101823853984</v>
      </c>
      <c r="F27" s="32">
        <f>'blk, drift &amp; conc calc'!F121</f>
        <v>28.20811714267235</v>
      </c>
      <c r="G27" s="32">
        <f>'blk, drift &amp; conc calc'!G121</f>
        <v>19.954859061819683</v>
      </c>
      <c r="H27" s="32">
        <f>'blk, drift &amp; conc calc'!H121</f>
        <v>20.1302743104159</v>
      </c>
      <c r="I27" s="32">
        <f>'blk, drift &amp; conc calc'!I121</f>
        <v>283.93343045746326</v>
      </c>
      <c r="J27" s="32">
        <f>'blk, drift &amp; conc calc'!J121</f>
        <v>42.00007853381673</v>
      </c>
      <c r="K27" s="32">
        <f>'blk, drift &amp; conc calc'!K121</f>
        <v>164.6042692770232</v>
      </c>
      <c r="L27" s="32">
        <f>'blk, drift &amp; conc calc'!L121</f>
        <v>119.44757899193547</v>
      </c>
      <c r="M27" s="7"/>
      <c r="N27" s="7">
        <f>SUM(C27:L27)</f>
        <v>1079.2981872859814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15.24345549671953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60">
        <f>'blk, drift &amp; conc calc'!A173</f>
        <v>28</v>
      </c>
      <c r="B28" s="32" t="str">
        <f>'blk, drift &amp; conc calc'!B173</f>
        <v>JA-3 (2)</v>
      </c>
      <c r="C28" s="32">
        <f>'blk, drift &amp; conc calc'!C138</f>
        <v>19.91440239833684</v>
      </c>
      <c r="D28" s="32">
        <f>'blk, drift &amp; conc calc'!D138</f>
        <v>322.6144065826911</v>
      </c>
      <c r="E28" s="32">
        <f>'blk, drift &amp; conc calc'!E138</f>
        <v>64.4138982471908</v>
      </c>
      <c r="F28" s="32">
        <f>'blk, drift &amp; conc calc'!F138</f>
        <v>30.2523987618901</v>
      </c>
      <c r="G28" s="32">
        <f>'blk, drift &amp; conc calc'!G138</f>
        <v>20.45712683188202</v>
      </c>
      <c r="H28" s="32">
        <f>'blk, drift &amp; conc calc'!H138</f>
        <v>19.928378471085903</v>
      </c>
      <c r="I28" s="32">
        <f>'blk, drift &amp; conc calc'!I138</f>
        <v>290.2850740064468</v>
      </c>
      <c r="J28" s="32">
        <f>'blk, drift &amp; conc calc'!J138</f>
        <v>45.208473376760224</v>
      </c>
      <c r="K28" s="32">
        <f>'blk, drift &amp; conc calc'!K138</f>
        <v>158.7973120766091</v>
      </c>
      <c r="L28" s="32">
        <f>'blk, drift &amp; conc calc'!L138</f>
        <v>116.7733299710373</v>
      </c>
      <c r="M28" s="7"/>
      <c r="N28" s="7">
        <f>SUM(C28:L28)</f>
        <v>1088.6448007239303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12.354499587448561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61"/>
      <c r="B29" s="35" t="s">
        <v>709</v>
      </c>
      <c r="C29" s="35">
        <v>21.2</v>
      </c>
      <c r="D29" s="35">
        <v>323</v>
      </c>
      <c r="E29" s="35">
        <v>66.2</v>
      </c>
      <c r="F29" s="35">
        <v>32.2</v>
      </c>
      <c r="G29" s="35">
        <v>22</v>
      </c>
      <c r="H29" s="35">
        <v>21.1</v>
      </c>
      <c r="I29" s="35">
        <v>287</v>
      </c>
      <c r="J29" s="35">
        <v>43.4</v>
      </c>
      <c r="K29" s="35">
        <v>169</v>
      </c>
      <c r="L29" s="35">
        <v>118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62"/>
      <c r="B30" s="35"/>
      <c r="C30" s="35">
        <f>C29-AVERAGE(C27:C28)</f>
        <v>1.25116012942091</v>
      </c>
      <c r="D30" s="35">
        <f aca="true" t="shared" si="13" ref="D30:L30">D29-AVERAGE(D27:D28)</f>
        <v>-0.1353034634253163</v>
      </c>
      <c r="E30" s="35">
        <f t="shared" si="13"/>
        <v>5.302999964477607</v>
      </c>
      <c r="F30" s="35">
        <f t="shared" si="13"/>
        <v>2.9697420477187784</v>
      </c>
      <c r="G30" s="35">
        <f t="shared" si="13"/>
        <v>1.7940070531491479</v>
      </c>
      <c r="H30" s="35">
        <f t="shared" si="13"/>
        <v>1.0706736092490985</v>
      </c>
      <c r="I30" s="35">
        <f t="shared" si="13"/>
        <v>-0.10925223195499711</v>
      </c>
      <c r="J30" s="35">
        <f t="shared" si="13"/>
        <v>-0.2042759552884803</v>
      </c>
      <c r="K30" s="35">
        <f t="shared" si="13"/>
        <v>7.299209323183845</v>
      </c>
      <c r="L30" s="35">
        <f t="shared" si="13"/>
        <v>-0.1104544814863857</v>
      </c>
      <c r="M30" s="35"/>
      <c r="N30" s="35">
        <f>N29-AVERAGE(N27:N28)</f>
        <v>-983.9714940049557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-8.201022457915954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62"/>
      <c r="B31" s="35"/>
      <c r="C31" s="35">
        <f aca="true" t="shared" si="15" ref="C31:L31">(C29-AVERAGE(C27:C28))/C29*100</f>
        <v>5.9016987236835385</v>
      </c>
      <c r="D31" s="35">
        <f t="shared" si="15"/>
        <v>-0.04188961715954065</v>
      </c>
      <c r="E31" s="35">
        <f t="shared" si="15"/>
        <v>8.010573964467683</v>
      </c>
      <c r="F31" s="35">
        <f t="shared" si="15"/>
        <v>9.222801390430988</v>
      </c>
      <c r="G31" s="35">
        <f t="shared" si="15"/>
        <v>8.154577514314308</v>
      </c>
      <c r="H31" s="35">
        <f t="shared" si="15"/>
        <v>5.074282508289566</v>
      </c>
      <c r="I31" s="35">
        <f t="shared" si="15"/>
        <v>-0.038066979775260315</v>
      </c>
      <c r="J31" s="35">
        <f t="shared" si="15"/>
        <v>-0.47068192462783487</v>
      </c>
      <c r="K31" s="35">
        <f t="shared" si="15"/>
        <v>4.319058771114701</v>
      </c>
      <c r="L31" s="35">
        <f t="shared" si="15"/>
        <v>-0.09360549278507263</v>
      </c>
      <c r="M31" s="35"/>
      <c r="N31" s="35">
        <f>(N29-AVERAGE(N27:N28))/N29*100</f>
        <v>-983.9714940049557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-37.27737480870888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3">
        <f>'blk, drift &amp; conc calc'!A158</f>
        <v>13</v>
      </c>
      <c r="B33" s="1" t="str">
        <f>'blk, drift &amp; conc calc'!B158</f>
        <v>DTS-1 (1)</v>
      </c>
      <c r="C33" s="7">
        <f>'blk, drift &amp; conc calc'!C123</f>
        <v>0.6364765249371781</v>
      </c>
      <c r="D33" s="7">
        <f>'blk, drift &amp; conc calc'!D123</f>
        <v>4.0344980698615</v>
      </c>
      <c r="E33" s="7">
        <f>'blk, drift &amp; conc calc'!E123</f>
        <v>3503.4227991889006</v>
      </c>
      <c r="F33" s="7">
        <f>'blk, drift &amp; conc calc'!F123</f>
        <v>2283.6219624293103</v>
      </c>
      <c r="G33" s="7">
        <f>'blk, drift &amp; conc calc'!G123</f>
        <v>3.801274052496183</v>
      </c>
      <c r="H33" s="7">
        <f>'blk, drift &amp; conc calc'!H123</f>
        <v>134.2128842722763</v>
      </c>
      <c r="I33" s="7">
        <f>'blk, drift &amp; conc calc'!I123</f>
        <v>1.893522098652541</v>
      </c>
      <c r="J33" s="7">
        <f>'blk, drift &amp; conc calc'!J123</f>
        <v>5.91205237296137</v>
      </c>
      <c r="K33" s="7">
        <f>'blk, drift &amp; conc calc'!K123</f>
        <v>13.36727648385695</v>
      </c>
      <c r="L33" s="7">
        <f>'blk, drift &amp; conc calc'!L123</f>
        <v>1.3763082134809514</v>
      </c>
      <c r="N33" s="7">
        <f>SUM(C33:L33)</f>
        <v>5952.279053706733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12.80793222514111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60">
        <f>'blk, drift &amp; conc calc'!A175</f>
        <v>30</v>
      </c>
      <c r="B34" s="7" t="str">
        <f>'blk, drift &amp; conc calc'!B175</f>
        <v>DTS-1 (2)</v>
      </c>
      <c r="C34" s="109">
        <f>'blk, drift &amp; conc calc'!C140</f>
        <v>1.034023848805776</v>
      </c>
      <c r="D34" s="109">
        <f>'blk, drift &amp; conc calc'!D140</f>
        <v>3.5673907360770807</v>
      </c>
      <c r="E34" s="109">
        <f>'blk, drift &amp; conc calc'!E140</f>
        <v>3495.0590298596667</v>
      </c>
      <c r="F34" s="109">
        <f>'blk, drift &amp; conc calc'!F140</f>
        <v>2206.137429863893</v>
      </c>
      <c r="G34" s="109">
        <f>'blk, drift &amp; conc calc'!G140</f>
        <v>3.6551143658678</v>
      </c>
      <c r="H34" s="109">
        <f>'blk, drift &amp; conc calc'!H140</f>
        <v>123.9907922430948</v>
      </c>
      <c r="I34" s="109">
        <f>'blk, drift &amp; conc calc'!I140</f>
        <v>1.7572581186316079</v>
      </c>
      <c r="J34" s="109">
        <f>'blk, drift &amp; conc calc'!J140</f>
        <v>3.299525619233429</v>
      </c>
      <c r="K34" s="109">
        <f>'blk, drift &amp; conc calc'!K140</f>
        <v>11.77013159843135</v>
      </c>
      <c r="L34" s="109">
        <f>'blk, drift &amp; conc calc'!L140</f>
        <v>1.4069410621371816</v>
      </c>
      <c r="N34" s="7">
        <f>SUM(C34:L34)</f>
        <v>5851.677637315838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23.521734849843295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62"/>
      <c r="B35" s="35" t="s">
        <v>835</v>
      </c>
      <c r="C35" s="35">
        <v>0.04</v>
      </c>
      <c r="D35" s="35">
        <v>1.7</v>
      </c>
      <c r="E35" s="35">
        <v>3990</v>
      </c>
      <c r="F35" s="35">
        <v>2360</v>
      </c>
      <c r="G35" s="35">
        <v>3.5</v>
      </c>
      <c r="H35" s="35">
        <v>140</v>
      </c>
      <c r="I35" s="35">
        <v>0.32</v>
      </c>
      <c r="J35" s="35">
        <v>0.49</v>
      </c>
      <c r="K35" s="35">
        <v>11</v>
      </c>
      <c r="L35" s="35">
        <v>4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>C35-(AVERAGE(C33))</f>
        <v>-0.5964765249371781</v>
      </c>
      <c r="D36" s="35">
        <f aca="true" t="shared" si="17" ref="D36:L36">D35-(AVERAGE(D33))</f>
        <v>-2.3344980698614997</v>
      </c>
      <c r="E36" s="35">
        <f t="shared" si="17"/>
        <v>486.5772008110994</v>
      </c>
      <c r="F36" s="35">
        <f t="shared" si="17"/>
        <v>76.37803757068968</v>
      </c>
      <c r="G36" s="35">
        <f t="shared" si="17"/>
        <v>-0.3012740524961832</v>
      </c>
      <c r="H36" s="35">
        <f t="shared" si="17"/>
        <v>5.7871157277236875</v>
      </c>
      <c r="I36" s="35">
        <f t="shared" si="17"/>
        <v>-1.573522098652541</v>
      </c>
      <c r="J36" s="35">
        <f t="shared" si="17"/>
        <v>-5.42205237296137</v>
      </c>
      <c r="K36" s="35">
        <f t="shared" si="17"/>
        <v>-2.3672764838569496</v>
      </c>
      <c r="L36" s="35">
        <f t="shared" si="17"/>
        <v>2.6236917865190486</v>
      </c>
      <c r="M36" s="35"/>
      <c r="N36" s="35">
        <f>N35-N33</f>
        <v>-5852.279053706733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-9.30793222514111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>(C35-AVERAGE(C33))/C35*100</f>
        <v>-1491.1913123429451</v>
      </c>
      <c r="D37" s="35">
        <f aca="true" t="shared" si="19" ref="D37:L37">(D35-AVERAGE(D33))/D35*100</f>
        <v>-137.32341587420586</v>
      </c>
      <c r="E37" s="35">
        <f t="shared" si="19"/>
        <v>12.194917313561387</v>
      </c>
      <c r="F37" s="35">
        <f t="shared" si="19"/>
        <v>3.2363575241817664</v>
      </c>
      <c r="G37" s="35">
        <f t="shared" si="19"/>
        <v>-8.60783007131952</v>
      </c>
      <c r="H37" s="35">
        <f t="shared" si="19"/>
        <v>4.133654091231206</v>
      </c>
      <c r="I37" s="35">
        <f t="shared" si="19"/>
        <v>-491.725655828919</v>
      </c>
      <c r="J37" s="35">
        <f t="shared" si="19"/>
        <v>-1106.5413006043614</v>
      </c>
      <c r="K37" s="35">
        <f t="shared" si="19"/>
        <v>-21.52069530779045</v>
      </c>
      <c r="L37" s="35">
        <f t="shared" si="19"/>
        <v>65.59229466297622</v>
      </c>
      <c r="M37" s="35"/>
      <c r="N37" s="35">
        <f>(N35-N33)/N35*100</f>
        <v>-5852.279053706733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-265.94092071831744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9" customFormat="1" ht="11.25">
      <c r="A38" s="164"/>
      <c r="B38" s="123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3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11.25">
      <c r="A39" s="160">
        <f>'blk, drift &amp; conc calc'!A166</f>
        <v>21</v>
      </c>
      <c r="B39" s="7" t="str">
        <f>'blk, drift &amp; conc calc'!B166</f>
        <v>JGb-1 (1)</v>
      </c>
      <c r="C39" s="7">
        <f>'blk, drift &amp; conc calc'!C131</f>
        <v>10.205345003008429</v>
      </c>
      <c r="D39" s="7">
        <f>'blk, drift &amp; conc calc'!D131</f>
        <v>66.80193743958061</v>
      </c>
      <c r="E39" s="7">
        <f>'blk, drift &amp; conc calc'!E131</f>
        <v>52.282791129998834</v>
      </c>
      <c r="F39" s="7">
        <f>'blk, drift &amp; conc calc'!F131</f>
        <v>24.790182246287507</v>
      </c>
      <c r="G39" s="7">
        <f>'blk, drift &amp; conc calc'!G131</f>
        <v>36.70780134207952</v>
      </c>
      <c r="H39" s="7">
        <f>'blk, drift &amp; conc calc'!H131</f>
        <v>72.02250776324114</v>
      </c>
      <c r="I39" s="7">
        <f>'blk, drift &amp; conc calc'!I131</f>
        <v>344.14928965930915</v>
      </c>
      <c r="J39" s="7">
        <f>'blk, drift &amp; conc calc'!J131</f>
        <v>84.80230371940488</v>
      </c>
      <c r="K39" s="7">
        <f>'blk, drift &amp; conc calc'!K131</f>
        <v>620.9448424695207</v>
      </c>
      <c r="L39" s="7">
        <f>'blk, drift &amp; conc calc'!L131</f>
        <v>31.213216209379233</v>
      </c>
      <c r="M39" s="7"/>
      <c r="N39" s="7">
        <f>SUM(C39:L39)</f>
        <v>1343.92021698181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12.499037889933737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60">
        <f>'blk, drift &amp; conc calc'!A176</f>
        <v>31</v>
      </c>
      <c r="B40" s="7" t="str">
        <f>'blk, drift &amp; conc calc'!B176</f>
        <v>JGB-1 (2)</v>
      </c>
      <c r="C40" s="109">
        <f>'blk, drift &amp; conc calc'!C141</f>
        <v>10.705617251092294</v>
      </c>
      <c r="D40" s="109">
        <f>'blk, drift &amp; conc calc'!D141</f>
        <v>71.35653143019202</v>
      </c>
      <c r="E40" s="109">
        <f>'blk, drift &amp; conc calc'!E141</f>
        <v>47.90719929578866</v>
      </c>
      <c r="F40" s="109">
        <f>'blk, drift &amp; conc calc'!F141</f>
        <v>20.401213517967836</v>
      </c>
      <c r="G40" s="109">
        <f>'blk, drift &amp; conc calc'!G141</f>
        <v>36.10076303270319</v>
      </c>
      <c r="H40" s="109">
        <f>'blk, drift &amp; conc calc'!H141</f>
        <v>64.88541616588519</v>
      </c>
      <c r="I40" s="109">
        <f>'blk, drift &amp; conc calc'!I141</f>
        <v>359.18000195001457</v>
      </c>
      <c r="J40" s="109">
        <f>'blk, drift &amp; conc calc'!J141</f>
        <v>81.064117114379</v>
      </c>
      <c r="K40" s="109">
        <f>'blk, drift &amp; conc calc'!K141</f>
        <v>625.1147003055768</v>
      </c>
      <c r="L40" s="109">
        <f>'blk, drift &amp; conc calc'!L141</f>
        <v>27.374971296225688</v>
      </c>
      <c r="M40" s="7"/>
      <c r="N40" s="7">
        <f>SUM(C40:L40)</f>
        <v>1344.0905313598253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15.143112527957753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62"/>
      <c r="B41" s="35" t="s">
        <v>904</v>
      </c>
      <c r="C41" s="35">
        <v>10.4</v>
      </c>
      <c r="D41" s="35">
        <v>64.3</v>
      </c>
      <c r="E41" s="35">
        <v>57.8</v>
      </c>
      <c r="F41" s="35">
        <v>25.4</v>
      </c>
      <c r="G41" s="35">
        <v>35.8</v>
      </c>
      <c r="H41" s="35">
        <v>60.1</v>
      </c>
      <c r="I41" s="35">
        <v>327</v>
      </c>
      <c r="J41" s="35">
        <v>85.7</v>
      </c>
      <c r="K41" s="35">
        <v>635</v>
      </c>
      <c r="L41" s="35">
        <v>32.8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-0.05548112705036168</v>
      </c>
      <c r="D42" s="35">
        <f t="shared" si="21"/>
        <v>-4.77923443488632</v>
      </c>
      <c r="E42" s="35">
        <f t="shared" si="21"/>
        <v>7.7050047871062475</v>
      </c>
      <c r="F42" s="35">
        <f t="shared" si="21"/>
        <v>2.804302117872325</v>
      </c>
      <c r="G42" s="35">
        <f t="shared" si="21"/>
        <v>-0.6042821873913624</v>
      </c>
      <c r="H42" s="35">
        <f t="shared" si="21"/>
        <v>-8.353961964563162</v>
      </c>
      <c r="I42" s="35">
        <f t="shared" si="21"/>
        <v>-24.66464580466186</v>
      </c>
      <c r="J42" s="35">
        <f t="shared" si="21"/>
        <v>2.766789583108064</v>
      </c>
      <c r="K42" s="35">
        <f t="shared" si="21"/>
        <v>11.970228612451251</v>
      </c>
      <c r="L42" s="35">
        <f t="shared" si="21"/>
        <v>3.5059062471975366</v>
      </c>
      <c r="M42" s="35"/>
      <c r="N42" s="35">
        <f>N41-N39</f>
        <v>-1243.92021698181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29.350962110066263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>(C41-AVERAGE(C39))/C41*100</f>
        <v>1.8716826633804986</v>
      </c>
      <c r="D43" s="35">
        <f aca="true" t="shared" si="23" ref="D43:L43">(D41-AVERAGE(D39))/D41*100</f>
        <v>-3.8910380086790286</v>
      </c>
      <c r="E43" s="35">
        <f t="shared" si="23"/>
        <v>9.545344065745958</v>
      </c>
      <c r="F43" s="35">
        <f t="shared" si="23"/>
        <v>2.400857298080674</v>
      </c>
      <c r="G43" s="35">
        <f t="shared" si="23"/>
        <v>-2.5357579387696174</v>
      </c>
      <c r="H43" s="35">
        <f t="shared" si="23"/>
        <v>-19.837783299902057</v>
      </c>
      <c r="I43" s="35">
        <f t="shared" si="23"/>
        <v>-5.244431088473745</v>
      </c>
      <c r="J43" s="35">
        <f t="shared" si="23"/>
        <v>1.0474869085124006</v>
      </c>
      <c r="K43" s="35">
        <f t="shared" si="23"/>
        <v>2.213410634721146</v>
      </c>
      <c r="L43" s="35">
        <f t="shared" si="23"/>
        <v>4.837755459209647</v>
      </c>
      <c r="M43" s="35"/>
      <c r="N43" s="35">
        <f>(N41-N39)/N41*100</f>
        <v>-1243.92021698181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70.13372069310935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60">
        <f>'blk, drift &amp; conc calc'!A153</f>
        <v>8</v>
      </c>
      <c r="B45" s="40" t="str">
        <f>'blk, drift &amp; conc calc'!B153</f>
        <v>1309D91R2(56-65)</v>
      </c>
      <c r="C45" s="32">
        <f>'blk, drift &amp; conc calc'!C118</f>
        <v>2.827329205374203</v>
      </c>
      <c r="D45" s="32">
        <f>'blk, drift &amp; conc calc'!D118</f>
        <v>25.0226685004592</v>
      </c>
      <c r="E45" s="32">
        <f>'blk, drift &amp; conc calc'!E118</f>
        <v>198.45323155576997</v>
      </c>
      <c r="F45" s="32">
        <f>'blk, drift &amp; conc calc'!F118</f>
        <v>483.0218153257069</v>
      </c>
      <c r="G45" s="32">
        <f>'blk, drift &amp; conc calc'!G118</f>
        <v>6.930198409653612</v>
      </c>
      <c r="H45" s="32">
        <f>'blk, drift &amp; conc calc'!H118</f>
        <v>47.82373423962574</v>
      </c>
      <c r="I45" s="32">
        <f>'blk, drift &amp; conc calc'!I118</f>
        <v>112.81515566552815</v>
      </c>
      <c r="J45" s="32">
        <f>'blk, drift &amp; conc calc'!J118</f>
        <v>2.287234076910602</v>
      </c>
      <c r="K45" s="7">
        <f>'blk, drift &amp; conc calc'!K118</f>
        <v>30.41806455617904</v>
      </c>
      <c r="L45" s="32">
        <f>'blk, drift &amp; conc calc'!L118</f>
        <v>4.5541818670264105</v>
      </c>
      <c r="M45" s="109"/>
      <c r="N45" s="7">
        <f>SUM(C45:L45)</f>
        <v>914.1536134022338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14.856270404129095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60">
        <f>'blk, drift &amp; conc calc'!A161</f>
        <v>16</v>
      </c>
      <c r="B46" s="7" t="str">
        <f>'blk, drift &amp; conc calc'!B161</f>
        <v>1309D94R3(18-26)</v>
      </c>
      <c r="C46" s="7">
        <f>'blk, drift &amp; conc calc'!C126</f>
        <v>33.36754965431658</v>
      </c>
      <c r="D46" s="7">
        <f>'blk, drift &amp; conc calc'!D126</f>
        <v>9.107290553772211</v>
      </c>
      <c r="E46" s="7">
        <f>'blk, drift &amp; conc calc'!E126</f>
        <v>322.33418634265354</v>
      </c>
      <c r="F46" s="7">
        <f>'blk, drift &amp; conc calc'!F126</f>
        <v>124.65015017929649</v>
      </c>
      <c r="G46" s="7">
        <f>'blk, drift &amp; conc calc'!G126</f>
        <v>42.04352093414896</v>
      </c>
      <c r="H46" s="7">
        <f>'blk, drift &amp; conc calc'!H126</f>
        <v>58.84718204093945</v>
      </c>
      <c r="I46" s="7">
        <f>'blk, drift &amp; conc calc'!I126</f>
        <v>103.03043595688207</v>
      </c>
      <c r="J46" s="7">
        <f>'blk, drift &amp; conc calc'!J126</f>
        <v>6.002190473870883</v>
      </c>
      <c r="K46" s="7">
        <f>'blk, drift &amp; conc calc'!K126</f>
        <v>278.8115200122796</v>
      </c>
      <c r="L46" s="7">
        <f>'blk, drift &amp; conc calc'!L126</f>
        <v>90.21611660509092</v>
      </c>
      <c r="M46" s="109"/>
      <c r="N46" s="35">
        <f>SUM(C46:L46)</f>
        <v>1068.4101427532507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30.54022044894238</v>
      </c>
      <c r="D47" s="7">
        <f aca="true" t="shared" si="25" ref="D47:L47">D46-D45</f>
        <v>-15.91537794668699</v>
      </c>
      <c r="E47" s="7">
        <f t="shared" si="25"/>
        <v>123.88095478688356</v>
      </c>
      <c r="F47" s="7">
        <f t="shared" si="25"/>
        <v>-358.3716651464104</v>
      </c>
      <c r="G47" s="7">
        <f t="shared" si="25"/>
        <v>35.113322524495345</v>
      </c>
      <c r="H47" s="7">
        <f t="shared" si="25"/>
        <v>11.023447801313708</v>
      </c>
      <c r="I47" s="7">
        <f t="shared" si="25"/>
        <v>-9.78471970864608</v>
      </c>
      <c r="J47" s="7">
        <f t="shared" si="25"/>
        <v>3.7149563969602806</v>
      </c>
      <c r="K47" s="7">
        <f t="shared" si="25"/>
        <v>248.39345545610053</v>
      </c>
      <c r="L47" s="7">
        <f t="shared" si="25"/>
        <v>85.6619347380645</v>
      </c>
      <c r="M47" s="109"/>
      <c r="N47" s="35">
        <f>N46-N45</f>
        <v>154.25652935101698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29.143729595870905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91.52671012805867</v>
      </c>
      <c r="D48" s="7">
        <f t="shared" si="27"/>
        <v>-174.75425707259214</v>
      </c>
      <c r="E48" s="7">
        <f t="shared" si="27"/>
        <v>38.43245924128984</v>
      </c>
      <c r="F48" s="7">
        <f t="shared" si="27"/>
        <v>-287.5019922807389</v>
      </c>
      <c r="G48" s="7">
        <f t="shared" si="27"/>
        <v>83.5166078965934</v>
      </c>
      <c r="H48" s="7">
        <f t="shared" si="27"/>
        <v>18.73232909206221</v>
      </c>
      <c r="I48" s="7">
        <f t="shared" si="27"/>
        <v>-9.496921582221544</v>
      </c>
      <c r="J48" s="7">
        <f t="shared" si="27"/>
        <v>61.89334399053921</v>
      </c>
      <c r="K48" s="7">
        <f t="shared" si="27"/>
        <v>89.09009765635246</v>
      </c>
      <c r="L48" s="7">
        <f t="shared" si="27"/>
        <v>94.95191985822031</v>
      </c>
      <c r="M48" s="109"/>
      <c r="N48" s="35">
        <f>(N46-N45)/N46*100</f>
        <v>14.437950668785678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66.23574908152479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5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60">
        <f>'blk, drift &amp; conc calc'!A160</f>
        <v>15</v>
      </c>
      <c r="B50" s="7" t="str">
        <f>'blk, drift &amp; conc calc'!B160</f>
        <v>1309D94R1(66-76)</v>
      </c>
      <c r="C50" s="7">
        <f>'blk, drift &amp; conc calc'!C160</f>
        <v>23.021698699934724</v>
      </c>
      <c r="D50" s="7">
        <f>'blk, drift &amp; conc calc'!D160</f>
        <v>10.180099196587069</v>
      </c>
      <c r="E50" s="7">
        <f>'blk, drift &amp; conc calc'!E160</f>
        <v>1014.138269667966</v>
      </c>
      <c r="F50" s="7">
        <f>'blk, drift &amp; conc calc'!F160</f>
        <v>187.84383198868022</v>
      </c>
      <c r="G50" s="7">
        <f>'blk, drift &amp; conc calc'!G160</f>
        <v>56.163308450034975</v>
      </c>
      <c r="H50" s="7">
        <f>'blk, drift &amp; conc calc'!H160</f>
        <v>34.29808113051179</v>
      </c>
      <c r="I50" s="7">
        <f>'blk, drift &amp; conc calc'!I160</f>
        <v>115.42689535868902</v>
      </c>
      <c r="J50" s="7">
        <f>'blk, drift &amp; conc calc'!J160</f>
        <v>8.99885680270782</v>
      </c>
      <c r="K50" s="7">
        <f>'[1]Compar'!K50</f>
        <v>0.020084904120448346</v>
      </c>
      <c r="L50" s="7">
        <f>'blk, drift &amp; conc calc'!L160</f>
        <v>20.627955169062044</v>
      </c>
      <c r="M50" s="109"/>
      <c r="N50" s="7">
        <f>SUM(C50:L50)</f>
        <v>1470.7190813682942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15.385325524437027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60">
        <f>'blk, drift &amp; conc calc'!A171</f>
        <v>26</v>
      </c>
      <c r="B51" s="7" t="str">
        <f>'blk, drift &amp; conc calc'!B171</f>
        <v>130983R2(32-42)</v>
      </c>
      <c r="C51" s="7">
        <f>'blk, drift &amp; conc calc'!C171</f>
        <v>12.16810658154221</v>
      </c>
      <c r="D51" s="7">
        <f>'blk, drift &amp; conc calc'!D171</f>
        <v>13.407584769889809</v>
      </c>
      <c r="E51" s="7">
        <f>'blk, drift &amp; conc calc'!E171</f>
        <v>2075.738968401506</v>
      </c>
      <c r="F51" s="7">
        <f>'blk, drift &amp; conc calc'!F171</f>
        <v>1292.2308265061326</v>
      </c>
      <c r="G51" s="7">
        <f>'blk, drift &amp; conc calc'!G171</f>
        <v>25.29503805335208</v>
      </c>
      <c r="H51" s="7">
        <f>'blk, drift &amp; conc calc'!H171</f>
        <v>89.43574907651197</v>
      </c>
      <c r="I51" s="7">
        <f>'blk, drift &amp; conc calc'!I171</f>
        <v>73.24833566081625</v>
      </c>
      <c r="J51" s="7">
        <f>'blk, drift &amp; conc calc'!J171</f>
        <v>118.06318213257047</v>
      </c>
      <c r="K51" s="7">
        <f>'[1]Compar'!K51</f>
        <v>0.05458348547527615</v>
      </c>
      <c r="L51" s="7">
        <f>'blk, drift &amp; conc calc'!L171</f>
        <v>10.469240763943993</v>
      </c>
      <c r="M51" s="109"/>
      <c r="N51" s="7">
        <f>SUM(C51:L51)</f>
        <v>3710.1116154317406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13.638533743535497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6"/>
      <c r="B52" s="109" t="s">
        <v>834</v>
      </c>
      <c r="C52" s="109">
        <v>49.33657969978556</v>
      </c>
      <c r="D52" s="109">
        <v>7.934238741958543</v>
      </c>
      <c r="E52" s="109">
        <v>8.717164045746962</v>
      </c>
      <c r="F52" s="109">
        <v>24.712964617583992</v>
      </c>
      <c r="G52" s="109">
        <v>0.1474267333809864</v>
      </c>
      <c r="H52" s="109">
        <v>7.58800929235168</v>
      </c>
      <c r="I52" s="109">
        <v>0.8410025017869907</v>
      </c>
      <c r="J52" s="109"/>
      <c r="K52" s="109">
        <v>0</v>
      </c>
      <c r="L52" s="109">
        <v>0.7226143674052895</v>
      </c>
      <c r="M52" s="109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5"/>
      <c r="B53" s="109"/>
      <c r="C53" s="109">
        <f aca="true" t="shared" si="29" ref="C53:L53">C52-AVERAGE(C50:C51)</f>
        <v>31.741677059047092</v>
      </c>
      <c r="D53" s="109">
        <f t="shared" si="29"/>
        <v>-3.8596032412798955</v>
      </c>
      <c r="E53" s="109">
        <f t="shared" si="29"/>
        <v>-1536.221454988989</v>
      </c>
      <c r="F53" s="109">
        <f t="shared" si="29"/>
        <v>-715.3243646298224</v>
      </c>
      <c r="G53" s="109">
        <f t="shared" si="29"/>
        <v>-40.581746518312535</v>
      </c>
      <c r="H53" s="109">
        <f t="shared" si="29"/>
        <v>-54.2789058111602</v>
      </c>
      <c r="I53" s="109">
        <f t="shared" si="29"/>
        <v>-93.49661300796565</v>
      </c>
      <c r="J53" s="109">
        <f t="shared" si="29"/>
        <v>-63.53101946763915</v>
      </c>
      <c r="K53" s="109">
        <f t="shared" si="29"/>
        <v>-0.03733419479786225</v>
      </c>
      <c r="L53" s="109">
        <f t="shared" si="29"/>
        <v>-14.825983599097729</v>
      </c>
      <c r="M53" s="109"/>
      <c r="N53" s="35">
        <f>N52-N50</f>
        <v>-1370.7190813682942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12.614674475562973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5"/>
      <c r="B54" s="109"/>
      <c r="C54" s="109">
        <f aca="true" t="shared" si="31" ref="C54:L54">(C52-AVERAGE(C50:C51))/C52*100</f>
        <v>64.33700360299815</v>
      </c>
      <c r="D54" s="109">
        <f t="shared" si="31"/>
        <v>-48.64490932027543</v>
      </c>
      <c r="E54" s="109">
        <f t="shared" si="31"/>
        <v>-17622.949928750048</v>
      </c>
      <c r="F54" s="109">
        <f t="shared" si="31"/>
        <v>-2894.530768359731</v>
      </c>
      <c r="G54" s="109">
        <f t="shared" si="31"/>
        <v>-27526.721638360847</v>
      </c>
      <c r="H54" s="109">
        <f t="shared" si="31"/>
        <v>-715.3247145581453</v>
      </c>
      <c r="I54" s="109">
        <f t="shared" si="31"/>
        <v>-11117.281198248622</v>
      </c>
      <c r="J54" s="109" t="e">
        <f t="shared" si="31"/>
        <v>#DIV/0!</v>
      </c>
      <c r="K54" s="109" t="e">
        <f t="shared" si="31"/>
        <v>#DIV/0!</v>
      </c>
      <c r="L54" s="109">
        <f t="shared" si="31"/>
        <v>-2051.7144784062043</v>
      </c>
      <c r="M54" s="109"/>
      <c r="N54" s="35">
        <f>(N52-N50)/N52*100</f>
        <v>-1370.7190813682942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45.052408841296334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5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7"/>
      <c r="O55" s="7"/>
      <c r="P55" s="7"/>
      <c r="Q55" s="7"/>
    </row>
    <row r="56" spans="1:25" ht="11.25">
      <c r="A56" s="165">
        <f>'blk, drift &amp; conc calc'!A176</f>
        <v>31</v>
      </c>
      <c r="B56" s="109" t="str">
        <f>'blk, drift &amp; conc calc'!B176</f>
        <v>JGB-1 (2)</v>
      </c>
      <c r="C56" s="109">
        <f>'blk, drift &amp; conc calc'!C176</f>
        <v>22.899315300086414</v>
      </c>
      <c r="D56" s="109">
        <f>'blk, drift &amp; conc calc'!D176</f>
        <v>134.79248787163272</v>
      </c>
      <c r="E56" s="109">
        <f>'blk, drift &amp; conc calc'!E176</f>
        <v>68.50729499297778</v>
      </c>
      <c r="F56" s="109">
        <f>'blk, drift &amp; conc calc'!F176</f>
        <v>33.82521201279067</v>
      </c>
      <c r="G56" s="109">
        <f>'blk, drift &amp; conc calc'!G176</f>
        <v>46.606085075219816</v>
      </c>
      <c r="H56" s="109">
        <f>'blk, drift &amp; conc calc'!H176</f>
        <v>90.77469721607338</v>
      </c>
      <c r="I56" s="109">
        <f>'blk, drift &amp; conc calc'!I176</f>
        <v>484.17464262861967</v>
      </c>
      <c r="J56" s="109">
        <f>'blk, drift &amp; conc calc'!J176</f>
        <v>97.6822611228267</v>
      </c>
      <c r="K56" s="109">
        <f>'[1]Compar'!K56</f>
        <v>0.11302949753552384</v>
      </c>
      <c r="L56" s="109">
        <f>'blk, drift &amp; conc calc'!L176</f>
        <v>45.66145212210444</v>
      </c>
      <c r="M56" s="122"/>
      <c r="N56" s="7">
        <f>SUM(C56:L56)</f>
        <v>1025.036477839867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23.59041699885165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5"/>
      <c r="B57" s="122" t="s">
        <v>812</v>
      </c>
      <c r="C57" s="167">
        <v>49.780526735834</v>
      </c>
      <c r="D57" s="167">
        <v>13.467677573822826</v>
      </c>
      <c r="E57" s="167">
        <v>12.270550678371908</v>
      </c>
      <c r="F57" s="167">
        <v>7.21268954509178</v>
      </c>
      <c r="G57" s="167">
        <v>0.1695929768555467</v>
      </c>
      <c r="H57" s="167">
        <v>11.37270550678372</v>
      </c>
      <c r="I57" s="167">
        <v>2.214684756584198</v>
      </c>
      <c r="J57" s="167">
        <v>0.5187549880287311</v>
      </c>
      <c r="K57" s="167">
        <v>0.26935355147645657</v>
      </c>
      <c r="L57" s="109">
        <v>2.723463687150838</v>
      </c>
      <c r="M57" s="122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5"/>
      <c r="B58" s="122"/>
      <c r="C58" s="109">
        <f aca="true" t="shared" si="33" ref="C58:L58">C57-AVERAGE(C55:C56)</f>
        <v>26.881211435747588</v>
      </c>
      <c r="D58" s="109">
        <f t="shared" si="33"/>
        <v>-121.32481029780989</v>
      </c>
      <c r="E58" s="109">
        <f t="shared" si="33"/>
        <v>-56.23674431460587</v>
      </c>
      <c r="F58" s="109">
        <f t="shared" si="33"/>
        <v>-26.61252246769889</v>
      </c>
      <c r="G58" s="109">
        <f t="shared" si="33"/>
        <v>-46.43649209836427</v>
      </c>
      <c r="H58" s="109">
        <f t="shared" si="33"/>
        <v>-79.40199170928966</v>
      </c>
      <c r="I58" s="109">
        <f t="shared" si="33"/>
        <v>-481.9599578720355</v>
      </c>
      <c r="J58" s="109">
        <f t="shared" si="33"/>
        <v>-97.16350613479797</v>
      </c>
      <c r="K58" s="109">
        <f t="shared" si="33"/>
        <v>0.15632405394093274</v>
      </c>
      <c r="L58" s="109">
        <f t="shared" si="33"/>
        <v>-42.9379884349536</v>
      </c>
      <c r="M58" s="122"/>
    </row>
    <row r="59" spans="1:13" ht="11.25">
      <c r="A59" s="165"/>
      <c r="B59" s="122"/>
      <c r="C59" s="109">
        <f aca="true" t="shared" si="34" ref="C59:L59">(C57-AVERAGE(C55:C56))/C57*100</f>
        <v>53.99945158956589</v>
      </c>
      <c r="D59" s="109">
        <f t="shared" si="34"/>
        <v>-900.859184018701</v>
      </c>
      <c r="E59" s="109">
        <f t="shared" si="34"/>
        <v>-458.30660569886925</v>
      </c>
      <c r="F59" s="109">
        <f t="shared" si="34"/>
        <v>-368.96808466972846</v>
      </c>
      <c r="G59" s="109">
        <f t="shared" si="34"/>
        <v>-27381.140987882554</v>
      </c>
      <c r="H59" s="109">
        <f t="shared" si="34"/>
        <v>-698.1803200823855</v>
      </c>
      <c r="I59" s="109">
        <f t="shared" si="34"/>
        <v>-21762.01179148326</v>
      </c>
      <c r="J59" s="109">
        <f t="shared" si="34"/>
        <v>-18730.134336446437</v>
      </c>
      <c r="K59" s="109">
        <f t="shared" si="34"/>
        <v>58.03675247051516</v>
      </c>
      <c r="L59" s="109">
        <f t="shared" si="34"/>
        <v>-1576.5948574065014</v>
      </c>
      <c r="M59" s="122"/>
    </row>
    <row r="62" ht="11.25">
      <c r="B62" s="1" t="s">
        <v>716</v>
      </c>
    </row>
    <row r="63" spans="2:25" ht="11.25">
      <c r="B63" s="1" t="s">
        <v>833</v>
      </c>
      <c r="C63" s="1" t="s">
        <v>869</v>
      </c>
      <c r="D63" s="1" t="s">
        <v>873</v>
      </c>
      <c r="E63" s="1" t="s">
        <v>870</v>
      </c>
      <c r="F63" s="1" t="s">
        <v>839</v>
      </c>
      <c r="G63" s="1" t="s">
        <v>838</v>
      </c>
      <c r="H63" s="1" t="s">
        <v>840</v>
      </c>
      <c r="I63" s="1" t="s">
        <v>874</v>
      </c>
      <c r="J63" s="1" t="s">
        <v>878</v>
      </c>
      <c r="K63" s="1" t="s">
        <v>704</v>
      </c>
      <c r="L63" s="7" t="s">
        <v>879</v>
      </c>
      <c r="N63" s="1" t="s">
        <v>702</v>
      </c>
      <c r="O63" s="1" t="s">
        <v>844</v>
      </c>
      <c r="P63" s="1" t="s">
        <v>824</v>
      </c>
      <c r="Q63" s="1" t="s">
        <v>826</v>
      </c>
      <c r="R63" s="1" t="s">
        <v>829</v>
      </c>
      <c r="S63" s="1" t="s">
        <v>822</v>
      </c>
      <c r="T63" s="1" t="s">
        <v>823</v>
      </c>
      <c r="U63" s="1" t="s">
        <v>847</v>
      </c>
      <c r="V63" s="1" t="s">
        <v>846</v>
      </c>
      <c r="W63" s="1" t="s">
        <v>828</v>
      </c>
      <c r="X63" s="1" t="s">
        <v>825</v>
      </c>
      <c r="Y63" s="1" t="s">
        <v>877</v>
      </c>
    </row>
    <row r="64" spans="2:25" ht="11.25">
      <c r="B64" s="1" t="s">
        <v>835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811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868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837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709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812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703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836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834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710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8">
      <selection activeCell="J15" sqref="J15"/>
    </sheetView>
  </sheetViews>
  <sheetFormatPr defaultColWidth="11.421875" defaultRowHeight="12.75"/>
  <cols>
    <col min="1" max="1" width="15.8515625" style="1" customWidth="1"/>
    <col min="2" max="2" width="12.57421875" style="1" bestFit="1" customWidth="1"/>
    <col min="3" max="3" width="10.00390625" style="1" bestFit="1" customWidth="1"/>
    <col min="4" max="4" width="10.7109375" style="1" bestFit="1" customWidth="1"/>
    <col min="5" max="5" width="10.00390625" style="1" bestFit="1" customWidth="1"/>
    <col min="6" max="6" width="11.421875" style="1" customWidth="1"/>
    <col min="7" max="8" width="10.7109375" style="1" bestFit="1" customWidth="1"/>
    <col min="9" max="9" width="9.57421875" style="1" bestFit="1" customWidth="1"/>
    <col min="10" max="10" width="9.57421875" style="1" customWidth="1"/>
    <col min="11" max="11" width="8.8515625" style="1" customWidth="1"/>
    <col min="12" max="12" width="9.57421875" style="1" bestFit="1" customWidth="1"/>
    <col min="13" max="13" width="8.57421875" style="1" bestFit="1" customWidth="1"/>
    <col min="14" max="14" width="9.57421875" style="1" bestFit="1" customWidth="1"/>
    <col min="15" max="15" width="9.140625" style="1" customWidth="1"/>
    <col min="16" max="17" width="9.57421875" style="1" bestFit="1" customWidth="1"/>
    <col min="18" max="18" width="9.140625" style="1" customWidth="1"/>
    <col min="19" max="19" width="9.57421875" style="1" bestFit="1" customWidth="1"/>
    <col min="20" max="16384" width="9.140625" style="1" customWidth="1"/>
  </cols>
  <sheetData>
    <row r="1" spans="1:22" s="18" customFormat="1" ht="11.25">
      <c r="A1" s="17" t="s">
        <v>856</v>
      </c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Y 371.029</v>
      </c>
      <c r="C2" s="18" t="str">
        <f>'blk, drift &amp; conc calc'!D2</f>
        <v>Ba 455.403</v>
      </c>
      <c r="D2" s="18" t="str">
        <f>'blk, drift &amp; conc calc'!E2</f>
        <v>Cr 267.716</v>
      </c>
      <c r="E2" s="18" t="str">
        <f>'blk, drift &amp; conc calc'!F2</f>
        <v>Ni 231.604</v>
      </c>
      <c r="F2" s="18" t="str">
        <f>'blk, drift &amp; conc calc'!G2</f>
        <v>Sc 361.384</v>
      </c>
      <c r="G2" s="18" t="str">
        <f>'blk, drift &amp; conc calc'!H2</f>
        <v>Co 228.616</v>
      </c>
      <c r="H2" s="18" t="str">
        <f>'blk, drift &amp; conc calc'!I2</f>
        <v>Sr 407.771</v>
      </c>
      <c r="I2" s="18" t="str">
        <f>'blk, drift &amp; conc calc'!J2</f>
        <v>Cu 324.754</v>
      </c>
      <c r="J2" s="18" t="str">
        <f>'blk, drift &amp; conc calc'!K2</f>
        <v>V 292.402</v>
      </c>
      <c r="K2" s="18" t="str">
        <f>'blk, drift &amp; conc calc'!L2</f>
        <v>Zr 343.823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V 292.402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808</v>
      </c>
    </row>
    <row r="5" spans="1:21" ht="11.25">
      <c r="A5" s="1" t="str">
        <f>'blk, drift &amp; conc calc'!B77</f>
        <v>Blank 1</v>
      </c>
      <c r="B5" s="1">
        <f>'blk, drift &amp; conc calc'!C77</f>
        <v>-34.272487341674285</v>
      </c>
      <c r="C5" s="1">
        <f>'blk, drift &amp; conc calc'!D77</f>
        <v>-292.1239350982667</v>
      </c>
      <c r="D5" s="1">
        <f>'blk, drift &amp; conc calc'!E77</f>
        <v>-32.169553998914566</v>
      </c>
      <c r="E5" s="1">
        <f>'blk, drift &amp; conc calc'!F77</f>
        <v>134.83653829147525</v>
      </c>
      <c r="F5" s="1">
        <f>'blk, drift &amp; conc calc'!G77</f>
        <v>-63.42755818128582</v>
      </c>
      <c r="G5" s="1">
        <f>'blk, drift &amp; conc calc'!H77</f>
        <v>9.252133630942236</v>
      </c>
      <c r="H5" s="1">
        <f>'blk, drift &amp; conc calc'!I77</f>
        <v>-761.7845163745488</v>
      </c>
      <c r="I5" s="1">
        <f>'blk, drift &amp; conc calc'!J77</f>
        <v>-198.14951868405052</v>
      </c>
      <c r="J5" s="1">
        <f>'blk, drift &amp; conc calc'!K77</f>
        <v>-29.26676265248409</v>
      </c>
      <c r="K5" s="1">
        <f>'blk, drift &amp; conc calc'!L77</f>
        <v>12.305404208462278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-533.2995989022945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 (1)</v>
      </c>
      <c r="B6" s="1">
        <f>'blk, drift &amp; conc calc'!C78</f>
        <v>13045.243798327256</v>
      </c>
      <c r="C6" s="1">
        <f>'blk, drift &amp; conc calc'!D78</f>
        <v>21510.26320966389</v>
      </c>
      <c r="D6" s="1">
        <f>'blk, drift &amp; conc calc'!E78</f>
        <v>9866.117577732635</v>
      </c>
      <c r="E6" s="1">
        <f>'blk, drift &amp; conc calc'!F78</f>
        <v>8400.109100203304</v>
      </c>
      <c r="F6" s="1">
        <f>'blk, drift &amp; conc calc'!G78</f>
        <v>43106.567391857796</v>
      </c>
      <c r="G6" s="1">
        <f>'blk, drift &amp; conc calc'!H78</f>
        <v>7949.086777806205</v>
      </c>
      <c r="H6" s="1">
        <f>'blk, drift &amp; conc calc'!I78</f>
        <v>1272264.3471402822</v>
      </c>
      <c r="I6" s="1">
        <f>'blk, drift &amp; conc calc'!J78</f>
        <v>20849.08950531178</v>
      </c>
      <c r="J6" s="1">
        <f>'blk, drift &amp; conc calc'!K78</f>
        <v>36372.76921090009</v>
      </c>
      <c r="K6" s="1">
        <f>'blk, drift &amp; conc calc'!L78</f>
        <v>2883.105111946793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433.7497105246491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 (2)</v>
      </c>
      <c r="B7" s="1">
        <f>'blk, drift &amp; conc calc'!C93</f>
        <v>13084.572655447539</v>
      </c>
      <c r="C7" s="1">
        <f>'blk, drift &amp; conc calc'!D93</f>
        <v>20809.028438115492</v>
      </c>
      <c r="D7" s="1">
        <f>'blk, drift &amp; conc calc'!E93</f>
        <v>9650.728583986715</v>
      </c>
      <c r="E7" s="1">
        <f>'blk, drift &amp; conc calc'!F93</f>
        <v>8150.272675800824</v>
      </c>
      <c r="F7" s="1">
        <f>'blk, drift &amp; conc calc'!G93</f>
        <v>38826.75266860012</v>
      </c>
      <c r="G7" s="1">
        <f>'blk, drift &amp; conc calc'!H93</f>
        <v>8053.963057010685</v>
      </c>
      <c r="H7" s="1">
        <f>'blk, drift &amp; conc calc'!I93</f>
        <v>1361176.7709802957</v>
      </c>
      <c r="I7" s="1">
        <f>'blk, drift &amp; conc calc'!J93</f>
        <v>20451.243042902737</v>
      </c>
      <c r="J7" s="1">
        <f>'blk, drift &amp; conc calc'!K93</f>
        <v>37178.195446366575</v>
      </c>
      <c r="K7" s="1">
        <f>'blk, drift &amp; conc calc'!L93</f>
        <v>2951.3122021856757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2026.0309533962563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 (1)</v>
      </c>
      <c r="B8" s="1">
        <f>'blk, drift &amp; conc calc'!C80</f>
        <v>202.29488518252833</v>
      </c>
      <c r="C8" s="1">
        <f>'blk, drift &amp; conc calc'!D80</f>
        <v>31744.038772791177</v>
      </c>
      <c r="D8" s="1">
        <f>'blk, drift &amp; conc calc'!E80</f>
        <v>71037.18682662532</v>
      </c>
      <c r="E8" s="1">
        <f>'blk, drift &amp; conc calc'!F80</f>
        <v>120933.94764966973</v>
      </c>
      <c r="F8" s="1">
        <f>'blk, drift &amp; conc calc'!G80</f>
        <v>6576.249240232487</v>
      </c>
      <c r="G8" s="1">
        <f>'blk, drift &amp; conc calc'!H80</f>
        <v>15106.470438884915</v>
      </c>
      <c r="H8" s="1">
        <f>'blk, drift &amp; conc calc'!I80</f>
        <v>5320.531501767307</v>
      </c>
      <c r="I8" s="1">
        <f>'blk, drift &amp; conc calc'!J80</f>
        <v>602.6916274320657</v>
      </c>
      <c r="J8" s="1">
        <f>'blk, drift &amp; conc calc'!K80</f>
        <v>2511.9934087668294</v>
      </c>
      <c r="K8" s="1">
        <f>'blk, drift &amp; conc calc'!L80</f>
        <v>901.8016943402578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36660.73790384437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 (2)</v>
      </c>
      <c r="B9" s="1">
        <f>'blk, drift &amp; conc calc'!C99</f>
        <v>110.29872736712126</v>
      </c>
      <c r="C9" s="1">
        <f>'blk, drift &amp; conc calc'!D99</f>
        <v>31612.526207077037</v>
      </c>
      <c r="D9" s="1">
        <f>'blk, drift &amp; conc calc'!E99</f>
        <v>72629.65690737285</v>
      </c>
      <c r="E9" s="1">
        <f>'blk, drift &amp; conc calc'!F99</f>
        <v>121149.64304502954</v>
      </c>
      <c r="F9" s="1">
        <f>'blk, drift &amp; conc calc'!G99</f>
        <v>6567.506144529793</v>
      </c>
      <c r="G9" s="1">
        <f>'blk, drift &amp; conc calc'!H99</f>
        <v>14324.992162584418</v>
      </c>
      <c r="H9" s="1">
        <f>'blk, drift &amp; conc calc'!I99</f>
        <v>7056.328271943957</v>
      </c>
      <c r="I9" s="1">
        <f>'blk, drift &amp; conc calc'!J99</f>
        <v>611.2787890561001</v>
      </c>
      <c r="J9" s="1">
        <f>'blk, drift &amp; conc calc'!K99</f>
        <v>2673.9329787857905</v>
      </c>
      <c r="K9" s="1">
        <f>'blk, drift &amp; conc calc'!L99</f>
        <v>825.6694976724472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35858.4833630461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 (1)</v>
      </c>
      <c r="B10" s="1">
        <f>'blk, drift &amp; conc calc'!C86</f>
        <v>15957.121434055522</v>
      </c>
      <c r="C10" s="1">
        <f>'blk, drift &amp; conc calc'!D86</f>
        <v>1014209.3633823678</v>
      </c>
      <c r="D10" s="1">
        <f>'blk, drift &amp; conc calc'!E86</f>
        <v>1533.159738992713</v>
      </c>
      <c r="E10" s="1">
        <f>'blk, drift &amp; conc calc'!F86</f>
        <v>1267.2211729910587</v>
      </c>
      <c r="F10" s="1">
        <f>'blk, drift &amp; conc calc'!G86</f>
        <v>17960.927351051043</v>
      </c>
      <c r="G10" s="1">
        <f>'blk, drift &amp; conc calc'!H86</f>
        <v>2923.7898948560014</v>
      </c>
      <c r="H10" s="1">
        <f>'blk, drift &amp; conc calc'!I86</f>
        <v>3436300.9759597606</v>
      </c>
      <c r="I10" s="1">
        <f>'blk, drift &amp; conc calc'!J86</f>
        <v>6778.368780662332</v>
      </c>
      <c r="J10" s="1">
        <f>'blk, drift &amp; conc calc'!K86</f>
        <v>19027.9192632257</v>
      </c>
      <c r="K10" s="1">
        <f>'blk, drift &amp; conc calc'!L86</f>
        <v>21040.62881700473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5214.792487538173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 (2)</v>
      </c>
      <c r="B11" s="1">
        <f>'blk, drift &amp; conc calc'!C103</f>
        <v>15900.013957174293</v>
      </c>
      <c r="C11" s="1">
        <f>'blk, drift &amp; conc calc'!D103</f>
        <v>1010911.9550995176</v>
      </c>
      <c r="D11" s="1">
        <f>'blk, drift &amp; conc calc'!E103</f>
        <v>1713.0665020699614</v>
      </c>
      <c r="E11" s="1">
        <f>'blk, drift &amp; conc calc'!F103</f>
        <v>1367.9095130032733</v>
      </c>
      <c r="F11" s="1">
        <f>'blk, drift &amp; conc calc'!G103</f>
        <v>18427.43444942043</v>
      </c>
      <c r="G11" s="1">
        <f>'blk, drift &amp; conc calc'!H103</f>
        <v>2897.882457098848</v>
      </c>
      <c r="H11" s="1">
        <f>'blk, drift &amp; conc calc'!I103</f>
        <v>3513577.7678229264</v>
      </c>
      <c r="I11" s="1">
        <f>'blk, drift &amp; conc calc'!J103</f>
        <v>7314.728325920818</v>
      </c>
      <c r="J11" s="1">
        <f>'blk, drift &amp; conc calc'!K103</f>
        <v>18337.102164191285</v>
      </c>
      <c r="K11" s="1">
        <f>'blk, drift &amp; conc calc'!L103</f>
        <v>20566.258976808233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18528.579872961524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 2</v>
      </c>
      <c r="B12" s="1">
        <f>'blk, drift &amp; conc calc'!C104</f>
        <v>28.764499904862276</v>
      </c>
      <c r="C12" s="1">
        <f>'blk, drift &amp; conc calc'!D104</f>
        <v>263.7014617117903</v>
      </c>
      <c r="D12" s="1">
        <f>'blk, drift &amp; conc calc'!E104</f>
        <v>25.445188921853042</v>
      </c>
      <c r="E12" s="1">
        <f>'blk, drift &amp; conc calc'!F104</f>
        <v>-96.24665718609992</v>
      </c>
      <c r="F12" s="1">
        <f>'blk, drift &amp; conc calc'!G104</f>
        <v>51.035924001003366</v>
      </c>
      <c r="G12" s="1">
        <f>'blk, drift &amp; conc calc'!H104</f>
        <v>-6.973700818310957</v>
      </c>
      <c r="H12" s="1">
        <f>'blk, drift &amp; conc calc'!I104</f>
        <v>689.8912734211315</v>
      </c>
      <c r="I12" s="1">
        <f>'blk, drift &amp; conc calc'!J104</f>
        <v>176.64895966079672</v>
      </c>
      <c r="J12" s="1">
        <f>'blk, drift &amp; conc calc'!K104</f>
        <v>23.948958492167165</v>
      </c>
      <c r="K12" s="1">
        <f>'blk, drift &amp; conc calc'!L104</f>
        <v>-10.558618009528438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-387.4854982390858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 (1)</v>
      </c>
      <c r="B13" s="1">
        <f>'blk, drift &amp; conc calc'!C88</f>
        <v>-84.22696487902317</v>
      </c>
      <c r="C13" s="1">
        <f>'blk, drift &amp; conc calc'!D88</f>
        <v>2566.4764327664166</v>
      </c>
      <c r="D13" s="1">
        <f>'blk, drift &amp; conc calc'!E88</f>
        <v>89674.23602206551</v>
      </c>
      <c r="E13" s="1">
        <f>'blk, drift &amp; conc calc'!F88</f>
        <v>112354.59484383382</v>
      </c>
      <c r="F13" s="1">
        <f>'blk, drift &amp; conc calc'!G88</f>
        <v>2957.452073257601</v>
      </c>
      <c r="G13" s="1">
        <f>'blk, drift &amp; conc calc'!H88</f>
        <v>17562.9628791473</v>
      </c>
      <c r="H13" s="1">
        <f>'blk, drift &amp; conc calc'!I88</f>
        <v>4883.717219218845</v>
      </c>
      <c r="I13" s="1">
        <f>'blk, drift &amp; conc calc'!J88</f>
        <v>745.3964538664454</v>
      </c>
      <c r="J13" s="1">
        <f>'blk, drift &amp; conc calc'!K88</f>
        <v>1036.207421331424</v>
      </c>
      <c r="K13" s="1">
        <f>'blk, drift &amp; conc calc'!L88</f>
        <v>96.63691001262183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2581.4630372865504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 (2)</v>
      </c>
      <c r="B14" s="1">
        <f>'blk, drift &amp; conc calc'!C105</f>
        <v>245.39834047612237</v>
      </c>
      <c r="C14" s="1">
        <f>'blk, drift &amp; conc calc'!D105</f>
        <v>1088.0229726210096</v>
      </c>
      <c r="D14" s="1">
        <f>'blk, drift &amp; conc calc'!E105</f>
        <v>89460.3119081752</v>
      </c>
      <c r="E14" s="1">
        <f>'blk, drift &amp; conc calc'!F105</f>
        <v>108538.19846904294</v>
      </c>
      <c r="F14" s="1">
        <f>'blk, drift &amp; conc calc'!G105</f>
        <v>2821.698725398702</v>
      </c>
      <c r="G14" s="1">
        <f>'blk, drift &amp; conc calc'!H105</f>
        <v>16251.255744058428</v>
      </c>
      <c r="H14" s="1">
        <f>'blk, drift &amp; conc calc'!I105</f>
        <v>3225.871790501524</v>
      </c>
      <c r="I14" s="1">
        <f>'blk, drift &amp; conc calc'!J105</f>
        <v>308.6504390525116</v>
      </c>
      <c r="J14" s="1">
        <f>'blk, drift &amp; conc calc'!K105</f>
        <v>846.2051605245623</v>
      </c>
      <c r="K14" s="1">
        <f>'blk, drift &amp; conc calc'!L105</f>
        <v>102.07069699665479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72732.4093264424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 (1)</v>
      </c>
      <c r="B15" s="1">
        <f>'blk, drift &amp; conc calc'!C76</f>
        <v>21469.427033459087</v>
      </c>
      <c r="C15" s="1">
        <f>'blk, drift &amp; conc calc'!D76</f>
        <v>427279.2403236585</v>
      </c>
      <c r="D15" s="1">
        <f>'blk, drift &amp; conc calc'!E76</f>
        <v>45958.17558054821</v>
      </c>
      <c r="E15" s="1">
        <f>'blk, drift &amp; conc calc'!F76</f>
        <v>32340.725644313272</v>
      </c>
      <c r="F15" s="1">
        <f>'blk, drift &amp; conc calc'!G76</f>
        <v>29171.73167999913</v>
      </c>
      <c r="G15" s="1">
        <f>'blk, drift &amp; conc calc'!H76</f>
        <v>8763.493442449744</v>
      </c>
      <c r="H15" s="1">
        <f>'blk, drift &amp; conc calc'!I76</f>
        <v>5015070.244523136</v>
      </c>
      <c r="I15" s="1">
        <f>'blk, drift &amp; conc calc'!J76</f>
        <v>22546.963902199113</v>
      </c>
      <c r="J15" s="1">
        <f>'blk, drift &amp; conc calc'!K76</f>
        <v>35032.50695752838</v>
      </c>
      <c r="K15" s="1">
        <f>'blk, drift &amp; conc calc'!L76</f>
        <v>29950.190479748886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34518.93695752838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JGb-1 (1)</v>
      </c>
      <c r="B16" s="1">
        <f>'blk, drift &amp; conc calc'!C96</f>
        <v>7849.774862360058</v>
      </c>
      <c r="C16" s="1">
        <f>'blk, drift &amp; conc calc'!D96</f>
        <v>201233.3163832113</v>
      </c>
      <c r="D16" s="1">
        <f>'blk, drift &amp; conc calc'!E96</f>
        <v>1402.7833942512086</v>
      </c>
      <c r="E16" s="1">
        <f>'blk, drift &amp; conc calc'!F96</f>
        <v>1098.8753894397203</v>
      </c>
      <c r="F16" s="1">
        <f>'blk, drift &amp; conc calc'!G96</f>
        <v>33521.08660901786</v>
      </c>
      <c r="G16" s="1">
        <f>'blk, drift &amp; conc calc'!H96</f>
        <v>9582.643354740048</v>
      </c>
      <c r="H16" s="1">
        <f>'blk, drift &amp; conc calc'!I96</f>
        <v>4168912.682286922</v>
      </c>
      <c r="I16" s="1">
        <f>'blk, drift &amp; conc calc'!J96</f>
        <v>13933.779246143407</v>
      </c>
      <c r="J16" s="1">
        <f>'blk, drift &amp; conc calc'!K96</f>
        <v>73315.88111044955</v>
      </c>
      <c r="K16" s="1">
        <f>'blk, drift &amp; conc calc'!L96</f>
        <v>5389.236502408923</v>
      </c>
    </row>
    <row r="17" spans="1:11" ht="10.5" customHeight="1">
      <c r="A17" s="1" t="str">
        <f>'blk, drift &amp; conc calc'!B106</f>
        <v>JGB-1 (2)</v>
      </c>
      <c r="B17" s="1">
        <f>'blk, drift &amp; conc calc'!C106</f>
        <v>8264.574265185003</v>
      </c>
      <c r="C17" s="1">
        <f>'blk, drift &amp; conc calc'!D106</f>
        <v>215649.17920090942</v>
      </c>
      <c r="D17" s="1">
        <f>'blk, drift &amp; conc calc'!E106</f>
        <v>1290.8667967181586</v>
      </c>
      <c r="E17" s="1">
        <f>'blk, drift &amp; conc calc'!F106</f>
        <v>882.7026412891353</v>
      </c>
      <c r="F17" s="1">
        <f>'blk, drift &amp; conc calc'!G106</f>
        <v>32957.268468206115</v>
      </c>
      <c r="G17" s="1">
        <f>'blk, drift &amp; conc calc'!H106</f>
        <v>8666.80597572711</v>
      </c>
      <c r="H17" s="1">
        <f>'blk, drift &amp; conc calc'!I106</f>
        <v>4351782.708963694</v>
      </c>
      <c r="I17" s="1">
        <f>'blk, drift &amp; conc calc'!J106</f>
        <v>13308.85240087907</v>
      </c>
      <c r="J17" s="1">
        <f>'blk, drift &amp; conc calc'!K106</f>
        <v>73811.94281613678</v>
      </c>
      <c r="K17" s="1">
        <f>'blk, drift &amp; conc calc'!L106</f>
        <v>4708.392044073419</v>
      </c>
    </row>
    <row r="19" ht="11.25">
      <c r="A19" s="22" t="s">
        <v>872</v>
      </c>
    </row>
    <row r="20" spans="1:21" ht="11.25">
      <c r="A20" s="1" t="s">
        <v>857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774</v>
      </c>
      <c r="B21" s="32">
        <f>AVERAGE(B8:B9)</f>
        <v>156.2968062748248</v>
      </c>
      <c r="C21" s="32">
        <f aca="true" t="shared" si="0" ref="C21:K21">AVERAGE(C8:C9)</f>
        <v>31678.282489934107</v>
      </c>
      <c r="D21" s="32">
        <f t="shared" si="0"/>
        <v>71833.42186699908</v>
      </c>
      <c r="E21" s="32">
        <f t="shared" si="0"/>
        <v>121041.79534734963</v>
      </c>
      <c r="F21" s="32">
        <f t="shared" si="0"/>
        <v>6571.87769238114</v>
      </c>
      <c r="G21" s="32">
        <f t="shared" si="0"/>
        <v>14715.731300734667</v>
      </c>
      <c r="H21" s="32">
        <f t="shared" si="0"/>
        <v>6188.4298868556325</v>
      </c>
      <c r="I21" s="32">
        <f t="shared" si="0"/>
        <v>606.985208244083</v>
      </c>
      <c r="J21" s="32">
        <f t="shared" si="0"/>
        <v>2592.9631937763097</v>
      </c>
      <c r="K21" s="32">
        <f t="shared" si="0"/>
        <v>863.7355960063525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19343.384428620313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 (2)</v>
      </c>
      <c r="B22" s="32">
        <f>AVERAGE(B6:B7)</f>
        <v>13064.908226887397</v>
      </c>
      <c r="C22" s="32">
        <f aca="true" t="shared" si="2" ref="C22:K22">AVERAGE(C6:C7)</f>
        <v>21159.645823889692</v>
      </c>
      <c r="D22" s="32">
        <f t="shared" si="2"/>
        <v>9758.423080859675</v>
      </c>
      <c r="E22" s="32">
        <f t="shared" si="2"/>
        <v>8275.190888002064</v>
      </c>
      <c r="F22" s="32">
        <f t="shared" si="2"/>
        <v>40966.66003022896</v>
      </c>
      <c r="G22" s="32">
        <f t="shared" si="2"/>
        <v>8001.524917408445</v>
      </c>
      <c r="H22" s="32">
        <f t="shared" si="2"/>
        <v>1316720.559060289</v>
      </c>
      <c r="I22" s="32">
        <f t="shared" si="2"/>
        <v>20650.166274107258</v>
      </c>
      <c r="J22" s="32">
        <f t="shared" si="2"/>
        <v>36775.482328633334</v>
      </c>
      <c r="K22" s="32">
        <f t="shared" si="2"/>
        <v>2917.208657066234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20536.637925292136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 (2)</v>
      </c>
      <c r="B23" s="32">
        <f>AVERAGE(B10:B11)</f>
        <v>15928.567695614907</v>
      </c>
      <c r="C23" s="32">
        <f aca="true" t="shared" si="4" ref="C23:K23">AVERAGE(C10:C11)</f>
        <v>1012560.6592409427</v>
      </c>
      <c r="D23" s="32">
        <f t="shared" si="4"/>
        <v>1623.1131205313372</v>
      </c>
      <c r="E23" s="32">
        <f t="shared" si="4"/>
        <v>1317.565342997166</v>
      </c>
      <c r="F23" s="32">
        <f t="shared" si="4"/>
        <v>18194.180900235737</v>
      </c>
      <c r="G23" s="32">
        <f t="shared" si="4"/>
        <v>2910.836175977425</v>
      </c>
      <c r="H23" s="32">
        <f t="shared" si="4"/>
        <v>3474939.3718913435</v>
      </c>
      <c r="I23" s="32">
        <f t="shared" si="4"/>
        <v>7046.548553291575</v>
      </c>
      <c r="J23" s="32">
        <f t="shared" si="4"/>
        <v>18682.510713708492</v>
      </c>
      <c r="K23" s="32">
        <f t="shared" si="4"/>
        <v>20803.44389690648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18528.579872961524</v>
      </c>
      <c r="T23" s="7" t="e">
        <f>T11</f>
        <v>#DIV/0!</v>
      </c>
      <c r="U23" s="1" t="e">
        <f>U11</f>
        <v>#DIV/0!</v>
      </c>
    </row>
    <row r="24" spans="1:21" ht="11.25">
      <c r="A24" s="1" t="s">
        <v>929</v>
      </c>
      <c r="B24" s="1">
        <f>+B15</f>
        <v>21469.427033459087</v>
      </c>
      <c r="C24" s="32">
        <f aca="true" t="shared" si="6" ref="C24:K24">AVERAGE(C13:C14)</f>
        <v>1827.249702693713</v>
      </c>
      <c r="D24" s="32">
        <f t="shared" si="6"/>
        <v>89567.27396512034</v>
      </c>
      <c r="E24" s="32">
        <f t="shared" si="6"/>
        <v>110446.39665643839</v>
      </c>
      <c r="F24" s="32">
        <f t="shared" si="6"/>
        <v>2889.5753993281514</v>
      </c>
      <c r="G24" s="32">
        <f t="shared" si="6"/>
        <v>16907.109311602864</v>
      </c>
      <c r="H24" s="32">
        <f t="shared" si="6"/>
        <v>4054.794504860184</v>
      </c>
      <c r="I24" s="32">
        <f t="shared" si="6"/>
        <v>527.0234464594785</v>
      </c>
      <c r="J24" s="32">
        <f t="shared" si="6"/>
        <v>941.2062909279932</v>
      </c>
      <c r="K24" s="32">
        <f t="shared" si="6"/>
        <v>99.35380350463831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37656.936181864476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 (1)</v>
      </c>
      <c r="C25" s="1">
        <f aca="true" t="shared" si="8" ref="C25:U25">+C15</f>
        <v>427279.2403236585</v>
      </c>
      <c r="D25" s="1">
        <f t="shared" si="8"/>
        <v>45958.17558054821</v>
      </c>
      <c r="E25" s="1">
        <f t="shared" si="8"/>
        <v>32340.725644313272</v>
      </c>
      <c r="F25" s="1">
        <f t="shared" si="8"/>
        <v>29171.73167999913</v>
      </c>
      <c r="G25" s="1">
        <f t="shared" si="8"/>
        <v>8763.493442449744</v>
      </c>
      <c r="H25" s="1">
        <f t="shared" si="8"/>
        <v>5015070.244523136</v>
      </c>
      <c r="I25" s="1">
        <f t="shared" si="8"/>
        <v>22546.963902199113</v>
      </c>
      <c r="J25" s="1">
        <f t="shared" si="8"/>
        <v>35032.50695752838</v>
      </c>
      <c r="K25" s="1">
        <f t="shared" si="8"/>
        <v>29950.190479748886</v>
      </c>
      <c r="L25" s="1" t="e">
        <f t="shared" si="8"/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34518.93695752838</v>
      </c>
      <c r="T25" s="1" t="e">
        <f t="shared" si="8"/>
        <v>#DIV/0!</v>
      </c>
      <c r="U25" s="1" t="e">
        <f t="shared" si="8"/>
        <v>#DIV/0!</v>
      </c>
      <c r="V25" s="32"/>
    </row>
    <row r="26" spans="1:22" ht="11.25">
      <c r="A26" s="1" t="str">
        <f>$A$17</f>
        <v>JGB-1 (2)</v>
      </c>
      <c r="B26" s="32">
        <f>AVERAGE(B16:B17)</f>
        <v>8057.174563772531</v>
      </c>
      <c r="C26" s="32">
        <f aca="true" t="shared" si="9" ref="C26:K26">AVERAGE(C16:C17)</f>
        <v>208441.24779206037</v>
      </c>
      <c r="D26" s="32">
        <f t="shared" si="9"/>
        <v>1346.8250954846835</v>
      </c>
      <c r="E26" s="32">
        <f t="shared" si="9"/>
        <v>990.7890153644278</v>
      </c>
      <c r="F26" s="32">
        <f t="shared" si="9"/>
        <v>33239.177538611984</v>
      </c>
      <c r="G26" s="32">
        <f t="shared" si="9"/>
        <v>9124.724665233578</v>
      </c>
      <c r="H26" s="32">
        <f t="shared" si="9"/>
        <v>4260347.695625308</v>
      </c>
      <c r="I26" s="32">
        <f t="shared" si="9"/>
        <v>13621.315823511239</v>
      </c>
      <c r="J26" s="32">
        <f t="shared" si="9"/>
        <v>73563.91196329317</v>
      </c>
      <c r="K26" s="32">
        <f t="shared" si="9"/>
        <v>5048.814273241171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847</v>
      </c>
      <c r="C29" s="1" t="s">
        <v>829</v>
      </c>
      <c r="D29" s="1" t="s">
        <v>824</v>
      </c>
      <c r="E29" s="1" t="s">
        <v>826</v>
      </c>
      <c r="F29" s="1" t="s">
        <v>828</v>
      </c>
      <c r="G29" s="1" t="s">
        <v>825</v>
      </c>
      <c r="H29" s="1" t="s">
        <v>822</v>
      </c>
      <c r="I29" s="1" t="s">
        <v>827</v>
      </c>
      <c r="J29" s="1" t="s">
        <v>823</v>
      </c>
      <c r="K29" s="1" t="s">
        <v>846</v>
      </c>
      <c r="L29" s="1" t="s">
        <v>824</v>
      </c>
      <c r="M29" s="1" t="s">
        <v>826</v>
      </c>
      <c r="N29" s="1" t="s">
        <v>829</v>
      </c>
      <c r="O29" s="1" t="s">
        <v>822</v>
      </c>
      <c r="P29" s="1" t="s">
        <v>823</v>
      </c>
      <c r="Q29" s="1" t="s">
        <v>847</v>
      </c>
      <c r="R29" s="1" t="s">
        <v>846</v>
      </c>
      <c r="S29" s="1" t="s">
        <v>714</v>
      </c>
      <c r="T29" s="1" t="s">
        <v>825</v>
      </c>
      <c r="U29" s="1" t="s">
        <v>877</v>
      </c>
    </row>
    <row r="30" spans="1:21" ht="11.25">
      <c r="A30" s="1" t="s">
        <v>857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811</v>
      </c>
      <c r="B31" s="1">
        <v>1.54</v>
      </c>
      <c r="C31" s="1">
        <v>19.5</v>
      </c>
      <c r="D31" s="1">
        <v>2807</v>
      </c>
      <c r="E31" s="1">
        <v>2460</v>
      </c>
      <c r="F31" s="1">
        <v>7.24</v>
      </c>
      <c r="G31" s="1">
        <v>116</v>
      </c>
      <c r="H31" s="1">
        <v>3.32</v>
      </c>
      <c r="I31" s="1">
        <v>6.72</v>
      </c>
      <c r="J31" s="1">
        <v>27.6</v>
      </c>
      <c r="K31" s="1">
        <v>5.92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868</v>
      </c>
      <c r="B32" s="1">
        <v>16</v>
      </c>
      <c r="C32" s="1">
        <v>7</v>
      </c>
      <c r="D32" s="1">
        <v>370</v>
      </c>
      <c r="E32" s="1">
        <v>170</v>
      </c>
      <c r="F32" s="1">
        <v>44</v>
      </c>
      <c r="G32" s="1">
        <v>52</v>
      </c>
      <c r="H32" s="1">
        <v>110</v>
      </c>
      <c r="I32" s="1">
        <v>125</v>
      </c>
      <c r="J32" s="1">
        <v>310</v>
      </c>
      <c r="K32" s="1">
        <v>18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700</v>
      </c>
      <c r="B33" s="1">
        <v>21.2</v>
      </c>
      <c r="C33" s="1">
        <v>323</v>
      </c>
      <c r="D33" s="1">
        <v>66.2</v>
      </c>
      <c r="E33" s="1">
        <v>32.2</v>
      </c>
      <c r="F33" s="1">
        <v>22</v>
      </c>
      <c r="G33" s="1">
        <v>21.1</v>
      </c>
      <c r="H33" s="1">
        <v>287</v>
      </c>
      <c r="I33" s="1">
        <v>43.4</v>
      </c>
      <c r="J33" s="1">
        <v>169</v>
      </c>
      <c r="K33" s="1">
        <v>118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929</v>
      </c>
      <c r="B34" s="1">
        <v>26</v>
      </c>
      <c r="C34" s="1">
        <v>130</v>
      </c>
      <c r="D34" s="1">
        <v>280</v>
      </c>
      <c r="E34" s="1">
        <v>119</v>
      </c>
      <c r="F34" s="1">
        <v>32</v>
      </c>
      <c r="G34" s="1">
        <v>45</v>
      </c>
      <c r="H34" s="1">
        <v>389</v>
      </c>
      <c r="I34" s="1">
        <v>82.75</v>
      </c>
      <c r="J34" s="1">
        <v>317</v>
      </c>
      <c r="K34" s="1">
        <v>172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703</v>
      </c>
      <c r="B35" s="1">
        <v>25.6</v>
      </c>
      <c r="C35" s="34"/>
      <c r="D35" s="1">
        <v>186.4</v>
      </c>
      <c r="E35" s="1">
        <v>83.75</v>
      </c>
      <c r="F35" s="1">
        <v>41.85</v>
      </c>
      <c r="G35" s="1">
        <v>55</v>
      </c>
      <c r="H35" s="1">
        <v>45.25</v>
      </c>
      <c r="I35" s="1">
        <v>82.75</v>
      </c>
      <c r="J35" s="1">
        <v>336.5</v>
      </c>
      <c r="K35" s="1">
        <v>46.4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34"/>
      <c r="F36" s="34"/>
      <c r="G36" s="34"/>
      <c r="H36" s="34"/>
      <c r="I36" s="34"/>
      <c r="J36" s="72"/>
      <c r="K36" s="7"/>
      <c r="L36" s="7"/>
    </row>
    <row r="38" spans="1:22" ht="11.25">
      <c r="A38" s="1" t="s">
        <v>858</v>
      </c>
      <c r="B38" s="29">
        <f>SLOPE(B30:B34,B20:B24)</f>
        <v>0.0012060582649753534</v>
      </c>
      <c r="C38" s="29">
        <f>SLOPE(C30:C33,C20:C23)</f>
        <v>0.0003159432111839888</v>
      </c>
      <c r="D38" s="29">
        <f aca="true" t="shared" si="10" ref="D38:K38">SLOPE(D30:D33,D20:D23)</f>
        <v>0.03909689832125238</v>
      </c>
      <c r="E38" s="29">
        <f t="shared" si="10"/>
        <v>0.02030306209209282</v>
      </c>
      <c r="F38" s="29">
        <f t="shared" si="10"/>
        <v>0.001076656221990936</v>
      </c>
      <c r="G38" s="29">
        <f t="shared" si="10"/>
        <v>0.007792968228757035</v>
      </c>
      <c r="H38" s="29">
        <f t="shared" si="10"/>
        <v>8.219341662410647E-05</v>
      </c>
      <c r="I38" s="29">
        <f t="shared" si="10"/>
        <v>0.005981798723088412</v>
      </c>
      <c r="J38" s="29">
        <f t="shared" si="10"/>
        <v>0.008405925690795363</v>
      </c>
      <c r="K38" s="29">
        <f t="shared" si="10"/>
        <v>0.005637476909978975</v>
      </c>
      <c r="L38" s="29" t="e">
        <f aca="true" t="shared" si="11" ref="L38:U38">SLOPE(L30:L34,L20:L24)</f>
        <v>#DIV/0!</v>
      </c>
      <c r="M38" s="29" t="e">
        <f t="shared" si="11"/>
        <v>#DIV/0!</v>
      </c>
      <c r="N38" s="29" t="e">
        <f t="shared" si="11"/>
        <v>#DIV/0!</v>
      </c>
      <c r="O38" s="29" t="e">
        <f t="shared" si="11"/>
        <v>#DIV/0!</v>
      </c>
      <c r="P38" s="29" t="e">
        <f t="shared" si="11"/>
        <v>#DIV/0!</v>
      </c>
      <c r="Q38" s="29" t="e">
        <f t="shared" si="11"/>
        <v>#DIV/0!</v>
      </c>
      <c r="R38" s="29" t="e">
        <f t="shared" si="11"/>
        <v>#DIV/0!</v>
      </c>
      <c r="S38" s="29">
        <f t="shared" si="11"/>
        <v>0.00015272499077262423</v>
      </c>
      <c r="T38" s="29" t="e">
        <f t="shared" si="11"/>
        <v>#DIV/0!</v>
      </c>
      <c r="U38" s="29" t="e">
        <f t="shared" si="11"/>
        <v>#DIV/0!</v>
      </c>
      <c r="V38" s="29"/>
    </row>
    <row r="39" spans="1:22" ht="11.25">
      <c r="A39" s="1" t="s">
        <v>859</v>
      </c>
      <c r="B39" s="29">
        <f>INTERCEPT(B30:B34,B20:B24)</f>
        <v>0.7380591520633129</v>
      </c>
      <c r="C39" s="29">
        <f>INTERCEPT(C30:C33,C20:C23)</f>
        <v>3.2236372642652498</v>
      </c>
      <c r="D39" s="29">
        <f aca="true" t="shared" si="12" ref="D39:K39">INTERCEPT(D30:D33,D20:D23)</f>
        <v>-2.5616886017819525</v>
      </c>
      <c r="E39" s="29">
        <f t="shared" si="12"/>
        <v>2.4796469830201886</v>
      </c>
      <c r="F39" s="29">
        <f t="shared" si="12"/>
        <v>0.6171148765833934</v>
      </c>
      <c r="G39" s="29">
        <f t="shared" si="12"/>
        <v>-2.654727447757793</v>
      </c>
      <c r="H39" s="29">
        <f t="shared" si="12"/>
        <v>1.4921126945789638</v>
      </c>
      <c r="I39" s="29">
        <f t="shared" si="12"/>
        <v>1.453240817028437</v>
      </c>
      <c r="J39" s="29">
        <f t="shared" si="12"/>
        <v>4.656993899894317</v>
      </c>
      <c r="K39" s="29">
        <f t="shared" si="12"/>
        <v>0.8315198646330799</v>
      </c>
      <c r="L39" s="29" t="e">
        <f aca="true" t="shared" si="13" ref="L39:U39">INTERCEPT(L30:L34,L20:L24)</f>
        <v>#DIV/0!</v>
      </c>
      <c r="M39" s="29" t="e">
        <f t="shared" si="13"/>
        <v>#DIV/0!</v>
      </c>
      <c r="N39" s="29" t="e">
        <f t="shared" si="13"/>
        <v>#DIV/0!</v>
      </c>
      <c r="O39" s="29" t="e">
        <f t="shared" si="13"/>
        <v>#DIV/0!</v>
      </c>
      <c r="P39" s="29" t="e">
        <f t="shared" si="13"/>
        <v>#DIV/0!</v>
      </c>
      <c r="Q39" s="29" t="e">
        <f t="shared" si="13"/>
        <v>#DIV/0!</v>
      </c>
      <c r="R39" s="29" t="e">
        <f t="shared" si="13"/>
        <v>#DIV/0!</v>
      </c>
      <c r="S39" s="29">
        <f t="shared" si="13"/>
        <v>12.41367830659165</v>
      </c>
      <c r="T39" s="29" t="e">
        <f t="shared" si="13"/>
        <v>#DIV/0!</v>
      </c>
      <c r="U39" s="29" t="e">
        <f t="shared" si="13"/>
        <v>#DIV/0!</v>
      </c>
      <c r="V39" s="29"/>
    </row>
    <row r="40" spans="1:22" ht="11.25">
      <c r="A40" s="1" t="s">
        <v>860</v>
      </c>
      <c r="B40" s="29">
        <f>TREND(B30:B34,B20:B24,,TRUE)</f>
        <v>0.738059152063316</v>
      </c>
      <c r="C40" s="29">
        <f>TREND(C30:C33,C20:C23,,TRUE)</f>
        <v>3.2236372642652884</v>
      </c>
      <c r="D40" s="29">
        <f aca="true" t="shared" si="14" ref="D40:K40">TREND(D30:D33,D20:D23,,TRUE)</f>
        <v>-2.5616886017814733</v>
      </c>
      <c r="E40" s="29">
        <f t="shared" si="14"/>
        <v>2.4796469830201313</v>
      </c>
      <c r="F40" s="29">
        <f t="shared" si="14"/>
        <v>0.6171148765833888</v>
      </c>
      <c r="G40" s="29">
        <f t="shared" si="14"/>
        <v>-2.654727447757783</v>
      </c>
      <c r="H40" s="29">
        <f t="shared" si="14"/>
        <v>1.4921126945790317</v>
      </c>
      <c r="I40" s="29">
        <f t="shared" si="14"/>
        <v>1.453240817028421</v>
      </c>
      <c r="J40" s="29">
        <f t="shared" si="14"/>
        <v>4.656993899894337</v>
      </c>
      <c r="K40" s="29">
        <f t="shared" si="14"/>
        <v>0.831519864633068</v>
      </c>
      <c r="L40" s="29" t="e">
        <f aca="true" t="shared" si="15" ref="L40:U40">TREND(L30:L34,L20:L24,,TRUE)</f>
        <v>#VALUE!</v>
      </c>
      <c r="M40" s="29" t="e">
        <f t="shared" si="15"/>
        <v>#VALUE!</v>
      </c>
      <c r="N40" s="29" t="e">
        <f t="shared" si="15"/>
        <v>#VALUE!</v>
      </c>
      <c r="O40" s="29" t="e">
        <f t="shared" si="15"/>
        <v>#VALUE!</v>
      </c>
      <c r="P40" s="29" t="e">
        <f t="shared" si="15"/>
        <v>#VALUE!</v>
      </c>
      <c r="Q40" s="29" t="e">
        <f t="shared" si="15"/>
        <v>#VALUE!</v>
      </c>
      <c r="R40" s="29" t="e">
        <f t="shared" si="15"/>
        <v>#VALUE!</v>
      </c>
      <c r="S40" s="29">
        <f t="shared" si="15"/>
        <v>12.413678306591642</v>
      </c>
      <c r="T40" s="29" t="e">
        <f t="shared" si="15"/>
        <v>#VALUE!</v>
      </c>
      <c r="U40" s="29" t="e">
        <f t="shared" si="15"/>
        <v>#VALUE!</v>
      </c>
      <c r="V40" s="29"/>
    </row>
    <row r="41" spans="1:22" ht="11.25">
      <c r="A41" s="1" t="s">
        <v>861</v>
      </c>
      <c r="B41" s="29">
        <f>RSQ(B30:B34,B20:B24)</f>
        <v>0.9942622462496121</v>
      </c>
      <c r="C41" s="29">
        <f>RSQ(C30:C33,C20:C23)</f>
        <v>0.9992164263916197</v>
      </c>
      <c r="D41" s="29">
        <f aca="true" t="shared" si="16" ref="D41:K41">RSQ(D30:D33,D20:D23)</f>
        <v>0.9999784428575056</v>
      </c>
      <c r="E41" s="29">
        <f t="shared" si="16"/>
        <v>0.9999964708864558</v>
      </c>
      <c r="F41" s="29">
        <f t="shared" si="16"/>
        <v>0.9961740561765973</v>
      </c>
      <c r="G41" s="29">
        <f t="shared" si="16"/>
        <v>0.9891328239498756</v>
      </c>
      <c r="H41" s="29">
        <f t="shared" si="16"/>
        <v>0.9999254204023302</v>
      </c>
      <c r="I41" s="29">
        <f t="shared" si="16"/>
        <v>0.9995114516640964</v>
      </c>
      <c r="J41" s="29">
        <f t="shared" si="16"/>
        <v>0.9985204933315157</v>
      </c>
      <c r="K41" s="29">
        <f t="shared" si="16"/>
        <v>0.9998622270546392</v>
      </c>
      <c r="L41" s="29" t="e">
        <f aca="true" t="shared" si="17" ref="L41:U41">RSQ(L30:L34,L20:L24)</f>
        <v>#DIV/0!</v>
      </c>
      <c r="M41" s="29" t="e">
        <f t="shared" si="17"/>
        <v>#DIV/0!</v>
      </c>
      <c r="N41" s="29" t="e">
        <f t="shared" si="17"/>
        <v>#DIV/0!</v>
      </c>
      <c r="O41" s="29" t="e">
        <f t="shared" si="17"/>
        <v>#DIV/0!</v>
      </c>
      <c r="P41" s="29" t="e">
        <f t="shared" si="17"/>
        <v>#DIV/0!</v>
      </c>
      <c r="Q41" s="29" t="e">
        <f t="shared" si="17"/>
        <v>#DIV/0!</v>
      </c>
      <c r="R41" s="29" t="e">
        <f t="shared" si="17"/>
        <v>#DIV/0!</v>
      </c>
      <c r="S41" s="29">
        <f t="shared" si="17"/>
        <v>0.012699870688440803</v>
      </c>
      <c r="T41" s="29" t="e">
        <f t="shared" si="17"/>
        <v>#DIV/0!</v>
      </c>
      <c r="U41" s="29" t="e">
        <f t="shared" si="17"/>
        <v>#DIV/0!</v>
      </c>
      <c r="V41" s="29"/>
    </row>
    <row r="44" ht="11.25">
      <c r="A44" s="26" t="s">
        <v>866</v>
      </c>
    </row>
    <row r="69" spans="1:21" ht="11.25">
      <c r="A69" s="22"/>
      <c r="B69" s="1" t="s">
        <v>814</v>
      </c>
      <c r="C69" s="1" t="s">
        <v>813</v>
      </c>
      <c r="D69" s="1" t="s">
        <v>816</v>
      </c>
      <c r="E69" s="1" t="s">
        <v>818</v>
      </c>
      <c r="F69" s="1" t="s">
        <v>817</v>
      </c>
      <c r="G69" s="1" t="s">
        <v>819</v>
      </c>
      <c r="H69" s="1" t="s">
        <v>820</v>
      </c>
      <c r="I69" s="1" t="s">
        <v>821</v>
      </c>
      <c r="J69" s="1" t="s">
        <v>723</v>
      </c>
      <c r="K69" s="1" t="s">
        <v>815</v>
      </c>
      <c r="L69" s="1" t="s">
        <v>824</v>
      </c>
      <c r="M69" s="1" t="s">
        <v>826</v>
      </c>
      <c r="N69" s="1" t="s">
        <v>829</v>
      </c>
      <c r="O69" s="1" t="s">
        <v>822</v>
      </c>
      <c r="P69" s="1" t="s">
        <v>823</v>
      </c>
      <c r="Q69" s="1" t="s">
        <v>847</v>
      </c>
      <c r="R69" s="1" t="s">
        <v>846</v>
      </c>
      <c r="S69" s="1" t="s">
        <v>828</v>
      </c>
      <c r="T69" s="1" t="s">
        <v>825</v>
      </c>
      <c r="U69" s="1" t="s">
        <v>877</v>
      </c>
    </row>
    <row r="70" spans="1:21" ht="11.25">
      <c r="A70" s="1" t="s">
        <v>812</v>
      </c>
      <c r="B70" s="34">
        <v>23.328658251519403</v>
      </c>
      <c r="C70" s="34">
        <v>7.146638433033351</v>
      </c>
      <c r="D70" s="34">
        <v>8.601398601398602</v>
      </c>
      <c r="E70" s="3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835</v>
      </c>
      <c r="B72" s="49">
        <v>19.043871819468357</v>
      </c>
      <c r="C72" s="49">
        <v>0.10138186627606041</v>
      </c>
      <c r="D72" s="49">
        <v>6.120775290449932</v>
      </c>
      <c r="E72" s="49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837</v>
      </c>
      <c r="B73" s="49">
        <v>25.322093355602174</v>
      </c>
      <c r="C73" s="49">
        <v>7.154452265546375</v>
      </c>
      <c r="D73" s="49">
        <v>9.664997325624585</v>
      </c>
      <c r="E73" s="49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857</v>
      </c>
      <c r="B75" s="39">
        <v>0</v>
      </c>
    </row>
    <row r="76" spans="1:2" ht="11.25">
      <c r="A76" s="1" t="s">
        <v>770</v>
      </c>
      <c r="B76" s="93">
        <v>815775.5763590767</v>
      </c>
    </row>
    <row r="77" spans="1:2" ht="11.25">
      <c r="A77" s="1" t="s">
        <v>772</v>
      </c>
      <c r="B77" s="39">
        <v>324422.6703893792</v>
      </c>
    </row>
    <row r="78" spans="1:2" ht="11.25">
      <c r="A78" s="1" t="s">
        <v>771</v>
      </c>
      <c r="B78" s="93">
        <v>3725412.536306778</v>
      </c>
    </row>
    <row r="79" spans="1:2" ht="11.25">
      <c r="A79" s="1" t="s">
        <v>876</v>
      </c>
      <c r="B79" s="39">
        <v>698897.915761477</v>
      </c>
    </row>
    <row r="80" ht="11.25">
      <c r="B80" s="93"/>
    </row>
    <row r="81" ht="11.25">
      <c r="B81" s="39"/>
    </row>
    <row r="82" spans="1:2" ht="11.25">
      <c r="A82" s="22"/>
      <c r="B82" s="39" t="s">
        <v>818</v>
      </c>
    </row>
    <row r="83" spans="1:2" ht="11.25">
      <c r="A83" s="1" t="s">
        <v>857</v>
      </c>
      <c r="B83" s="39">
        <v>0</v>
      </c>
    </row>
    <row r="84" spans="1:2" ht="11.25">
      <c r="A84" s="1" t="s">
        <v>868</v>
      </c>
      <c r="B84" s="120">
        <v>5.804982036802153</v>
      </c>
    </row>
    <row r="85" spans="1:2" ht="11.25">
      <c r="A85" s="1" t="s">
        <v>700</v>
      </c>
      <c r="B85" s="120">
        <v>2.245314319076767</v>
      </c>
    </row>
    <row r="86" spans="1:2" ht="11.25">
      <c r="A86" s="1" t="s">
        <v>835</v>
      </c>
      <c r="B86" s="120">
        <v>30.149666915583403</v>
      </c>
    </row>
    <row r="87" spans="1:2" ht="11.25">
      <c r="A87" s="34" t="s">
        <v>703</v>
      </c>
      <c r="B87" s="127">
        <v>4.922125747746678</v>
      </c>
    </row>
    <row r="88" ht="11.25">
      <c r="B88" s="127"/>
    </row>
    <row r="89" ht="11.25">
      <c r="B89" s="39"/>
    </row>
    <row r="90" spans="1:2" ht="11.25">
      <c r="A90" s="1" t="s">
        <v>858</v>
      </c>
      <c r="B90" s="128">
        <f>SLOPE(B83:B85,B75:B77)</f>
        <v>7.126336539044292E-06</v>
      </c>
    </row>
    <row r="91" spans="1:2" ht="11.25">
      <c r="A91" s="1" t="s">
        <v>859</v>
      </c>
      <c r="B91" s="128">
        <f>INTERCEPT(B83:B85,B75:B77)</f>
        <v>-0.02504669055961317</v>
      </c>
    </row>
    <row r="92" spans="1:2" ht="11.25">
      <c r="A92" s="1" t="s">
        <v>860</v>
      </c>
      <c r="B92" s="128">
        <f>TREND(B83:B85,B75:B77,,TRUE)</f>
        <v>-0.025046690559612284</v>
      </c>
    </row>
    <row r="93" spans="1:2" ht="11.25">
      <c r="A93" s="1" t="s">
        <v>861</v>
      </c>
      <c r="B93" s="128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833</v>
      </c>
      <c r="B1" s="3" t="s">
        <v>834</v>
      </c>
      <c r="C1" s="3" t="s">
        <v>835</v>
      </c>
      <c r="D1" s="3" t="s">
        <v>812</v>
      </c>
      <c r="E1" s="3" t="s">
        <v>868</v>
      </c>
      <c r="F1" s="3" t="s">
        <v>811</v>
      </c>
      <c r="G1" s="69" t="s">
        <v>703</v>
      </c>
      <c r="H1" s="3" t="s">
        <v>836</v>
      </c>
      <c r="I1" s="3" t="s">
        <v>837</v>
      </c>
      <c r="J1" s="3" t="s">
        <v>706</v>
      </c>
      <c r="K1" s="3" t="s">
        <v>707</v>
      </c>
      <c r="L1" s="12"/>
      <c r="M1" s="13" t="s">
        <v>715</v>
      </c>
      <c r="N1" s="54" t="s">
        <v>705</v>
      </c>
      <c r="O1" s="55" t="s">
        <v>835</v>
      </c>
      <c r="P1" s="55" t="s">
        <v>811</v>
      </c>
      <c r="Q1" s="55" t="s">
        <v>868</v>
      </c>
      <c r="R1" s="55" t="s">
        <v>837</v>
      </c>
      <c r="S1" s="55" t="s">
        <v>709</v>
      </c>
      <c r="T1" s="55" t="s">
        <v>812</v>
      </c>
      <c r="U1" s="55" t="s">
        <v>717</v>
      </c>
      <c r="V1" s="56" t="s">
        <v>836</v>
      </c>
      <c r="W1" s="55" t="s">
        <v>834</v>
      </c>
      <c r="X1" s="57" t="s">
        <v>710</v>
      </c>
    </row>
    <row r="2" spans="1:24" ht="11.25">
      <c r="A2" s="4" t="s">
        <v>848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814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849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813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850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816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851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818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839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817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838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819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840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820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852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821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853</v>
      </c>
      <c r="B10" s="5" t="s">
        <v>841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708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854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815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855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842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843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844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713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822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824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823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826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824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829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825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822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826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823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827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847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845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846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828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828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846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825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829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877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847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711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877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712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867</v>
      </c>
      <c r="B31" s="38"/>
      <c r="C31" s="12"/>
      <c r="E31" s="4"/>
      <c r="F31" s="44"/>
    </row>
    <row r="32" spans="1:11" ht="23.25" thickBot="1">
      <c r="A32" s="2" t="s">
        <v>833</v>
      </c>
      <c r="B32" s="3" t="s">
        <v>834</v>
      </c>
      <c r="C32" s="3" t="s">
        <v>835</v>
      </c>
      <c r="D32" s="3" t="s">
        <v>812</v>
      </c>
      <c r="E32" s="3" t="s">
        <v>868</v>
      </c>
      <c r="F32" s="3" t="s">
        <v>811</v>
      </c>
      <c r="G32" s="69" t="s">
        <v>703</v>
      </c>
      <c r="H32" s="3" t="s">
        <v>836</v>
      </c>
      <c r="I32" s="3" t="s">
        <v>837</v>
      </c>
      <c r="J32" s="3" t="s">
        <v>706</v>
      </c>
      <c r="K32" s="3" t="s">
        <v>707</v>
      </c>
    </row>
    <row r="33" spans="1:11" ht="11.25">
      <c r="A33" s="4" t="s">
        <v>848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849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850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851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839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838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840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852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853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854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843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 r:id="rId1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J12" sqref="J12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809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Y 371.029</v>
      </c>
      <c r="D2" s="23" t="str">
        <f>'blk, drift &amp; conc calc'!D2</f>
        <v>Ba 455.403</v>
      </c>
      <c r="E2" s="23" t="str">
        <f>'blk, drift &amp; conc calc'!E2</f>
        <v>Cr 267.716</v>
      </c>
      <c r="F2" s="23" t="str">
        <f>'blk, drift &amp; conc calc'!F2</f>
        <v>Ni 231.604</v>
      </c>
      <c r="G2" s="23" t="str">
        <f>'blk, drift &amp; conc calc'!G2</f>
        <v>Sc 361.384</v>
      </c>
      <c r="H2" s="23" t="str">
        <f>'blk, drift &amp; conc calc'!H2</f>
        <v>Co 228.616</v>
      </c>
      <c r="I2" s="23" t="str">
        <f>'blk, drift &amp; conc calc'!I2</f>
        <v>Sr 407.771</v>
      </c>
      <c r="J2" s="23" t="str">
        <f>'blk, drift &amp; conc calc'!J2</f>
        <v>Cu 324.754</v>
      </c>
      <c r="K2" s="23" t="str">
        <f>'blk, drift &amp; conc calc'!K2</f>
        <v>V 292.402</v>
      </c>
      <c r="L2" s="23" t="str">
        <f>'blk, drift &amp; conc calc'!L2</f>
        <v>Zr 343.823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V 292.402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 1</v>
      </c>
      <c r="C4" s="7">
        <f>'blk, drift &amp; conc calc'!C5</f>
        <v>632.9050850927242</v>
      </c>
      <c r="D4" s="7">
        <f>'blk, drift &amp; conc calc'!D5</f>
        <v>4194.638427395229</v>
      </c>
      <c r="E4" s="7">
        <f>'blk, drift &amp; conc calc'!E5</f>
        <v>531.4553530015024</v>
      </c>
      <c r="F4" s="7">
        <f>'blk, drift &amp; conc calc'!F5</f>
        <v>1126.46</v>
      </c>
      <c r="G4" s="7">
        <f>'blk, drift &amp; conc calc'!G5</f>
        <v>129.78964542852</v>
      </c>
      <c r="H4" s="7">
        <f>'blk, drift &amp; conc calc'!H5</f>
        <v>-388.42363239701757</v>
      </c>
      <c r="I4" s="7">
        <f>'blk, drift &amp; conc calc'!I5</f>
        <v>6609.033833742392</v>
      </c>
      <c r="J4" s="7">
        <f>'blk, drift &amp; conc calc'!J5</f>
        <v>4430.9399558394625</v>
      </c>
      <c r="K4" s="7">
        <f>'blk, drift &amp; conc calc'!K5</f>
        <v>200.24108494323625</v>
      </c>
      <c r="L4" s="7">
        <f>'blk, drift &amp; conc calc'!L5</f>
        <v>1091.5313020930917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200.24108494323625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 2</v>
      </c>
      <c r="C5" s="7">
        <f>'blk, drift &amp; conc calc'!C32</f>
        <v>701.5798271108968</v>
      </c>
      <c r="D5" s="7">
        <f>'blk, drift &amp; conc calc'!D32</f>
        <v>4776.330925287665</v>
      </c>
      <c r="E5" s="7">
        <f>'blk, drift &amp; conc calc'!E32</f>
        <v>596.2582441039243</v>
      </c>
      <c r="F5" s="7">
        <f>'blk, drift &amp; conc calc'!F32</f>
        <v>848.775809800524</v>
      </c>
      <c r="G5" s="7">
        <f>'blk, drift &amp; conc calc'!G32</f>
        <v>259.9069945732181</v>
      </c>
      <c r="H5" s="7">
        <f>'blk, drift &amp; conc calc'!H32</f>
        <v>-407.21942743835893</v>
      </c>
      <c r="I5" s="7">
        <f>'blk, drift &amp; conc calc'!I32</f>
        <v>8142.767119985706</v>
      </c>
      <c r="J5" s="7">
        <f>'blk, drift &amp; conc calc'!J32</f>
        <v>4834.082239762309</v>
      </c>
      <c r="K5" s="7">
        <f>'blk, drift &amp; conc calc'!K32</f>
        <v>259.865</v>
      </c>
      <c r="L5" s="7">
        <f>'blk, drift &amp; conc calc'!L32</f>
        <v>1066.9204936761673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1287.005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830</v>
      </c>
      <c r="C9" s="7">
        <f>AVERAGE(C4:C5)</f>
        <v>667.2424561018105</v>
      </c>
      <c r="D9" s="7">
        <f>AVERAGE(D4:D5)</f>
        <v>4485.484676341447</v>
      </c>
      <c r="E9" s="7">
        <f>AVERAGE(E4:E5)</f>
        <v>563.8567985527134</v>
      </c>
      <c r="F9" s="7">
        <f aca="true" t="shared" si="0" ref="F9:V9">AVERAGE(F4:F5)</f>
        <v>987.617904900262</v>
      </c>
      <c r="G9" s="7">
        <f t="shared" si="0"/>
        <v>194.84832000086908</v>
      </c>
      <c r="H9" s="7">
        <f t="shared" si="0"/>
        <v>-397.8215299176883</v>
      </c>
      <c r="I9" s="7">
        <f t="shared" si="0"/>
        <v>7375.900476864049</v>
      </c>
      <c r="J9" s="7">
        <f t="shared" si="0"/>
        <v>4632.511097800885</v>
      </c>
      <c r="K9" s="7">
        <f t="shared" si="0"/>
        <v>230.05304247161814</v>
      </c>
      <c r="L9" s="7">
        <f t="shared" si="0"/>
        <v>1079.2258978846294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743.6230424716182</v>
      </c>
      <c r="U9" s="7">
        <f t="shared" si="0"/>
        <v>0</v>
      </c>
      <c r="V9" s="7">
        <f t="shared" si="0"/>
        <v>0</v>
      </c>
    </row>
    <row r="12" ht="11.25">
      <c r="B12" s="71" t="s">
        <v>865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2005-02-10T14:59:48Z</dcterms:modified>
  <cp:category/>
  <cp:version/>
  <cp:contentType/>
  <cp:contentStatus/>
</cp:coreProperties>
</file>