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5180" windowHeight="8835" tabRatio="721" firstSheet="3" activeTab="3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<sst xmlns="http://schemas.openxmlformats.org/spreadsheetml/2006/main" count="6662" uniqueCount="1318">
  <si>
    <t xml:space="preserve">    44,700.87</t>
  </si>
  <si>
    <t xml:space="preserve">    43,969.60</t>
  </si>
  <si>
    <t xml:space="preserve">    44,287.10</t>
  </si>
  <si>
    <t xml:space="preserve">    56,586.52</t>
  </si>
  <si>
    <t xml:space="preserve">    57,549.55</t>
  </si>
  <si>
    <t xml:space="preserve">    55,797.72</t>
  </si>
  <si>
    <t xml:space="preserve">    39,275.98</t>
  </si>
  <si>
    <t xml:space="preserve">    39,133.46</t>
  </si>
  <si>
    <t xml:space="preserve">    40,263.08</t>
  </si>
  <si>
    <t xml:space="preserve">    19,044.32</t>
  </si>
  <si>
    <t xml:space="preserve">    19,304.59</t>
  </si>
  <si>
    <t xml:space="preserve">    19,212.33</t>
  </si>
  <si>
    <t xml:space="preserve">    27,121.40</t>
  </si>
  <si>
    <t xml:space="preserve">    27,529.47</t>
  </si>
  <si>
    <t xml:space="preserve">    27,939.19</t>
  </si>
  <si>
    <t xml:space="preserve">    32,595.63</t>
  </si>
  <si>
    <t xml:space="preserve">    31,841.26</t>
  </si>
  <si>
    <t xml:space="preserve">    32,303.87</t>
  </si>
  <si>
    <t xml:space="preserve">    34,694.53</t>
  </si>
  <si>
    <t xml:space="preserve">    33,878.85</t>
  </si>
  <si>
    <t xml:space="preserve">    34,008.81</t>
  </si>
  <si>
    <t xml:space="preserve">    24,426.72</t>
  </si>
  <si>
    <t xml:space="preserve">    23,878.13</t>
  </si>
  <si>
    <t xml:space="preserve">    23,627.77</t>
  </si>
  <si>
    <t xml:space="preserve">  5,131,525.89</t>
  </si>
  <si>
    <t xml:space="preserve">  5,264,350.84</t>
  </si>
  <si>
    <t xml:space="preserve">  5,316,175.70</t>
  </si>
  <si>
    <t xml:space="preserve">   456,126.54</t>
  </si>
  <si>
    <t xml:space="preserve">   456,286.81</t>
  </si>
  <si>
    <t xml:space="preserve">   455,736.34</t>
  </si>
  <si>
    <t>dts1-1</t>
  </si>
  <si>
    <t xml:space="preserve">    20,336.98</t>
  </si>
  <si>
    <t xml:space="preserve">    20,138.97</t>
  </si>
  <si>
    <t xml:space="preserve">    19,795.67</t>
  </si>
  <si>
    <t xml:space="preserve">   146,153.65</t>
  </si>
  <si>
    <t xml:space="preserve">   148,415.49</t>
  </si>
  <si>
    <t xml:space="preserve">   150,723.33</t>
  </si>
  <si>
    <t xml:space="preserve">   107,358.57</t>
  </si>
  <si>
    <t xml:space="preserve">   105,555.62</t>
  </si>
  <si>
    <t xml:space="preserve">   105,314.27</t>
  </si>
  <si>
    <t xml:space="preserve">      954.69</t>
  </si>
  <si>
    <t xml:space="preserve">     1,186.00</t>
  </si>
  <si>
    <t xml:space="preserve">      728.98</t>
  </si>
  <si>
    <t xml:space="preserve">    19,050.39</t>
  </si>
  <si>
    <t xml:space="preserve">    19,258.94</t>
  </si>
  <si>
    <t xml:space="preserve">    19,131.44</t>
  </si>
  <si>
    <t xml:space="preserve">     4,551.54</t>
  </si>
  <si>
    <t xml:space="preserve">     4,309.29</t>
  </si>
  <si>
    <t xml:space="preserve">     4,734.90</t>
  </si>
  <si>
    <t xml:space="preserve">     2,452.39</t>
  </si>
  <si>
    <t xml:space="preserve">     2,101.68</t>
  </si>
  <si>
    <t xml:space="preserve">     2,030.44</t>
  </si>
  <si>
    <t xml:space="preserve">     3,709.98</t>
  </si>
  <si>
    <t xml:space="preserve">     3,496.18</t>
  </si>
  <si>
    <t xml:space="preserve">     3,864.04</t>
  </si>
  <si>
    <t xml:space="preserve">      393.79</t>
  </si>
  <si>
    <t xml:space="preserve">     1,003.77</t>
  </si>
  <si>
    <t xml:space="preserve">      193.39</t>
  </si>
  <si>
    <t xml:space="preserve">    14,160.58</t>
  </si>
  <si>
    <t xml:space="preserve">    14,129.45</t>
  </si>
  <si>
    <t xml:space="preserve">    13,775.75</t>
  </si>
  <si>
    <t xml:space="preserve">     6,978.36</t>
  </si>
  <si>
    <t xml:space="preserve">     6,649.26</t>
  </si>
  <si>
    <t xml:space="preserve">     7,335.31</t>
  </si>
  <si>
    <t>105r3  23-32</t>
  </si>
  <si>
    <t xml:space="preserve">     7,606.66</t>
  </si>
  <si>
    <t xml:space="preserve">     7,794.14</t>
  </si>
  <si>
    <t xml:space="preserve">     7,772.96</t>
  </si>
  <si>
    <t xml:space="preserve">    16,061.56</t>
  </si>
  <si>
    <t xml:space="preserve">    15,582.38</t>
  </si>
  <si>
    <t xml:space="preserve">    15,203.19</t>
  </si>
  <si>
    <t xml:space="preserve">     4,370.51</t>
  </si>
  <si>
    <t xml:space="preserve">     4,297.48</t>
  </si>
  <si>
    <t xml:space="preserve">     4,295.87</t>
  </si>
  <si>
    <t xml:space="preserve">     6,297.75</t>
  </si>
  <si>
    <t xml:space="preserve">     6,324.66</t>
  </si>
  <si>
    <t xml:space="preserve">     6,025.98</t>
  </si>
  <si>
    <t xml:space="preserve">    19,464.43</t>
  </si>
  <si>
    <t xml:space="preserve">    19,181.59</t>
  </si>
  <si>
    <t xml:space="preserve">    19,075.32</t>
  </si>
  <si>
    <t xml:space="preserve">    17,576.88</t>
  </si>
  <si>
    <t xml:space="preserve">    18,609.27</t>
  </si>
  <si>
    <t xml:space="preserve">    17,848.09</t>
  </si>
  <si>
    <t xml:space="preserve">     1,602.93</t>
  </si>
  <si>
    <t xml:space="preserve">     1,436.88</t>
  </si>
  <si>
    <t xml:space="preserve">     1,858.37</t>
  </si>
  <si>
    <t xml:space="preserve">    11,781.10</t>
  </si>
  <si>
    <t xml:space="preserve">    11,511.20</t>
  </si>
  <si>
    <t xml:space="preserve">    11,417.19</t>
  </si>
  <si>
    <t xml:space="preserve">     3,918.70</t>
  </si>
  <si>
    <t xml:space="preserve">     2,972.66</t>
  </si>
  <si>
    <t xml:space="preserve">     3,152.20</t>
  </si>
  <si>
    <t xml:space="preserve">  1,343,398.69</t>
  </si>
  <si>
    <t xml:space="preserve">  1,385,858.93</t>
  </si>
  <si>
    <t xml:space="preserve">  1,355,690.87</t>
  </si>
  <si>
    <t xml:space="preserve">    12,620.53</t>
  </si>
  <si>
    <t xml:space="preserve">    12,852.68</t>
  </si>
  <si>
    <t xml:space="preserve">    12,655.69</t>
  </si>
  <si>
    <t>36r3  98-106</t>
  </si>
  <si>
    <t xml:space="preserve">     6,819.15</t>
  </si>
  <si>
    <t xml:space="preserve">     6,507.56</t>
  </si>
  <si>
    <t xml:space="preserve">     6,518.73</t>
  </si>
  <si>
    <t xml:space="preserve">     8,295.07</t>
  </si>
  <si>
    <t xml:space="preserve">     8,545.71</t>
  </si>
  <si>
    <t xml:space="preserve">     8,553.57</t>
  </si>
  <si>
    <t xml:space="preserve">     8,399.53</t>
  </si>
  <si>
    <t xml:space="preserve">     8,419.84</t>
  </si>
  <si>
    <t xml:space="preserve">     8,218.57</t>
  </si>
  <si>
    <t xml:space="preserve">    18,161.53</t>
  </si>
  <si>
    <t xml:space="preserve">    18,411.05</t>
  </si>
  <si>
    <t xml:space="preserve">    18,664.09</t>
  </si>
  <si>
    <t xml:space="preserve">    18,983.41</t>
  </si>
  <si>
    <t xml:space="preserve">    18,833.62</t>
  </si>
  <si>
    <t xml:space="preserve">    19,321.65</t>
  </si>
  <si>
    <t xml:space="preserve">     7,022.96</t>
  </si>
  <si>
    <t xml:space="preserve">     7,259.31</t>
  </si>
  <si>
    <t xml:space="preserve">     7,391.53</t>
  </si>
  <si>
    <t xml:space="preserve">     1,606.51</t>
  </si>
  <si>
    <t xml:space="preserve">     1,777.45</t>
  </si>
  <si>
    <t xml:space="preserve">     1,871.10</t>
  </si>
  <si>
    <t xml:space="preserve">    37,376.73</t>
  </si>
  <si>
    <t xml:space="preserve">    37,091.73</t>
  </si>
  <si>
    <t xml:space="preserve">    38,229.84</t>
  </si>
  <si>
    <t xml:space="preserve">     5,727.33</t>
  </si>
  <si>
    <t xml:space="preserve">     6,261.97</t>
  </si>
  <si>
    <t xml:space="preserve">     6,021.21</t>
  </si>
  <si>
    <t xml:space="preserve">  1,166,967.62</t>
  </si>
  <si>
    <t xml:space="preserve">  1,172,831.75</t>
  </si>
  <si>
    <t xml:space="preserve">  1,183,068.70</t>
  </si>
  <si>
    <t xml:space="preserve">     9,891.75</t>
  </si>
  <si>
    <t xml:space="preserve">    10,344.96</t>
  </si>
  <si>
    <t xml:space="preserve">    10,140.39</t>
  </si>
  <si>
    <t>107r2  35-45</t>
  </si>
  <si>
    <t xml:space="preserve">     5,292.47</t>
  </si>
  <si>
    <t xml:space="preserve">     5,593.83</t>
  </si>
  <si>
    <t xml:space="preserve">     5,579.83</t>
  </si>
  <si>
    <t xml:space="preserve">     9,791.95</t>
  </si>
  <si>
    <t xml:space="preserve">    10,037.24</t>
  </si>
  <si>
    <t xml:space="preserve">     9,895.37</t>
  </si>
  <si>
    <t xml:space="preserve">    19,476.34</t>
  </si>
  <si>
    <t xml:space="preserve">    19,216.15</t>
  </si>
  <si>
    <t xml:space="preserve">    19,212.66</t>
  </si>
  <si>
    <t xml:space="preserve">    21,160.87</t>
  </si>
  <si>
    <t xml:space="preserve">    20,845.97</t>
  </si>
  <si>
    <t xml:space="preserve">    20,458.55</t>
  </si>
  <si>
    <t xml:space="preserve">    18,450.05</t>
  </si>
  <si>
    <t xml:space="preserve">    18,368.98</t>
  </si>
  <si>
    <t xml:space="preserve">    18,551.48</t>
  </si>
  <si>
    <t xml:space="preserve">    12,847.13</t>
  </si>
  <si>
    <t xml:space="preserve">    12,959.37</t>
  </si>
  <si>
    <t xml:space="preserve">    13,530.91</t>
  </si>
  <si>
    <t xml:space="preserve">     1,950.62</t>
  </si>
  <si>
    <t xml:space="preserve">     1,531.98</t>
  </si>
  <si>
    <t xml:space="preserve">     2,168.86</t>
  </si>
  <si>
    <t xml:space="preserve">    43,971.27</t>
  </si>
  <si>
    <t xml:space="preserve">    44,157.32</t>
  </si>
  <si>
    <t xml:space="preserve">    42,760.17</t>
  </si>
  <si>
    <t xml:space="preserve">     8,071.93</t>
  </si>
  <si>
    <t xml:space="preserve">     8,399.15</t>
  </si>
  <si>
    <t xml:space="preserve">     7,757.11</t>
  </si>
  <si>
    <t xml:space="preserve">  1,149,738.77</t>
  </si>
  <si>
    <t xml:space="preserve">  1,187,634.13</t>
  </si>
  <si>
    <t xml:space="preserve">  1,194,663.55</t>
  </si>
  <si>
    <t xml:space="preserve">    10,537.79</t>
  </si>
  <si>
    <t xml:space="preserve">    10,484.10</t>
  </si>
  <si>
    <t xml:space="preserve">    10,401.16</t>
  </si>
  <si>
    <t>drift5</t>
  </si>
  <si>
    <t xml:space="preserve">    10,895.41</t>
  </si>
  <si>
    <t xml:space="preserve">    10,353.84</t>
  </si>
  <si>
    <t xml:space="preserve">    10,878.14</t>
  </si>
  <si>
    <t xml:space="preserve">    44,890.98</t>
  </si>
  <si>
    <t xml:space="preserve">    44,284.24</t>
  </si>
  <si>
    <t xml:space="preserve">    45,536.02</t>
  </si>
  <si>
    <t xml:space="preserve">    59,450.16</t>
  </si>
  <si>
    <t xml:space="preserve">    57,995.31</t>
  </si>
  <si>
    <t xml:space="preserve">    59,988.73</t>
  </si>
  <si>
    <t xml:space="preserve">    40,567.06</t>
  </si>
  <si>
    <t xml:space="preserve">    41,198.35</t>
  </si>
  <si>
    <t xml:space="preserve">    41,981.25</t>
  </si>
  <si>
    <t xml:space="preserve">    18,625.80</t>
  </si>
  <si>
    <t xml:space="preserve">    18,466.77</t>
  </si>
  <si>
    <t xml:space="preserve">    18,434.73</t>
  </si>
  <si>
    <t xml:space="preserve">    26,056.38</t>
  </si>
  <si>
    <t xml:space="preserve">    27,781.39</t>
  </si>
  <si>
    <t xml:space="preserve">    27,824.70</t>
  </si>
  <si>
    <t xml:space="preserve">    31,244.13</t>
  </si>
  <si>
    <t xml:space="preserve">    31,945.90</t>
  </si>
  <si>
    <t xml:space="preserve">    31,903.18</t>
  </si>
  <si>
    <t xml:space="preserve">    35,299.36</t>
  </si>
  <si>
    <t xml:space="preserve">    35,102.54</t>
  </si>
  <si>
    <t xml:space="preserve">    35,623.43</t>
  </si>
  <si>
    <t xml:space="preserve">    24,624.02</t>
  </si>
  <si>
    <t xml:space="preserve">    24,938.88</t>
  </si>
  <si>
    <t xml:space="preserve">    23,225.84</t>
  </si>
  <si>
    <t xml:space="preserve">  5,349,032.63</t>
  </si>
  <si>
    <t xml:space="preserve">  5,361,267.16</t>
  </si>
  <si>
    <t xml:space="preserve">  5,428,240.61</t>
  </si>
  <si>
    <t xml:space="preserve">   449,250.61</t>
  </si>
  <si>
    <t xml:space="preserve">   462,023.33</t>
  </si>
  <si>
    <t xml:space="preserve">   450,926.22</t>
  </si>
  <si>
    <t>bir1-2</t>
  </si>
  <si>
    <t xml:space="preserve">     9,170.45</t>
  </si>
  <si>
    <t xml:space="preserve">     9,413.40</t>
  </si>
  <si>
    <t xml:space="preserve">     8,858.50</t>
  </si>
  <si>
    <t xml:space="preserve">    11,444.54</t>
  </si>
  <si>
    <t xml:space="preserve">    12,256.17</t>
  </si>
  <si>
    <t xml:space="preserve">    11,029.55</t>
  </si>
  <si>
    <t xml:space="preserve">    12,090.59</t>
  </si>
  <si>
    <t xml:space="preserve">    12,325.50</t>
  </si>
  <si>
    <t xml:space="preserve">    11,989.57</t>
  </si>
  <si>
    <t xml:space="preserve">    41,332.11</t>
  </si>
  <si>
    <t xml:space="preserve">    40,798.74</t>
  </si>
  <si>
    <t xml:space="preserve">    39,711.72</t>
  </si>
  <si>
    <t xml:space="preserve">    18,919.34</t>
  </si>
  <si>
    <t xml:space="preserve">    19,246.01</t>
  </si>
  <si>
    <t xml:space="preserve">    19,480.78</t>
  </si>
  <si>
    <t xml:space="preserve">    26,827.75</t>
  </si>
  <si>
    <t xml:space="preserve">    27,378.67</t>
  </si>
  <si>
    <t xml:space="preserve">    27,068.19</t>
  </si>
  <si>
    <t xml:space="preserve">     4,647.45</t>
  </si>
  <si>
    <t xml:space="preserve">     4,567.84</t>
  </si>
  <si>
    <t xml:space="preserve">     4,242.28</t>
  </si>
  <si>
    <t xml:space="preserve">    49,044.99</t>
  </si>
  <si>
    <t xml:space="preserve">    47,975.26</t>
  </si>
  <si>
    <t xml:space="preserve">    48,077.52</t>
  </si>
  <si>
    <t xml:space="preserve">    14,210.99</t>
  </si>
  <si>
    <t xml:space="preserve">    13,842.66</t>
  </si>
  <si>
    <t xml:space="preserve">    14,460.98</t>
  </si>
  <si>
    <t xml:space="preserve">  1,463,317.66</t>
  </si>
  <si>
    <t xml:space="preserve">  1,465,972.56</t>
  </si>
  <si>
    <t xml:space="preserve">  1,471,592.78</t>
  </si>
  <si>
    <t xml:space="preserve">    27,435.62</t>
  </si>
  <si>
    <t xml:space="preserve">    26,525.75</t>
  </si>
  <si>
    <t xml:space="preserve">    26,871.21</t>
  </si>
  <si>
    <t>109r2  77-95</t>
  </si>
  <si>
    <t xml:space="preserve">     5,827.82</t>
  </si>
  <si>
    <t xml:space="preserve">     5,777.76</t>
  </si>
  <si>
    <t xml:space="preserve">     6,276.33</t>
  </si>
  <si>
    <t xml:space="preserve">    11,213.79</t>
  </si>
  <si>
    <t xml:space="preserve">    11,686.77</t>
  </si>
  <si>
    <t xml:space="preserve">    11,783.10</t>
  </si>
  <si>
    <t xml:space="preserve">    22,573.32</t>
  </si>
  <si>
    <t xml:space="preserve">    22,177.59</t>
  </si>
  <si>
    <t xml:space="preserve">    22,072.92</t>
  </si>
  <si>
    <t xml:space="preserve">    24,178.17</t>
  </si>
  <si>
    <t xml:space="preserve">    25,100.08</t>
  </si>
  <si>
    <t xml:space="preserve">    25,107.69</t>
  </si>
  <si>
    <t xml:space="preserve">    17,853.97</t>
  </si>
  <si>
    <t xml:space="preserve">    18,688.77</t>
  </si>
  <si>
    <t xml:space="preserve">    18,960.23</t>
  </si>
  <si>
    <t xml:space="preserve">    13,686.35</t>
  </si>
  <si>
    <t xml:space="preserve">    14,456.28</t>
  </si>
  <si>
    <t xml:space="preserve">    13,940.33</t>
  </si>
  <si>
    <t xml:space="preserve">     2,206.87</t>
  </si>
  <si>
    <t xml:space="preserve">     2,089.30</t>
  </si>
  <si>
    <t xml:space="preserve">     2,587.04</t>
  </si>
  <si>
    <t xml:space="preserve">    52,338.13</t>
  </si>
  <si>
    <t xml:space="preserve">    52,220.94</t>
  </si>
  <si>
    <t xml:space="preserve">    53,117.78</t>
  </si>
  <si>
    <t xml:space="preserve">     9,346.75</t>
  </si>
  <si>
    <t xml:space="preserve">     9,588.88</t>
  </si>
  <si>
    <t xml:space="preserve">     9,436.75</t>
  </si>
  <si>
    <t xml:space="preserve">   946,236.50</t>
  </si>
  <si>
    <t xml:space="preserve">   941,614.75</t>
  </si>
  <si>
    <t xml:space="preserve">   950,075.54</t>
  </si>
  <si>
    <t xml:space="preserve">    10,739.71</t>
  </si>
  <si>
    <t xml:space="preserve">    10,477.51</t>
  </si>
  <si>
    <t xml:space="preserve">    11,385.05</t>
  </si>
  <si>
    <t>111r2  6-14</t>
  </si>
  <si>
    <t xml:space="preserve">    14,884.16</t>
  </si>
  <si>
    <t xml:space="preserve">    14,770.20</t>
  </si>
  <si>
    <t xml:space="preserve">    13,970.86</t>
  </si>
  <si>
    <t xml:space="preserve">    79,676.24</t>
  </si>
  <si>
    <t xml:space="preserve">    81,420.72</t>
  </si>
  <si>
    <t xml:space="preserve">    82,085.07</t>
  </si>
  <si>
    <t xml:space="preserve">    40,416.43</t>
  </si>
  <si>
    <t xml:space="preserve">    40,903.20</t>
  </si>
  <si>
    <t xml:space="preserve">    40,907.96</t>
  </si>
  <si>
    <t xml:space="preserve">     5,097.59</t>
  </si>
  <si>
    <t xml:space="preserve">     4,714.45</t>
  </si>
  <si>
    <t xml:space="preserve">     4,847.74</t>
  </si>
  <si>
    <t xml:space="preserve">    19,510.87</t>
  </si>
  <si>
    <t xml:space="preserve">    18,529.89</t>
  </si>
  <si>
    <t xml:space="preserve">    19,617.83</t>
  </si>
  <si>
    <t xml:space="preserve">    14,517.57</t>
  </si>
  <si>
    <t xml:space="preserve">    15,008.81</t>
  </si>
  <si>
    <t xml:space="preserve">    14,524.87</t>
  </si>
  <si>
    <t xml:space="preserve">     1,552.67</t>
  </si>
  <si>
    <t xml:space="preserve">     1,594.69</t>
  </si>
  <si>
    <t xml:space="preserve">     1,414.71</t>
  </si>
  <si>
    <t xml:space="preserve">    12,222.00</t>
  </si>
  <si>
    <t xml:space="preserve">    12,019.86</t>
  </si>
  <si>
    <t xml:space="preserve">    11,560.31</t>
  </si>
  <si>
    <t xml:space="preserve">     1,957.36</t>
  </si>
  <si>
    <t xml:space="preserve">     1,929.76</t>
  </si>
  <si>
    <t xml:space="preserve">     2,632.64</t>
  </si>
  <si>
    <t xml:space="preserve">   661,982.63</t>
  </si>
  <si>
    <t xml:space="preserve">   656,309.78</t>
  </si>
  <si>
    <t xml:space="preserve">   643,666.85</t>
  </si>
  <si>
    <t xml:space="preserve">     7,004.77</t>
  </si>
  <si>
    <t xml:space="preserve">     7,431.45</t>
  </si>
  <si>
    <t xml:space="preserve">     6,830.07</t>
  </si>
  <si>
    <t>jgb1-1</t>
  </si>
  <si>
    <t xml:space="preserve">    11,853.02</t>
  </si>
  <si>
    <t xml:space="preserve">    11,330.24</t>
  </si>
  <si>
    <t xml:space="preserve">    11,698.56</t>
  </si>
  <si>
    <t xml:space="preserve">     2,417.44</t>
  </si>
  <si>
    <t xml:space="preserve">     2,328.44</t>
  </si>
  <si>
    <t xml:space="preserve">     2,335.41</t>
  </si>
  <si>
    <t xml:space="preserve">     2,184.35</t>
  </si>
  <si>
    <t xml:space="preserve">     2,244.33</t>
  </si>
  <si>
    <t xml:space="preserve">     2,245.88</t>
  </si>
  <si>
    <t xml:space="preserve">    83,015.38</t>
  </si>
  <si>
    <t xml:space="preserve">    83,426.93</t>
  </si>
  <si>
    <t xml:space="preserve">    83,784.52</t>
  </si>
  <si>
    <t xml:space="preserve">    18,623.20</t>
  </si>
  <si>
    <t xml:space="preserve">    18,641.88</t>
  </si>
  <si>
    <t xml:space="preserve">    18,678.14</t>
  </si>
  <si>
    <t xml:space="preserve">    20,178.08</t>
  </si>
  <si>
    <t xml:space="preserve">    19,830.63</t>
  </si>
  <si>
    <t xml:space="preserve">    19,380.26</t>
  </si>
  <si>
    <t xml:space="preserve">     5,780.37</t>
  </si>
  <si>
    <t xml:space="preserve">     6,128.21</t>
  </si>
  <si>
    <t xml:space="preserve">     5,996.76</t>
  </si>
  <si>
    <t xml:space="preserve">    39,229.81</t>
  </si>
  <si>
    <t xml:space="preserve">    39,554.55</t>
  </si>
  <si>
    <t xml:space="preserve">    40,324.06</t>
  </si>
  <si>
    <t xml:space="preserve">     9,822.02</t>
  </si>
  <si>
    <t xml:space="preserve">    10,551.42</t>
  </si>
  <si>
    <t xml:space="preserve">     8,561.42</t>
  </si>
  <si>
    <t xml:space="preserve">  4,599,781.46</t>
  </si>
  <si>
    <t xml:space="preserve">  4,568,791.26</t>
  </si>
  <si>
    <t xml:space="preserve">  4,644,851.37</t>
  </si>
  <si>
    <t xml:space="preserve">   219,873.95</t>
  </si>
  <si>
    <t xml:space="preserve">   227,695.78</t>
  </si>
  <si>
    <t xml:space="preserve">   226,105.15</t>
  </si>
  <si>
    <t xml:space="preserve">    10,536.74</t>
  </si>
  <si>
    <t xml:space="preserve">    11,100.38</t>
  </si>
  <si>
    <t xml:space="preserve">    11,001.01</t>
  </si>
  <si>
    <t xml:space="preserve">    46,695.49</t>
  </si>
  <si>
    <t xml:space="preserve">    47,248.21</t>
  </si>
  <si>
    <t xml:space="preserve">    47,293.89</t>
  </si>
  <si>
    <t xml:space="preserve">    60,401.92</t>
  </si>
  <si>
    <t xml:space="preserve">    60,120.14</t>
  </si>
  <si>
    <t xml:space="preserve">    60,649.84</t>
  </si>
  <si>
    <t xml:space="preserve">    42,842.10</t>
  </si>
  <si>
    <t xml:space="preserve">    42,256.13</t>
  </si>
  <si>
    <t xml:space="preserve">    42,090.57</t>
  </si>
  <si>
    <t xml:space="preserve">    19,297.96</t>
  </si>
  <si>
    <t xml:space="preserve">    19,328.06</t>
  </si>
  <si>
    <t xml:space="preserve">    18,837.29</t>
  </si>
  <si>
    <t xml:space="preserve">    28,334.92</t>
  </si>
  <si>
    <t xml:space="preserve">    27,123.77</t>
  </si>
  <si>
    <t xml:space="preserve">    28,330.63</t>
  </si>
  <si>
    <t xml:space="preserve">    31,958.88</t>
  </si>
  <si>
    <t xml:space="preserve">    32,287.45</t>
  </si>
  <si>
    <t xml:space="preserve">    32,876.53</t>
  </si>
  <si>
    <t xml:space="preserve">    36,016.09</t>
  </si>
  <si>
    <t xml:space="preserve">    35,714.24</t>
  </si>
  <si>
    <t xml:space="preserve">    35,724.42</t>
  </si>
  <si>
    <t xml:space="preserve">    25,049.02</t>
  </si>
  <si>
    <t xml:space="preserve">    23,219.99</t>
  </si>
  <si>
    <t xml:space="preserve">    23,749.50</t>
  </si>
  <si>
    <t xml:space="preserve">  5,422,834.71</t>
  </si>
  <si>
    <t xml:space="preserve">  5,361,186.24</t>
  </si>
  <si>
    <t xml:space="preserve">  5,456,343.13</t>
  </si>
  <si>
    <t xml:space="preserve">   459,859.45</t>
  </si>
  <si>
    <t xml:space="preserve">   460,711.57</t>
  </si>
  <si>
    <t xml:space="preserve">   458,042.18</t>
  </si>
  <si>
    <t>111r3  131-138</t>
  </si>
  <si>
    <t xml:space="preserve">    18,462.59</t>
  </si>
  <si>
    <t xml:space="preserve">    17,548.54</t>
  </si>
  <si>
    <t xml:space="preserve">    18,449.60</t>
  </si>
  <si>
    <t xml:space="preserve">   104,806.78</t>
  </si>
  <si>
    <t xml:space="preserve">   108,636.96</t>
  </si>
  <si>
    <t xml:space="preserve">   109,424.76</t>
  </si>
  <si>
    <t xml:space="preserve">   123,841.05</t>
  </si>
  <si>
    <t xml:space="preserve">   122,691.95</t>
  </si>
  <si>
    <t xml:space="preserve">   127,437.17</t>
  </si>
  <si>
    <t xml:space="preserve">     6,839.79</t>
  </si>
  <si>
    <t xml:space="preserve">     7,149.05</t>
  </si>
  <si>
    <t xml:space="preserve">     6,829.62</t>
  </si>
  <si>
    <t xml:space="preserve">    19,494.10</t>
  </si>
  <si>
    <t xml:space="preserve">    19,130.86</t>
  </si>
  <si>
    <t xml:space="preserve">    18,831.34</t>
  </si>
  <si>
    <t xml:space="preserve">    16,810.62</t>
  </si>
  <si>
    <t xml:space="preserve">    17,064.28</t>
  </si>
  <si>
    <t xml:space="preserve">    16,413.73</t>
  </si>
  <si>
    <t xml:space="preserve">     1,784.19</t>
  </si>
  <si>
    <t xml:space="preserve">     1,830.77</t>
  </si>
  <si>
    <t xml:space="preserve">     1,865.70</t>
  </si>
  <si>
    <t xml:space="preserve">     8,839.55</t>
  </si>
  <si>
    <t xml:space="preserve">     8,553.53</t>
  </si>
  <si>
    <t xml:space="preserve">     9,237.53</t>
  </si>
  <si>
    <t xml:space="preserve">     1,024.79</t>
  </si>
  <si>
    <t xml:space="preserve">      853.78</t>
  </si>
  <si>
    <t xml:space="preserve">     1,200.70</t>
  </si>
  <si>
    <t xml:space="preserve">   415,430.69</t>
  </si>
  <si>
    <t xml:space="preserve">   422,454.37</t>
  </si>
  <si>
    <t xml:space="preserve">   425,865.12</t>
  </si>
  <si>
    <t xml:space="preserve">     6,770.75</t>
  </si>
  <si>
    <t xml:space="preserve">     6,679.73</t>
  </si>
  <si>
    <t xml:space="preserve">     6,434.25</t>
  </si>
  <si>
    <t>jp1-2</t>
  </si>
  <si>
    <t xml:space="preserve">    18,378.06</t>
  </si>
  <si>
    <t xml:space="preserve">    18,939.80</t>
  </si>
  <si>
    <t xml:space="preserve">    18,247.64</t>
  </si>
  <si>
    <t xml:space="preserve">   162,947.98</t>
  </si>
  <si>
    <t xml:space="preserve">   167,989.58</t>
  </si>
  <si>
    <t xml:space="preserve">   172,265.40</t>
  </si>
  <si>
    <t xml:space="preserve">    85,607.53</t>
  </si>
  <si>
    <t xml:space="preserve">    87,032.63</t>
  </si>
  <si>
    <t xml:space="preserve">    85,140.30</t>
  </si>
  <si>
    <t xml:space="preserve">     3,149.67</t>
  </si>
  <si>
    <t xml:space="preserve">     3,329.47</t>
  </si>
  <si>
    <t xml:space="preserve">     3,343.12</t>
  </si>
  <si>
    <t xml:space="preserve">    19,955.27</t>
  </si>
  <si>
    <t xml:space="preserve">    19,445.36</t>
  </si>
  <si>
    <t xml:space="preserve">    19,085.87</t>
  </si>
  <si>
    <t xml:space="preserve">     4,289.75</t>
  </si>
  <si>
    <t xml:space="preserve">     4,154.94</t>
  </si>
  <si>
    <t xml:space="preserve">     4,117.45</t>
  </si>
  <si>
    <t xml:space="preserve">     2,229.72</t>
  </si>
  <si>
    <t xml:space="preserve">     2,556.59</t>
  </si>
  <si>
    <t xml:space="preserve">     1,977.58</t>
  </si>
  <si>
    <t xml:space="preserve">     8,055.03</t>
  </si>
  <si>
    <t xml:space="preserve">     8,758.94</t>
  </si>
  <si>
    <t xml:space="preserve">     7,852.24</t>
  </si>
  <si>
    <t>-        1.30</t>
  </si>
  <si>
    <t>-       47.29</t>
  </si>
  <si>
    <t xml:space="preserve">      899.07</t>
  </si>
  <si>
    <t xml:space="preserve">    15,775.66</t>
  </si>
  <si>
    <t xml:space="preserve">    14,262.37</t>
  </si>
  <si>
    <t xml:space="preserve">    13,322.24</t>
  </si>
  <si>
    <t xml:space="preserve">    38,308.16</t>
  </si>
  <si>
    <t xml:space="preserve">    39,012.35</t>
  </si>
  <si>
    <t xml:space="preserve">    39,946.68</t>
  </si>
  <si>
    <t>113r2  7-22</t>
  </si>
  <si>
    <t xml:space="preserve">    15,626.45</t>
  </si>
  <si>
    <t xml:space="preserve">    15,273.65</t>
  </si>
  <si>
    <t xml:space="preserve">    15,379.57</t>
  </si>
  <si>
    <t xml:space="preserve">     5,891.85</t>
  </si>
  <si>
    <t xml:space="preserve">     6,422.16</t>
  </si>
  <si>
    <t xml:space="preserve">     6,052.83</t>
  </si>
  <si>
    <t xml:space="preserve">     2,453.55</t>
  </si>
  <si>
    <t xml:space="preserve">     2,657.41</t>
  </si>
  <si>
    <t xml:space="preserve">     2,556.11</t>
  </si>
  <si>
    <t xml:space="preserve">   137,961.13</t>
  </si>
  <si>
    <t xml:space="preserve">   138,157.10</t>
  </si>
  <si>
    <t xml:space="preserve">   136,482.27</t>
  </si>
  <si>
    <t xml:space="preserve">    18,537.26</t>
  </si>
  <si>
    <t xml:space="preserve">    18,680.49</t>
  </si>
  <si>
    <t xml:space="preserve">    19,006.97</t>
  </si>
  <si>
    <t xml:space="preserve">     5,463.71</t>
  </si>
  <si>
    <t xml:space="preserve">     5,168.24</t>
  </si>
  <si>
    <t xml:space="preserve">     5,756.92</t>
  </si>
  <si>
    <t xml:space="preserve">    18,753.47</t>
  </si>
  <si>
    <t xml:space="preserve">    19,243.80</t>
  </si>
  <si>
    <t xml:space="preserve">    19,052.18</t>
  </si>
  <si>
    <t xml:space="preserve">    41,239.89</t>
  </si>
  <si>
    <t xml:space="preserve">    39,881.72</t>
  </si>
  <si>
    <t xml:space="preserve">    42,156.15</t>
  </si>
  <si>
    <t xml:space="preserve">    52,053.78</t>
  </si>
  <si>
    <t xml:space="preserve">    51,889.76</t>
  </si>
  <si>
    <t xml:space="preserve">    51,511.65</t>
  </si>
  <si>
    <t xml:space="preserve">  1,446,110.59</t>
  </si>
  <si>
    <t xml:space="preserve">  1,456,286.77</t>
  </si>
  <si>
    <t xml:space="preserve">  1,429,938.62</t>
  </si>
  <si>
    <t xml:space="preserve">    33,763.98</t>
  </si>
  <si>
    <t xml:space="preserve">    34,087.90</t>
  </si>
  <si>
    <t xml:space="preserve">    34,001.50</t>
  </si>
  <si>
    <t>113r2  145-149</t>
  </si>
  <si>
    <t xml:space="preserve">     8,837.14</t>
  </si>
  <si>
    <t xml:space="preserve">     9,879.52</t>
  </si>
  <si>
    <t xml:space="preserve">     9,888.73</t>
  </si>
  <si>
    <t xml:space="preserve">    20,110.87</t>
  </si>
  <si>
    <t xml:space="preserve">    19,654.24</t>
  </si>
  <si>
    <t xml:space="preserve">    20,427.37</t>
  </si>
  <si>
    <t xml:space="preserve">    14,895.33</t>
  </si>
  <si>
    <t xml:space="preserve">    14,965.81</t>
  </si>
  <si>
    <t xml:space="preserve">    14,835.08</t>
  </si>
  <si>
    <t xml:space="preserve">    12,036.51</t>
  </si>
  <si>
    <t xml:space="preserve">    12,263.70</t>
  </si>
  <si>
    <t xml:space="preserve">    11,973.51</t>
  </si>
  <si>
    <t xml:space="preserve">    19,604.87</t>
  </si>
  <si>
    <t xml:space="preserve">    19,822.26</t>
  </si>
  <si>
    <t xml:space="preserve">    19,265.19</t>
  </si>
  <si>
    <t xml:space="preserve">    12,637.31</t>
  </si>
  <si>
    <t xml:space="preserve">    13,439.59</t>
  </si>
  <si>
    <t xml:space="preserve">    13,261.92</t>
  </si>
  <si>
    <t xml:space="preserve">     4,241.95</t>
  </si>
  <si>
    <t xml:space="preserve">     4,362.05</t>
  </si>
  <si>
    <t xml:space="preserve">     4,375.12</t>
  </si>
  <si>
    <t xml:space="preserve">    23,911.89</t>
  </si>
  <si>
    <t xml:space="preserve">    23,636.02</t>
  </si>
  <si>
    <t xml:space="preserve">    24,793.25</t>
  </si>
  <si>
    <t xml:space="preserve">     8,856.24</t>
  </si>
  <si>
    <t xml:space="preserve">     8,630.93</t>
  </si>
  <si>
    <t xml:space="preserve">     7,858.87</t>
  </si>
  <si>
    <t xml:space="preserve">  1,123,026.72</t>
  </si>
  <si>
    <t xml:space="preserve">  1,132,898.51</t>
  </si>
  <si>
    <t xml:space="preserve">  1,088,968.03</t>
  </si>
  <si>
    <t xml:space="preserve">    13,562.70</t>
  </si>
  <si>
    <t xml:space="preserve">    13,646.20</t>
  </si>
  <si>
    <t xml:space="preserve">    13,504.55</t>
  </si>
  <si>
    <t xml:space="preserve">    10,597.69</t>
  </si>
  <si>
    <t xml:space="preserve">    10,968.68</t>
  </si>
  <si>
    <t xml:space="preserve">    12,294.75</t>
  </si>
  <si>
    <t xml:space="preserve">    49,115.55</t>
  </si>
  <si>
    <t xml:space="preserve">    47,897.25</t>
  </si>
  <si>
    <t xml:space="preserve">    48,700.65</t>
  </si>
  <si>
    <t xml:space="preserve">    61,966.63</t>
  </si>
  <si>
    <t xml:space="preserve">    60,641.45</t>
  </si>
  <si>
    <t xml:space="preserve">    61,491.82</t>
  </si>
  <si>
    <t xml:space="preserve">    43,387.01</t>
  </si>
  <si>
    <t xml:space="preserve">    43,331.38</t>
  </si>
  <si>
    <t xml:space="preserve">    43,052.20</t>
  </si>
  <si>
    <t xml:space="preserve">    19,285.52</t>
  </si>
  <si>
    <t xml:space="preserve">    18,296.82</t>
  </si>
  <si>
    <t xml:space="preserve">    18,902.21</t>
  </si>
  <si>
    <t xml:space="preserve">    28,233.41</t>
  </si>
  <si>
    <t xml:space="preserve">    28,525.28</t>
  </si>
  <si>
    <t xml:space="preserve">    28,421.00</t>
  </si>
  <si>
    <t xml:space="preserve">    32,880.30</t>
  </si>
  <si>
    <t xml:space="preserve">    33,574.30</t>
  </si>
  <si>
    <t xml:space="preserve">    32,915.94</t>
  </si>
  <si>
    <t xml:space="preserve">    36,547.52</t>
  </si>
  <si>
    <t xml:space="preserve">    36,665.94</t>
  </si>
  <si>
    <t xml:space="preserve">    35,435.17</t>
  </si>
  <si>
    <t xml:space="preserve">    25,055.84</t>
  </si>
  <si>
    <t xml:space="preserve">    24,649.71</t>
  </si>
  <si>
    <t xml:space="preserve">    25,489.80</t>
  </si>
  <si>
    <t xml:space="preserve">  5,424,710.70</t>
  </si>
  <si>
    <t xml:space="preserve">  5,601,552.28</t>
  </si>
  <si>
    <t xml:space="preserve">  5,641,717.06</t>
  </si>
  <si>
    <t xml:space="preserve">   471,683.14</t>
  </si>
  <si>
    <t xml:space="preserve">   472,105.51</t>
  </si>
  <si>
    <t xml:space="preserve">   465,258.82</t>
  </si>
  <si>
    <t>ja3-2</t>
  </si>
  <si>
    <t xml:space="preserve">     4,493.56</t>
  </si>
  <si>
    <t xml:space="preserve">     5,325.04</t>
  </si>
  <si>
    <t xml:space="preserve">     4,050.75</t>
  </si>
  <si>
    <t xml:space="preserve">     2,581.73</t>
  </si>
  <si>
    <t xml:space="preserve">     2,577.68</t>
  </si>
  <si>
    <t xml:space="preserve">     3,030.62</t>
  </si>
  <si>
    <t xml:space="preserve">     2,674.07</t>
  </si>
  <si>
    <t xml:space="preserve">     2,630.60</t>
  </si>
  <si>
    <t xml:space="preserve">     2,701.74</t>
  </si>
  <si>
    <t xml:space="preserve">    22,193.44</t>
  </si>
  <si>
    <t xml:space="preserve">    22,269.75</t>
  </si>
  <si>
    <t xml:space="preserve">    21,863.30</t>
  </si>
  <si>
    <t xml:space="preserve">    19,583.64</t>
  </si>
  <si>
    <t xml:space="preserve">    19,480.15</t>
  </si>
  <si>
    <t xml:space="preserve">    19,077.72</t>
  </si>
  <si>
    <t xml:space="preserve">    12,280.93</t>
  </si>
  <si>
    <t xml:space="preserve">    11,729.68</t>
  </si>
  <si>
    <t xml:space="preserve">    11,892.81</t>
  </si>
  <si>
    <t xml:space="preserve">    23,814.08</t>
  </si>
  <si>
    <t xml:space="preserve">    23,839.74</t>
  </si>
  <si>
    <t xml:space="preserve">    24,586.09</t>
  </si>
  <si>
    <t xml:space="preserve">    24,078.66</t>
  </si>
  <si>
    <t xml:space="preserve">    23,816.77</t>
  </si>
  <si>
    <t xml:space="preserve">    23,486.42</t>
  </si>
  <si>
    <t xml:space="preserve">    18,694.34</t>
  </si>
  <si>
    <t xml:space="preserve">    19,031.15</t>
  </si>
  <si>
    <t xml:space="preserve">    19,461.05</t>
  </si>
  <si>
    <t xml:space="preserve">  4,013,464.17</t>
  </si>
  <si>
    <t xml:space="preserve">  3,953,603.78</t>
  </si>
  <si>
    <t xml:space="preserve">  4,087,803.84</t>
  </si>
  <si>
    <t xml:space="preserve">  1,151,684.95</t>
  </si>
  <si>
    <t xml:space="preserve">  1,121,986.78</t>
  </si>
  <si>
    <t xml:space="preserve">  1,139,577.05</t>
  </si>
  <si>
    <t>-      251.69</t>
  </si>
  <si>
    <t>-      350.95</t>
  </si>
  <si>
    <t xml:space="preserve">      292.93</t>
  </si>
  <si>
    <t xml:space="preserve">      701.23</t>
  </si>
  <si>
    <t xml:space="preserve">      752.98</t>
  </si>
  <si>
    <t xml:space="preserve">     1,008.71</t>
  </si>
  <si>
    <t xml:space="preserve">      578.49</t>
  </si>
  <si>
    <t xml:space="preserve">      568.74</t>
  </si>
  <si>
    <t xml:space="preserve">      570.89</t>
  </si>
  <si>
    <t xml:space="preserve">       10.67</t>
  </si>
  <si>
    <t xml:space="preserve">       67.13</t>
  </si>
  <si>
    <t xml:space="preserve">      603.97</t>
  </si>
  <si>
    <t xml:space="preserve">    18,776.49</t>
  </si>
  <si>
    <t xml:space="preserve">    19,200.82</t>
  </si>
  <si>
    <t xml:space="preserve">    17,973.02</t>
  </si>
  <si>
    <t xml:space="preserve">     4,250.33</t>
  </si>
  <si>
    <t xml:space="preserve">     4,237.30</t>
  </si>
  <si>
    <t xml:space="preserve">     4,568.49</t>
  </si>
  <si>
    <t xml:space="preserve">     1,742.67</t>
  </si>
  <si>
    <t xml:space="preserve">     1,791.38</t>
  </si>
  <si>
    <t xml:space="preserve">     1,501.08</t>
  </si>
  <si>
    <t>-      312.65</t>
  </si>
  <si>
    <t xml:space="preserve">      465.73</t>
  </si>
  <si>
    <t>-      248.52</t>
  </si>
  <si>
    <t>-       59.95</t>
  </si>
  <si>
    <t xml:space="preserve">      575.55</t>
  </si>
  <si>
    <t xml:space="preserve">      711.22</t>
  </si>
  <si>
    <t xml:space="preserve">     9,418.97</t>
  </si>
  <si>
    <t xml:space="preserve">    10,200.15</t>
  </si>
  <si>
    <t xml:space="preserve">    10,488.53</t>
  </si>
  <si>
    <t xml:space="preserve">     5,236.49</t>
  </si>
  <si>
    <t xml:space="preserve">     4,656.88</t>
  </si>
  <si>
    <t xml:space="preserve">     5,459.96</t>
  </si>
  <si>
    <t>dts1-2</t>
  </si>
  <si>
    <t xml:space="preserve">    21,799.35</t>
  </si>
  <si>
    <t xml:space="preserve">    21,000.15</t>
  </si>
  <si>
    <t xml:space="preserve">    21,359.54</t>
  </si>
  <si>
    <t xml:space="preserve">   154,902.79</t>
  </si>
  <si>
    <t xml:space="preserve">   161,375.66</t>
  </si>
  <si>
    <t xml:space="preserve">   160,203.11</t>
  </si>
  <si>
    <t xml:space="preserve">   112,245.46</t>
  </si>
  <si>
    <t xml:space="preserve">   115,271.31</t>
  </si>
  <si>
    <t xml:space="preserve">   116,400.20</t>
  </si>
  <si>
    <t xml:space="preserve">     1,060.20</t>
  </si>
  <si>
    <t xml:space="preserve">     1,189.45</t>
  </si>
  <si>
    <t xml:space="preserve">      722.81</t>
  </si>
  <si>
    <t xml:space="preserve">    19,244.41</t>
  </si>
  <si>
    <t xml:space="preserve">    18,755.66</t>
  </si>
  <si>
    <t xml:space="preserve">    18,738.51</t>
  </si>
  <si>
    <t xml:space="preserve">     4,632.14</t>
  </si>
  <si>
    <t xml:space="preserve">     4,717.66</t>
  </si>
  <si>
    <t xml:space="preserve">     4,464.84</t>
  </si>
  <si>
    <t xml:space="preserve">     1,304.48</t>
  </si>
  <si>
    <t xml:space="preserve">     1,536.53</t>
  </si>
  <si>
    <t xml:space="preserve">     1,499.43</t>
  </si>
  <si>
    <t xml:space="preserve">     4,434.96</t>
  </si>
  <si>
    <t xml:space="preserve">     4,173.40</t>
  </si>
  <si>
    <t xml:space="preserve">     3,938.58</t>
  </si>
  <si>
    <t xml:space="preserve">      101.21</t>
  </si>
  <si>
    <t xml:space="preserve">      161.41</t>
  </si>
  <si>
    <t xml:space="preserve">     1,071.24</t>
  </si>
  <si>
    <t xml:space="preserve">    13,362.08</t>
  </si>
  <si>
    <t xml:space="preserve">    12,438.49</t>
  </si>
  <si>
    <t xml:space="preserve">    13,150.61</t>
  </si>
  <si>
    <t xml:space="preserve">     7,462.20</t>
  </si>
  <si>
    <t xml:space="preserve">     7,431.84</t>
  </si>
  <si>
    <t xml:space="preserve">     7,295.45</t>
  </si>
  <si>
    <t>jgb1-2</t>
  </si>
  <si>
    <t xml:space="preserve">    12,189.47</t>
  </si>
  <si>
    <t xml:space="preserve">    13,063.61</t>
  </si>
  <si>
    <t xml:space="preserve">    11,729.38</t>
  </si>
  <si>
    <t xml:space="preserve">     2,657.67</t>
  </si>
  <si>
    <t xml:space="preserve">     2,491.46</t>
  </si>
  <si>
    <t xml:space="preserve">     2,454.11</t>
  </si>
  <si>
    <t xml:space="preserve">     2,187.55</t>
  </si>
  <si>
    <t xml:space="preserve">     2,152.24</t>
  </si>
  <si>
    <t xml:space="preserve">     2,278.16</t>
  </si>
  <si>
    <t xml:space="preserve">    90,130.97</t>
  </si>
  <si>
    <t xml:space="preserve">    90,475.82</t>
  </si>
  <si>
    <t xml:space="preserve">    89,618.58</t>
  </si>
  <si>
    <t xml:space="preserve">    19,012.85</t>
  </si>
  <si>
    <t xml:space="preserve">    18,591.33</t>
  </si>
  <si>
    <t xml:space="preserve">    18,525.57</t>
  </si>
  <si>
    <t xml:space="preserve">    19,802.61</t>
  </si>
  <si>
    <t xml:space="preserve">    20,084.99</t>
  </si>
  <si>
    <t xml:space="preserve">    20,594.57</t>
  </si>
  <si>
    <t xml:space="preserve">     6,692.05</t>
  </si>
  <si>
    <t xml:space="preserve">     6,437.01</t>
  </si>
  <si>
    <t xml:space="preserve">     6,594.88</t>
  </si>
  <si>
    <t xml:space="preserve">    41,430.87</t>
  </si>
  <si>
    <t xml:space="preserve">    40,010.24</t>
  </si>
  <si>
    <t xml:space="preserve">    40,302.04</t>
  </si>
  <si>
    <t xml:space="preserve">     9,668.64</t>
  </si>
  <si>
    <t xml:space="preserve">     9,314.34</t>
  </si>
  <si>
    <t xml:space="preserve">    10,265.61</t>
  </si>
  <si>
    <t xml:space="preserve">  4,713,840.59</t>
  </si>
  <si>
    <t xml:space="preserve">  4,578,148.45</t>
  </si>
  <si>
    <t xml:space="preserve">  4,777,866.86</t>
  </si>
  <si>
    <t xml:space="preserve">   231,291.55</t>
  </si>
  <si>
    <t xml:space="preserve">   225,435.47</t>
  </si>
  <si>
    <t xml:space="preserve">   230,978.29</t>
  </si>
  <si>
    <t xml:space="preserve">    11,288.88</t>
  </si>
  <si>
    <t xml:space="preserve">    11,646.76</t>
  </si>
  <si>
    <t xml:space="preserve">    11,486.61</t>
  </si>
  <si>
    <t xml:space="preserve">    49,536.07</t>
  </si>
  <si>
    <t xml:space="preserve">    49,422.56</t>
  </si>
  <si>
    <t xml:space="preserve">    50,845.58</t>
  </si>
  <si>
    <t xml:space="preserve">    64,409.72</t>
  </si>
  <si>
    <t xml:space="preserve">    63,847.84</t>
  </si>
  <si>
    <t xml:space="preserve">    64,064.99</t>
  </si>
  <si>
    <t xml:space="preserve">    42,909.90</t>
  </si>
  <si>
    <t xml:space="preserve">    44,619.49</t>
  </si>
  <si>
    <t xml:space="preserve">    43,965.39</t>
  </si>
  <si>
    <t xml:space="preserve">    18,955.28</t>
  </si>
  <si>
    <t xml:space="preserve">    18,898.48</t>
  </si>
  <si>
    <t xml:space="preserve">    19,066.70</t>
  </si>
  <si>
    <t xml:space="preserve">    28,457.30</t>
  </si>
  <si>
    <t xml:space="preserve">    28,684.46</t>
  </si>
  <si>
    <t xml:space="preserve">    28,904.26</t>
  </si>
  <si>
    <t xml:space="preserve">    34,193.93</t>
  </si>
  <si>
    <t xml:space="preserve">    33,484.10</t>
  </si>
  <si>
    <t xml:space="preserve">    34,513.43</t>
  </si>
  <si>
    <t xml:space="preserve">    36,375.65</t>
  </si>
  <si>
    <t xml:space="preserve">    36,445.75</t>
  </si>
  <si>
    <t xml:space="preserve">    36,810.50</t>
  </si>
  <si>
    <t xml:space="preserve">    24,855.24</t>
  </si>
  <si>
    <t xml:space="preserve">    25,863.51</t>
  </si>
  <si>
    <t xml:space="preserve">    24,789.45</t>
  </si>
  <si>
    <t xml:space="preserve">  5,632,192.63</t>
  </si>
  <si>
    <t xml:space="preserve">  5,528,352.90</t>
  </si>
  <si>
    <t xml:space="preserve">  5,691,813.96</t>
  </si>
  <si>
    <t xml:space="preserve">   478,152.70</t>
  </si>
  <si>
    <t xml:space="preserve">   474,203.25</t>
  </si>
  <si>
    <t xml:space="preserve">   475,447.03</t>
  </si>
  <si>
    <t>Print Date: 29-01-2005</t>
  </si>
  <si>
    <t>drift-6</t>
  </si>
  <si>
    <t>drift-7</t>
  </si>
  <si>
    <t>blank-2</t>
  </si>
  <si>
    <t>drift-8</t>
  </si>
  <si>
    <t>3</t>
  </si>
  <si>
    <t>Print Date: 06-12-2004</t>
  </si>
  <si>
    <t>This file corresponds to 1309B-3 majors.xls and 1309B-3 majors int.xls.</t>
  </si>
  <si>
    <t>These are in Geochem/ICPRawData/batch3 folder</t>
  </si>
  <si>
    <t>1309B-3 mojors.xls is all data files copied to sheets "RawData major" in this file, and Intensity and RSD are listed in 1309B-3 majors int.xls.</t>
  </si>
  <si>
    <t xml:space="preserve">JA-3 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</si>
  <si>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</si>
  <si>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</si>
  <si>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</si>
  <si>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</si>
  <si>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</si>
  <si>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</si>
  <si>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</si>
  <si>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</si>
  <si>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</si>
  <si>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</si>
  <si>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</si>
  <si>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</si>
  <si>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</si>
  <si>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</si>
  <si>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</si>
  <si>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</si>
  <si>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</si>
  <si>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</si>
  <si>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</si>
  <si>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</si>
  <si>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</si>
  <si>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</si>
  <si>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</si>
  <si>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</si>
  <si>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</si>
  <si>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</si>
  <si>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</si>
  <si>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</si>
  <si>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</si>
  <si>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</si>
  <si>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</si>
  <si>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</si>
  <si>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</si>
  <si>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</si>
  <si>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</si>
  <si>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</si>
  <si>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</si>
  <si>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</si>
  <si>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</si>
  <si>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</si>
  <si>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</si>
  <si>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</si>
  <si>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</si>
  <si>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</si>
  <si>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</si>
  <si>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</si>
  <si>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</si>
  <si>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</si>
  <si>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</si>
  <si>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</si>
  <si>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</si>
  <si>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</si>
  <si>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</si>
  <si>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</si>
  <si>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</si>
  <si>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</si>
  <si>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</si>
  <si>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</si>
  <si>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</si>
  <si>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</si>
  <si>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</si>
  <si>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</si>
  <si>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</si>
  <si>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</si>
  <si>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</si>
  <si>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</si>
  <si>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</si>
  <si>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</si>
  <si>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</si>
  <si>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</si>
  <si>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</si>
  <si>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</si>
  <si>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JA-3 (2)</t>
  </si>
  <si>
    <t>JP-1 (2)</t>
  </si>
  <si>
    <t>DTS-1 (2)</t>
  </si>
  <si>
    <t>JP-1 (1)</t>
  </si>
  <si>
    <t>#: 9</t>
  </si>
  <si>
    <t>#: 10</t>
  </si>
  <si>
    <t>#: 11</t>
  </si>
  <si>
    <t>#: 32</t>
  </si>
  <si>
    <t>#: 12</t>
  </si>
  <si>
    <t>#: 13</t>
  </si>
  <si>
    <t>#: 14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</si>
  <si>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</si>
  <si>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</si>
  <si>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</si>
  <si>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</si>
  <si>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</si>
  <si>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</si>
  <si>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</si>
  <si>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</si>
  <si>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</si>
  <si>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</si>
  <si>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</si>
  <si>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</si>
  <si>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</si>
  <si>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</si>
  <si>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</si>
  <si>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</si>
  <si>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</si>
  <si>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</si>
  <si>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</si>
  <si>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</si>
  <si>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</si>
  <si>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</si>
  <si>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</si>
  <si>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t>Sample</t>
  </si>
  <si>
    <t>Measured</t>
  </si>
  <si>
    <t>Intensity</t>
  </si>
  <si>
    <t>RSD(%)</t>
  </si>
  <si>
    <t>JP-1</t>
  </si>
  <si>
    <t>BHVO-2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</si>
  <si>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</si>
  <si>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</si>
  <si>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</si>
  <si>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</si>
  <si>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</si>
  <si>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</si>
  <si>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</si>
  <si>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</si>
  <si>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</si>
  <si>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</si>
  <si>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</si>
  <si>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</si>
  <si>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</si>
  <si>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</si>
  <si>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</si>
  <si>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</si>
  <si>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</si>
  <si>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</si>
  <si>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</si>
  <si>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</si>
  <si>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</si>
  <si>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</si>
  <si>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</si>
  <si>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</si>
  <si>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</si>
  <si>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</si>
  <si>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</si>
  <si>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</si>
  <si>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</si>
  <si>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</si>
  <si>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</si>
  <si>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</si>
  <si>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</si>
  <si>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</si>
  <si>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</si>
  <si>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</si>
  <si>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</si>
  <si>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</si>
  <si>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</si>
  <si>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</si>
  <si>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</si>
  <si>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</si>
  <si>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</si>
  <si>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</si>
  <si>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</si>
  <si>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</si>
  <si>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</si>
  <si>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</si>
  <si>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</si>
  <si>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</si>
  <si>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</si>
  <si>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</si>
  <si>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</si>
  <si>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</si>
  <si>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</si>
  <si>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</si>
  <si>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</si>
  <si>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</si>
  <si>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</si>
  <si>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</si>
  <si>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</si>
  <si>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</si>
  <si>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total</t>
  </si>
  <si>
    <t>Drift</t>
  </si>
  <si>
    <t>Nb</t>
  </si>
  <si>
    <t>K2O</t>
  </si>
  <si>
    <t>TiO2</t>
  </si>
  <si>
    <r>
      <t xml:space="preserve">Only </t>
    </r>
    <r>
      <rPr>
        <b/>
        <i/>
        <sz val="10"/>
        <rFont val="Arial"/>
        <family val="2"/>
      </rPr>
      <t>Major elements</t>
    </r>
    <r>
      <rPr>
        <sz val="10"/>
        <rFont val="Arial"/>
        <family val="2"/>
      </rPr>
      <t xml:space="preserve"> (except for P and including Sc) data are listed in this file.</t>
    </r>
  </si>
  <si>
    <t>JP-1, BIR-1, JA-3, and DTS-1 are used as standards for this run.</t>
  </si>
  <si>
    <r>
      <t>But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peridotic standards (JP-1 &amp; DTS-1) are </t>
    </r>
    <r>
      <rPr>
        <b/>
        <sz val="10"/>
        <rFont val="Arial"/>
        <family val="2"/>
      </rPr>
      <t>taken away</t>
    </r>
    <r>
      <rPr>
        <sz val="10"/>
        <rFont val="Arial"/>
        <family val="2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2"/>
      </rPr>
      <t xml:space="preserve"> for </t>
    </r>
    <r>
      <rPr>
        <b/>
        <i/>
        <sz val="10"/>
        <rFont val="Arial"/>
        <family val="2"/>
      </rPr>
      <t>basaltic</t>
    </r>
    <r>
      <rPr>
        <sz val="10"/>
        <rFont val="Arial"/>
        <family val="2"/>
      </rPr>
      <t xml:space="preserve"> samples (see sheets "blk, drift &amp; conc calc" and "regressions")</t>
    </r>
  </si>
  <si>
    <t>Nebulizer :</t>
  </si>
  <si>
    <t>Meinhard</t>
  </si>
  <si>
    <t>Drift (1)</t>
  </si>
  <si>
    <t>Blank 1</t>
  </si>
  <si>
    <t>Drift (2)</t>
  </si>
  <si>
    <t>Drift (3)</t>
  </si>
  <si>
    <t>Drift (4)</t>
  </si>
  <si>
    <t>Drift (5)</t>
  </si>
  <si>
    <t>JGb-1 (1)</t>
  </si>
  <si>
    <t>Drift (6)</t>
  </si>
  <si>
    <t>Drift (7)</t>
  </si>
  <si>
    <t>Drift (8)</t>
  </si>
  <si>
    <t>305ROCK</t>
  </si>
  <si>
    <t>drift-1</t>
  </si>
  <si>
    <t>blank-1</t>
  </si>
  <si>
    <t>drift-2</t>
  </si>
  <si>
    <t>drift-3</t>
  </si>
  <si>
    <t>drift-4</t>
  </si>
  <si>
    <t>JGb-1 (Imai et al., 1995)</t>
  </si>
  <si>
    <t>Ba 455.403</t>
  </si>
  <si>
    <t>Co 228.616</t>
  </si>
  <si>
    <t>Cr 267.716</t>
  </si>
  <si>
    <t>Cu 324.754</t>
  </si>
  <si>
    <t>Ni 231.604</t>
  </si>
  <si>
    <t>Sr 407.771</t>
  </si>
  <si>
    <t>V 292.402</t>
  </si>
  <si>
    <t>Y 371.029</t>
  </si>
  <si>
    <t>Zr 343.823</t>
  </si>
  <si>
    <t>Trace ELEMENTS</t>
  </si>
  <si>
    <t>101R3 (0-14)</t>
  </si>
  <si>
    <t>102R1 (99-109)</t>
  </si>
  <si>
    <t>103R1 (15-23)</t>
  </si>
  <si>
    <t>104R2 (37-47)</t>
  </si>
  <si>
    <t>105R3 (23-32)</t>
  </si>
  <si>
    <t>36R3 (98-106)</t>
  </si>
  <si>
    <t>107R2 (35-45)</t>
  </si>
  <si>
    <t>BIR-2 (2)</t>
  </si>
  <si>
    <t>109R2 (77-95)</t>
  </si>
  <si>
    <t>111R2 (6-14)</t>
  </si>
  <si>
    <t>111R3 (131-138)</t>
  </si>
  <si>
    <t>113R2 (7-22)</t>
  </si>
  <si>
    <t>113R2 (145-149)</t>
  </si>
  <si>
    <t>Blank (2)</t>
  </si>
  <si>
    <t>JGb-1 (2)</t>
  </si>
  <si>
    <t>Analysis report from: 28.01.2005             Run: 305minors3</t>
  </si>
  <si>
    <t xml:space="preserve">     9,669.07</t>
  </si>
  <si>
    <t xml:space="preserve">    10,262.60</t>
  </si>
  <si>
    <t xml:space="preserve">    10,023.03</t>
  </si>
  <si>
    <t xml:space="preserve">    42,484.87</t>
  </si>
  <si>
    <t xml:space="preserve">    42,045.04</t>
  </si>
  <si>
    <t xml:space="preserve">    40,416.45</t>
  </si>
  <si>
    <t xml:space="preserve">    55,297.55</t>
  </si>
  <si>
    <t xml:space="preserve">    55,224.87</t>
  </si>
  <si>
    <t xml:space="preserve">    52,892.77</t>
  </si>
  <si>
    <t xml:space="preserve">    38,323.34</t>
  </si>
  <si>
    <t xml:space="preserve">    39,235.84</t>
  </si>
  <si>
    <t xml:space="preserve">    38,846.49</t>
  </si>
  <si>
    <t xml:space="preserve">    18,468.87</t>
  </si>
  <si>
    <t xml:space="preserve">    18,668.57</t>
  </si>
  <si>
    <t xml:space="preserve">    19,175.31</t>
  </si>
  <si>
    <t xml:space="preserve">    27,377.21</t>
  </si>
  <si>
    <t xml:space="preserve">    27,953.62</t>
  </si>
  <si>
    <t xml:space="preserve">    27,143.69</t>
  </si>
  <si>
    <t xml:space="preserve">    30,920.56</t>
  </si>
  <si>
    <t xml:space="preserve">    30,774.73</t>
  </si>
  <si>
    <t xml:space="preserve">    30,746.78</t>
  </si>
  <si>
    <t xml:space="preserve">    33,624.62</t>
  </si>
  <si>
    <t xml:space="preserve">    33,502.90</t>
  </si>
  <si>
    <t xml:space="preserve">    32,762.40</t>
  </si>
  <si>
    <t xml:space="preserve">    23,876.90</t>
  </si>
  <si>
    <t xml:space="preserve">    23,512.97</t>
  </si>
  <si>
    <t xml:space="preserve">    23,225.67</t>
  </si>
  <si>
    <t xml:space="preserve">  5,175,318.39</t>
  </si>
  <si>
    <t xml:space="preserve">  5,177,107.66</t>
  </si>
  <si>
    <t xml:space="preserve">  5,130,468.59</t>
  </si>
  <si>
    <t xml:space="preserve">   453,118.00</t>
  </si>
  <si>
    <t xml:space="preserve">   449,071.49</t>
  </si>
  <si>
    <t xml:space="preserve">   444,059.49</t>
  </si>
  <si>
    <t xml:space="preserve">       52.10</t>
  </si>
  <si>
    <t xml:space="preserve">      150.58</t>
  </si>
  <si>
    <t>-       71.91</t>
  </si>
  <si>
    <t xml:space="preserve">      955.82</t>
  </si>
  <si>
    <t xml:space="preserve">      843.28</t>
  </si>
  <si>
    <t xml:space="preserve">      583.71</t>
  </si>
  <si>
    <t xml:space="preserve">      537.15</t>
  </si>
  <si>
    <t xml:space="preserve">      585.99</t>
  </si>
  <si>
    <t xml:space="preserve">      563.28</t>
  </si>
  <si>
    <t xml:space="preserve">      336.88</t>
  </si>
  <si>
    <t xml:space="preserve">      231.98</t>
  </si>
  <si>
    <t xml:space="preserve">      197.88</t>
  </si>
  <si>
    <t xml:space="preserve">    19,196.99</t>
  </si>
  <si>
    <t xml:space="preserve">    18,317.04</t>
  </si>
  <si>
    <t xml:space="preserve">    16,536.86</t>
  </si>
  <si>
    <t xml:space="preserve">     3,854.51</t>
  </si>
  <si>
    <t xml:space="preserve">     3,842.15</t>
  </si>
  <si>
    <t xml:space="preserve">     4,261.33</t>
  </si>
  <si>
    <t xml:space="preserve">     1,567.51</t>
  </si>
  <si>
    <t xml:space="preserve">     1,731.29</t>
  </si>
  <si>
    <t xml:space="preserve">     1,792.85</t>
  </si>
  <si>
    <t>-      227.97</t>
  </si>
  <si>
    <t xml:space="preserve">      536.90</t>
  </si>
  <si>
    <t xml:space="preserve">       70.28</t>
  </si>
  <si>
    <t xml:space="preserve">      882.65</t>
  </si>
  <si>
    <t xml:space="preserve">      480.33</t>
  </si>
  <si>
    <t>-        2.69</t>
  </si>
  <si>
    <t xml:space="preserve">     9,061.16</t>
  </si>
  <si>
    <t xml:space="preserve">     8,973.67</t>
  </si>
  <si>
    <t xml:space="preserve">     7,930.77</t>
  </si>
  <si>
    <t xml:space="preserve">     5,963.83</t>
  </si>
  <si>
    <t xml:space="preserve">     6,065.05</t>
  </si>
  <si>
    <t xml:space="preserve">     5,341.15</t>
  </si>
  <si>
    <t>bir1-1</t>
  </si>
  <si>
    <t xml:space="preserve">     8,992.17</t>
  </si>
  <si>
    <t xml:space="preserve">     8,300.88</t>
  </si>
  <si>
    <t xml:space="preserve">     8,635.60</t>
  </si>
  <si>
    <t xml:space="preserve">    10,977.34</t>
  </si>
  <si>
    <t xml:space="preserve">    10,811.76</t>
  </si>
  <si>
    <t xml:space="preserve">    11,185.91</t>
  </si>
  <si>
    <t xml:space="preserve">    11,200.16</t>
  </si>
  <si>
    <t xml:space="preserve">    10,984.71</t>
  </si>
  <si>
    <t xml:space="preserve">    11,551.08</t>
  </si>
  <si>
    <t xml:space="preserve">    38,860.44</t>
  </si>
  <si>
    <t xml:space="preserve">    39,872.39</t>
  </si>
  <si>
    <t xml:space="preserve">    38,310.79</t>
  </si>
  <si>
    <t xml:space="preserve">    18,332.82</t>
  </si>
  <si>
    <t xml:space="preserve">    18,941.99</t>
  </si>
  <si>
    <t xml:space="preserve">    18,343.94</t>
  </si>
  <si>
    <t xml:space="preserve">    27,232.52</t>
  </si>
  <si>
    <t xml:space="preserve">    25,979.58</t>
  </si>
  <si>
    <t xml:space="preserve">    25,710.55</t>
  </si>
  <si>
    <t xml:space="preserve">     3,895.57</t>
  </si>
  <si>
    <t xml:space="preserve">     3,627.68</t>
  </si>
  <si>
    <t xml:space="preserve">     3,865.84</t>
  </si>
  <si>
    <t xml:space="preserve">    46,518.20</t>
  </si>
  <si>
    <t xml:space="preserve">    46,008.13</t>
  </si>
  <si>
    <t xml:space="preserve">    44,265.29</t>
  </si>
  <si>
    <t xml:space="preserve">    13,800.19</t>
  </si>
  <si>
    <t xml:space="preserve">    13,786.85</t>
  </si>
  <si>
    <t xml:space="preserve">    13,654.46</t>
  </si>
  <si>
    <t xml:space="preserve">  1,451,059.93</t>
  </si>
  <si>
    <t xml:space="preserve">  1,424,344.02</t>
  </si>
  <si>
    <t xml:space="preserve">  1,450,270.38</t>
  </si>
  <si>
    <t xml:space="preserve">    24,891.55</t>
  </si>
  <si>
    <t xml:space="preserve">    27,461.58</t>
  </si>
  <si>
    <t xml:space="preserve">    26,879.08</t>
  </si>
  <si>
    <t xml:space="preserve">    10,353.02</t>
  </si>
  <si>
    <t xml:space="preserve">    10,669.64</t>
  </si>
  <si>
    <t xml:space="preserve">    10,063.85</t>
  </si>
  <si>
    <t xml:space="preserve">    41,990.54</t>
  </si>
  <si>
    <t xml:space="preserve">    41,927.05</t>
  </si>
  <si>
    <t xml:space="preserve">    43,214.27</t>
  </si>
  <si>
    <t xml:space="preserve">    54,468.57</t>
  </si>
  <si>
    <t xml:space="preserve">    55,137.06</t>
  </si>
  <si>
    <t xml:space="preserve">    55,364.39</t>
  </si>
  <si>
    <t xml:space="preserve">    38,401.59</t>
  </si>
  <si>
    <t xml:space="preserve">    38,317.02</t>
  </si>
  <si>
    <t xml:space="preserve">    37,638.91</t>
  </si>
  <si>
    <t xml:space="preserve">    18,783.08</t>
  </si>
  <si>
    <t xml:space="preserve">    18,414.02</t>
  </si>
  <si>
    <t xml:space="preserve">    18,943.71</t>
  </si>
  <si>
    <t xml:space="preserve">    27,463.94</t>
  </si>
  <si>
    <t xml:space="preserve">    27,262.97</t>
  </si>
  <si>
    <t xml:space="preserve">    28,327.41</t>
  </si>
  <si>
    <t xml:space="preserve">    31,100.88</t>
  </si>
  <si>
    <t xml:space="preserve">    30,647.29</t>
  </si>
  <si>
    <t xml:space="preserve">    29,895.32</t>
  </si>
  <si>
    <t xml:space="preserve">    33,292.12</t>
  </si>
  <si>
    <t xml:space="preserve">    33,931.77</t>
  </si>
  <si>
    <t xml:space="preserve">    34,108.26</t>
  </si>
  <si>
    <t xml:space="preserve">    23,771.07</t>
  </si>
  <si>
    <t xml:space="preserve">    23,229.62</t>
  </si>
  <si>
    <t xml:space="preserve">    23,887.43</t>
  </si>
  <si>
    <t xml:space="preserve">  5,248,780.15</t>
  </si>
  <si>
    <t xml:space="preserve">  5,257,310.24</t>
  </si>
  <si>
    <t xml:space="preserve">  5,325,945.77</t>
  </si>
  <si>
    <t xml:space="preserve">   440,019.42</t>
  </si>
  <si>
    <t xml:space="preserve">   453,708.56</t>
  </si>
  <si>
    <t xml:space="preserve">   448,998.68</t>
  </si>
  <si>
    <t>jp1-1</t>
  </si>
  <si>
    <t xml:space="preserve">    16,794.93</t>
  </si>
  <si>
    <t xml:space="preserve">    16,087.57</t>
  </si>
  <si>
    <t xml:space="preserve">    16,329.69</t>
  </si>
  <si>
    <t xml:space="preserve">   154,099.60</t>
  </si>
  <si>
    <t xml:space="preserve">   150,504.18</t>
  </si>
  <si>
    <t xml:space="preserve">   148,548.01</t>
  </si>
  <si>
    <t xml:space="preserve">    77,279.80</t>
  </si>
  <si>
    <t xml:space="preserve">    77,636.07</t>
  </si>
  <si>
    <t xml:space="preserve">    78,683.40</t>
  </si>
  <si>
    <t xml:space="preserve">     3,105.80</t>
  </si>
  <si>
    <t xml:space="preserve">     3,152.24</t>
  </si>
  <si>
    <t xml:space="preserve">     3,063.35</t>
  </si>
  <si>
    <t xml:space="preserve">    18,428.44</t>
  </si>
  <si>
    <t xml:space="preserve">    19,044.34</t>
  </si>
  <si>
    <t xml:space="preserve">    18,688.75</t>
  </si>
  <si>
    <t xml:space="preserve">     4,640.45</t>
  </si>
  <si>
    <t xml:space="preserve">     4,528.07</t>
  </si>
  <si>
    <t xml:space="preserve">     5,266.56</t>
  </si>
  <si>
    <t xml:space="preserve">     2,495.30</t>
  </si>
  <si>
    <t xml:space="preserve">     2,527.38</t>
  </si>
  <si>
    <t xml:space="preserve">     2,555.59</t>
  </si>
  <si>
    <t xml:space="preserve">     7,846.08</t>
  </si>
  <si>
    <t xml:space="preserve">     7,605.04</t>
  </si>
  <si>
    <t xml:space="preserve">     7,758.22</t>
  </si>
  <si>
    <t xml:space="preserve">      355.82</t>
  </si>
  <si>
    <t xml:space="preserve">      503.54</t>
  </si>
  <si>
    <t xml:space="preserve">        6.21</t>
  </si>
  <si>
    <t xml:space="preserve">    15,808.42</t>
  </si>
  <si>
    <t xml:space="preserve">    14,902.62</t>
  </si>
  <si>
    <t xml:space="preserve">    15,120.09</t>
  </si>
  <si>
    <t xml:space="preserve">    38,305.68</t>
  </si>
  <si>
    <t xml:space="preserve">    37,809.93</t>
  </si>
  <si>
    <t xml:space="preserve">    38,654.90</t>
  </si>
  <si>
    <t>101r3  0-14</t>
  </si>
  <si>
    <t xml:space="preserve">     5,868.58</t>
  </si>
  <si>
    <t xml:space="preserve">     5,101.20</t>
  </si>
  <si>
    <t xml:space="preserve">     5,857.91</t>
  </si>
  <si>
    <t xml:space="preserve">    14,054.69</t>
  </si>
  <si>
    <t xml:space="preserve">    14,529.51</t>
  </si>
  <si>
    <t xml:space="preserve">    14,606.08</t>
  </si>
  <si>
    <t xml:space="preserve">    51,484.22</t>
  </si>
  <si>
    <t xml:space="preserve">    55,013.38</t>
  </si>
  <si>
    <t xml:space="preserve">    54,245.71</t>
  </si>
  <si>
    <t xml:space="preserve">    14,986.70</t>
  </si>
  <si>
    <t xml:space="preserve">    14,956.45</t>
  </si>
  <si>
    <t xml:space="preserve">    13,717.60</t>
  </si>
  <si>
    <t xml:space="preserve">    18,834.43</t>
  </si>
  <si>
    <t xml:space="preserve">    18,941.71</t>
  </si>
  <si>
    <t xml:space="preserve">    18,766.25</t>
  </si>
  <si>
    <t xml:space="preserve">     5,105.19</t>
  </si>
  <si>
    <t xml:space="preserve">     4,915.90</t>
  </si>
  <si>
    <t xml:space="preserve">     4,741.17</t>
  </si>
  <si>
    <t xml:space="preserve">     1,978.83</t>
  </si>
  <si>
    <t xml:space="preserve">     2,212.83</t>
  </si>
  <si>
    <t xml:space="preserve">     2,315.14</t>
  </si>
  <si>
    <t xml:space="preserve">    33,798.54</t>
  </si>
  <si>
    <t xml:space="preserve">    32,141.54</t>
  </si>
  <si>
    <t xml:space="preserve">    32,993.28</t>
  </si>
  <si>
    <t xml:space="preserve">     5,255.07</t>
  </si>
  <si>
    <t xml:space="preserve">     5,500.56</t>
  </si>
  <si>
    <t xml:space="preserve">     4,694.85</t>
  </si>
  <si>
    <t xml:space="preserve">  1,109,205.09</t>
  </si>
  <si>
    <t xml:space="preserve">  1,078,719.64</t>
  </si>
  <si>
    <t xml:space="preserve">  1,084,327.74</t>
  </si>
  <si>
    <t xml:space="preserve">    23,726.90</t>
  </si>
  <si>
    <t xml:space="preserve">    22,466.00</t>
  </si>
  <si>
    <t xml:space="preserve">    22,659.34</t>
  </si>
  <si>
    <t xml:space="preserve">    10,223.30</t>
  </si>
  <si>
    <t xml:space="preserve">     9,948.45</t>
  </si>
  <si>
    <t xml:space="preserve">     9,630.58</t>
  </si>
  <si>
    <t xml:space="preserve">    41,407.15</t>
  </si>
  <si>
    <t xml:space="preserve">    44,188.66</t>
  </si>
  <si>
    <t xml:space="preserve">    42,385.80</t>
  </si>
  <si>
    <t xml:space="preserve">    55,000.05</t>
  </si>
  <si>
    <t xml:space="preserve">    56,073.23</t>
  </si>
  <si>
    <t xml:space="preserve">    53,833.01</t>
  </si>
  <si>
    <t xml:space="preserve">    39,654.18</t>
  </si>
  <si>
    <t xml:space="preserve">    39,617.33</t>
  </si>
  <si>
    <t xml:space="preserve">    39,196.67</t>
  </si>
  <si>
    <t xml:space="preserve">    18,701.51</t>
  </si>
  <si>
    <t xml:space="preserve">    18,711.46</t>
  </si>
  <si>
    <t xml:space="preserve">    18,318.20</t>
  </si>
  <si>
    <t xml:space="preserve">    26,545.98</t>
  </si>
  <si>
    <t xml:space="preserve">    26,883.10</t>
  </si>
  <si>
    <t xml:space="preserve">    27,428.60</t>
  </si>
  <si>
    <t xml:space="preserve">    29,884.77</t>
  </si>
  <si>
    <t xml:space="preserve">    31,099.46</t>
  </si>
  <si>
    <t xml:space="preserve">    31,628.40</t>
  </si>
  <si>
    <t xml:space="preserve">    33,818.44</t>
  </si>
  <si>
    <t xml:space="preserve">    33,638.96</t>
  </si>
  <si>
    <t xml:space="preserve">    33,997.74</t>
  </si>
  <si>
    <t xml:space="preserve">    23,888.66</t>
  </si>
  <si>
    <t xml:space="preserve">    24,069.53</t>
  </si>
  <si>
    <t xml:space="preserve">    23,901.89</t>
  </si>
  <si>
    <t xml:space="preserve">  5,203,232.63</t>
  </si>
  <si>
    <t xml:space="preserve">  5,243,960.89</t>
  </si>
  <si>
    <t xml:space="preserve">  5,354,596.33</t>
  </si>
  <si>
    <t xml:space="preserve">   449,853.52</t>
  </si>
  <si>
    <t xml:space="preserve">   434,877.19</t>
  </si>
  <si>
    <t xml:space="preserve">   454,087.55</t>
  </si>
  <si>
    <t>102r1  99-109</t>
  </si>
  <si>
    <t xml:space="preserve">     6,254.56</t>
  </si>
  <si>
    <t xml:space="preserve">     5,973.92</t>
  </si>
  <si>
    <t xml:space="preserve">     5,690.55</t>
  </si>
  <si>
    <t xml:space="preserve">    16,426.30</t>
  </si>
  <si>
    <t xml:space="preserve">    16,856.64</t>
  </si>
  <si>
    <t xml:space="preserve">    16,417.44</t>
  </si>
  <si>
    <t xml:space="preserve">    45,163.38</t>
  </si>
  <si>
    <t xml:space="preserve">    45,481.64</t>
  </si>
  <si>
    <t xml:space="preserve">    46,063.65</t>
  </si>
  <si>
    <t xml:space="preserve">    14,521.30</t>
  </si>
  <si>
    <t xml:space="preserve">    14,227.49</t>
  </si>
  <si>
    <t xml:space="preserve">    14,446.51</t>
  </si>
  <si>
    <t xml:space="preserve">    18,699.96</t>
  </si>
  <si>
    <t xml:space="preserve">    19,048.88</t>
  </si>
  <si>
    <t xml:space="preserve">    19,282.98</t>
  </si>
  <si>
    <t xml:space="preserve">    19,230.89</t>
  </si>
  <si>
    <t xml:space="preserve">    19,983.03</t>
  </si>
  <si>
    <t xml:space="preserve">    20,075.32</t>
  </si>
  <si>
    <t xml:space="preserve">     3,052.73</t>
  </si>
  <si>
    <t xml:space="preserve">     2,987.84</t>
  </si>
  <si>
    <t xml:space="preserve">     3,528.70</t>
  </si>
  <si>
    <t xml:space="preserve">    27,993.78</t>
  </si>
  <si>
    <t xml:space="preserve">    27,531.39</t>
  </si>
  <si>
    <t xml:space="preserve">    28,081.42</t>
  </si>
  <si>
    <t xml:space="preserve">     8,001.73</t>
  </si>
  <si>
    <t xml:space="preserve">     7,270.50</t>
  </si>
  <si>
    <t xml:space="preserve">     7,518.76</t>
  </si>
  <si>
    <t xml:space="preserve">  1,091,921.50</t>
  </si>
  <si>
    <t xml:space="preserve">  1,087,813.44</t>
  </si>
  <si>
    <t xml:space="preserve">  1,104,914.33</t>
  </si>
  <si>
    <t xml:space="preserve">     9,762.82</t>
  </si>
  <si>
    <t xml:space="preserve">    10,456.60</t>
  </si>
  <si>
    <t xml:space="preserve">     9,904.86</t>
  </si>
  <si>
    <t>103r1  15-23</t>
  </si>
  <si>
    <t xml:space="preserve">     5,756.40</t>
  </si>
  <si>
    <t xml:space="preserve">     4,906.20</t>
  </si>
  <si>
    <t xml:space="preserve">     4,890.30</t>
  </si>
  <si>
    <t xml:space="preserve">     7,767.83</t>
  </si>
  <si>
    <t xml:space="preserve">     7,675.88</t>
  </si>
  <si>
    <t xml:space="preserve">     8,276.18</t>
  </si>
  <si>
    <t xml:space="preserve">     6,086.95</t>
  </si>
  <si>
    <t xml:space="preserve">     5,813.28</t>
  </si>
  <si>
    <t xml:space="preserve">     6,007.68</t>
  </si>
  <si>
    <t xml:space="preserve">    21,517.48</t>
  </si>
  <si>
    <t xml:space="preserve">    21,235.99</t>
  </si>
  <si>
    <t xml:space="preserve">    22,281.13</t>
  </si>
  <si>
    <t xml:space="preserve">    18,609.62</t>
  </si>
  <si>
    <t xml:space="preserve">    18,545.36</t>
  </si>
  <si>
    <t xml:space="preserve">    18,741.91</t>
  </si>
  <si>
    <t xml:space="preserve">    15,043.33</t>
  </si>
  <si>
    <t xml:space="preserve">    15,331.99</t>
  </si>
  <si>
    <t xml:space="preserve">    15,763.37</t>
  </si>
  <si>
    <t xml:space="preserve">     1,859.55</t>
  </si>
  <si>
    <t xml:space="preserve">     1,985.12</t>
  </si>
  <si>
    <t xml:space="preserve">     2,200.64</t>
  </si>
  <si>
    <t xml:space="preserve">    44,357.00</t>
  </si>
  <si>
    <t xml:space="preserve">    42,281.66</t>
  </si>
  <si>
    <t xml:space="preserve">    42,405.95</t>
  </si>
  <si>
    <t xml:space="preserve">     8,115.85</t>
  </si>
  <si>
    <t xml:space="preserve">     7,891.74</t>
  </si>
  <si>
    <t xml:space="preserve">     8,330.82</t>
  </si>
  <si>
    <t xml:space="preserve">  1,167,374.23</t>
  </si>
  <si>
    <t xml:space="preserve">  1,208,794.59</t>
  </si>
  <si>
    <t xml:space="preserve">  1,182,591.83</t>
  </si>
  <si>
    <t xml:space="preserve">    10,434.76</t>
  </si>
  <si>
    <t xml:space="preserve">    10,744.78</t>
  </si>
  <si>
    <t xml:space="preserve">    10,402.93</t>
  </si>
  <si>
    <t>104r2  37-47</t>
  </si>
  <si>
    <t xml:space="preserve">    10,328.65</t>
  </si>
  <si>
    <t xml:space="preserve">     9,969.24</t>
  </si>
  <si>
    <t xml:space="preserve">    10,848.04</t>
  </si>
  <si>
    <t xml:space="preserve">    27,528.78</t>
  </si>
  <si>
    <t xml:space="preserve">    26,068.63</t>
  </si>
  <si>
    <t xml:space="preserve">    28,431.20</t>
  </si>
  <si>
    <t xml:space="preserve">    22,587.00</t>
  </si>
  <si>
    <t xml:space="preserve">    24,128.25</t>
  </si>
  <si>
    <t xml:space="preserve">    23,028.09</t>
  </si>
  <si>
    <t xml:space="preserve">    10,661.22</t>
  </si>
  <si>
    <t xml:space="preserve">    10,706.91</t>
  </si>
  <si>
    <t xml:space="preserve">    11,046.64</t>
  </si>
  <si>
    <t xml:space="preserve">    18,864.01</t>
  </si>
  <si>
    <t xml:space="preserve">    18,642.59</t>
  </si>
  <si>
    <t xml:space="preserve">    18,951.79</t>
  </si>
  <si>
    <t xml:space="preserve">    25,765.18</t>
  </si>
  <si>
    <t xml:space="preserve">    26,512.80</t>
  </si>
  <si>
    <t xml:space="preserve">    25,929.03</t>
  </si>
  <si>
    <t xml:space="preserve">     2,547.71</t>
  </si>
  <si>
    <t xml:space="preserve">     2,449.21</t>
  </si>
  <si>
    <t xml:space="preserve">     2,700.03</t>
  </si>
  <si>
    <t xml:space="preserve">    22,306.63</t>
  </si>
  <si>
    <t xml:space="preserve">    22,440.31</t>
  </si>
  <si>
    <t xml:space="preserve">    22,325.27</t>
  </si>
  <si>
    <t xml:space="preserve">     5,482.80</t>
  </si>
  <si>
    <t xml:space="preserve">     6,170.05</t>
  </si>
  <si>
    <t xml:space="preserve">     5,447.81</t>
  </si>
  <si>
    <t xml:space="preserve">  1,015,761.00</t>
  </si>
  <si>
    <t xml:space="preserve">  1,039,507.82</t>
  </si>
  <si>
    <t xml:space="preserve">  1,017,581.05</t>
  </si>
  <si>
    <t xml:space="preserve">    10,439.54</t>
  </si>
  <si>
    <t xml:space="preserve">     9,734.75</t>
  </si>
  <si>
    <t xml:space="preserve">    10,769.51</t>
  </si>
  <si>
    <t>ja3-1</t>
  </si>
  <si>
    <t xml:space="preserve">     3,607.81</t>
  </si>
  <si>
    <t xml:space="preserve">     2,714.86</t>
  </si>
  <si>
    <t xml:space="preserve">     3,503.22</t>
  </si>
  <si>
    <t xml:space="preserve">     2,807.70</t>
  </si>
  <si>
    <t xml:space="preserve">     2,546.77</t>
  </si>
  <si>
    <t xml:space="preserve">     2,794.98</t>
  </si>
  <si>
    <t xml:space="preserve">     2,475.39</t>
  </si>
  <si>
    <t xml:space="preserve">     2,340.87</t>
  </si>
  <si>
    <t xml:space="preserve">     2,437.99</t>
  </si>
  <si>
    <t xml:space="preserve">    20,241.60</t>
  </si>
  <si>
    <t xml:space="preserve">    20,574.69</t>
  </si>
  <si>
    <t xml:space="preserve">    20,948.61</t>
  </si>
  <si>
    <t xml:space="preserve">    18,900.61</t>
  </si>
  <si>
    <t xml:space="preserve">    18,836.68</t>
  </si>
  <si>
    <t xml:space="preserve">    18,766.10</t>
  </si>
  <si>
    <t xml:space="preserve">    11,376.82</t>
  </si>
  <si>
    <t xml:space="preserve">    11,651.97</t>
  </si>
  <si>
    <t xml:space="preserve">    11,680.17</t>
  </si>
  <si>
    <t xml:space="preserve">    21,930.05</t>
  </si>
  <si>
    <t xml:space="preserve">    21,413.53</t>
  </si>
  <si>
    <t xml:space="preserve">    21,371.15</t>
  </si>
  <si>
    <t xml:space="preserve">    22,350.83</t>
  </si>
  <si>
    <t xml:space="preserve">    21,823.09</t>
  </si>
  <si>
    <t xml:space="preserve">    22,211.71</t>
  </si>
  <si>
    <t xml:space="preserve">    18,161.21</t>
  </si>
  <si>
    <t xml:space="preserve">    17,257.04</t>
  </si>
  <si>
    <t xml:space="preserve">    17,293.59</t>
  </si>
  <si>
    <t xml:space="preserve">  3,823,227.65</t>
  </si>
  <si>
    <t xml:space="preserve">  3,696,395.61</t>
  </si>
  <si>
    <t xml:space="preserve">  3,788,537.81</t>
  </si>
  <si>
    <t xml:space="preserve">  1,074,695.18</t>
  </si>
  <si>
    <t xml:space="preserve">  1,060,523.98</t>
  </si>
  <si>
    <t xml:space="preserve">  1,107,860.25</t>
  </si>
  <si>
    <t xml:space="preserve">    10,522.07</t>
  </si>
  <si>
    <t xml:space="preserve">    10,847.25</t>
  </si>
  <si>
    <t xml:space="preserve">    10,506.45</t>
  </si>
  <si>
    <t>BHVO2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</si>
</sst>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4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5" borderId="0" xfId="0" applyNumberFormat="1" applyFont="1" applyFill="1" applyAlignment="1">
      <alignment/>
    </xf>
    <xf numFmtId="0" fontId="6" fillId="5" borderId="0" xfId="0" applyFont="1" applyFill="1" applyAlignment="1">
      <alignment horizontal="center"/>
    </xf>
    <xf numFmtId="0" fontId="1" fillId="6" borderId="0" xfId="0" applyFont="1" applyFill="1" applyBorder="1" applyAlignment="1">
      <alignment horizontal="left"/>
    </xf>
    <xf numFmtId="2" fontId="1" fillId="6" borderId="0" xfId="0" applyNumberFormat="1" applyFont="1" applyFill="1" applyBorder="1" applyAlignment="1" applyProtection="1">
      <alignment/>
      <protection/>
    </xf>
    <xf numFmtId="0" fontId="1" fillId="6" borderId="0" xfId="0" applyNumberFormat="1" applyFont="1" applyFill="1" applyBorder="1" applyAlignment="1" applyProtection="1">
      <alignment/>
      <protection/>
    </xf>
    <xf numFmtId="2" fontId="43" fillId="0" borderId="0" xfId="0" applyNumberFormat="1" applyFont="1" applyAlignment="1">
      <alignment/>
    </xf>
    <xf numFmtId="0" fontId="1" fillId="7" borderId="0" xfId="0" applyNumberFormat="1" applyFont="1" applyFill="1" applyBorder="1" applyAlignment="1" applyProtection="1">
      <alignment/>
      <protection/>
    </xf>
    <xf numFmtId="2" fontId="1" fillId="7" borderId="0" xfId="0" applyNumberFormat="1" applyFont="1" applyFill="1" applyBorder="1" applyAlignment="1" applyProtection="1">
      <alignment/>
      <protection/>
    </xf>
    <xf numFmtId="0" fontId="24" fillId="6" borderId="0" xfId="0" applyFill="1" applyAlignment="1">
      <alignment horizontal="right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regressions!$E$20:$E$25</c:f>
              <c:numCache>
                <c:ptCount val="6"/>
                <c:pt idx="0">
                  <c:v>0</c:v>
                </c:pt>
                <c:pt idx="1">
                  <c:v>146305.17444195403</c:v>
                </c:pt>
                <c:pt idx="2">
                  <c:v>9919.809462554345</c:v>
                </c:pt>
                <c:pt idx="3">
                  <c:v>1683.2760718378595</c:v>
                </c:pt>
                <c:pt idx="4">
                  <c:v>40788.523676428</c:v>
                </c:pt>
                <c:pt idx="5">
                  <c:v>40788.523676428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  <c:pt idx="4">
                  <c:v>119</c:v>
                </c:pt>
                <c:pt idx="5">
                  <c:v>83.75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146305.17444195403</c:v>
                </c:pt>
                <c:pt idx="2">
                  <c:v>9919.809462554345</c:v>
                </c:pt>
                <c:pt idx="3">
                  <c:v>1683.2760718378595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24384861"/>
        <c:axId val="18137158"/>
      </c:scatterChart>
      <c:valAx>
        <c:axId val="24384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137158"/>
        <c:crossesAt val="-5"/>
        <c:crossBetween val="midCat"/>
        <c:dispUnits/>
      </c:valAx>
      <c:valAx>
        <c:axId val="1813715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3848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125"/>
          <c:w val="0.871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1.0039718678485676</c:v>
                </c:pt>
                <c:pt idx="2">
                  <c:v>1.018134561742368</c:v>
                </c:pt>
                <c:pt idx="3">
                  <c:v>1.0191915471716495</c:v>
                </c:pt>
                <c:pt idx="4">
                  <c:v>1.0316662147317517</c:v>
                </c:pt>
                <c:pt idx="5">
                  <c:v>1.020442866019359</c:v>
                </c:pt>
                <c:pt idx="6">
                  <c:v>1.0667335575911288</c:v>
                </c:pt>
                <c:pt idx="7">
                  <c:v>1.0712921920051481</c:v>
                </c:pt>
              </c:numCache>
            </c:numRef>
          </c:yVal>
          <c:smooth val="0"/>
        </c:ser>
        <c:ser>
          <c:idx val="1"/>
          <c:order val="1"/>
          <c:tx>
            <c:v>Ba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0.9973514193882009</c:v>
                </c:pt>
                <c:pt idx="2">
                  <c:v>0.9944125282012739</c:v>
                </c:pt>
                <c:pt idx="3">
                  <c:v>1.0164680961202668</c:v>
                </c:pt>
                <c:pt idx="4">
                  <c:v>1.0119943897289452</c:v>
                </c:pt>
                <c:pt idx="5">
                  <c:v>1.0243360721642136</c:v>
                </c:pt>
                <c:pt idx="6">
                  <c:v>1.0472209201386256</c:v>
                </c:pt>
                <c:pt idx="7">
                  <c:v>1.0613240034647404</c:v>
                </c:pt>
              </c:numCache>
            </c:numRef>
          </c:yVal>
          <c:smooth val="0"/>
        </c:ser>
        <c:ser>
          <c:idx val="2"/>
          <c:order val="2"/>
          <c:tx>
            <c:v>Cr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1.0096148164072247</c:v>
                </c:pt>
                <c:pt idx="2">
                  <c:v>1.0092207351847362</c:v>
                </c:pt>
                <c:pt idx="3">
                  <c:v>1.0403098112869795</c:v>
                </c:pt>
                <c:pt idx="4">
                  <c:v>1.0866907950083367</c:v>
                </c:pt>
                <c:pt idx="5">
                  <c:v>1.1098040398601285</c:v>
                </c:pt>
                <c:pt idx="6">
                  <c:v>1.1279101093453308</c:v>
                </c:pt>
                <c:pt idx="7">
                  <c:v>1.178757302271554</c:v>
                </c:pt>
              </c:numCache>
            </c:numRef>
          </c:yVal>
          <c:smooth val="0"/>
        </c:ser>
        <c:ser>
          <c:idx val="3"/>
          <c:order val="3"/>
          <c:tx>
            <c:v>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1.0178603560665034</c:v>
                </c:pt>
                <c:pt idx="2">
                  <c:v>1.0248047939445524</c:v>
                </c:pt>
                <c:pt idx="3">
                  <c:v>1.065469428473875</c:v>
                </c:pt>
                <c:pt idx="4">
                  <c:v>1.0798009138381803</c:v>
                </c:pt>
                <c:pt idx="5">
                  <c:v>1.13313573225442</c:v>
                </c:pt>
                <c:pt idx="6">
                  <c:v>1.1697135243193768</c:v>
                </c:pt>
                <c:pt idx="7">
                  <c:v>1.20314412471013</c:v>
                </c:pt>
              </c:numCache>
            </c:numRef>
          </c:yVal>
          <c:smooth val="0"/>
        </c:ser>
        <c:ser>
          <c:idx val="4"/>
          <c:order val="4"/>
          <c:tx>
            <c:v>Sc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1.0146587281336474</c:v>
                </c:pt>
                <c:pt idx="2">
                  <c:v>1.015908929035952</c:v>
                </c:pt>
                <c:pt idx="3">
                  <c:v>1.0273643494251452</c:v>
                </c:pt>
                <c:pt idx="4">
                  <c:v>1.0623606548563544</c:v>
                </c:pt>
                <c:pt idx="5">
                  <c:v>1.0768892042800307</c:v>
                </c:pt>
                <c:pt idx="6">
                  <c:v>1.0890239467695146</c:v>
                </c:pt>
                <c:pt idx="7">
                  <c:v>1.0990179227946628</c:v>
                </c:pt>
              </c:numCache>
            </c:numRef>
          </c:yVal>
          <c:smooth val="0"/>
        </c:ser>
        <c:ser>
          <c:idx val="5"/>
          <c:order val="5"/>
          <c:tx>
            <c:v>Co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1.0374553910702562</c:v>
                </c:pt>
                <c:pt idx="2">
                  <c:v>0.9949574049254718</c:v>
                </c:pt>
                <c:pt idx="3">
                  <c:v>1.0635746408667515</c:v>
                </c:pt>
                <c:pt idx="4">
                  <c:v>1.0719018057010883</c:v>
                </c:pt>
                <c:pt idx="5">
                  <c:v>1.0888039154834623</c:v>
                </c:pt>
                <c:pt idx="6">
                  <c:v>1.1292771719451526</c:v>
                </c:pt>
                <c:pt idx="7">
                  <c:v>1.1478466763992643</c:v>
                </c:pt>
              </c:numCache>
            </c:numRef>
          </c:yVal>
          <c:smooth val="0"/>
        </c:ser>
        <c:ser>
          <c:idx val="6"/>
          <c:order val="6"/>
          <c:tx>
            <c:v>Sr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1.0225910536210534</c:v>
                </c:pt>
                <c:pt idx="2">
                  <c:v>1.0206339793265207</c:v>
                </c:pt>
                <c:pt idx="3">
                  <c:v>1.0148275571597478</c:v>
                </c:pt>
                <c:pt idx="4">
                  <c:v>1.042423279920859</c:v>
                </c:pt>
                <c:pt idx="5">
                  <c:v>1.049011738051346</c:v>
                </c:pt>
                <c:pt idx="6">
                  <c:v>1.076680446068195</c:v>
                </c:pt>
                <c:pt idx="7">
                  <c:v>1.0886106391010275</c:v>
                </c:pt>
              </c:numCache>
            </c:numRef>
          </c:yVal>
          <c:smooth val="0"/>
        </c:ser>
        <c:ser>
          <c:idx val="7"/>
          <c:order val="7"/>
          <c:tx>
            <c:v>Cu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1.0082868580682987</c:v>
                </c:pt>
                <c:pt idx="2">
                  <c:v>0.976891621185906</c:v>
                </c:pt>
                <c:pt idx="3">
                  <c:v>1.0016513438796435</c:v>
                </c:pt>
                <c:pt idx="4">
                  <c:v>0.9883939875725641</c:v>
                </c:pt>
                <c:pt idx="5">
                  <c:v>1.0187917064920808</c:v>
                </c:pt>
                <c:pt idx="6">
                  <c:v>1.0386633082581644</c:v>
                </c:pt>
                <c:pt idx="7">
                  <c:v>1.0510453074097388</c:v>
                </c:pt>
              </c:numCache>
            </c:numRef>
          </c:yVal>
          <c:smooth val="0"/>
        </c:ser>
        <c:ser>
          <c:idx val="8"/>
          <c:order val="8"/>
          <c:tx>
            <c:v>V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0.9823472194480225</c:v>
                </c:pt>
                <c:pt idx="2">
                  <c:v>1.0177763187570692</c:v>
                </c:pt>
                <c:pt idx="3">
                  <c:v>1.0195375319204516</c:v>
                </c:pt>
                <c:pt idx="4">
                  <c:v>1.0632707411892757</c:v>
                </c:pt>
                <c:pt idx="5">
                  <c:v>1.092937890356461</c:v>
                </c:pt>
                <c:pt idx="6">
                  <c:v>1.1151899424244263</c:v>
                </c:pt>
                <c:pt idx="7">
                  <c:v>1.130050525052774</c:v>
                </c:pt>
              </c:numCache>
            </c:numRef>
          </c:yVal>
          <c:smooth val="0"/>
        </c:ser>
        <c:ser>
          <c:idx val="9"/>
          <c:order val="9"/>
          <c:tx>
            <c:v>Zr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0.9908606797912483</c:v>
                </c:pt>
                <c:pt idx="2">
                  <c:v>1.0019518786258923</c:v>
                </c:pt>
                <c:pt idx="3">
                  <c:v>1.0491961427153103</c:v>
                </c:pt>
                <c:pt idx="4">
                  <c:v>1.030340846368342</c:v>
                </c:pt>
                <c:pt idx="5">
                  <c:v>1.0535690137310012</c:v>
                </c:pt>
                <c:pt idx="6">
                  <c:v>1.0792924071828958</c:v>
                </c:pt>
                <c:pt idx="7">
                  <c:v>1.111576294066461</c:v>
                </c:pt>
              </c:numCache>
            </c:numRef>
          </c:yVal>
          <c:smooth val="0"/>
        </c:ser>
        <c:axId val="29016695"/>
        <c:axId val="59823664"/>
      </c:scatterChart>
      <c:valAx>
        <c:axId val="29016695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59823664"/>
        <c:crosses val="autoZero"/>
        <c:crossBetween val="midCat"/>
        <c:dispUnits/>
      </c:valAx>
      <c:valAx>
        <c:axId val="59823664"/>
        <c:scaling>
          <c:orientation val="minMax"/>
          <c:max val="1.25"/>
          <c:min val="0.9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9016695"/>
        <c:crosses val="autoZero"/>
        <c:crossBetween val="midCat"/>
        <c:dispUnits/>
        <c:majorUnit val="0.0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114300</xdr:rowOff>
    </xdr:from>
    <xdr:to>
      <xdr:col>6</xdr:col>
      <xdr:colOff>295275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38900"/>
        <a:ext cx="32099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9">
        <v>38327</v>
      </c>
      <c r="B1" t="s">
        <v>713</v>
      </c>
    </row>
    <row r="2" ht="12.75">
      <c r="B2" t="s">
        <v>714</v>
      </c>
    </row>
    <row r="3" ht="12.75">
      <c r="B3" t="s">
        <v>715</v>
      </c>
    </row>
    <row r="5" ht="12.75">
      <c r="B5" t="s">
        <v>896</v>
      </c>
    </row>
    <row r="7" spans="1:2" ht="12.75">
      <c r="A7" s="1"/>
      <c r="B7" t="s">
        <v>897</v>
      </c>
    </row>
    <row r="8" spans="1:2" ht="12.75">
      <c r="A8" s="1"/>
      <c r="B8" s="14" t="s">
        <v>898</v>
      </c>
    </row>
    <row r="9" ht="12.75">
      <c r="A9" s="1"/>
    </row>
    <row r="10" spans="1:3" ht="12.75">
      <c r="A10" s="1"/>
      <c r="B10" t="s">
        <v>899</v>
      </c>
      <c r="C10" t="s">
        <v>900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workbookViewId="0" topLeftCell="A18">
      <selection activeCell="J52" sqref="J52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57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4" customFormat="1" ht="11.25">
      <c r="A1" s="168" t="s">
        <v>879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94" customFormat="1" ht="11.25">
      <c r="A2" s="168">
        <f>'recalc raw'!A1</f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22" s="95" customFormat="1" ht="12" thickBot="1">
      <c r="A3" s="170" t="str">
        <f>'blk, drift &amp; conc calc'!B2</f>
        <v>Sample</v>
      </c>
      <c r="B3" s="171" t="str">
        <f>'blk, drift &amp; conc calc'!C110</f>
        <v>Y 371.029</v>
      </c>
      <c r="C3" s="171" t="str">
        <f>'blk, drift &amp; conc calc'!D110</f>
        <v>Ba 455.403</v>
      </c>
      <c r="D3" s="171" t="str">
        <f>'blk, drift &amp; conc calc'!E110</f>
        <v>Cr 267.716</v>
      </c>
      <c r="E3" s="171" t="str">
        <f>'blk, drift &amp; conc calc'!F110</f>
        <v>Ni 231.604</v>
      </c>
      <c r="F3" s="171" t="str">
        <f>'blk, drift &amp; conc calc'!G110</f>
        <v>Sc 361.384</v>
      </c>
      <c r="G3" s="171" t="str">
        <f>'blk, drift &amp; conc calc'!H110</f>
        <v>Co 228.616</v>
      </c>
      <c r="H3" s="171" t="str">
        <f>'blk, drift &amp; conc calc'!I110</f>
        <v>Sr 407.771</v>
      </c>
      <c r="I3" s="171" t="str">
        <f>'blk, drift &amp; conc calc'!J110</f>
        <v>Cu 324.754</v>
      </c>
      <c r="J3" s="171" t="str">
        <f>'blk, drift &amp; conc calc'!K110</f>
        <v>V 292.402</v>
      </c>
      <c r="K3" s="171" t="str">
        <f>'blk, drift &amp; conc calc'!L110</f>
        <v>Zr 343.823</v>
      </c>
      <c r="L3" s="171" t="s">
        <v>891</v>
      </c>
      <c r="M3" s="95">
        <f>'blk, drift &amp; conc calc'!M110</f>
        <v>0</v>
      </c>
      <c r="N3" s="95">
        <f>'blk, drift &amp; conc calc'!N110</f>
        <v>0</v>
      </c>
      <c r="O3" s="95">
        <f>'blk, drift &amp; conc calc'!O110</f>
        <v>0</v>
      </c>
      <c r="P3" s="95">
        <f>'blk, drift &amp; conc calc'!P110</f>
        <v>0</v>
      </c>
      <c r="Q3" s="95">
        <f>'blk, drift &amp; conc calc'!Q110</f>
        <v>0</v>
      </c>
      <c r="R3" s="95">
        <f>'blk, drift &amp; conc calc'!R110</f>
        <v>0</v>
      </c>
      <c r="S3" s="95">
        <f>'blk, drift &amp; conc calc'!S110</f>
        <v>0</v>
      </c>
      <c r="T3" s="95" t="str">
        <f>'blk, drift &amp; conc calc'!T110</f>
        <v>V 292.402</v>
      </c>
      <c r="U3" s="95">
        <f>'blk, drift &amp; conc calc'!U110</f>
        <v>0</v>
      </c>
      <c r="V3" s="95">
        <f>'blk, drift &amp; conc calc'!V110</f>
        <v>0</v>
      </c>
    </row>
    <row r="4" spans="2:7" ht="11.25">
      <c r="B4" s="172"/>
      <c r="C4" s="172"/>
      <c r="D4" s="172"/>
      <c r="E4" s="172"/>
      <c r="F4" s="172"/>
      <c r="G4" s="172"/>
    </row>
    <row r="5" spans="1:29" ht="11.25">
      <c r="A5" s="32" t="str">
        <f>'recalc raw'!C3</f>
        <v>Drift (1)</v>
      </c>
      <c r="B5" s="32">
        <f>'blk, drift &amp; conc calc'!C111</f>
        <v>26.858492701228208</v>
      </c>
      <c r="C5" s="32">
        <f>'blk, drift &amp; conc calc'!D111</f>
        <v>135.8156722231143</v>
      </c>
      <c r="D5" s="32">
        <f>'blk, drift &amp; conc calc'!E111</f>
        <v>1974.9881162520974</v>
      </c>
      <c r="E5" s="32">
        <f>'blk, drift &amp; conc calc'!F111</f>
        <v>687.5803024502512</v>
      </c>
      <c r="F5" s="32">
        <f>'blk, drift &amp; conc calc'!G111</f>
        <v>32.56918753855157</v>
      </c>
      <c r="G5" s="32">
        <f>'blk, drift &amp; conc calc'!H111</f>
        <v>68.0830521393755</v>
      </c>
      <c r="H5" s="32">
        <f>'blk, drift &amp; conc calc'!I111</f>
        <v>398.30676160788596</v>
      </c>
      <c r="I5" s="32">
        <f>'blk, drift &amp; conc calc'!J111</f>
        <v>129.42309505983545</v>
      </c>
      <c r="J5" s="32">
        <f>'blk, drift &amp; conc calc'!K111</f>
        <v>313.727110342441</v>
      </c>
      <c r="K5" s="32">
        <f>'blk, drift &amp; conc calc'!L111</f>
        <v>172.44586538083877</v>
      </c>
      <c r="L5" s="32">
        <f>SUM(B5:K5)</f>
        <v>3939.797655695619</v>
      </c>
      <c r="M5" s="96" t="e">
        <f>'blk, drift &amp; conc calc'!M111</f>
        <v>#DIV/0!</v>
      </c>
      <c r="N5" s="96" t="e">
        <f>'blk, drift &amp; conc calc'!N111</f>
        <v>#DIV/0!</v>
      </c>
      <c r="O5" s="96" t="e">
        <f>'blk, drift &amp; conc calc'!O111</f>
        <v>#DIV/0!</v>
      </c>
      <c r="P5" s="96" t="e">
        <f>'blk, drift &amp; conc calc'!P111</f>
        <v>#DIV/0!</v>
      </c>
      <c r="Q5" s="96" t="e">
        <f>'blk, drift &amp; conc calc'!Q111</f>
        <v>#DIV/0!</v>
      </c>
      <c r="R5" s="96" t="e">
        <f>'blk, drift &amp; conc calc'!R111</f>
        <v>#DIV/0!</v>
      </c>
      <c r="S5" s="96" t="e">
        <f>'blk, drift &amp; conc calc'!S111</f>
        <v>#DIV/0!</v>
      </c>
      <c r="T5" s="96">
        <f>'blk, drift &amp; conc calc'!T111</f>
        <v>17.636516378777593</v>
      </c>
      <c r="U5" s="96" t="e">
        <f>'blk, drift &amp; conc calc'!U111</f>
        <v>#DIV/0!</v>
      </c>
      <c r="V5" s="96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 1</v>
      </c>
      <c r="B6" s="32">
        <f>'blk, drift &amp; conc calc'!C112</f>
        <v>1.134933178221082</v>
      </c>
      <c r="C6" s="32">
        <f>'blk, drift &amp; conc calc'!D112</f>
        <v>3.529648046443757</v>
      </c>
      <c r="D6" s="32">
        <f>'blk, drift &amp; conc calc'!E112</f>
        <v>-6.4090115794584035</v>
      </c>
      <c r="E6" s="32">
        <f>'blk, drift &amp; conc calc'!F112</f>
        <v>3.0576823642025293</v>
      </c>
      <c r="F6" s="32">
        <f>'blk, drift &amp; conc calc'!G112</f>
        <v>0.3695828817186413</v>
      </c>
      <c r="G6" s="32">
        <f>'blk, drift &amp; conc calc'!H112</f>
        <v>-3.180771793425409</v>
      </c>
      <c r="H6" s="32">
        <f>'blk, drift &amp; conc calc'!I112</f>
        <v>1.4936735279821303</v>
      </c>
      <c r="I6" s="32">
        <f>'blk, drift &amp; conc calc'!J112</f>
        <v>1.5453496680901657</v>
      </c>
      <c r="J6" s="32">
        <f>'blk, drift &amp; conc calc'!K112</f>
        <v>4.234928913764447</v>
      </c>
      <c r="K6" s="32">
        <f>'blk, drift &amp; conc calc'!L112</f>
        <v>1.8923727426399186</v>
      </c>
      <c r="L6" s="32">
        <f aca="true" t="shared" si="0" ref="L6:L36">SUM(B6:K6)</f>
        <v>7.668387950178859</v>
      </c>
      <c r="M6" s="96" t="e">
        <f>'blk, drift &amp; conc calc'!M112</f>
        <v>#DIV/0!</v>
      </c>
      <c r="N6" s="96" t="e">
        <f>'blk, drift &amp; conc calc'!N112</f>
        <v>#DIV/0!</v>
      </c>
      <c r="O6" s="96" t="e">
        <f>'blk, drift &amp; conc calc'!O112</f>
        <v>#DIV/0!</v>
      </c>
      <c r="P6" s="96" t="e">
        <f>'blk, drift &amp; conc calc'!P112</f>
        <v>#DIV/0!</v>
      </c>
      <c r="Q6" s="96" t="e">
        <f>'blk, drift &amp; conc calc'!Q112</f>
        <v>#DIV/0!</v>
      </c>
      <c r="R6" s="96" t="e">
        <f>'blk, drift &amp; conc calc'!R112</f>
        <v>#DIV/0!</v>
      </c>
      <c r="S6" s="96" t="e">
        <f>'blk, drift &amp; conc calc'!S112</f>
        <v>#DIV/0!</v>
      </c>
      <c r="T6" s="96">
        <f>'blk, drift &amp; conc calc'!T112</f>
        <v>0.18461368465747907</v>
      </c>
      <c r="U6" s="96" t="e">
        <f>'blk, drift &amp; conc calc'!U112</f>
        <v>#DIV/0!</v>
      </c>
      <c r="V6" s="96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 (1)</v>
      </c>
      <c r="B7" s="32">
        <f>'blk, drift &amp; conc calc'!C113</f>
        <v>15.800321870029036</v>
      </c>
      <c r="C7" s="32">
        <f>'blk, drift &amp; conc calc'!D113</f>
        <v>9.698832693353902</v>
      </c>
      <c r="D7" s="32">
        <f>'blk, drift &amp; conc calc'!E113</f>
        <v>383.74115365428344</v>
      </c>
      <c r="E7" s="32">
        <f>'blk, drift &amp; conc calc'!F113</f>
        <v>170.58966159684272</v>
      </c>
      <c r="F7" s="32">
        <f>'blk, drift &amp; conc calc'!G113</f>
        <v>44.230400881004044</v>
      </c>
      <c r="G7" s="32">
        <f>'blk, drift &amp; conc calc'!H113</f>
        <v>55.859032134367915</v>
      </c>
      <c r="H7" s="32">
        <f>'blk, drift &amp; conc calc'!I113</f>
        <v>110.23929885692758</v>
      </c>
      <c r="I7" s="32">
        <f>'blk, drift &amp; conc calc'!J113</f>
        <v>122.32008836722734</v>
      </c>
      <c r="J7" s="32">
        <f>'blk, drift &amp; conc calc'!K113</f>
        <v>319.1471171791506</v>
      </c>
      <c r="K7" s="32">
        <f>'blk, drift &amp; conc calc'!L113</f>
        <v>14.263840174017618</v>
      </c>
      <c r="L7" s="32">
        <f t="shared" si="0"/>
        <v>1245.8897474072041</v>
      </c>
      <c r="M7" s="96" t="e">
        <f>'blk, drift &amp; conc calc'!M113</f>
        <v>#DIV/0!</v>
      </c>
      <c r="N7" s="96" t="e">
        <f>'blk, drift &amp; conc calc'!N113</f>
        <v>#DIV/0!</v>
      </c>
      <c r="O7" s="96" t="e">
        <f>'blk, drift &amp; conc calc'!O113</f>
        <v>#DIV/0!</v>
      </c>
      <c r="P7" s="96" t="e">
        <f>'blk, drift &amp; conc calc'!P113</f>
        <v>#DIV/0!</v>
      </c>
      <c r="Q7" s="96" t="e">
        <f>'blk, drift &amp; conc calc'!Q113</f>
        <v>#DIV/0!</v>
      </c>
      <c r="R7" s="96" t="e">
        <f>'blk, drift &amp; conc calc'!R113</f>
        <v>#DIV/0!</v>
      </c>
      <c r="S7" s="96" t="e">
        <f>'blk, drift &amp; conc calc'!S113</f>
        <v>#DIV/0!</v>
      </c>
      <c r="T7" s="96">
        <f>'blk, drift &amp; conc calc'!T113</f>
        <v>17.94217030507324</v>
      </c>
      <c r="U7" s="96" t="e">
        <f>'blk, drift &amp; conc calc'!U113</f>
        <v>#DIV/0!</v>
      </c>
      <c r="V7" s="96" t="e">
        <f>'blk, drift &amp; conc calc'!V113</f>
        <v>#DIV/0!</v>
      </c>
    </row>
    <row r="8" spans="1:22" ht="11.25">
      <c r="A8" s="32" t="str">
        <f>'recalc raw'!C6</f>
        <v>Drift (2)</v>
      </c>
      <c r="B8" s="32">
        <f>'blk, drift &amp; conc calc'!C114</f>
        <v>26.858492701228204</v>
      </c>
      <c r="C8" s="32">
        <f>'blk, drift &amp; conc calc'!D114</f>
        <v>135.8156722231143</v>
      </c>
      <c r="D8" s="32">
        <f>'blk, drift &amp; conc calc'!E114</f>
        <v>1974.9881162520976</v>
      </c>
      <c r="E8" s="32">
        <f>'blk, drift &amp; conc calc'!F114</f>
        <v>687.5803024502512</v>
      </c>
      <c r="F8" s="32">
        <f>'blk, drift &amp; conc calc'!G114</f>
        <v>32.56918753855157</v>
      </c>
      <c r="G8" s="32">
        <f>'blk, drift &amp; conc calc'!H114</f>
        <v>68.0830521393755</v>
      </c>
      <c r="H8" s="32">
        <f>'blk, drift &amp; conc calc'!I114</f>
        <v>398.30676160788596</v>
      </c>
      <c r="I8" s="32">
        <f>'blk, drift &amp; conc calc'!J114</f>
        <v>129.42309505983542</v>
      </c>
      <c r="J8" s="32">
        <f>'blk, drift &amp; conc calc'!K114</f>
        <v>313.72711034244094</v>
      </c>
      <c r="K8" s="32">
        <f>'blk, drift &amp; conc calc'!L114</f>
        <v>172.44586538083877</v>
      </c>
      <c r="L8" s="32">
        <f t="shared" si="0"/>
        <v>3939.797655695619</v>
      </c>
      <c r="M8" s="96" t="e">
        <f>'blk, drift &amp; conc calc'!M114</f>
        <v>#DIV/0!</v>
      </c>
      <c r="N8" s="96" t="e">
        <f>'blk, drift &amp; conc calc'!N114</f>
        <v>#DIV/0!</v>
      </c>
      <c r="O8" s="96" t="e">
        <f>'blk, drift &amp; conc calc'!O114</f>
        <v>#DIV/0!</v>
      </c>
      <c r="P8" s="96" t="e">
        <f>'blk, drift &amp; conc calc'!P114</f>
        <v>#DIV/0!</v>
      </c>
      <c r="Q8" s="96" t="e">
        <f>'blk, drift &amp; conc calc'!Q114</f>
        <v>#DIV/0!</v>
      </c>
      <c r="R8" s="96" t="e">
        <f>'blk, drift &amp; conc calc'!R114</f>
        <v>#DIV/0!</v>
      </c>
      <c r="S8" s="96" t="e">
        <f>'blk, drift &amp; conc calc'!S114</f>
        <v>#DIV/0!</v>
      </c>
      <c r="T8" s="96">
        <f>'blk, drift &amp; conc calc'!T114</f>
        <v>17.636516378777593</v>
      </c>
      <c r="U8" s="96" t="e">
        <f>'blk, drift &amp; conc calc'!U114</f>
        <v>#DIV/0!</v>
      </c>
      <c r="V8" s="96" t="e">
        <f>'blk, drift &amp; conc calc'!V114</f>
        <v>#DIV/0!</v>
      </c>
    </row>
    <row r="9" spans="1:22" ht="11.25">
      <c r="A9" s="32" t="str">
        <f>'recalc raw'!C7</f>
        <v>JP-1 (1)</v>
      </c>
      <c r="B9" s="32">
        <f>'blk, drift &amp; conc calc'!C115</f>
        <v>0.8538293815778935</v>
      </c>
      <c r="C9" s="32">
        <f>'blk, drift &amp; conc calc'!D115</f>
        <v>13.26117147102514</v>
      </c>
      <c r="D9" s="32">
        <f>'blk, drift &amp; conc calc'!E115</f>
        <v>2808.149027416658</v>
      </c>
      <c r="E9" s="32">
        <f>'blk, drift &amp; conc calc'!F115</f>
        <v>2475.4527022525926</v>
      </c>
      <c r="F9" s="32">
        <f>'blk, drift &amp; conc calc'!G115</f>
        <v>7.340545682447246</v>
      </c>
      <c r="G9" s="32">
        <f>'blk, drift &amp; conc calc'!H115</f>
        <v>110.90949842058211</v>
      </c>
      <c r="H9" s="32">
        <f>'blk, drift &amp; conc calc'!I115</f>
        <v>1.9934612013072288</v>
      </c>
      <c r="I9" s="32">
        <f>'blk, drift &amp; conc calc'!J115</f>
        <v>6.04240009044313</v>
      </c>
      <c r="J9" s="32">
        <f>'blk, drift &amp; conc calc'!K115</f>
        <v>27.56884414299093</v>
      </c>
      <c r="K9" s="32">
        <f>'blk, drift &amp; conc calc'!L115</f>
        <v>6.774277439576586</v>
      </c>
      <c r="L9" s="32">
        <f t="shared" si="0"/>
        <v>5458.345757499202</v>
      </c>
      <c r="M9" s="96" t="e">
        <f>'blk, drift &amp; conc calc'!M115</f>
        <v>#DIV/0!</v>
      </c>
      <c r="N9" s="96" t="e">
        <f>'blk, drift &amp; conc calc'!N115</f>
        <v>#DIV/0!</v>
      </c>
      <c r="O9" s="96" t="e">
        <f>'blk, drift &amp; conc calc'!O115</f>
        <v>#DIV/0!</v>
      </c>
      <c r="P9" s="96" t="e">
        <f>'blk, drift &amp; conc calc'!P115</f>
        <v>#DIV/0!</v>
      </c>
      <c r="Q9" s="96" t="e">
        <f>'blk, drift &amp; conc calc'!Q115</f>
        <v>#DIV/0!</v>
      </c>
      <c r="R9" s="96" t="e">
        <f>'blk, drift &amp; conc calc'!R115</f>
        <v>#DIV/0!</v>
      </c>
      <c r="S9" s="96" t="e">
        <f>'blk, drift &amp; conc calc'!S115</f>
        <v>#DIV/0!</v>
      </c>
      <c r="T9" s="96">
        <f>'blk, drift &amp; conc calc'!T115</f>
        <v>1.5003954899474612</v>
      </c>
      <c r="U9" s="96" t="e">
        <f>'blk, drift &amp; conc calc'!U115</f>
        <v>#DIV/0!</v>
      </c>
      <c r="V9" s="96" t="e">
        <f>'blk, drift &amp; conc calc'!V115</f>
        <v>#DIV/0!</v>
      </c>
    </row>
    <row r="10" spans="1:22" s="124" customFormat="1" ht="11.25">
      <c r="A10" s="93" t="str">
        <f>'recalc raw'!C8</f>
        <v>101R3 (0-14)</v>
      </c>
      <c r="B10" s="93">
        <f>'blk, drift &amp; conc calc'!C116</f>
        <v>6.097199820803544</v>
      </c>
      <c r="C10" s="93">
        <f>'blk, drift &amp; conc calc'!D116</f>
        <v>8.678655905311725</v>
      </c>
      <c r="D10" s="93">
        <f>'blk, drift &amp; conc calc'!E116</f>
        <v>1924.2006221700296</v>
      </c>
      <c r="E10" s="93">
        <f>'blk, drift &amp; conc calc'!F116</f>
        <v>224.79054719405275</v>
      </c>
      <c r="F10" s="93">
        <f>'blk, drift &amp; conc calc'!G116</f>
        <v>31.768802192766252</v>
      </c>
      <c r="G10" s="93">
        <f>'blk, drift &amp; conc calc'!H116</f>
        <v>36.71212588010531</v>
      </c>
      <c r="H10" s="93">
        <f>'blk, drift &amp; conc calc'!I116</f>
        <v>83.09671858181983</v>
      </c>
      <c r="I10" s="93">
        <f>'blk, drift &amp; conc calc'!J116</f>
        <v>6.680453047751341</v>
      </c>
      <c r="J10" s="93">
        <f>'blk, drift &amp; conc calc'!K116</f>
        <v>121.88389832386936</v>
      </c>
      <c r="K10" s="93">
        <f>'blk, drift &amp; conc calc'!L116</f>
        <v>5.218009840764965</v>
      </c>
      <c r="L10" s="93">
        <f t="shared" si="0"/>
        <v>2449.127032957274</v>
      </c>
      <c r="M10" s="125" t="e">
        <f>'blk, drift &amp; conc calc'!M116</f>
        <v>#DIV/0!</v>
      </c>
      <c r="N10" s="125" t="e">
        <f>'blk, drift &amp; conc calc'!N116</f>
        <v>#DIV/0!</v>
      </c>
      <c r="O10" s="125" t="e">
        <f>'blk, drift &amp; conc calc'!O116</f>
        <v>#DIV/0!</v>
      </c>
      <c r="P10" s="125" t="e">
        <f>'blk, drift &amp; conc calc'!P116</f>
        <v>#DIV/0!</v>
      </c>
      <c r="Q10" s="125" t="e">
        <f>'blk, drift &amp; conc calc'!Q116</f>
        <v>#DIV/0!</v>
      </c>
      <c r="R10" s="125" t="e">
        <f>'blk, drift &amp; conc calc'!R116</f>
        <v>#DIV/0!</v>
      </c>
      <c r="S10" s="125" t="e">
        <f>'blk, drift &amp; conc calc'!S116</f>
        <v>#DIV/0!</v>
      </c>
      <c r="T10" s="125">
        <f>'blk, drift &amp; conc calc'!T116</f>
        <v>6.8205268930128335</v>
      </c>
      <c r="U10" s="125" t="e">
        <f>'blk, drift &amp; conc calc'!U116</f>
        <v>#DIV/0!</v>
      </c>
      <c r="V10" s="125" t="e">
        <f>'blk, drift &amp; conc calc'!V116</f>
        <v>#DIV/0!</v>
      </c>
    </row>
    <row r="11" spans="1:22" ht="11.25">
      <c r="A11" s="32" t="str">
        <f>'recalc raw'!C9</f>
        <v>Drift (3)</v>
      </c>
      <c r="B11" s="32">
        <f>'blk, drift &amp; conc calc'!C117</f>
        <v>26.858492701228208</v>
      </c>
      <c r="C11" s="32">
        <f>'blk, drift &amp; conc calc'!D117</f>
        <v>135.8156722231143</v>
      </c>
      <c r="D11" s="32">
        <f>'blk, drift &amp; conc calc'!E117</f>
        <v>1974.9881162520971</v>
      </c>
      <c r="E11" s="32">
        <f>'blk, drift &amp; conc calc'!F117</f>
        <v>687.5803024502512</v>
      </c>
      <c r="F11" s="32">
        <f>'blk, drift &amp; conc calc'!G117</f>
        <v>32.56918753855157</v>
      </c>
      <c r="G11" s="32">
        <f>'blk, drift &amp; conc calc'!H117</f>
        <v>68.0830521393755</v>
      </c>
      <c r="H11" s="32">
        <f>'blk, drift &amp; conc calc'!I117</f>
        <v>398.30676160788596</v>
      </c>
      <c r="I11" s="32">
        <f>'blk, drift &amp; conc calc'!J117</f>
        <v>129.42309505983545</v>
      </c>
      <c r="J11" s="32">
        <f>'blk, drift &amp; conc calc'!K117</f>
        <v>313.727110342441</v>
      </c>
      <c r="K11" s="32">
        <f>'blk, drift &amp; conc calc'!L117</f>
        <v>172.44586538083877</v>
      </c>
      <c r="L11" s="32">
        <f t="shared" si="0"/>
        <v>3939.7976556956187</v>
      </c>
      <c r="M11" s="96" t="e">
        <f>'blk, drift &amp; conc calc'!M117</f>
        <v>#DIV/0!</v>
      </c>
      <c r="N11" s="96" t="e">
        <f>'blk, drift &amp; conc calc'!N117</f>
        <v>#DIV/0!</v>
      </c>
      <c r="O11" s="96" t="e">
        <f>'blk, drift &amp; conc calc'!O117</f>
        <v>#DIV/0!</v>
      </c>
      <c r="P11" s="96" t="e">
        <f>'blk, drift &amp; conc calc'!P117</f>
        <v>#DIV/0!</v>
      </c>
      <c r="Q11" s="96" t="e">
        <f>'blk, drift &amp; conc calc'!Q117</f>
        <v>#DIV/0!</v>
      </c>
      <c r="R11" s="96" t="e">
        <f>'blk, drift &amp; conc calc'!R117</f>
        <v>#DIV/0!</v>
      </c>
      <c r="S11" s="96" t="e">
        <f>'blk, drift &amp; conc calc'!S117</f>
        <v>#DIV/0!</v>
      </c>
      <c r="T11" s="96">
        <f>'blk, drift &amp; conc calc'!T117</f>
        <v>17.636516378777593</v>
      </c>
      <c r="U11" s="96" t="e">
        <f>'blk, drift &amp; conc calc'!U117</f>
        <v>#DIV/0!</v>
      </c>
      <c r="V11" s="96" t="e">
        <f>'blk, drift &amp; conc calc'!V117</f>
        <v>#DIV/0!</v>
      </c>
    </row>
    <row r="12" spans="1:22" s="124" customFormat="1" ht="11.25">
      <c r="A12" s="93" t="str">
        <f>'recalc raw'!C10</f>
        <v>102R1 (99-109)</v>
      </c>
      <c r="B12" s="93">
        <f>'blk, drift &amp; conc calc'!C118</f>
        <v>8.777148205564998</v>
      </c>
      <c r="C12" s="93">
        <f>'blk, drift &amp; conc calc'!D118</f>
        <v>4.800820724352791</v>
      </c>
      <c r="D12" s="93">
        <f>'blk, drift &amp; conc calc'!E118</f>
        <v>1622.6497285591056</v>
      </c>
      <c r="E12" s="93">
        <f>'blk, drift &amp; conc calc'!F118</f>
        <v>257.83168254737666</v>
      </c>
      <c r="F12" s="93">
        <f>'blk, drift &amp; conc calc'!G118</f>
        <v>26.75342372767923</v>
      </c>
      <c r="G12" s="93">
        <f>'blk, drift &amp; conc calc'!H118</f>
        <v>39.28523924632606</v>
      </c>
      <c r="H12" s="93">
        <f>'blk, drift &amp; conc calc'!I118</f>
        <v>83.55397095825735</v>
      </c>
      <c r="I12" s="93">
        <f>'blk, drift &amp; conc calc'!J118</f>
        <v>88.94585895084757</v>
      </c>
      <c r="J12" s="93">
        <f>'blk, drift &amp; conc calc'!K118</f>
        <v>115.95488166206292</v>
      </c>
      <c r="K12" s="93">
        <f>'blk, drift &amp; conc calc'!L118</f>
        <v>10.535714315594648</v>
      </c>
      <c r="L12" s="93">
        <f t="shared" si="0"/>
        <v>2259.088468897168</v>
      </c>
      <c r="M12" s="125" t="e">
        <f>'blk, drift &amp; conc calc'!M118</f>
        <v>#DIV/0!</v>
      </c>
      <c r="N12" s="125" t="e">
        <f>'blk, drift &amp; conc calc'!N118</f>
        <v>#DIV/0!</v>
      </c>
      <c r="O12" s="125" t="e">
        <f>'blk, drift &amp; conc calc'!O118</f>
        <v>#DIV/0!</v>
      </c>
      <c r="P12" s="125" t="e">
        <f>'blk, drift &amp; conc calc'!P118</f>
        <v>#DIV/0!</v>
      </c>
      <c r="Q12" s="125" t="e">
        <f>'blk, drift &amp; conc calc'!Q118</f>
        <v>#DIV/0!</v>
      </c>
      <c r="R12" s="125" t="e">
        <f>'blk, drift &amp; conc calc'!R118</f>
        <v>#DIV/0!</v>
      </c>
      <c r="S12" s="125" t="e">
        <f>'blk, drift &amp; conc calc'!S118</f>
        <v>#DIV/0!</v>
      </c>
      <c r="T12" s="125">
        <f>'blk, drift &amp; conc calc'!T118</f>
        <v>6.488137804886995</v>
      </c>
      <c r="U12" s="125" t="e">
        <f>'blk, drift &amp; conc calc'!U118</f>
        <v>#DIV/0!</v>
      </c>
      <c r="V12" s="125" t="e">
        <f>'blk, drift &amp; conc calc'!V118</f>
        <v>#DIV/0!</v>
      </c>
    </row>
    <row r="13" spans="1:29" s="124" customFormat="1" ht="11.25">
      <c r="A13" s="93" t="str">
        <f>'recalc raw'!C11</f>
        <v>103R1 (15-23)</v>
      </c>
      <c r="B13" s="93">
        <f>'blk, drift &amp; conc calc'!C119</f>
        <v>9.345473480026904</v>
      </c>
      <c r="C13" s="93">
        <f>'blk, drift &amp; conc calc'!D119</f>
        <v>4.93948156488985</v>
      </c>
      <c r="D13" s="93">
        <f>'blk, drift &amp; conc calc'!E119</f>
        <v>188.11721012464602</v>
      </c>
      <c r="E13" s="93">
        <f>'blk, drift &amp; conc calc'!F119</f>
        <v>116.09912605564251</v>
      </c>
      <c r="F13" s="93">
        <f>'blk, drift &amp; conc calc'!G119</f>
        <v>41.28214179339664</v>
      </c>
      <c r="G13" s="93">
        <f>'blk, drift &amp; conc calc'!H119</f>
        <v>31.264910233827187</v>
      </c>
      <c r="H13" s="93">
        <f>'blk, drift &amp; conc calc'!I119</f>
        <v>90.55799574732171</v>
      </c>
      <c r="I13" s="93">
        <f>'blk, drift &amp; conc calc'!J119</f>
        <v>64.34484124596563</v>
      </c>
      <c r="J13" s="93">
        <f>'blk, drift &amp; conc calc'!K119</f>
        <v>173.2456850304373</v>
      </c>
      <c r="K13" s="93">
        <f>'blk, drift &amp; conc calc'!L119</f>
        <v>3.7151041042994626</v>
      </c>
      <c r="L13" s="93">
        <f t="shared" si="0"/>
        <v>722.9119693804533</v>
      </c>
      <c r="M13" s="125" t="e">
        <f>'blk, drift &amp; conc calc'!M119</f>
        <v>#DIV/0!</v>
      </c>
      <c r="N13" s="125" t="e">
        <f>'blk, drift &amp; conc calc'!N119</f>
        <v>#DIV/0!</v>
      </c>
      <c r="O13" s="125" t="e">
        <f>'blk, drift &amp; conc calc'!O119</f>
        <v>#DIV/0!</v>
      </c>
      <c r="P13" s="125" t="e">
        <f>'blk, drift &amp; conc calc'!P119</f>
        <v>#DIV/0!</v>
      </c>
      <c r="Q13" s="125" t="e">
        <f>'blk, drift &amp; conc calc'!Q119</f>
        <v>#DIV/0!</v>
      </c>
      <c r="R13" s="125" t="e">
        <f>'blk, drift &amp; conc calc'!R119</f>
        <v>#DIV/0!</v>
      </c>
      <c r="S13" s="125" t="e">
        <f>'blk, drift &amp; conc calc'!S119</f>
        <v>#DIV/0!</v>
      </c>
      <c r="T13" s="125">
        <f>'blk, drift &amp; conc calc'!T119</f>
        <v>9.717646529700819</v>
      </c>
      <c r="U13" s="125" t="e">
        <f>'blk, drift &amp; conc calc'!U119</f>
        <v>#DIV/0!</v>
      </c>
      <c r="V13" s="125" t="e">
        <f>'blk, drift &amp; conc calc'!V119</f>
        <v>#DIV/0!</v>
      </c>
      <c r="W13" s="93"/>
      <c r="X13" s="93"/>
      <c r="Y13" s="93"/>
      <c r="Z13" s="93"/>
      <c r="AA13" s="93"/>
      <c r="AB13" s="93"/>
      <c r="AC13" s="93"/>
    </row>
    <row r="14" spans="1:29" s="124" customFormat="1" ht="11.25">
      <c r="A14" s="93" t="str">
        <f>'recalc raw'!C12</f>
        <v>104R2 (37-47)</v>
      </c>
      <c r="B14" s="93">
        <f>'blk, drift &amp; conc calc'!C120</f>
        <v>6.678641400166321</v>
      </c>
      <c r="C14" s="93">
        <f>'blk, drift &amp; conc calc'!D120</f>
        <v>4.86977403473871</v>
      </c>
      <c r="D14" s="93">
        <f>'blk, drift &amp; conc calc'!E120</f>
        <v>804.7746927796522</v>
      </c>
      <c r="E14" s="93">
        <f>'blk, drift &amp; conc calc'!F120</f>
        <v>426.40257423987634</v>
      </c>
      <c r="F14" s="93">
        <f>'blk, drift &amp; conc calc'!G120</f>
        <v>21.338538458689687</v>
      </c>
      <c r="G14" s="93">
        <f>'blk, drift &amp; conc calc'!H120</f>
        <v>68.30996874812814</v>
      </c>
      <c r="H14" s="93">
        <f>'blk, drift &amp; conc calc'!I120</f>
        <v>78.39554833429266</v>
      </c>
      <c r="I14" s="93">
        <f>'blk, drift &amp; conc calc'!J120</f>
        <v>122.67546457781403</v>
      </c>
      <c r="J14" s="93">
        <f>'blk, drift &amp; conc calc'!K120</f>
        <v>87.58727678826234</v>
      </c>
      <c r="K14" s="93">
        <f>'blk, drift &amp; conc calc'!L120</f>
        <v>6.827932576404695</v>
      </c>
      <c r="L14" s="93">
        <f t="shared" si="0"/>
        <v>1627.8604119380252</v>
      </c>
      <c r="M14" s="125" t="e">
        <f>'blk, drift &amp; conc calc'!M120</f>
        <v>#DIV/0!</v>
      </c>
      <c r="N14" s="125" t="e">
        <f>'blk, drift &amp; conc calc'!N120</f>
        <v>#DIV/0!</v>
      </c>
      <c r="O14" s="125" t="e">
        <f>'blk, drift &amp; conc calc'!O120</f>
        <v>#DIV/0!</v>
      </c>
      <c r="P14" s="125" t="e">
        <f>'blk, drift &amp; conc calc'!P120</f>
        <v>#DIV/0!</v>
      </c>
      <c r="Q14" s="125" t="e">
        <f>'blk, drift &amp; conc calc'!Q120</f>
        <v>#DIV/0!</v>
      </c>
      <c r="R14" s="125" t="e">
        <f>'blk, drift &amp; conc calc'!R120</f>
        <v>#DIV/0!</v>
      </c>
      <c r="S14" s="125" t="e">
        <f>'blk, drift &amp; conc calc'!S120</f>
        <v>#DIV/0!</v>
      </c>
      <c r="T14" s="125">
        <f>'blk, drift &amp; conc calc'!T120</f>
        <v>4.889185177345398</v>
      </c>
      <c r="U14" s="125" t="e">
        <f>'blk, drift &amp; conc calc'!U120</f>
        <v>#DIV/0!</v>
      </c>
      <c r="V14" s="125" t="e">
        <f>'blk, drift &amp; conc calc'!V120</f>
        <v>#DIV/0!</v>
      </c>
      <c r="W14" s="93"/>
      <c r="X14" s="93"/>
      <c r="Y14" s="93"/>
      <c r="Z14" s="93"/>
      <c r="AA14" s="93"/>
      <c r="AB14" s="93"/>
      <c r="AC14" s="93"/>
    </row>
    <row r="15" spans="1:22" ht="11.25">
      <c r="A15" s="32" t="str">
        <f>'recalc raw'!C13</f>
        <v>JA-3 (1)</v>
      </c>
      <c r="B15" s="32">
        <f>'blk, drift &amp; conc calc'!C121</f>
        <v>19.78771455587676</v>
      </c>
      <c r="C15" s="32">
        <f>'blk, drift &amp; conc calc'!D121</f>
        <v>320.8130480803246</v>
      </c>
      <c r="D15" s="32">
        <f>'blk, drift &amp; conc calc'!E121</f>
        <v>59.56119667994963</v>
      </c>
      <c r="E15" s="32">
        <f>'blk, drift &amp; conc calc'!F121</f>
        <v>31.16753591458955</v>
      </c>
      <c r="F15" s="32">
        <f>'blk, drift &amp; conc calc'!G121</f>
        <v>21.072150057563775</v>
      </c>
      <c r="G15" s="32">
        <f>'blk, drift &amp; conc calc'!H121</f>
        <v>21.29869594526666</v>
      </c>
      <c r="H15" s="32">
        <f>'blk, drift &amp; conc calc'!I121</f>
        <v>286.5748622673883</v>
      </c>
      <c r="I15" s="32">
        <f>'blk, drift &amp; conc calc'!J121</f>
        <v>42.93443806430624</v>
      </c>
      <c r="J15" s="32">
        <f>'blk, drift &amp; conc calc'!K121</f>
        <v>164.5511166443638</v>
      </c>
      <c r="K15" s="32">
        <f>'blk, drift &amp; conc calc'!L121</f>
        <v>113.85518204579691</v>
      </c>
      <c r="L15" s="32">
        <f t="shared" si="0"/>
        <v>1081.6159402554263</v>
      </c>
      <c r="M15" s="96" t="e">
        <f>'blk, drift &amp; conc calc'!M121</f>
        <v>#DIV/0!</v>
      </c>
      <c r="N15" s="96" t="e">
        <f>'blk, drift &amp; conc calc'!N121</f>
        <v>#DIV/0!</v>
      </c>
      <c r="O15" s="96" t="e">
        <f>'blk, drift &amp; conc calc'!O121</f>
        <v>#DIV/0!</v>
      </c>
      <c r="P15" s="96" t="e">
        <f>'blk, drift &amp; conc calc'!P121</f>
        <v>#DIV/0!</v>
      </c>
      <c r="Q15" s="96" t="e">
        <f>'blk, drift &amp; conc calc'!Q121</f>
        <v>#DIV/0!</v>
      </c>
      <c r="R15" s="96" t="e">
        <f>'blk, drift &amp; conc calc'!R121</f>
        <v>#DIV/0!</v>
      </c>
      <c r="S15" s="96" t="e">
        <f>'blk, drift &amp; conc calc'!S121</f>
        <v>#DIV/0!</v>
      </c>
      <c r="T15" s="96">
        <f>'blk, drift &amp; conc calc'!T121</f>
        <v>9.227619164856188</v>
      </c>
      <c r="U15" s="96" t="e">
        <f>'blk, drift &amp; conc calc'!U121</f>
        <v>#DIV/0!</v>
      </c>
      <c r="V15" s="96" t="e">
        <f>'blk, drift &amp; conc calc'!V121</f>
        <v>#DIV/0!</v>
      </c>
    </row>
    <row r="16" spans="1:29" ht="11.25">
      <c r="A16" s="32" t="str">
        <f>'recalc raw'!C14</f>
        <v>Drift (4)</v>
      </c>
      <c r="B16" s="32">
        <f>'blk, drift &amp; conc calc'!C122</f>
        <v>26.858492701228208</v>
      </c>
      <c r="C16" s="32">
        <f>'blk, drift &amp; conc calc'!D122</f>
        <v>135.8156722231143</v>
      </c>
      <c r="D16" s="32">
        <f>'blk, drift &amp; conc calc'!E122</f>
        <v>1974.9881162520974</v>
      </c>
      <c r="E16" s="32">
        <f>'blk, drift &amp; conc calc'!F122</f>
        <v>687.5803024502512</v>
      </c>
      <c r="F16" s="32">
        <f>'blk, drift &amp; conc calc'!G122</f>
        <v>32.56918753855157</v>
      </c>
      <c r="G16" s="32">
        <f>'blk, drift &amp; conc calc'!H122</f>
        <v>68.0830521393755</v>
      </c>
      <c r="H16" s="32">
        <f>'blk, drift &amp; conc calc'!I122</f>
        <v>398.30676160788596</v>
      </c>
      <c r="I16" s="32">
        <f>'blk, drift &amp; conc calc'!J122</f>
        <v>129.42309505983545</v>
      </c>
      <c r="J16" s="32">
        <f>'blk, drift &amp; conc calc'!K122</f>
        <v>313.727110342441</v>
      </c>
      <c r="K16" s="32">
        <f>'blk, drift &amp; conc calc'!L122</f>
        <v>172.4458653808388</v>
      </c>
      <c r="L16" s="32">
        <f t="shared" si="0"/>
        <v>3939.797655695619</v>
      </c>
      <c r="M16" s="96" t="e">
        <f>'blk, drift &amp; conc calc'!M122</f>
        <v>#DIV/0!</v>
      </c>
      <c r="N16" s="96" t="e">
        <f>'blk, drift &amp; conc calc'!N122</f>
        <v>#DIV/0!</v>
      </c>
      <c r="O16" s="96" t="e">
        <f>'blk, drift &amp; conc calc'!O122</f>
        <v>#DIV/0!</v>
      </c>
      <c r="P16" s="96" t="e">
        <f>'blk, drift &amp; conc calc'!P122</f>
        <v>#DIV/0!</v>
      </c>
      <c r="Q16" s="96" t="e">
        <f>'blk, drift &amp; conc calc'!Q122</f>
        <v>#DIV/0!</v>
      </c>
      <c r="R16" s="96" t="e">
        <f>'blk, drift &amp; conc calc'!R122</f>
        <v>#DIV/0!</v>
      </c>
      <c r="S16" s="96" t="e">
        <f>'blk, drift &amp; conc calc'!S122</f>
        <v>#DIV/0!</v>
      </c>
      <c r="T16" s="96">
        <f>'blk, drift &amp; conc calc'!T122</f>
        <v>17.636516378777593</v>
      </c>
      <c r="U16" s="96" t="e">
        <f>'blk, drift &amp; conc calc'!U122</f>
        <v>#DIV/0!</v>
      </c>
      <c r="V16" s="96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 (1)</v>
      </c>
      <c r="B17" s="32">
        <f>'blk, drift &amp; conc calc'!C123</f>
        <v>0.9679844798488912</v>
      </c>
      <c r="C17" s="32">
        <f>'blk, drift &amp; conc calc'!D123</f>
        <v>3.880198307030079</v>
      </c>
      <c r="D17" s="32">
        <f>'blk, drift &amp; conc calc'!E123</f>
        <v>3688.4576841625417</v>
      </c>
      <c r="E17" s="32">
        <f>'blk, drift &amp; conc calc'!F123</f>
        <v>2322.774733596728</v>
      </c>
      <c r="F17" s="32">
        <f>'blk, drift &amp; conc calc'!G123</f>
        <v>3.364862178151838</v>
      </c>
      <c r="G17" s="32">
        <f>'blk, drift &amp; conc calc'!H123</f>
        <v>130.93465419158719</v>
      </c>
      <c r="H17" s="32">
        <f>'blk, drift &amp; conc calc'!I123</f>
        <v>1.8994211266573466</v>
      </c>
      <c r="I17" s="32">
        <f>'blk, drift &amp; conc calc'!J123</f>
        <v>4.514577143004916</v>
      </c>
      <c r="J17" s="32">
        <f>'blk, drift &amp; conc calc'!K123</f>
        <v>10.883679981625537</v>
      </c>
      <c r="K17" s="32">
        <f>'blk, drift &amp; conc calc'!L123</f>
        <v>4.67802242131044</v>
      </c>
      <c r="L17" s="32">
        <f t="shared" si="0"/>
        <v>6172.355817588487</v>
      </c>
      <c r="M17" s="96" t="e">
        <f>'blk, drift &amp; conc calc'!M123</f>
        <v>#DIV/0!</v>
      </c>
      <c r="N17" s="96" t="e">
        <f>'blk, drift &amp; conc calc'!N123</f>
        <v>#DIV/0!</v>
      </c>
      <c r="O17" s="96" t="e">
        <f>'blk, drift &amp; conc calc'!O123</f>
        <v>#DIV/0!</v>
      </c>
      <c r="P17" s="96" t="e">
        <f>'blk, drift &amp; conc calc'!P123</f>
        <v>#DIV/0!</v>
      </c>
      <c r="Q17" s="96" t="e">
        <f>'blk, drift &amp; conc calc'!Q123</f>
        <v>#DIV/0!</v>
      </c>
      <c r="R17" s="96" t="e">
        <f>'blk, drift &amp; conc calc'!R123</f>
        <v>#DIV/0!</v>
      </c>
      <c r="S17" s="96" t="e">
        <f>'blk, drift &amp; conc calc'!S123</f>
        <v>#DIV/0!</v>
      </c>
      <c r="T17" s="96">
        <f>'blk, drift &amp; conc calc'!T123</f>
        <v>0.5676534856559116</v>
      </c>
      <c r="U17" s="96" t="e">
        <f>'blk, drift &amp; conc calc'!U123</f>
        <v>#DIV/0!</v>
      </c>
      <c r="V17" s="96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4" customFormat="1" ht="11.25">
      <c r="A18" s="93" t="str">
        <f>'recalc raw'!C16</f>
        <v>105R3 (23-32)</v>
      </c>
      <c r="B18" s="93">
        <f>'blk, drift &amp; conc calc'!C124</f>
        <v>4.064357251419926</v>
      </c>
      <c r="C18" s="93">
        <f>'blk, drift &amp; conc calc'!D124</f>
        <v>5.564698557947066</v>
      </c>
      <c r="D18" s="93">
        <f>'blk, drift &amp; conc calc'!E124</f>
        <v>124.08441354256502</v>
      </c>
      <c r="E18" s="93">
        <f>'blk, drift &amp; conc calc'!F124</f>
        <v>233.79282494579914</v>
      </c>
      <c r="F18" s="93">
        <f>'blk, drift &amp; conc calc'!G124</f>
        <v>10.781856843708557</v>
      </c>
      <c r="G18" s="93">
        <f>'blk, drift &amp; conc calc'!H124</f>
        <v>48.59506145123114</v>
      </c>
      <c r="H18" s="93">
        <f>'blk, drift &amp; conc calc'!I124</f>
        <v>103.07032496639546</v>
      </c>
      <c r="I18" s="93">
        <f>'blk, drift &amp; conc calc'!J124</f>
        <v>78.12315088113994</v>
      </c>
      <c r="J18" s="93">
        <f>'blk, drift &amp; conc calc'!K124</f>
        <v>50.620865288857544</v>
      </c>
      <c r="K18" s="93">
        <f>'blk, drift &amp; conc calc'!L124</f>
        <v>1.5273794282483553</v>
      </c>
      <c r="L18" s="93">
        <f>SUM(B18:K18)</f>
        <v>660.2249331573122</v>
      </c>
      <c r="M18" s="125" t="e">
        <f>'blk, drift &amp; conc calc'!M124</f>
        <v>#DIV/0!</v>
      </c>
      <c r="N18" s="125" t="e">
        <f>'blk, drift &amp; conc calc'!N124</f>
        <v>#DIV/0!</v>
      </c>
      <c r="O18" s="125" t="e">
        <f>'blk, drift &amp; conc calc'!O124</f>
        <v>#DIV/0!</v>
      </c>
      <c r="P18" s="125" t="e">
        <f>'blk, drift &amp; conc calc'!P124</f>
        <v>#DIV/0!</v>
      </c>
      <c r="Q18" s="125" t="e">
        <f>'blk, drift &amp; conc calc'!Q124</f>
        <v>#DIV/0!</v>
      </c>
      <c r="R18" s="125" t="e">
        <f>'blk, drift &amp; conc calc'!R124</f>
        <v>#DIV/0!</v>
      </c>
      <c r="S18" s="125" t="e">
        <f>'blk, drift &amp; conc calc'!S124</f>
        <v>#DIV/0!</v>
      </c>
      <c r="T18" s="125">
        <f>'blk, drift &amp; conc calc'!T124</f>
        <v>2.809051982203311</v>
      </c>
      <c r="U18" s="125" t="e">
        <f>'blk, drift &amp; conc calc'!U124</f>
        <v>#DIV/0!</v>
      </c>
      <c r="V18" s="125" t="e">
        <f>'blk, drift &amp; conc calc'!V124</f>
        <v>#DIV/0!</v>
      </c>
    </row>
    <row r="19" spans="1:22" s="124" customFormat="1" ht="11.25">
      <c r="A19" s="93" t="str">
        <f>'recalc raw'!C17</f>
        <v>36R3 (98-106)</v>
      </c>
      <c r="B19" s="93">
        <f>'blk, drift &amp; conc calc'!C125</f>
        <v>6.968230129458167</v>
      </c>
      <c r="C19" s="93">
        <f>'blk, drift &amp; conc calc'!D125</f>
        <v>4.805405383991965</v>
      </c>
      <c r="D19" s="93">
        <f>'blk, drift &amp; conc calc'!E125</f>
        <v>261.44054966156017</v>
      </c>
      <c r="E19" s="93">
        <f>'blk, drift &amp; conc calc'!F125</f>
        <v>121.33558745679616</v>
      </c>
      <c r="F19" s="93">
        <f>'blk, drift &amp; conc calc'!G125</f>
        <v>35.08502646793817</v>
      </c>
      <c r="G19" s="93">
        <f>'blk, drift &amp; conc calc'!H125</f>
        <v>41.15720401341592</v>
      </c>
      <c r="H19" s="93">
        <f>'blk, drift &amp; conc calc'!I125</f>
        <v>88.53630518193025</v>
      </c>
      <c r="I19" s="93">
        <f>'blk, drift &amp; conc calc'!J125</f>
        <v>19.26751048265151</v>
      </c>
      <c r="J19" s="93">
        <f>'blk, drift &amp; conc calc'!K125</f>
        <v>143.76677296109074</v>
      </c>
      <c r="K19" s="93">
        <f>'blk, drift &amp; conc calc'!L125</f>
        <v>2.197639792670422</v>
      </c>
      <c r="L19" s="93">
        <f t="shared" si="0"/>
        <v>724.5602315315035</v>
      </c>
      <c r="M19" s="125" t="e">
        <f>'blk, drift &amp; conc calc'!M125</f>
        <v>#DIV/0!</v>
      </c>
      <c r="N19" s="125" t="e">
        <f>'blk, drift &amp; conc calc'!N125</f>
        <v>#DIV/0!</v>
      </c>
      <c r="O19" s="125" t="e">
        <f>'blk, drift &amp; conc calc'!O125</f>
        <v>#DIV/0!</v>
      </c>
      <c r="P19" s="125" t="e">
        <f>'blk, drift &amp; conc calc'!P125</f>
        <v>#DIV/0!</v>
      </c>
      <c r="Q19" s="125" t="e">
        <f>'blk, drift &amp; conc calc'!Q125</f>
        <v>#DIV/0!</v>
      </c>
      <c r="R19" s="125" t="e">
        <f>'blk, drift &amp; conc calc'!R125</f>
        <v>#DIV/0!</v>
      </c>
      <c r="S19" s="125" t="e">
        <f>'blk, drift &amp; conc calc'!S125</f>
        <v>#DIV/0!</v>
      </c>
      <c r="T19" s="125">
        <f>'blk, drift &amp; conc calc'!T125</f>
        <v>8.059428511381903</v>
      </c>
      <c r="U19" s="125" t="e">
        <f>'blk, drift &amp; conc calc'!U125</f>
        <v>#DIV/0!</v>
      </c>
      <c r="V19" s="125" t="e">
        <f>'blk, drift &amp; conc calc'!V125</f>
        <v>#DIV/0!</v>
      </c>
    </row>
    <row r="20" spans="1:29" s="124" customFormat="1" ht="11.25">
      <c r="A20" s="93" t="str">
        <f>'recalc raw'!C18</f>
        <v>107R2 (35-45)</v>
      </c>
      <c r="B20" s="93">
        <f>'blk, drift &amp; conc calc'!C126</f>
        <v>9.220403259763508</v>
      </c>
      <c r="C20" s="93">
        <f>'blk, drift &amp; conc calc'!D126</f>
        <v>4.909417279104921</v>
      </c>
      <c r="D20" s="93">
        <f>'blk, drift &amp; conc calc'!E126</f>
        <v>632.8717003495889</v>
      </c>
      <c r="E20" s="93">
        <f>'blk, drift &amp; conc calc'!F126</f>
        <v>143.53361354257996</v>
      </c>
      <c r="F20" s="93">
        <f>'blk, drift &amp; conc calc'!G126</f>
        <v>40.50170329155211</v>
      </c>
      <c r="G20" s="93">
        <f>'blk, drift &amp; conc calc'!H126</f>
        <v>33.629927357612836</v>
      </c>
      <c r="H20" s="93">
        <f>'blk, drift &amp; conc calc'!I126</f>
        <v>88.30027811527117</v>
      </c>
      <c r="I20" s="93">
        <f>'blk, drift &amp; conc calc'!J126</f>
        <v>51.63434828855643</v>
      </c>
      <c r="J20" s="93">
        <f>'blk, drift &amp; conc calc'!K126</f>
        <v>160.93082837062286</v>
      </c>
      <c r="K20" s="93">
        <f>'blk, drift &amp; conc calc'!L126</f>
        <v>2.947388471936544</v>
      </c>
      <c r="L20" s="93">
        <f t="shared" si="0"/>
        <v>1168.4796083265892</v>
      </c>
      <c r="M20" s="125" t="e">
        <f>'blk, drift &amp; conc calc'!M126</f>
        <v>#DIV/0!</v>
      </c>
      <c r="N20" s="125" t="e">
        <f>'blk, drift &amp; conc calc'!N126</f>
        <v>#DIV/0!</v>
      </c>
      <c r="O20" s="125" t="e">
        <f>'blk, drift &amp; conc calc'!O126</f>
        <v>#DIV/0!</v>
      </c>
      <c r="P20" s="125" t="e">
        <f>'blk, drift &amp; conc calc'!P126</f>
        <v>#DIV/0!</v>
      </c>
      <c r="Q20" s="125" t="e">
        <f>'blk, drift &amp; conc calc'!Q126</f>
        <v>#DIV/0!</v>
      </c>
      <c r="R20" s="125" t="e">
        <f>'blk, drift &amp; conc calc'!R126</f>
        <v>#DIV/0!</v>
      </c>
      <c r="S20" s="125" t="e">
        <f>'blk, drift &amp; conc calc'!S126</f>
        <v>#DIV/0!</v>
      </c>
      <c r="T20" s="125">
        <f>'blk, drift &amp; conc calc'!T126</f>
        <v>9.02757678261767</v>
      </c>
      <c r="U20" s="125" t="e">
        <f>'blk, drift &amp; conc calc'!U126</f>
        <v>#DIV/0!</v>
      </c>
      <c r="V20" s="125" t="e">
        <f>'blk, drift &amp; conc calc'!V126</f>
        <v>#DIV/0!</v>
      </c>
      <c r="W20" s="93"/>
      <c r="X20" s="93"/>
      <c r="Y20" s="93"/>
      <c r="Z20" s="93"/>
      <c r="AA20" s="93"/>
      <c r="AB20" s="93"/>
      <c r="AC20" s="93"/>
    </row>
    <row r="21" spans="1:29" ht="11.25">
      <c r="A21" s="32" t="str">
        <f>'recalc raw'!C19</f>
        <v>Drift (5)</v>
      </c>
      <c r="B21" s="32">
        <f>'blk, drift &amp; conc calc'!C127</f>
        <v>26.858492701228208</v>
      </c>
      <c r="C21" s="32">
        <f>'blk, drift &amp; conc calc'!D127</f>
        <v>135.8156722231143</v>
      </c>
      <c r="D21" s="32">
        <f>'blk, drift &amp; conc calc'!E127</f>
        <v>1974.9881162520974</v>
      </c>
      <c r="E21" s="32">
        <f>'blk, drift &amp; conc calc'!F127</f>
        <v>687.5803024502513</v>
      </c>
      <c r="F21" s="32">
        <f>'blk, drift &amp; conc calc'!G127</f>
        <v>32.56918753855157</v>
      </c>
      <c r="G21" s="32">
        <f>'blk, drift &amp; conc calc'!H127</f>
        <v>68.0830521393755</v>
      </c>
      <c r="H21" s="32">
        <f>'blk, drift &amp; conc calc'!I127</f>
        <v>398.30676160788585</v>
      </c>
      <c r="I21" s="32">
        <f>'blk, drift &amp; conc calc'!J127</f>
        <v>129.42309505983548</v>
      </c>
      <c r="J21" s="32">
        <f>'blk, drift &amp; conc calc'!K127</f>
        <v>313.727110342441</v>
      </c>
      <c r="K21" s="32">
        <f>'blk, drift &amp; conc calc'!L127</f>
        <v>172.44586538083877</v>
      </c>
      <c r="L21" s="32">
        <f t="shared" si="0"/>
        <v>3939.7976556956187</v>
      </c>
      <c r="M21" s="96" t="e">
        <f>'blk, drift &amp; conc calc'!M127</f>
        <v>#DIV/0!</v>
      </c>
      <c r="N21" s="96" t="e">
        <f>'blk, drift &amp; conc calc'!N127</f>
        <v>#DIV/0!</v>
      </c>
      <c r="O21" s="96" t="e">
        <f>'blk, drift &amp; conc calc'!O127</f>
        <v>#DIV/0!</v>
      </c>
      <c r="P21" s="96" t="e">
        <f>'blk, drift &amp; conc calc'!P127</f>
        <v>#DIV/0!</v>
      </c>
      <c r="Q21" s="96" t="e">
        <f>'blk, drift &amp; conc calc'!Q127</f>
        <v>#DIV/0!</v>
      </c>
      <c r="R21" s="96" t="e">
        <f>'blk, drift &amp; conc calc'!R127</f>
        <v>#DIV/0!</v>
      </c>
      <c r="S21" s="96" t="e">
        <f>'blk, drift &amp; conc calc'!S127</f>
        <v>#DIV/0!</v>
      </c>
      <c r="T21" s="96">
        <f>'blk, drift &amp; conc calc'!T127</f>
        <v>17.636516378777593</v>
      </c>
      <c r="U21" s="96" t="e">
        <f>'blk, drift &amp; conc calc'!U127</f>
        <v>#DIV/0!</v>
      </c>
      <c r="V21" s="96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BIR-2 (2)</v>
      </c>
      <c r="B22" s="32">
        <f>'blk, drift &amp; conc calc'!C128</f>
        <v>15.88228650777688</v>
      </c>
      <c r="C22" s="32">
        <f>'blk, drift &amp; conc calc'!D128</f>
        <v>9.7555769783492</v>
      </c>
      <c r="D22" s="32">
        <f>'blk, drift &amp; conc calc'!E128</f>
        <v>383.3736155401605</v>
      </c>
      <c r="E22" s="32">
        <f>'blk, drift &amp; conc calc'!F128</f>
        <v>167.48587224694583</v>
      </c>
      <c r="F22" s="32">
        <f>'blk, drift &amp; conc calc'!G128</f>
        <v>44.49833517231336</v>
      </c>
      <c r="G22" s="32">
        <f>'blk, drift &amp; conc calc'!H128</f>
        <v>56.69108432908078</v>
      </c>
      <c r="H22" s="32">
        <f>'blk, drift &amp; conc calc'!I128</f>
        <v>109.10245762045413</v>
      </c>
      <c r="I22" s="32">
        <f>'blk, drift &amp; conc calc'!J128</f>
        <v>127.9401238993195</v>
      </c>
      <c r="J22" s="32">
        <f>'blk, drift &amp; conc calc'!K128</f>
        <v>307.24443608127484</v>
      </c>
      <c r="K22" s="32">
        <f>'blk, drift &amp; conc calc'!L128</f>
        <v>17.672836395651068</v>
      </c>
      <c r="L22" s="32">
        <f t="shared" si="0"/>
        <v>1239.646624771326</v>
      </c>
      <c r="M22" s="96" t="e">
        <f>'blk, drift &amp; conc calc'!M128</f>
        <v>#DIV/0!</v>
      </c>
      <c r="N22" s="96" t="e">
        <f>'blk, drift &amp; conc calc'!N128</f>
        <v>#DIV/0!</v>
      </c>
      <c r="O22" s="96" t="e">
        <f>'blk, drift &amp; conc calc'!O128</f>
        <v>#DIV/0!</v>
      </c>
      <c r="P22" s="96" t="e">
        <f>'blk, drift &amp; conc calc'!P128</f>
        <v>#DIV/0!</v>
      </c>
      <c r="Q22" s="96" t="e">
        <f>'blk, drift &amp; conc calc'!Q128</f>
        <v>#DIV/0!</v>
      </c>
      <c r="R22" s="96" t="e">
        <f>'blk, drift &amp; conc calc'!R128</f>
        <v>#DIV/0!</v>
      </c>
      <c r="S22" s="96" t="e">
        <f>'blk, drift &amp; conc calc'!S128</f>
        <v>#DIV/0!</v>
      </c>
      <c r="T22" s="96">
        <f>'blk, drift &amp; conc calc'!T128</f>
        <v>17.271333316683325</v>
      </c>
      <c r="U22" s="96" t="e">
        <f>'blk, drift &amp; conc calc'!U128</f>
        <v>#DIV/0!</v>
      </c>
      <c r="V22" s="96" t="e">
        <f>'blk, drift &amp; conc calc'!V128</f>
        <v>#DIV/0!</v>
      </c>
    </row>
    <row r="23" spans="1:22" s="124" customFormat="1" ht="11.25">
      <c r="A23" s="93" t="str">
        <f>'recalc raw'!C21</f>
        <v>109R2 (77-95)</v>
      </c>
      <c r="B23" s="93">
        <f>'blk, drift &amp; conc calc'!C129</f>
        <v>10.749649559352617</v>
      </c>
      <c r="C23" s="93">
        <f>'blk, drift &amp; conc calc'!D129</f>
        <v>5.018967609953146</v>
      </c>
      <c r="D23" s="93">
        <f>'blk, drift &amp; conc calc'!E129</f>
        <v>721.7720463040026</v>
      </c>
      <c r="E23" s="93">
        <f>'blk, drift &amp; conc calc'!F129</f>
        <v>165.6496898722805</v>
      </c>
      <c r="F23" s="93">
        <f>'blk, drift &amp; conc calc'!G129</f>
        <v>48.23648393198891</v>
      </c>
      <c r="G23" s="93">
        <f>'blk, drift &amp; conc calc'!H129</f>
        <v>36.44170381175974</v>
      </c>
      <c r="H23" s="93">
        <f>'blk, drift &amp; conc calc'!I129</f>
        <v>70.5723129319547</v>
      </c>
      <c r="I23" s="93">
        <f>'blk, drift &amp; conc calc'!J129</f>
        <v>56.144061474068344</v>
      </c>
      <c r="J23" s="93">
        <f>'blk, drift &amp; conc calc'!K129</f>
        <v>187.55616684889293</v>
      </c>
      <c r="K23" s="93">
        <f>'blk, drift &amp; conc calc'!L129</f>
        <v>5.254831870891811</v>
      </c>
      <c r="L23" s="93">
        <f t="shared" si="0"/>
        <v>1307.3959142151455</v>
      </c>
      <c r="M23" s="125" t="e">
        <f>'blk, drift &amp; conc calc'!M129</f>
        <v>#DIV/0!</v>
      </c>
      <c r="N23" s="125" t="e">
        <f>'blk, drift &amp; conc calc'!N129</f>
        <v>#DIV/0!</v>
      </c>
      <c r="O23" s="125" t="e">
        <f>'blk, drift &amp; conc calc'!O129</f>
        <v>#DIV/0!</v>
      </c>
      <c r="P23" s="125" t="e">
        <f>'blk, drift &amp; conc calc'!P129</f>
        <v>#DIV/0!</v>
      </c>
      <c r="Q23" s="125" t="e">
        <f>'blk, drift &amp; conc calc'!Q129</f>
        <v>#DIV/0!</v>
      </c>
      <c r="R23" s="125" t="e">
        <f>'blk, drift &amp; conc calc'!R129</f>
        <v>#DIV/0!</v>
      </c>
      <c r="S23" s="125" t="e">
        <f>'blk, drift &amp; conc calc'!S129</f>
        <v>#DIV/0!</v>
      </c>
      <c r="T23" s="125">
        <f>'blk, drift &amp; conc calc'!T129</f>
        <v>10.529556093883645</v>
      </c>
      <c r="U23" s="125" t="e">
        <f>'blk, drift &amp; conc calc'!U129</f>
        <v>#DIV/0!</v>
      </c>
      <c r="V23" s="125" t="e">
        <f>'blk, drift &amp; conc calc'!V129</f>
        <v>#DIV/0!</v>
      </c>
    </row>
    <row r="24" spans="1:22" s="124" customFormat="1" ht="11.25">
      <c r="A24" s="93" t="str">
        <f>'recalc raw'!C22</f>
        <v>111R2 (6-14)</v>
      </c>
      <c r="B24" s="93">
        <f>'blk, drift &amp; conc calc'!C130</f>
        <v>2.5202356060741975</v>
      </c>
      <c r="C24" s="93">
        <f>'blk, drift &amp; conc calc'!D130</f>
        <v>3.9081293318000774</v>
      </c>
      <c r="D24" s="93">
        <f>'blk, drift &amp; conc calc'!E130</f>
        <v>1335.4661042581374</v>
      </c>
      <c r="E24" s="93">
        <f>'blk, drift &amp; conc calc'!F130</f>
        <v>1214.1573506286154</v>
      </c>
      <c r="F24" s="93">
        <f>'blk, drift &amp; conc calc'!G130</f>
        <v>10.826265798614331</v>
      </c>
      <c r="G24" s="93">
        <f>'blk, drift &amp; conc calc'!H130</f>
        <v>92.51277921546756</v>
      </c>
      <c r="H24" s="93">
        <f>'blk, drift &amp; conc calc'!I130</f>
        <v>48.99405895289162</v>
      </c>
      <c r="I24" s="93">
        <f>'blk, drift &amp; conc calc'!J130</f>
        <v>59.366248082680855</v>
      </c>
      <c r="J24" s="93">
        <f>'blk, drift &amp; conc calc'!K130</f>
        <v>38.83810180072531</v>
      </c>
      <c r="K24" s="93">
        <f>'blk, drift &amp; conc calc'!L130</f>
        <v>0.8997035879537546</v>
      </c>
      <c r="L24" s="93">
        <f t="shared" si="0"/>
        <v>2807.488977262961</v>
      </c>
      <c r="M24" s="125" t="e">
        <f>'blk, drift &amp; conc calc'!M130</f>
        <v>#DIV/0!</v>
      </c>
      <c r="N24" s="125" t="e">
        <f>'blk, drift &amp; conc calc'!N130</f>
        <v>#DIV/0!</v>
      </c>
      <c r="O24" s="125" t="e">
        <f>'blk, drift &amp; conc calc'!O130</f>
        <v>#DIV/0!</v>
      </c>
      <c r="P24" s="125" t="e">
        <f>'blk, drift &amp; conc calc'!P130</f>
        <v>#DIV/0!</v>
      </c>
      <c r="Q24" s="125" t="e">
        <f>'blk, drift &amp; conc calc'!Q130</f>
        <v>#DIV/0!</v>
      </c>
      <c r="R24" s="125" t="e">
        <f>'blk, drift &amp; conc calc'!R130</f>
        <v>#DIV/0!</v>
      </c>
      <c r="S24" s="125" t="e">
        <f>'blk, drift &amp; conc calc'!S130</f>
        <v>#DIV/0!</v>
      </c>
      <c r="T24" s="125">
        <f>'blk, drift &amp; conc calc'!T130</f>
        <v>2.1536852519568948</v>
      </c>
      <c r="U24" s="125" t="e">
        <f>'blk, drift &amp; conc calc'!U130</f>
        <v>#DIV/0!</v>
      </c>
      <c r="V24" s="125" t="e">
        <f>'blk, drift &amp; conc calc'!V130</f>
        <v>#DIV/0!</v>
      </c>
    </row>
    <row r="25" spans="1:22" ht="11.25">
      <c r="A25" s="32" t="str">
        <f>'recalc raw'!C23</f>
        <v>JGb-1 (1)</v>
      </c>
      <c r="B25" s="32">
        <f>'blk, drift &amp; conc calc'!C131</f>
        <v>10.998275179199647</v>
      </c>
      <c r="C25" s="32">
        <f>'blk, drift &amp; conc calc'!D131</f>
        <v>67.46257172314893</v>
      </c>
      <c r="D25" s="32">
        <f>'blk, drift &amp; conc calc'!E131</f>
        <v>48.9042580110031</v>
      </c>
      <c r="E25" s="32">
        <f>'blk, drift &amp; conc calc'!F131</f>
        <v>24.852391457592965</v>
      </c>
      <c r="F25" s="32">
        <f>'blk, drift &amp; conc calc'!G131</f>
        <v>36.21149766415561</v>
      </c>
      <c r="G25" s="32">
        <f>'blk, drift &amp; conc calc'!H131</f>
        <v>73.18786186247655</v>
      </c>
      <c r="H25" s="32">
        <f>'blk, drift &amp; conc calc'!I131</f>
        <v>339.33716164289535</v>
      </c>
      <c r="I25" s="32">
        <f>'blk, drift &amp; conc calc'!J131</f>
        <v>86.49064838740898</v>
      </c>
      <c r="J25" s="32">
        <f>'blk, drift &amp; conc calc'!K131</f>
        <v>618.0432253729432</v>
      </c>
      <c r="K25" s="32">
        <f>'blk, drift &amp; conc calc'!L131</f>
        <v>25.741744272843505</v>
      </c>
      <c r="L25" s="32">
        <f t="shared" si="0"/>
        <v>1331.2296355736678</v>
      </c>
      <c r="M25" s="96" t="e">
        <f>'blk, drift &amp; conc calc'!M131</f>
        <v>#DIV/0!</v>
      </c>
      <c r="N25" s="96" t="e">
        <f>'blk, drift &amp; conc calc'!N131</f>
        <v>#DIV/0!</v>
      </c>
      <c r="O25" s="96" t="e">
        <f>'blk, drift &amp; conc calc'!O131</f>
        <v>#DIV/0!</v>
      </c>
      <c r="P25" s="96" t="e">
        <f>'blk, drift &amp; conc calc'!P131</f>
        <v>#DIV/0!</v>
      </c>
      <c r="Q25" s="96" t="e">
        <f>'blk, drift &amp; conc calc'!Q131</f>
        <v>#DIV/0!</v>
      </c>
      <c r="R25" s="96" t="e">
        <f>'blk, drift &amp; conc calc'!R131</f>
        <v>#DIV/0!</v>
      </c>
      <c r="S25" s="96" t="e">
        <f>'blk, drift &amp; conc calc'!S131</f>
        <v>#DIV/0!</v>
      </c>
      <c r="T25" s="96">
        <f>'blk, drift &amp; conc calc'!T131</f>
        <v>34.77556708747923</v>
      </c>
      <c r="U25" s="96" t="e">
        <f>'blk, drift &amp; conc calc'!U131</f>
        <v>#DIV/0!</v>
      </c>
      <c r="V25" s="96" t="e">
        <f>'blk, drift &amp; conc calc'!V131</f>
        <v>#DIV/0!</v>
      </c>
    </row>
    <row r="26" spans="1:22" ht="11.25">
      <c r="A26" s="32" t="str">
        <f>'recalc raw'!C24</f>
        <v>Drift (6)</v>
      </c>
      <c r="B26" s="32">
        <f>'blk, drift &amp; conc calc'!C132</f>
        <v>26.858492701228208</v>
      </c>
      <c r="C26" s="32">
        <f>'blk, drift &amp; conc calc'!D132</f>
        <v>135.8156722231143</v>
      </c>
      <c r="D26" s="32">
        <f>'blk, drift &amp; conc calc'!E132</f>
        <v>1974.9881162520976</v>
      </c>
      <c r="E26" s="32">
        <f>'blk, drift &amp; conc calc'!F132</f>
        <v>687.5803024502512</v>
      </c>
      <c r="F26" s="32">
        <f>'blk, drift &amp; conc calc'!G132</f>
        <v>32.56918753855157</v>
      </c>
      <c r="G26" s="32">
        <f>'blk, drift &amp; conc calc'!H132</f>
        <v>68.0830521393755</v>
      </c>
      <c r="H26" s="32">
        <f>'blk, drift &amp; conc calc'!I132</f>
        <v>398.30676160788596</v>
      </c>
      <c r="I26" s="32">
        <f>'blk, drift &amp; conc calc'!J132</f>
        <v>129.42309505983545</v>
      </c>
      <c r="J26" s="32">
        <f>'blk, drift &amp; conc calc'!K132</f>
        <v>313.727110342441</v>
      </c>
      <c r="K26" s="32">
        <f>'blk, drift &amp; conc calc'!L132</f>
        <v>172.44586538083877</v>
      </c>
      <c r="L26" s="32">
        <f t="shared" si="0"/>
        <v>3939.797655695619</v>
      </c>
      <c r="M26" s="96" t="e">
        <f>'blk, drift &amp; conc calc'!M132</f>
        <v>#DIV/0!</v>
      </c>
      <c r="N26" s="96" t="e">
        <f>'blk, drift &amp; conc calc'!N132</f>
        <v>#DIV/0!</v>
      </c>
      <c r="O26" s="96" t="e">
        <f>'blk, drift &amp; conc calc'!O132</f>
        <v>#DIV/0!</v>
      </c>
      <c r="P26" s="96" t="e">
        <f>'blk, drift &amp; conc calc'!P132</f>
        <v>#DIV/0!</v>
      </c>
      <c r="Q26" s="96" t="e">
        <f>'blk, drift &amp; conc calc'!Q132</f>
        <v>#DIV/0!</v>
      </c>
      <c r="R26" s="96" t="e">
        <f>'blk, drift &amp; conc calc'!R132</f>
        <v>#DIV/0!</v>
      </c>
      <c r="S26" s="96" t="e">
        <f>'blk, drift &amp; conc calc'!S132</f>
        <v>#DIV/0!</v>
      </c>
      <c r="T26" s="96">
        <f>'blk, drift &amp; conc calc'!T132</f>
        <v>17.636516378777593</v>
      </c>
      <c r="U26" s="96" t="e">
        <f>'blk, drift &amp; conc calc'!U132</f>
        <v>#DIV/0!</v>
      </c>
      <c r="V26" s="96" t="e">
        <f>'blk, drift &amp; conc calc'!V132</f>
        <v>#DIV/0!</v>
      </c>
    </row>
    <row r="27" spans="1:22" s="124" customFormat="1" ht="11.25">
      <c r="A27" s="93" t="str">
        <f>'recalc raw'!C25</f>
        <v>111R3 (131-138)</v>
      </c>
      <c r="B27" s="93">
        <f>'blk, drift &amp; conc calc'!C133</f>
        <v>1.6056826237545079</v>
      </c>
      <c r="C27" s="93">
        <f>'blk, drift &amp; conc calc'!D133</f>
        <v>3.7700353603896675</v>
      </c>
      <c r="D27" s="93">
        <f>'blk, drift &amp; conc calc'!E133</f>
        <v>4089.963687179703</v>
      </c>
      <c r="E27" s="93">
        <f>'blk, drift &amp; conc calc'!F133</f>
        <v>1574.964873029906</v>
      </c>
      <c r="F27" s="93">
        <f>'blk, drift &amp; conc calc'!G133</f>
        <v>7.96210914742589</v>
      </c>
      <c r="G27" s="93">
        <f>'blk, drift &amp; conc calc'!H133</f>
        <v>114.5478490103632</v>
      </c>
      <c r="H27" s="93">
        <f>'blk, drift &amp; conc calc'!I133</f>
        <v>31.629067241447668</v>
      </c>
      <c r="I27" s="93">
        <f>'blk, drift &amp; conc calc'!J133</f>
        <v>69.52942688603082</v>
      </c>
      <c r="J27" s="93">
        <f>'blk, drift &amp; conc calc'!K133</f>
        <v>53.317507386636954</v>
      </c>
      <c r="K27" s="93">
        <f>'blk, drift &amp; conc calc'!L133</f>
        <v>2.606590013428414</v>
      </c>
      <c r="L27" s="93">
        <f t="shared" si="0"/>
        <v>5949.896827879085</v>
      </c>
      <c r="M27" s="125" t="e">
        <f>'blk, drift &amp; conc calc'!M133</f>
        <v>#DIV/0!</v>
      </c>
      <c r="N27" s="125" t="e">
        <f>'blk, drift &amp; conc calc'!N133</f>
        <v>#DIV/0!</v>
      </c>
      <c r="O27" s="125" t="e">
        <f>'blk, drift &amp; conc calc'!O133</f>
        <v>#DIV/0!</v>
      </c>
      <c r="P27" s="125" t="e">
        <f>'blk, drift &amp; conc calc'!P133</f>
        <v>#DIV/0!</v>
      </c>
      <c r="Q27" s="125" t="e">
        <f>'blk, drift &amp; conc calc'!Q133</f>
        <v>#DIV/0!</v>
      </c>
      <c r="R27" s="125" t="e">
        <f>'blk, drift &amp; conc calc'!R133</f>
        <v>#DIV/0!</v>
      </c>
      <c r="S27" s="125" t="e">
        <f>'blk, drift &amp; conc calc'!S133</f>
        <v>#DIV/0!</v>
      </c>
      <c r="T27" s="125">
        <f>'blk, drift &amp; conc calc'!T133</f>
        <v>2.972091270615536</v>
      </c>
      <c r="U27" s="125" t="e">
        <f>'blk, drift &amp; conc calc'!U133</f>
        <v>#DIV/0!</v>
      </c>
      <c r="V27" s="125" t="e">
        <f>'blk, drift &amp; conc calc'!V133</f>
        <v>#DIV/0!</v>
      </c>
    </row>
    <row r="28" spans="1:22" ht="11.25">
      <c r="A28" s="32" t="str">
        <f>'recalc raw'!C26</f>
        <v>JP-1 (2)</v>
      </c>
      <c r="B28" s="32">
        <f>'blk, drift &amp; conc calc'!C134</f>
        <v>0.7030424180846293</v>
      </c>
      <c r="C28" s="32">
        <f>'blk, drift &amp; conc calc'!D134</f>
        <v>13.148534707339868</v>
      </c>
      <c r="D28" s="32">
        <f>'blk, drift &amp; conc calc'!E134</f>
        <v>2802.357838206477</v>
      </c>
      <c r="E28" s="32">
        <f>'blk, drift &amp; conc calc'!F134</f>
        <v>2444.7128062745683</v>
      </c>
      <c r="F28" s="32">
        <f>'blk, drift &amp; conc calc'!G134</f>
        <v>7.350029960762362</v>
      </c>
      <c r="G28" s="32">
        <f>'blk, drift &amp; conc calc'!H134</f>
        <v>116.04613720404217</v>
      </c>
      <c r="H28" s="32">
        <f>'blk, drift &amp; conc calc'!I134</f>
        <v>1.9586316551127871</v>
      </c>
      <c r="I28" s="32">
        <f>'blk, drift &amp; conc calc'!J134</f>
        <v>2.635614907336201</v>
      </c>
      <c r="J28" s="32">
        <f>'blk, drift &amp; conc calc'!K134</f>
        <v>26.434398575953246</v>
      </c>
      <c r="K28" s="32">
        <f>'blk, drift &amp; conc calc'!L134</f>
        <v>4.958009413930214</v>
      </c>
      <c r="L28" s="32">
        <f t="shared" si="0"/>
        <v>5420.305043323607</v>
      </c>
      <c r="M28" s="96" t="e">
        <f>'blk, drift &amp; conc calc'!M134</f>
        <v>#DIV/0!</v>
      </c>
      <c r="N28" s="96" t="e">
        <f>'blk, drift &amp; conc calc'!N134</f>
        <v>#DIV/0!</v>
      </c>
      <c r="O28" s="96" t="e">
        <f>'blk, drift &amp; conc calc'!O134</f>
        <v>#DIV/0!</v>
      </c>
      <c r="P28" s="96" t="e">
        <f>'blk, drift &amp; conc calc'!P134</f>
        <v>#DIV/0!</v>
      </c>
      <c r="Q28" s="96" t="e">
        <f>'blk, drift &amp; conc calc'!Q134</f>
        <v>#DIV/0!</v>
      </c>
      <c r="R28" s="96" t="e">
        <f>'blk, drift &amp; conc calc'!R134</f>
        <v>#DIV/0!</v>
      </c>
      <c r="S28" s="96" t="e">
        <f>'blk, drift &amp; conc calc'!S134</f>
        <v>#DIV/0!</v>
      </c>
      <c r="T28" s="96">
        <f>'blk, drift &amp; conc calc'!T134</f>
        <v>1.4590716836442896</v>
      </c>
      <c r="U28" s="96" t="e">
        <f>'blk, drift &amp; conc calc'!U134</f>
        <v>#DIV/0!</v>
      </c>
      <c r="V28" s="96" t="e">
        <f>'blk, drift &amp; conc calc'!V134</f>
        <v>#DIV/0!</v>
      </c>
    </row>
    <row r="29" spans="1:22" s="124" customFormat="1" ht="11.25">
      <c r="A29" s="93" t="str">
        <f>'recalc raw'!C27</f>
        <v>113R2 (7-22)</v>
      </c>
      <c r="B29" s="93">
        <f>'blk, drift &amp; conc calc'!C135</f>
        <v>56.0367178806752</v>
      </c>
      <c r="C29" s="93">
        <f>'blk, drift &amp; conc calc'!D135</f>
        <v>11.627549269106733</v>
      </c>
      <c r="D29" s="93">
        <f>'blk, drift &amp; conc calc'!E135</f>
        <v>58.99283168308979</v>
      </c>
      <c r="E29" s="93">
        <f>'blk, drift &amp; conc calc'!F135</f>
        <v>78.926973300416</v>
      </c>
      <c r="F29" s="93">
        <f>'blk, drift &amp; conc calc'!G135</f>
        <v>37.134371367909964</v>
      </c>
      <c r="G29" s="93">
        <f>'blk, drift &amp; conc calc'!H135</f>
        <v>95.47356446045157</v>
      </c>
      <c r="H29" s="93">
        <f>'blk, drift &amp; conc calc'!I135</f>
        <v>105.24344153552997</v>
      </c>
      <c r="I29" s="93">
        <f>'blk, drift &amp; conc calc'!J135</f>
        <v>9.368152510318911</v>
      </c>
      <c r="J29" s="93">
        <f>'blk, drift &amp; conc calc'!K135</f>
        <v>999.741574226823</v>
      </c>
      <c r="K29" s="93">
        <f>'blk, drift &amp; conc calc'!L135</f>
        <v>96.78901225264224</v>
      </c>
      <c r="L29" s="93">
        <f t="shared" si="0"/>
        <v>1549.3341884869633</v>
      </c>
      <c r="M29" s="125" t="e">
        <f>'blk, drift &amp; conc calc'!M135</f>
        <v>#DIV/0!</v>
      </c>
      <c r="N29" s="125" t="e">
        <f>'blk, drift &amp; conc calc'!N135</f>
        <v>#DIV/0!</v>
      </c>
      <c r="O29" s="125" t="e">
        <f>'blk, drift &amp; conc calc'!O135</f>
        <v>#DIV/0!</v>
      </c>
      <c r="P29" s="125" t="e">
        <f>'blk, drift &amp; conc calc'!P135</f>
        <v>#DIV/0!</v>
      </c>
      <c r="Q29" s="125" t="e">
        <f>'blk, drift &amp; conc calc'!Q135</f>
        <v>#DIV/0!</v>
      </c>
      <c r="R29" s="125" t="e">
        <f>'blk, drift &amp; conc calc'!R135</f>
        <v>#DIV/0!</v>
      </c>
      <c r="S29" s="125" t="e">
        <f>'blk, drift &amp; conc calc'!S135</f>
        <v>#DIV/0!</v>
      </c>
      <c r="T29" s="125">
        <f>'blk, drift &amp; conc calc'!T135</f>
        <v>56.26396648545036</v>
      </c>
      <c r="U29" s="125" t="e">
        <f>'blk, drift &amp; conc calc'!U135</f>
        <v>#DIV/0!</v>
      </c>
      <c r="V29" s="125" t="e">
        <f>'blk, drift &amp; conc calc'!V135</f>
        <v>#DIV/0!</v>
      </c>
    </row>
    <row r="30" spans="1:22" s="124" customFormat="1" ht="11.25">
      <c r="A30" s="93" t="str">
        <f>'recalc raw'!C28</f>
        <v>113R2 (145-149)</v>
      </c>
      <c r="B30" s="93">
        <f>'blk, drift &amp; conc calc'!C136</f>
        <v>9.399973168747406</v>
      </c>
      <c r="C30" s="93">
        <f>'blk, drift &amp; conc calc'!D136</f>
        <v>5.754182933265266</v>
      </c>
      <c r="D30" s="93">
        <f>'blk, drift &amp; conc calc'!E136</f>
        <v>462.28910229162767</v>
      </c>
      <c r="E30" s="93">
        <f>'blk, drift &amp; conc calc'!F136</f>
        <v>279.92552457774514</v>
      </c>
      <c r="F30" s="93">
        <f>'blk, drift &amp; conc calc'!G136</f>
        <v>21.69370687306721</v>
      </c>
      <c r="G30" s="93">
        <f>'blk, drift &amp; conc calc'!H136</f>
        <v>59.73176923756935</v>
      </c>
      <c r="H30" s="93">
        <f>'blk, drift &amp; conc calc'!I136</f>
        <v>81.04165268181167</v>
      </c>
      <c r="I30" s="93">
        <f>'blk, drift &amp; conc calc'!J136</f>
        <v>49.56592077439271</v>
      </c>
      <c r="J30" s="93">
        <f>'blk, drift &amp; conc calc'!K136</f>
        <v>89.92026417645957</v>
      </c>
      <c r="K30" s="93">
        <f>'blk, drift &amp; conc calc'!L136</f>
        <v>16.225791643832977</v>
      </c>
      <c r="L30" s="93">
        <f t="shared" si="0"/>
        <v>1075.5478883585188</v>
      </c>
      <c r="M30" s="125" t="e">
        <f>'blk, drift &amp; conc calc'!M136</f>
        <v>#DIV/0!</v>
      </c>
      <c r="N30" s="125" t="e">
        <f>'blk, drift &amp; conc calc'!N136</f>
        <v>#DIV/0!</v>
      </c>
      <c r="O30" s="125" t="e">
        <f>'blk, drift &amp; conc calc'!O136</f>
        <v>#DIV/0!</v>
      </c>
      <c r="P30" s="125" t="e">
        <f>'blk, drift &amp; conc calc'!P136</f>
        <v>#DIV/0!</v>
      </c>
      <c r="Q30" s="125" t="e">
        <f>'blk, drift &amp; conc calc'!Q136</f>
        <v>#DIV/0!</v>
      </c>
      <c r="R30" s="125" t="e">
        <f>'blk, drift &amp; conc calc'!R136</f>
        <v>#DIV/0!</v>
      </c>
      <c r="S30" s="125" t="e">
        <f>'blk, drift &amp; conc calc'!S136</f>
        <v>#DIV/0!</v>
      </c>
      <c r="T30" s="125">
        <f>'blk, drift &amp; conc calc'!T136</f>
        <v>5.035262263086407</v>
      </c>
      <c r="U30" s="125" t="e">
        <f>'blk, drift &amp; conc calc'!U136</f>
        <v>#DIV/0!</v>
      </c>
      <c r="V30" s="125" t="e">
        <f>'blk, drift &amp; conc calc'!V136</f>
        <v>#DIV/0!</v>
      </c>
    </row>
    <row r="31" spans="1:22" ht="11.25">
      <c r="A31" s="32" t="str">
        <f>'recalc raw'!C29</f>
        <v>Drift (7)</v>
      </c>
      <c r="B31" s="32">
        <f>'blk, drift &amp; conc calc'!C137</f>
        <v>26.858492701228208</v>
      </c>
      <c r="C31" s="32">
        <f>'blk, drift &amp; conc calc'!D137</f>
        <v>135.8156722231143</v>
      </c>
      <c r="D31" s="32">
        <f>'blk, drift &amp; conc calc'!E137</f>
        <v>1974.9881162520974</v>
      </c>
      <c r="E31" s="32">
        <f>'blk, drift &amp; conc calc'!F137</f>
        <v>687.5803024502512</v>
      </c>
      <c r="F31" s="32">
        <f>'blk, drift &amp; conc calc'!G137</f>
        <v>32.56918753855157</v>
      </c>
      <c r="G31" s="32">
        <f>'blk, drift &amp; conc calc'!H137</f>
        <v>68.0830521393755</v>
      </c>
      <c r="H31" s="32">
        <f>'blk, drift &amp; conc calc'!I137</f>
        <v>398.30676160788596</v>
      </c>
      <c r="I31" s="32">
        <f>'blk, drift &amp; conc calc'!J137</f>
        <v>129.42309505983542</v>
      </c>
      <c r="J31" s="32">
        <f>'blk, drift &amp; conc calc'!K137</f>
        <v>313.727110342441</v>
      </c>
      <c r="K31" s="32">
        <f>'blk, drift &amp; conc calc'!L137</f>
        <v>172.4458653808388</v>
      </c>
      <c r="L31" s="32">
        <f t="shared" si="0"/>
        <v>3939.797655695619</v>
      </c>
      <c r="M31" s="96" t="e">
        <f>'blk, drift &amp; conc calc'!M137</f>
        <v>#DIV/0!</v>
      </c>
      <c r="N31" s="96" t="e">
        <f>'blk, drift &amp; conc calc'!N137</f>
        <v>#DIV/0!</v>
      </c>
      <c r="O31" s="96" t="e">
        <f>'blk, drift &amp; conc calc'!O137</f>
        <v>#DIV/0!</v>
      </c>
      <c r="P31" s="96" t="e">
        <f>'blk, drift &amp; conc calc'!P137</f>
        <v>#DIV/0!</v>
      </c>
      <c r="Q31" s="96" t="e">
        <f>'blk, drift &amp; conc calc'!Q137</f>
        <v>#DIV/0!</v>
      </c>
      <c r="R31" s="96" t="e">
        <f>'blk, drift &amp; conc calc'!R137</f>
        <v>#DIV/0!</v>
      </c>
      <c r="S31" s="96" t="e">
        <f>'blk, drift &amp; conc calc'!S137</f>
        <v>#DIV/0!</v>
      </c>
      <c r="T31" s="96">
        <f>'blk, drift &amp; conc calc'!T137</f>
        <v>17.636516378777593</v>
      </c>
      <c r="U31" s="96" t="e">
        <f>'blk, drift &amp; conc calc'!U137</f>
        <v>#DIV/0!</v>
      </c>
      <c r="V31" s="96" t="e">
        <f>'blk, drift &amp; conc calc'!V137</f>
        <v>#DIV/0!</v>
      </c>
    </row>
    <row r="32" spans="1:22" ht="12" customHeight="1">
      <c r="A32" s="32" t="str">
        <f>'recalc raw'!C30</f>
        <v>JA-3 (2)</v>
      </c>
      <c r="B32" s="32">
        <f>'blk, drift &amp; conc calc'!C138</f>
        <v>20.508780567042795</v>
      </c>
      <c r="C32" s="32">
        <f>'blk, drift &amp; conc calc'!D138</f>
        <v>325.4644743596268</v>
      </c>
      <c r="D32" s="32">
        <f>'blk, drift &amp; conc calc'!E138</f>
        <v>61.648127524187046</v>
      </c>
      <c r="E32" s="32">
        <f>'blk, drift &amp; conc calc'!F138</f>
        <v>30.188152794441535</v>
      </c>
      <c r="F32" s="32">
        <f>'blk, drift &amp; conc calc'!G138</f>
        <v>21.318985080433716</v>
      </c>
      <c r="G32" s="32">
        <f>'blk, drift &amp; conc calc'!H138</f>
        <v>23.976359269569915</v>
      </c>
      <c r="H32" s="32">
        <f>'blk, drift &amp; conc calc'!I138</f>
        <v>287.6784008923786</v>
      </c>
      <c r="I32" s="32">
        <f>'blk, drift &amp; conc calc'!J138</f>
        <v>43.290688481588646</v>
      </c>
      <c r="J32" s="32">
        <f>'blk, drift &amp; conc calc'!K138</f>
        <v>161.2044791847017</v>
      </c>
      <c r="K32" s="32">
        <f>'blk, drift &amp; conc calc'!L138</f>
        <v>122.64179711323376</v>
      </c>
      <c r="L32" s="32">
        <f t="shared" si="0"/>
        <v>1097.9202452672043</v>
      </c>
      <c r="M32" s="96" t="e">
        <f>'blk, drift &amp; conc calc'!M138</f>
        <v>#DIV/0!</v>
      </c>
      <c r="N32" s="96" t="e">
        <f>'blk, drift &amp; conc calc'!N138</f>
        <v>#DIV/0!</v>
      </c>
      <c r="O32" s="96" t="e">
        <f>'blk, drift &amp; conc calc'!O138</f>
        <v>#DIV/0!</v>
      </c>
      <c r="P32" s="96" t="e">
        <f>'blk, drift &amp; conc calc'!P138</f>
        <v>#DIV/0!</v>
      </c>
      <c r="Q32" s="96" t="e">
        <f>'blk, drift &amp; conc calc'!Q138</f>
        <v>#DIV/0!</v>
      </c>
      <c r="R32" s="96" t="e">
        <f>'blk, drift &amp; conc calc'!R138</f>
        <v>#DIV/0!</v>
      </c>
      <c r="S32" s="96" t="e">
        <f>'blk, drift &amp; conc calc'!S138</f>
        <v>#DIV/0!</v>
      </c>
      <c r="T32" s="96">
        <f>'blk, drift &amp; conc calc'!T138</f>
        <v>9.049589045664423</v>
      </c>
      <c r="U32" s="96" t="e">
        <f>'blk, drift &amp; conc calc'!U138</f>
        <v>#DIV/0!</v>
      </c>
      <c r="V32" s="96" t="e">
        <f>'blk, drift &amp; conc calc'!V138</f>
        <v>#DIV/0!</v>
      </c>
    </row>
    <row r="33" spans="1:22" ht="11.25">
      <c r="A33" s="32" t="str">
        <f>'recalc raw'!C31</f>
        <v>Blank (2)</v>
      </c>
      <c r="B33" s="32">
        <f>'blk, drift &amp; conc calc'!C139</f>
        <v>1.0934534471628032</v>
      </c>
      <c r="C33" s="32">
        <f>'blk, drift &amp; conc calc'!D139</f>
        <v>3.333842170208413</v>
      </c>
      <c r="D33" s="32">
        <f>'blk, drift &amp; conc calc'!E139</f>
        <v>-6.046393947259626</v>
      </c>
      <c r="E33" s="32">
        <f>'blk, drift &amp; conc calc'!F139</f>
        <v>1.8438104427392246</v>
      </c>
      <c r="F33" s="32">
        <f>'blk, drift &amp; conc calc'!G139</f>
        <v>0.3027768738428388</v>
      </c>
      <c r="G33" s="32">
        <f>'blk, drift &amp; conc calc'!H139</f>
        <v>-3.388054870226333</v>
      </c>
      <c r="H33" s="32">
        <f>'blk, drift &amp; conc calc'!I139</f>
        <v>1.59560689484064</v>
      </c>
      <c r="I33" s="32">
        <f>'blk, drift &amp; conc calc'!J139</f>
        <v>3.4924251788471707</v>
      </c>
      <c r="J33" s="32">
        <f>'blk, drift &amp; conc calc'!K139</f>
        <v>2.8951325772149246</v>
      </c>
      <c r="K33" s="32">
        <f>'blk, drift &amp; conc calc'!L139</f>
        <v>1.7865112850924205</v>
      </c>
      <c r="L33" s="32">
        <f t="shared" si="0"/>
        <v>6.909110052462476</v>
      </c>
      <c r="M33" s="96" t="e">
        <f>'blk, drift &amp; conc calc'!M139</f>
        <v>#DIV/0!</v>
      </c>
      <c r="N33" s="96" t="e">
        <f>'blk, drift &amp; conc calc'!N139</f>
        <v>#DIV/0!</v>
      </c>
      <c r="O33" s="96" t="e">
        <f>'blk, drift &amp; conc calc'!O139</f>
        <v>#DIV/0!</v>
      </c>
      <c r="P33" s="96" t="e">
        <f>'blk, drift &amp; conc calc'!P139</f>
        <v>#DIV/0!</v>
      </c>
      <c r="Q33" s="96" t="e">
        <f>'blk, drift &amp; conc calc'!Q139</f>
        <v>#DIV/0!</v>
      </c>
      <c r="R33" s="96" t="e">
        <f>'blk, drift &amp; conc calc'!R139</f>
        <v>#DIV/0!</v>
      </c>
      <c r="S33" s="96" t="e">
        <f>'blk, drift &amp; conc calc'!S139</f>
        <v>#DIV/0!</v>
      </c>
      <c r="T33" s="96">
        <f>'blk, drift &amp; conc calc'!T139</f>
        <v>0.13746316017012206</v>
      </c>
      <c r="U33" s="96" t="e">
        <f>'blk, drift &amp; conc calc'!U139</f>
        <v>#DIV/0!</v>
      </c>
      <c r="V33" s="96" t="e">
        <f>'blk, drift &amp; conc calc'!V139</f>
        <v>#DIV/0!</v>
      </c>
    </row>
    <row r="34" spans="1:22" ht="11.25">
      <c r="A34" s="32" t="str">
        <f>'recalc raw'!C32</f>
        <v>DTS-1 (2)</v>
      </c>
      <c r="B34" s="32">
        <f>'blk, drift &amp; conc calc'!C140</f>
        <v>0.884310805263406</v>
      </c>
      <c r="C34" s="32">
        <f>'blk, drift &amp; conc calc'!D140</f>
        <v>3.9787219932251854</v>
      </c>
      <c r="D34" s="32">
        <f>'blk, drift &amp; conc calc'!E140</f>
        <v>3613.026557548814</v>
      </c>
      <c r="E34" s="32">
        <f>'blk, drift &amp; conc calc'!F140</f>
        <v>2232.7274409429747</v>
      </c>
      <c r="F34" s="32">
        <f>'blk, drift &amp; conc calc'!G140</f>
        <v>3.6388613883686536</v>
      </c>
      <c r="G34" s="32">
        <f>'blk, drift &amp; conc calc'!H140</f>
        <v>130.13775142847425</v>
      </c>
      <c r="H34" s="32">
        <f>'blk, drift &amp; conc calc'!I140</f>
        <v>1.8049699768069225</v>
      </c>
      <c r="I34" s="32">
        <f>'blk, drift &amp; conc calc'!J140</f>
        <v>4.805126482920893</v>
      </c>
      <c r="J34" s="32">
        <f>'blk, drift &amp; conc calc'!K140</f>
        <v>10.645114776953225</v>
      </c>
      <c r="K34" s="32">
        <f>'blk, drift &amp; conc calc'!L140</f>
        <v>0.5522367813058497</v>
      </c>
      <c r="L34" s="32">
        <f t="shared" si="0"/>
        <v>6002.201092125107</v>
      </c>
      <c r="M34" s="96" t="e">
        <f>'blk, drift &amp; conc calc'!M140</f>
        <v>#DIV/0!</v>
      </c>
      <c r="N34" s="96" t="e">
        <f>'blk, drift &amp; conc calc'!N140</f>
        <v>#DIV/0!</v>
      </c>
      <c r="O34" s="96" t="e">
        <f>'blk, drift &amp; conc calc'!O140</f>
        <v>#DIV/0!</v>
      </c>
      <c r="P34" s="96" t="e">
        <f>'blk, drift &amp; conc calc'!P140</f>
        <v>#DIV/0!</v>
      </c>
      <c r="Q34" s="96" t="e">
        <f>'blk, drift &amp; conc calc'!Q140</f>
        <v>#DIV/0!</v>
      </c>
      <c r="R34" s="96" t="e">
        <f>'blk, drift &amp; conc calc'!R140</f>
        <v>#DIV/0!</v>
      </c>
      <c r="S34" s="96" t="e">
        <f>'blk, drift &amp; conc calc'!S140</f>
        <v>#DIV/0!</v>
      </c>
      <c r="T34" s="96">
        <f>'blk, drift &amp; conc calc'!T140</f>
        <v>0.5743396006034108</v>
      </c>
      <c r="U34" s="96" t="e">
        <f>'blk, drift &amp; conc calc'!U140</f>
        <v>#DIV/0!</v>
      </c>
      <c r="V34" s="96" t="e">
        <f>'blk, drift &amp; conc calc'!V140</f>
        <v>#DIV/0!</v>
      </c>
    </row>
    <row r="35" spans="1:22" ht="11.25">
      <c r="A35" s="32" t="str">
        <f>'recalc raw'!C33</f>
        <v>JGb-1 (2)</v>
      </c>
      <c r="B35" s="32">
        <f>'blk, drift &amp; conc calc'!C141</f>
        <v>10.667792586429586</v>
      </c>
      <c r="C35" s="32">
        <f>'blk, drift &amp; conc calc'!D141</f>
        <v>66.56581912664461</v>
      </c>
      <c r="D35" s="32">
        <f>'blk, drift &amp; conc calc'!E141</f>
        <v>45.31998021964084</v>
      </c>
      <c r="E35" s="32">
        <f>'blk, drift &amp; conc calc'!F141</f>
        <v>25.04150842074448</v>
      </c>
      <c r="F35" s="32">
        <f>'blk, drift &amp; conc calc'!G141</f>
        <v>36.24502602162713</v>
      </c>
      <c r="G35" s="32">
        <f>'blk, drift &amp; conc calc'!H141</f>
        <v>73.60011776931626</v>
      </c>
      <c r="H35" s="32">
        <f>'blk, drift &amp; conc calc'!I141</f>
        <v>333.4156488002484</v>
      </c>
      <c r="I35" s="32">
        <f>'blk, drift &amp; conc calc'!J141</f>
        <v>85.51049224515997</v>
      </c>
      <c r="J35" s="32">
        <f>'blk, drift &amp; conc calc'!K141</f>
        <v>643.6329451071182</v>
      </c>
      <c r="K35" s="32">
        <f>'blk, drift &amp; conc calc'!L141</f>
        <v>27.739264746069264</v>
      </c>
      <c r="L35" s="32">
        <f t="shared" si="0"/>
        <v>1347.7385950429987</v>
      </c>
      <c r="M35" s="96" t="e">
        <f>'blk, drift &amp; conc calc'!M141</f>
        <v>#DIV/0!</v>
      </c>
      <c r="N35" s="96" t="e">
        <f>'blk, drift &amp; conc calc'!N141</f>
        <v>#DIV/0!</v>
      </c>
      <c r="O35" s="96" t="e">
        <f>'blk, drift &amp; conc calc'!O141</f>
        <v>#DIV/0!</v>
      </c>
      <c r="P35" s="96" t="e">
        <f>'blk, drift &amp; conc calc'!P141</f>
        <v>#DIV/0!</v>
      </c>
      <c r="Q35" s="96" t="e">
        <f>'blk, drift &amp; conc calc'!Q141</f>
        <v>#DIV/0!</v>
      </c>
      <c r="R35" s="96" t="e">
        <f>'blk, drift &amp; conc calc'!R141</f>
        <v>#DIV/0!</v>
      </c>
      <c r="S35" s="96" t="e">
        <f>'blk, drift &amp; conc calc'!S141</f>
        <v>#DIV/0!</v>
      </c>
      <c r="T35" s="96">
        <f>'blk, drift &amp; conc calc'!T141</f>
        <v>36.20813737430815</v>
      </c>
      <c r="U35" s="96" t="e">
        <f>'blk, drift &amp; conc calc'!U141</f>
        <v>#DIV/0!</v>
      </c>
      <c r="V35" s="96" t="e">
        <f>'blk, drift &amp; conc calc'!V141</f>
        <v>#DIV/0!</v>
      </c>
    </row>
    <row r="36" spans="1:22" ht="11.25">
      <c r="A36" s="32" t="str">
        <f>'recalc raw'!C34</f>
        <v>Drift (8)</v>
      </c>
      <c r="B36" s="32">
        <f>'blk, drift &amp; conc calc'!C142</f>
        <v>26.858492701228208</v>
      </c>
      <c r="C36" s="32">
        <f>'blk, drift &amp; conc calc'!D142</f>
        <v>135.8156722231143</v>
      </c>
      <c r="D36" s="32">
        <f>'blk, drift &amp; conc calc'!E142</f>
        <v>1974.9881162520974</v>
      </c>
      <c r="E36" s="32">
        <f>'blk, drift &amp; conc calc'!F142</f>
        <v>687.5803024502512</v>
      </c>
      <c r="F36" s="32">
        <f>'blk, drift &amp; conc calc'!G142</f>
        <v>32.56918753855157</v>
      </c>
      <c r="G36" s="32">
        <f>'blk, drift &amp; conc calc'!H142</f>
        <v>68.0830521393755</v>
      </c>
      <c r="H36" s="32">
        <f>'blk, drift &amp; conc calc'!I142</f>
        <v>398.30676160788596</v>
      </c>
      <c r="I36" s="32">
        <f>'blk, drift &amp; conc calc'!J142</f>
        <v>129.42309505983545</v>
      </c>
      <c r="J36" s="32">
        <f>'blk, drift &amp; conc calc'!K142</f>
        <v>313.727110342441</v>
      </c>
      <c r="K36" s="32">
        <f>'blk, drift &amp; conc calc'!L142</f>
        <v>172.4458653808388</v>
      </c>
      <c r="L36" s="32">
        <f t="shared" si="0"/>
        <v>3939.797655695619</v>
      </c>
      <c r="M36" s="96" t="e">
        <f>'blk, drift &amp; conc calc'!M142</f>
        <v>#DIV/0!</v>
      </c>
      <c r="N36" s="96" t="e">
        <f>'blk, drift &amp; conc calc'!N142</f>
        <v>#DIV/0!</v>
      </c>
      <c r="O36" s="96" t="e">
        <f>'blk, drift &amp; conc calc'!O142</f>
        <v>#DIV/0!</v>
      </c>
      <c r="P36" s="96" t="e">
        <f>'blk, drift &amp; conc calc'!P142</f>
        <v>#DIV/0!</v>
      </c>
      <c r="Q36" s="96" t="e">
        <f>'blk, drift &amp; conc calc'!Q142</f>
        <v>#DIV/0!</v>
      </c>
      <c r="R36" s="96" t="e">
        <f>'blk, drift &amp; conc calc'!R142</f>
        <v>#DIV/0!</v>
      </c>
      <c r="S36" s="96" t="e">
        <f>'blk, drift &amp; conc calc'!S142</f>
        <v>#DIV/0!</v>
      </c>
      <c r="T36" s="96">
        <f>'blk, drift &amp; conc calc'!T142</f>
        <v>17.636516378777593</v>
      </c>
      <c r="U36" s="96" t="e">
        <f>'blk, drift &amp; conc calc'!U142</f>
        <v>#DIV/0!</v>
      </c>
      <c r="V36" s="96" t="e">
        <f>'blk, drift &amp; conc calc'!V142</f>
        <v>#DIV/0!</v>
      </c>
    </row>
    <row r="41" spans="1:22" ht="11.25">
      <c r="A41" s="175" t="s">
        <v>823</v>
      </c>
      <c r="B41" s="176" t="s">
        <v>863</v>
      </c>
      <c r="C41" s="176" t="s">
        <v>845</v>
      </c>
      <c r="D41" s="176" t="s">
        <v>840</v>
      </c>
      <c r="E41" s="176" t="s">
        <v>842</v>
      </c>
      <c r="F41" s="176" t="s">
        <v>844</v>
      </c>
      <c r="G41" s="176" t="s">
        <v>841</v>
      </c>
      <c r="H41" s="176" t="s">
        <v>838</v>
      </c>
      <c r="I41" s="176" t="s">
        <v>843</v>
      </c>
      <c r="J41" s="176" t="s">
        <v>839</v>
      </c>
      <c r="K41" s="176" t="s">
        <v>862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734</v>
      </c>
      <c r="U41" s="19">
        <v>0</v>
      </c>
      <c r="V41" s="19">
        <v>0</v>
      </c>
    </row>
    <row r="42" spans="1:22" ht="11.25">
      <c r="A42" s="173" t="str">
        <f aca="true" t="shared" si="1" ref="A42:K42">A10</f>
        <v>101R3 (0-14)</v>
      </c>
      <c r="B42" s="173">
        <f t="shared" si="1"/>
        <v>6.097199820803544</v>
      </c>
      <c r="C42" s="173">
        <f t="shared" si="1"/>
        <v>8.678655905311725</v>
      </c>
      <c r="D42" s="173">
        <f t="shared" si="1"/>
        <v>1924.2006221700296</v>
      </c>
      <c r="E42" s="173">
        <f t="shared" si="1"/>
        <v>224.79054719405275</v>
      </c>
      <c r="F42" s="173">
        <f t="shared" si="1"/>
        <v>31.768802192766252</v>
      </c>
      <c r="G42" s="173">
        <f t="shared" si="1"/>
        <v>36.71212588010531</v>
      </c>
      <c r="H42" s="173">
        <f t="shared" si="1"/>
        <v>83.09671858181983</v>
      </c>
      <c r="I42" s="173">
        <f t="shared" si="1"/>
        <v>6.680453047751341</v>
      </c>
      <c r="J42" s="173">
        <f t="shared" si="1"/>
        <v>121.88389832386936</v>
      </c>
      <c r="K42" s="173">
        <f t="shared" si="1"/>
        <v>5.218009840764965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3" t="str">
        <f aca="true" t="shared" si="2" ref="A43:K43">A12</f>
        <v>102R1 (99-109)</v>
      </c>
      <c r="B43" s="173">
        <f t="shared" si="2"/>
        <v>8.777148205564998</v>
      </c>
      <c r="C43" s="173">
        <f t="shared" si="2"/>
        <v>4.800820724352791</v>
      </c>
      <c r="D43" s="173">
        <f t="shared" si="2"/>
        <v>1622.6497285591056</v>
      </c>
      <c r="E43" s="173">
        <f t="shared" si="2"/>
        <v>257.83168254737666</v>
      </c>
      <c r="F43" s="173">
        <f t="shared" si="2"/>
        <v>26.75342372767923</v>
      </c>
      <c r="G43" s="173">
        <f t="shared" si="2"/>
        <v>39.28523924632606</v>
      </c>
      <c r="H43" s="173">
        <f t="shared" si="2"/>
        <v>83.55397095825735</v>
      </c>
      <c r="I43" s="173">
        <f t="shared" si="2"/>
        <v>88.94585895084757</v>
      </c>
      <c r="J43" s="173">
        <f t="shared" si="2"/>
        <v>115.95488166206292</v>
      </c>
      <c r="K43" s="173">
        <f t="shared" si="2"/>
        <v>10.535714315594648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3" t="str">
        <f aca="true" t="shared" si="3" ref="A44:K44">A13</f>
        <v>103R1 (15-23)</v>
      </c>
      <c r="B44" s="173">
        <f t="shared" si="3"/>
        <v>9.345473480026904</v>
      </c>
      <c r="C44" s="173">
        <f t="shared" si="3"/>
        <v>4.93948156488985</v>
      </c>
      <c r="D44" s="173">
        <f t="shared" si="3"/>
        <v>188.11721012464602</v>
      </c>
      <c r="E44" s="173">
        <f t="shared" si="3"/>
        <v>116.09912605564251</v>
      </c>
      <c r="F44" s="173">
        <f t="shared" si="3"/>
        <v>41.28214179339664</v>
      </c>
      <c r="G44" s="173">
        <f t="shared" si="3"/>
        <v>31.264910233827187</v>
      </c>
      <c r="H44" s="173">
        <f t="shared" si="3"/>
        <v>90.55799574732171</v>
      </c>
      <c r="I44" s="173">
        <f t="shared" si="3"/>
        <v>64.34484124596563</v>
      </c>
      <c r="J44" s="173">
        <f t="shared" si="3"/>
        <v>173.2456850304373</v>
      </c>
      <c r="K44" s="173">
        <f t="shared" si="3"/>
        <v>3.7151041042994626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3" t="str">
        <f aca="true" t="shared" si="4" ref="A45:K45">A14</f>
        <v>104R2 (37-47)</v>
      </c>
      <c r="B45" s="173">
        <f t="shared" si="4"/>
        <v>6.678641400166321</v>
      </c>
      <c r="C45" s="173">
        <f t="shared" si="4"/>
        <v>4.86977403473871</v>
      </c>
      <c r="D45" s="173">
        <f t="shared" si="4"/>
        <v>804.7746927796522</v>
      </c>
      <c r="E45" s="173">
        <f t="shared" si="4"/>
        <v>426.40257423987634</v>
      </c>
      <c r="F45" s="173">
        <f t="shared" si="4"/>
        <v>21.338538458689687</v>
      </c>
      <c r="G45" s="173">
        <f t="shared" si="4"/>
        <v>68.30996874812814</v>
      </c>
      <c r="H45" s="173">
        <f t="shared" si="4"/>
        <v>78.39554833429266</v>
      </c>
      <c r="I45" s="173">
        <f t="shared" si="4"/>
        <v>122.67546457781403</v>
      </c>
      <c r="J45" s="173">
        <f t="shared" si="4"/>
        <v>87.58727678826234</v>
      </c>
      <c r="K45" s="173">
        <f t="shared" si="4"/>
        <v>6.827932576404695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3" t="str">
        <f aca="true" t="shared" si="5" ref="A46:K46">A18</f>
        <v>105R3 (23-32)</v>
      </c>
      <c r="B46" s="173">
        <f t="shared" si="5"/>
        <v>4.064357251419926</v>
      </c>
      <c r="C46" s="173">
        <f t="shared" si="5"/>
        <v>5.564698557947066</v>
      </c>
      <c r="D46" s="173">
        <f t="shared" si="5"/>
        <v>124.08441354256502</v>
      </c>
      <c r="E46" s="173">
        <f t="shared" si="5"/>
        <v>233.79282494579914</v>
      </c>
      <c r="F46" s="173">
        <f t="shared" si="5"/>
        <v>10.781856843708557</v>
      </c>
      <c r="G46" s="173">
        <f t="shared" si="5"/>
        <v>48.59506145123114</v>
      </c>
      <c r="H46" s="173">
        <f t="shared" si="5"/>
        <v>103.07032496639546</v>
      </c>
      <c r="I46" s="173">
        <f t="shared" si="5"/>
        <v>78.12315088113994</v>
      </c>
      <c r="J46" s="173">
        <f t="shared" si="5"/>
        <v>50.620865288857544</v>
      </c>
      <c r="K46" s="173">
        <f t="shared" si="5"/>
        <v>1.5273794282483553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3" t="str">
        <f aca="true" t="shared" si="6" ref="A47:K47">A19</f>
        <v>36R3 (98-106)</v>
      </c>
      <c r="B47" s="173">
        <f t="shared" si="6"/>
        <v>6.968230129458167</v>
      </c>
      <c r="C47" s="173">
        <f t="shared" si="6"/>
        <v>4.805405383991965</v>
      </c>
      <c r="D47" s="173">
        <f t="shared" si="6"/>
        <v>261.44054966156017</v>
      </c>
      <c r="E47" s="173">
        <f t="shared" si="6"/>
        <v>121.33558745679616</v>
      </c>
      <c r="F47" s="173">
        <f t="shared" si="6"/>
        <v>35.08502646793817</v>
      </c>
      <c r="G47" s="173">
        <f t="shared" si="6"/>
        <v>41.15720401341592</v>
      </c>
      <c r="H47" s="173">
        <f t="shared" si="6"/>
        <v>88.53630518193025</v>
      </c>
      <c r="I47" s="173">
        <f t="shared" si="6"/>
        <v>19.26751048265151</v>
      </c>
      <c r="J47" s="173">
        <f t="shared" si="6"/>
        <v>143.76677296109074</v>
      </c>
      <c r="K47" s="173">
        <f t="shared" si="6"/>
        <v>2.197639792670422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22" ht="11.25">
      <c r="A48" s="173" t="str">
        <f aca="true" t="shared" si="7" ref="A48:K48">A20</f>
        <v>107R2 (35-45)</v>
      </c>
      <c r="B48" s="173">
        <f t="shared" si="7"/>
        <v>9.220403259763508</v>
      </c>
      <c r="C48" s="173">
        <f t="shared" si="7"/>
        <v>4.909417279104921</v>
      </c>
      <c r="D48" s="173">
        <f t="shared" si="7"/>
        <v>632.8717003495889</v>
      </c>
      <c r="E48" s="173">
        <f t="shared" si="7"/>
        <v>143.53361354257996</v>
      </c>
      <c r="F48" s="173">
        <f t="shared" si="7"/>
        <v>40.50170329155211</v>
      </c>
      <c r="G48" s="173">
        <f t="shared" si="7"/>
        <v>33.629927357612836</v>
      </c>
      <c r="H48" s="173">
        <f t="shared" si="7"/>
        <v>88.30027811527117</v>
      </c>
      <c r="I48" s="173">
        <f t="shared" si="7"/>
        <v>51.63434828855643</v>
      </c>
      <c r="J48" s="173">
        <f t="shared" si="7"/>
        <v>160.93082837062286</v>
      </c>
      <c r="K48" s="173">
        <f t="shared" si="7"/>
        <v>2.947388471936544</v>
      </c>
      <c r="M48" s="19" t="e">
        <v>#DIV/0!</v>
      </c>
      <c r="N48" s="19" t="e">
        <v>#DIV/0!</v>
      </c>
      <c r="O48" s="19" t="e">
        <v>#DIV/0!</v>
      </c>
      <c r="P48" s="19" t="e">
        <v>#DIV/0!</v>
      </c>
      <c r="Q48" s="19" t="e">
        <v>#DIV/0!</v>
      </c>
      <c r="R48" s="19" t="e">
        <v>#DIV/0!</v>
      </c>
      <c r="S48" s="19" t="e">
        <v>#DIV/0!</v>
      </c>
      <c r="T48" s="19">
        <v>47.00779233259468</v>
      </c>
      <c r="U48" s="19" t="e">
        <v>#DIV/0!</v>
      </c>
      <c r="V48" s="19" t="e">
        <v>#DIV/0!</v>
      </c>
    </row>
    <row r="49" spans="1:11" ht="11.25">
      <c r="A49" s="173" t="str">
        <f aca="true" t="shared" si="8" ref="A49:K49">A23</f>
        <v>109R2 (77-95)</v>
      </c>
      <c r="B49" s="173">
        <f t="shared" si="8"/>
        <v>10.749649559352617</v>
      </c>
      <c r="C49" s="173">
        <f t="shared" si="8"/>
        <v>5.018967609953146</v>
      </c>
      <c r="D49" s="173">
        <f t="shared" si="8"/>
        <v>721.7720463040026</v>
      </c>
      <c r="E49" s="173">
        <f t="shared" si="8"/>
        <v>165.6496898722805</v>
      </c>
      <c r="F49" s="173">
        <f t="shared" si="8"/>
        <v>48.23648393198891</v>
      </c>
      <c r="G49" s="173">
        <f t="shared" si="8"/>
        <v>36.44170381175974</v>
      </c>
      <c r="H49" s="173">
        <f t="shared" si="8"/>
        <v>70.5723129319547</v>
      </c>
      <c r="I49" s="173">
        <f t="shared" si="8"/>
        <v>56.144061474068344</v>
      </c>
      <c r="J49" s="173">
        <f t="shared" si="8"/>
        <v>187.55616684889293</v>
      </c>
      <c r="K49" s="173">
        <f t="shared" si="8"/>
        <v>5.254831870891811</v>
      </c>
    </row>
    <row r="50" spans="1:11" ht="11.25">
      <c r="A50" s="173" t="str">
        <f aca="true" t="shared" si="9" ref="A50:K50">A24</f>
        <v>111R2 (6-14)</v>
      </c>
      <c r="B50" s="173">
        <f t="shared" si="9"/>
        <v>2.5202356060741975</v>
      </c>
      <c r="C50" s="173">
        <f t="shared" si="9"/>
        <v>3.9081293318000774</v>
      </c>
      <c r="D50" s="173">
        <f t="shared" si="9"/>
        <v>1335.4661042581374</v>
      </c>
      <c r="E50" s="173">
        <f t="shared" si="9"/>
        <v>1214.1573506286154</v>
      </c>
      <c r="F50" s="173">
        <f t="shared" si="9"/>
        <v>10.826265798614331</v>
      </c>
      <c r="G50" s="173">
        <f t="shared" si="9"/>
        <v>92.51277921546756</v>
      </c>
      <c r="H50" s="173">
        <f t="shared" si="9"/>
        <v>48.99405895289162</v>
      </c>
      <c r="I50" s="173">
        <f t="shared" si="9"/>
        <v>59.366248082680855</v>
      </c>
      <c r="J50" s="173">
        <f t="shared" si="9"/>
        <v>38.83810180072531</v>
      </c>
      <c r="K50" s="173">
        <f t="shared" si="9"/>
        <v>0.8997035879537546</v>
      </c>
    </row>
    <row r="51" spans="1:11" ht="11.25">
      <c r="A51" s="173" t="str">
        <f aca="true" t="shared" si="10" ref="A51:K51">A27</f>
        <v>111R3 (131-138)</v>
      </c>
      <c r="B51" s="173">
        <f t="shared" si="10"/>
        <v>1.6056826237545079</v>
      </c>
      <c r="C51" s="173">
        <f t="shared" si="10"/>
        <v>3.7700353603896675</v>
      </c>
      <c r="D51" s="173">
        <f t="shared" si="10"/>
        <v>4089.963687179703</v>
      </c>
      <c r="E51" s="173">
        <f t="shared" si="10"/>
        <v>1574.964873029906</v>
      </c>
      <c r="F51" s="173">
        <f t="shared" si="10"/>
        <v>7.96210914742589</v>
      </c>
      <c r="G51" s="173">
        <f t="shared" si="10"/>
        <v>114.5478490103632</v>
      </c>
      <c r="H51" s="173">
        <f t="shared" si="10"/>
        <v>31.629067241447668</v>
      </c>
      <c r="I51" s="173">
        <f t="shared" si="10"/>
        <v>69.52942688603082</v>
      </c>
      <c r="J51" s="173">
        <f t="shared" si="10"/>
        <v>53.317507386636954</v>
      </c>
      <c r="K51" s="173">
        <f t="shared" si="10"/>
        <v>2.606590013428414</v>
      </c>
    </row>
    <row r="52" spans="1:11" ht="11.25">
      <c r="A52" s="173" t="str">
        <f aca="true" t="shared" si="11" ref="A52:K52">A29</f>
        <v>113R2 (7-22)</v>
      </c>
      <c r="B52" s="173">
        <f t="shared" si="11"/>
        <v>56.0367178806752</v>
      </c>
      <c r="C52" s="173">
        <f t="shared" si="11"/>
        <v>11.627549269106733</v>
      </c>
      <c r="D52" s="173">
        <f t="shared" si="11"/>
        <v>58.99283168308979</v>
      </c>
      <c r="E52" s="173">
        <f t="shared" si="11"/>
        <v>78.926973300416</v>
      </c>
      <c r="F52" s="173">
        <f t="shared" si="11"/>
        <v>37.134371367909964</v>
      </c>
      <c r="G52" s="173">
        <f t="shared" si="11"/>
        <v>95.47356446045157</v>
      </c>
      <c r="H52" s="173">
        <f t="shared" si="11"/>
        <v>105.24344153552997</v>
      </c>
      <c r="I52" s="173">
        <f t="shared" si="11"/>
        <v>9.368152510318911</v>
      </c>
      <c r="J52" s="173">
        <f t="shared" si="11"/>
        <v>999.741574226823</v>
      </c>
      <c r="K52" s="173">
        <f t="shared" si="11"/>
        <v>96.78901225264224</v>
      </c>
    </row>
    <row r="53" spans="1:11" ht="11.25">
      <c r="A53" s="173" t="str">
        <f aca="true" t="shared" si="12" ref="A53:K53">A30</f>
        <v>113R2 (145-149)</v>
      </c>
      <c r="B53" s="173">
        <f t="shared" si="12"/>
        <v>9.399973168747406</v>
      </c>
      <c r="C53" s="173">
        <f t="shared" si="12"/>
        <v>5.754182933265266</v>
      </c>
      <c r="D53" s="173">
        <f t="shared" si="12"/>
        <v>462.28910229162767</v>
      </c>
      <c r="E53" s="173">
        <f t="shared" si="12"/>
        <v>279.92552457774514</v>
      </c>
      <c r="F53" s="173">
        <f t="shared" si="12"/>
        <v>21.69370687306721</v>
      </c>
      <c r="G53" s="173">
        <f t="shared" si="12"/>
        <v>59.73176923756935</v>
      </c>
      <c r="H53" s="173">
        <f t="shared" si="12"/>
        <v>81.04165268181167</v>
      </c>
      <c r="I53" s="173">
        <f t="shared" si="12"/>
        <v>49.56592077439271</v>
      </c>
      <c r="J53" s="173">
        <f t="shared" si="12"/>
        <v>89.92026417645957</v>
      </c>
      <c r="K53" s="173">
        <f t="shared" si="12"/>
        <v>16.225791643832977</v>
      </c>
    </row>
  </sheetData>
  <printOptions/>
  <pageMargins left="1" right="1" top="1" bottom="1" header="0.5" footer="0.5"/>
  <pageSetup fitToHeight="1" fitToWidth="1" horizontalDpi="600" verticalDpi="600" orientation="landscape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workbookViewId="0" topLeftCell="A61">
      <selection activeCell="J38" sqref="J38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825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Y 371.029</v>
      </c>
      <c r="D2" s="18" t="str">
        <f>'blk, drift &amp; conc calc'!D2</f>
        <v>Ba 455.403</v>
      </c>
      <c r="E2" s="18" t="str">
        <f>'blk, drift &amp; conc calc'!E2</f>
        <v>Cr 267.716</v>
      </c>
      <c r="F2" s="18" t="str">
        <f>'blk, drift &amp; conc calc'!F2</f>
        <v>Ni 231.604</v>
      </c>
      <c r="G2" s="18" t="str">
        <f>'blk, drift &amp; conc calc'!G2</f>
        <v>Sc 361.384</v>
      </c>
      <c r="H2" s="18" t="str">
        <f>'blk, drift &amp; conc calc'!H2</f>
        <v>Co 228.616</v>
      </c>
      <c r="I2" s="18" t="str">
        <f>'blk, drift &amp; conc calc'!I2</f>
        <v>Sr 407.771</v>
      </c>
      <c r="J2" s="18" t="str">
        <f>'blk, drift &amp; conc calc'!J2</f>
        <v>Cu 324.754</v>
      </c>
      <c r="K2" s="18" t="str">
        <f>'blk, drift &amp; conc calc'!K2</f>
        <v>V 292.402</v>
      </c>
      <c r="L2" s="18" t="str">
        <f>'blk, drift &amp; conc calc'!L2</f>
        <v>Zr 343.823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V 292.402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 (1)</v>
      </c>
      <c r="C4" s="1">
        <f>'blk, drift &amp; conc calc'!C40</f>
        <v>22876.076827535693</v>
      </c>
      <c r="D4" s="1">
        <f>'blk, drift &amp; conc calc'!D40</f>
        <v>443295.7617253587</v>
      </c>
      <c r="E4" s="1">
        <f>'blk, drift &amp; conc calc'!E40</f>
        <v>53904.301515111285</v>
      </c>
      <c r="F4" s="1">
        <f>'blk, drift &amp; conc calc'!F40</f>
        <v>40788.523676428</v>
      </c>
      <c r="G4" s="1">
        <f>'blk, drift &amp; conc calc'!G40</f>
        <v>32795.326698670426</v>
      </c>
      <c r="H4" s="1">
        <f>'blk, drift &amp; conc calc'!H40</f>
        <v>10072.47572814639</v>
      </c>
      <c r="I4" s="1">
        <f>'blk, drift &amp; conc calc'!I40</f>
        <v>5151619.338061212</v>
      </c>
      <c r="J4" s="1">
        <f>'blk, drift &amp; conc calc'!J40</f>
        <v>23322.485841348407</v>
      </c>
      <c r="K4" s="1">
        <f>'blk, drift &amp; conc calc'!K40</f>
        <v>38674.97793826813</v>
      </c>
      <c r="L4" s="1">
        <f>'blk, drift &amp; conc calc'!L40</f>
        <v>29126.2314185661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38132.01543826813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 (2)</v>
      </c>
      <c r="C5" s="1">
        <f>'blk, drift &amp; conc calc'!C43</f>
        <v>22966.937581588343</v>
      </c>
      <c r="D5" s="1">
        <f>'blk, drift &amp; conc calc'!D43</f>
        <v>442121.65716556023</v>
      </c>
      <c r="E5" s="1">
        <f>'blk, drift &amp; conc calc'!E43</f>
        <v>54422.58147773877</v>
      </c>
      <c r="F5" s="1">
        <f>'blk, drift &amp; conc calc'!F43</f>
        <v>41517.021232716004</v>
      </c>
      <c r="G5" s="1">
        <f>'blk, drift &amp; conc calc'!G43</f>
        <v>33276.064476800384</v>
      </c>
      <c r="H5" s="1">
        <f>'blk, drift &amp; conc calc'!H43</f>
        <v>10449.744245589776</v>
      </c>
      <c r="I5" s="1">
        <f>'blk, drift &amp; conc calc'!I43</f>
        <v>5267999.846762608</v>
      </c>
      <c r="J5" s="1">
        <f>'blk, drift &amp; conc calc'!J43</f>
        <v>23515.755971315564</v>
      </c>
      <c r="K5" s="1">
        <f>'blk, drift &amp; conc calc'!K43</f>
        <v>37992.25703987131</v>
      </c>
      <c r="L5" s="1">
        <f>'blk, drift &amp; conc calc'!L43</f>
        <v>28860.03746315762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37449.294539871305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 (3)</v>
      </c>
      <c r="C6" s="1">
        <f>'blk, drift &amp; conc calc'!C46</f>
        <v>23290.924455187793</v>
      </c>
      <c r="D6" s="1">
        <f>'blk, drift &amp; conc calc'!D46</f>
        <v>440818.8591582235</v>
      </c>
      <c r="E6" s="1">
        <f>'blk, drift &amp; conc calc'!E46</f>
        <v>54401.338804700295</v>
      </c>
      <c r="F6" s="1">
        <f>'blk, drift &amp; conc calc'!F46</f>
        <v>41800.27460152429</v>
      </c>
      <c r="G6" s="1">
        <f>'blk, drift &amp; conc calc'!G46</f>
        <v>33317.06522383043</v>
      </c>
      <c r="H6" s="1">
        <f>'blk, drift &amp; conc calc'!H46</f>
        <v>10021.684311651336</v>
      </c>
      <c r="I6" s="1">
        <f>'blk, drift &amp; conc calc'!I46</f>
        <v>5257917.744980871</v>
      </c>
      <c r="J6" s="1">
        <f>'blk, drift &amp; conc calc'!J46</f>
        <v>22783.541003640184</v>
      </c>
      <c r="K6" s="1">
        <f>'blk, drift &amp; conc calc'!K46</f>
        <v>39362.4766740214</v>
      </c>
      <c r="L6" s="1">
        <f>'blk, drift &amp; conc calc'!L46</f>
        <v>29183.082287124795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38819.5141740214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 (4)</v>
      </c>
      <c r="C7" s="1">
        <f>'blk, drift &amp; conc calc'!C51</f>
        <v>23315.104135073623</v>
      </c>
      <c r="D7" s="1">
        <f>'blk, drift &amp; conc calc'!D51</f>
        <v>450595.99893915886</v>
      </c>
      <c r="E7" s="1">
        <f>'blk, drift &amp; conc calc'!E51</f>
        <v>56077.17373674187</v>
      </c>
      <c r="F7" s="1">
        <f>'blk, drift &amp; conc calc'!F51</f>
        <v>43458.92500981686</v>
      </c>
      <c r="G7" s="1">
        <f>'blk, drift &amp; conc calc'!G51</f>
        <v>33692.74947796464</v>
      </c>
      <c r="H7" s="1">
        <f>'blk, drift &amp; conc calc'!H51</f>
        <v>10712.829755202367</v>
      </c>
      <c r="I7" s="1">
        <f>'blk, drift &amp; conc calc'!I51</f>
        <v>5228005.268261576</v>
      </c>
      <c r="J7" s="1">
        <f>'blk, drift &amp; conc calc'!J51</f>
        <v>23360.99928560059</v>
      </c>
      <c r="K7" s="1">
        <f>'blk, drift &amp; conc calc'!K51</f>
        <v>39430.5915542598</v>
      </c>
      <c r="L7" s="1">
        <f>'blk, drift &amp; conc calc'!L51</f>
        <v>30559.129656193036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38887.6290542598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 (5)</v>
      </c>
      <c r="C8" s="1">
        <f>'blk, drift &amp; conc calc'!C56</f>
        <v>23600.475588576486</v>
      </c>
      <c r="D8" s="1">
        <f>'blk, drift &amp; conc calc'!D56</f>
        <v>448612.82385668234</v>
      </c>
      <c r="E8" s="1">
        <f>'blk, drift &amp; conc calc'!E56</f>
        <v>58577.30826782537</v>
      </c>
      <c r="F8" s="1">
        <f>'blk, drift &amp; conc calc'!F56</f>
        <v>44043.48513991721</v>
      </c>
      <c r="G8" s="1">
        <f>'blk, drift &amp; conc calc'!G56</f>
        <v>34840.464747827595</v>
      </c>
      <c r="H8" s="1">
        <f>'blk, drift &amp; conc calc'!H56</f>
        <v>10796.704920880498</v>
      </c>
      <c r="I8" s="1">
        <f>'blk, drift &amp; conc calc'!I56</f>
        <v>5370167.927285492</v>
      </c>
      <c r="J8" s="1">
        <f>'blk, drift &amp; conc calc'!J56</f>
        <v>23051.804780835024</v>
      </c>
      <c r="K8" s="1">
        <f>'blk, drift &amp; conc calc'!K56</f>
        <v>41121.97245790124</v>
      </c>
      <c r="L8" s="1">
        <f>'blk, drift &amp; conc calc'!L56</f>
        <v>30009.945931325587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40579.00995790124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 (6)</v>
      </c>
      <c r="C9" s="1">
        <f>'blk, drift &amp; conc calc'!C61</f>
        <v>23343.729401169567</v>
      </c>
      <c r="D9" s="1">
        <f>'blk, drift &amp; conc calc'!D61</f>
        <v>454083.8393727971</v>
      </c>
      <c r="E9" s="1">
        <f>'blk, drift &amp; conc calc'!E61</f>
        <v>59823.21158730896</v>
      </c>
      <c r="F9" s="1">
        <f>'blk, drift &amp; conc calc'!F61</f>
        <v>46218.93364366599</v>
      </c>
      <c r="G9" s="1">
        <f>'blk, drift &amp; conc calc'!G61</f>
        <v>35316.93327263484</v>
      </c>
      <c r="H9" s="1">
        <f>'blk, drift &amp; conc calc'!H61</f>
        <v>10966.951011417927</v>
      </c>
      <c r="I9" s="1">
        <f>'blk, drift &amp; conc calc'!I61</f>
        <v>5404109.155598516</v>
      </c>
      <c r="J9" s="1">
        <f>'blk, drift &amp; conc calc'!J61</f>
        <v>23760.755149944736</v>
      </c>
      <c r="K9" s="1">
        <f>'blk, drift &amp; conc calc'!K61</f>
        <v>42269.34879743344</v>
      </c>
      <c r="L9" s="1">
        <f>'blk, drift &amp; conc calc'!L61</f>
        <v>30686.494909359586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41726.38629743344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 (7)</v>
      </c>
      <c r="C10" s="1">
        <f>'blk, drift &amp; conc calc'!C66</f>
        <v>24402.678817965134</v>
      </c>
      <c r="D10" s="1">
        <f>'blk, drift &amp; conc calc'!D66</f>
        <v>464228.5954875831</v>
      </c>
      <c r="E10" s="1">
        <f>'blk, drift &amp; conc calc'!E66</f>
        <v>60799.206616092844</v>
      </c>
      <c r="F10" s="1">
        <f>'blk, drift &amp; conc calc'!F66</f>
        <v>47710.88778133894</v>
      </c>
      <c r="G10" s="1">
        <f>'blk, drift &amp; conc calc'!G66</f>
        <v>35714.896116981705</v>
      </c>
      <c r="H10" s="1">
        <f>'blk, drift &amp; conc calc'!H66</f>
        <v>11374.616904767348</v>
      </c>
      <c r="I10" s="1">
        <f>'blk, drift &amp; conc calc'!I66</f>
        <v>5546647.806877284</v>
      </c>
      <c r="J10" s="1">
        <f>'blk, drift &amp; conc calc'!J66</f>
        <v>24224.210300779134</v>
      </c>
      <c r="K10" s="1">
        <f>'blk, drift &amp; conc calc'!K66</f>
        <v>43129.94642024319</v>
      </c>
      <c r="L10" s="1">
        <f>'blk, drift &amp; conc calc'!L66</f>
        <v>31435.7204199103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42586.98392024319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 (8)</v>
      </c>
      <c r="C11" s="1">
        <f>'blk, drift &amp; conc calc'!C71</f>
        <v>24506.96248904889</v>
      </c>
      <c r="D11" s="1">
        <f>'blk, drift &amp; conc calc'!D71</f>
        <v>470480.43255330937</v>
      </c>
      <c r="E11" s="1">
        <f>'blk, drift &amp; conc calc'!E71</f>
        <v>63540.08903478502</v>
      </c>
      <c r="F11" s="1">
        <f>'blk, drift &amp; conc calc'!F71</f>
        <v>49074.472616894374</v>
      </c>
      <c r="G11" s="1">
        <f>'blk, drift &amp; conc calc'!G71</f>
        <v>36042.65182574512</v>
      </c>
      <c r="H11" s="1">
        <f>'blk, drift &amp; conc calc'!H71</f>
        <v>11561.657787665094</v>
      </c>
      <c r="I11" s="1">
        <f>'blk, drift &amp; conc calc'!I71</f>
        <v>5608107.620012028</v>
      </c>
      <c r="J11" s="1">
        <f>'blk, drift &amp; conc calc'!J71</f>
        <v>24512.989300679317</v>
      </c>
      <c r="K11" s="1">
        <f>'blk, drift &amp; conc calc'!K71</f>
        <v>43704.679125544346</v>
      </c>
      <c r="L11" s="1">
        <f>'blk, drift &amp; conc calc'!L71</f>
        <v>32376.028380371834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43161.716625544344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 (1)</v>
      </c>
      <c r="C14" s="159">
        <f aca="true" t="shared" si="1" ref="C14:I19">C4/C$4*100</f>
        <v>100</v>
      </c>
      <c r="D14" s="159">
        <f t="shared" si="1"/>
        <v>100</v>
      </c>
      <c r="E14" s="159">
        <f t="shared" si="1"/>
        <v>100</v>
      </c>
      <c r="F14" s="159">
        <f t="shared" si="1"/>
        <v>100</v>
      </c>
      <c r="G14" s="159">
        <f t="shared" si="1"/>
        <v>100</v>
      </c>
      <c r="H14" s="159">
        <f t="shared" si="1"/>
        <v>100</v>
      </c>
      <c r="I14" s="159">
        <f t="shared" si="1"/>
        <v>100</v>
      </c>
      <c r="J14" s="159">
        <f aca="true" t="shared" si="2" ref="J14:U14">J4/J$4*100</f>
        <v>100</v>
      </c>
      <c r="K14" s="159">
        <f aca="true" t="shared" si="3" ref="K14:K21">K4/K$4*100</f>
        <v>100</v>
      </c>
      <c r="L14" s="159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 (2)</v>
      </c>
      <c r="C15" s="159">
        <f t="shared" si="1"/>
        <v>100.39718678485676</v>
      </c>
      <c r="D15" s="159">
        <f t="shared" si="1"/>
        <v>99.73514193882009</v>
      </c>
      <c r="E15" s="159">
        <f t="shared" si="1"/>
        <v>100.96148164072247</v>
      </c>
      <c r="F15" s="159">
        <f t="shared" si="1"/>
        <v>101.78603560665034</v>
      </c>
      <c r="G15" s="159">
        <f t="shared" si="1"/>
        <v>101.46587281336474</v>
      </c>
      <c r="H15" s="159">
        <f t="shared" si="1"/>
        <v>103.74553910702562</v>
      </c>
      <c r="I15" s="159">
        <f t="shared" si="1"/>
        <v>102.25910536210534</v>
      </c>
      <c r="J15" s="159">
        <f aca="true" t="shared" si="6" ref="J15:U15">J5/J$4*100</f>
        <v>100.82868580682987</v>
      </c>
      <c r="K15" s="159">
        <f t="shared" si="3"/>
        <v>98.23472194480225</v>
      </c>
      <c r="L15" s="159">
        <f t="shared" si="6"/>
        <v>99.08606797912482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98.20958611667909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 (3)</v>
      </c>
      <c r="C16" s="159">
        <f t="shared" si="1"/>
        <v>101.8134561742368</v>
      </c>
      <c r="D16" s="159">
        <f t="shared" si="1"/>
        <v>99.44125282012739</v>
      </c>
      <c r="E16" s="159">
        <f t="shared" si="1"/>
        <v>100.92207351847362</v>
      </c>
      <c r="F16" s="159">
        <f t="shared" si="1"/>
        <v>102.48047939445524</v>
      </c>
      <c r="G16" s="159">
        <f t="shared" si="1"/>
        <v>101.5908929035952</v>
      </c>
      <c r="H16" s="159">
        <f t="shared" si="1"/>
        <v>99.49574049254718</v>
      </c>
      <c r="I16" s="159">
        <f t="shared" si="1"/>
        <v>102.06339793265207</v>
      </c>
      <c r="J16" s="159">
        <f aca="true" t="shared" si="7" ref="J16:U16">J6/J$4*100</f>
        <v>97.6891621185906</v>
      </c>
      <c r="K16" s="159">
        <f t="shared" si="3"/>
        <v>101.77763187570692</v>
      </c>
      <c r="L16" s="159">
        <f t="shared" si="7"/>
        <v>100.19518786258924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101.8029436101175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 (4)</v>
      </c>
      <c r="C17" s="159">
        <f t="shared" si="1"/>
        <v>101.91915471716496</v>
      </c>
      <c r="D17" s="159">
        <f t="shared" si="1"/>
        <v>101.64680961202667</v>
      </c>
      <c r="E17" s="159">
        <f t="shared" si="1"/>
        <v>104.03098112869796</v>
      </c>
      <c r="F17" s="159">
        <f t="shared" si="1"/>
        <v>106.5469428473875</v>
      </c>
      <c r="G17" s="159">
        <f t="shared" si="1"/>
        <v>102.73643494251452</v>
      </c>
      <c r="H17" s="159">
        <f t="shared" si="1"/>
        <v>106.35746408667515</v>
      </c>
      <c r="I17" s="159">
        <f t="shared" si="1"/>
        <v>101.48275571597478</v>
      </c>
      <c r="J17" s="159">
        <f aca="true" t="shared" si="8" ref="J17:U17">J7/J$4*100</f>
        <v>100.16513438796434</v>
      </c>
      <c r="K17" s="159">
        <f t="shared" si="3"/>
        <v>101.95375319204516</v>
      </c>
      <c r="L17" s="159">
        <f t="shared" si="8"/>
        <v>104.91961427153103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101.98157272126079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 (5)</v>
      </c>
      <c r="C18" s="159">
        <f t="shared" si="1"/>
        <v>103.16662147317517</v>
      </c>
      <c r="D18" s="159">
        <f t="shared" si="1"/>
        <v>101.19943897289451</v>
      </c>
      <c r="E18" s="159">
        <f t="shared" si="1"/>
        <v>108.66907950083366</v>
      </c>
      <c r="F18" s="159">
        <f t="shared" si="1"/>
        <v>107.98009138381803</v>
      </c>
      <c r="G18" s="159">
        <f t="shared" si="1"/>
        <v>106.23606548563545</v>
      </c>
      <c r="H18" s="159">
        <f t="shared" si="1"/>
        <v>107.19018057010882</v>
      </c>
      <c r="I18" s="159">
        <f t="shared" si="1"/>
        <v>104.2423279920859</v>
      </c>
      <c r="J18" s="159">
        <f aca="true" t="shared" si="9" ref="J18:U19">J8/J$4*100</f>
        <v>98.83939875725642</v>
      </c>
      <c r="K18" s="159">
        <f t="shared" si="3"/>
        <v>106.32707411892757</v>
      </c>
      <c r="L18" s="159">
        <f t="shared" si="9"/>
        <v>103.0340846368342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106.41716544879341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 (6)</v>
      </c>
      <c r="C19" s="159">
        <f t="shared" si="1"/>
        <v>102.0442866019359</v>
      </c>
      <c r="D19" s="159">
        <f t="shared" si="1"/>
        <v>102.43360721642136</v>
      </c>
      <c r="E19" s="159">
        <f t="shared" si="1"/>
        <v>110.98040398601286</v>
      </c>
      <c r="F19" s="159">
        <f t="shared" si="1"/>
        <v>113.313573225442</v>
      </c>
      <c r="G19" s="159">
        <f t="shared" si="1"/>
        <v>107.68892042800306</v>
      </c>
      <c r="H19" s="159">
        <f t="shared" si="1"/>
        <v>108.88039154834624</v>
      </c>
      <c r="I19" s="159">
        <f t="shared" si="1"/>
        <v>104.90117380513459</v>
      </c>
      <c r="J19" s="159">
        <f t="shared" si="9"/>
        <v>101.87917064920808</v>
      </c>
      <c r="K19" s="159">
        <f t="shared" si="3"/>
        <v>109.2937890356461</v>
      </c>
      <c r="L19" s="159">
        <f t="shared" si="9"/>
        <v>105.35690137310011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109.4261234761751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 (7)</v>
      </c>
      <c r="C20" s="159">
        <f aca="true" t="shared" si="10" ref="C20:J20">C10/C$4*100</f>
        <v>106.67335575911288</v>
      </c>
      <c r="D20" s="159">
        <f t="shared" si="10"/>
        <v>104.72209201386255</v>
      </c>
      <c r="E20" s="159">
        <f t="shared" si="10"/>
        <v>112.79101093453308</v>
      </c>
      <c r="F20" s="159">
        <f t="shared" si="10"/>
        <v>116.97135243193767</v>
      </c>
      <c r="G20" s="159">
        <f t="shared" si="10"/>
        <v>108.90239467695146</v>
      </c>
      <c r="H20" s="159">
        <f t="shared" si="10"/>
        <v>112.92771719451527</v>
      </c>
      <c r="I20" s="159">
        <f t="shared" si="10"/>
        <v>107.66804460681949</v>
      </c>
      <c r="J20" s="159">
        <f t="shared" si="10"/>
        <v>103.86633082581645</v>
      </c>
      <c r="K20" s="159">
        <f t="shared" si="3"/>
        <v>111.51899424244263</v>
      </c>
      <c r="L20" s="159">
        <f aca="true" t="shared" si="11" ref="L20:S21">L10/L$4*100</f>
        <v>107.92924071828958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111.68301342263749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 (8)</v>
      </c>
      <c r="C21" s="159">
        <f aca="true" t="shared" si="12" ref="C21:J21">C11/C$4*100</f>
        <v>107.12921920051481</v>
      </c>
      <c r="D21" s="159">
        <f t="shared" si="12"/>
        <v>106.13240034647404</v>
      </c>
      <c r="E21" s="159">
        <f t="shared" si="12"/>
        <v>117.8757302271554</v>
      </c>
      <c r="F21" s="159">
        <f t="shared" si="12"/>
        <v>120.314412471013</v>
      </c>
      <c r="G21" s="159">
        <f t="shared" si="12"/>
        <v>109.90179227946628</v>
      </c>
      <c r="H21" s="159">
        <f t="shared" si="12"/>
        <v>114.78466763992643</v>
      </c>
      <c r="I21" s="159">
        <f t="shared" si="12"/>
        <v>108.86106391010276</v>
      </c>
      <c r="J21" s="159">
        <f t="shared" si="12"/>
        <v>105.10453074097387</v>
      </c>
      <c r="K21" s="159">
        <f t="shared" si="3"/>
        <v>113.00505250527739</v>
      </c>
      <c r="L21" s="159">
        <f t="shared" si="11"/>
        <v>111.15762940664611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113.19023169761063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887</v>
      </c>
      <c r="C23" s="27"/>
      <c r="D23" s="27"/>
      <c r="E23" s="27"/>
      <c r="F23" s="27"/>
      <c r="G23" s="27"/>
    </row>
    <row r="24" spans="3:22" ht="11.25">
      <c r="C24" s="1" t="str">
        <f>C2</f>
        <v>Y 371.029</v>
      </c>
      <c r="D24" s="1" t="str">
        <f aca="true" t="shared" si="13" ref="D24:V24">D2</f>
        <v>Ba 455.403</v>
      </c>
      <c r="E24" s="1" t="str">
        <f t="shared" si="13"/>
        <v>Cr 267.716</v>
      </c>
      <c r="F24" s="1" t="str">
        <f t="shared" si="13"/>
        <v>Ni 231.604</v>
      </c>
      <c r="G24" s="1" t="str">
        <f t="shared" si="13"/>
        <v>Sc 361.384</v>
      </c>
      <c r="H24" s="1" t="str">
        <f t="shared" si="13"/>
        <v>Co 228.616</v>
      </c>
      <c r="I24" s="1" t="str">
        <f t="shared" si="13"/>
        <v>Sr 407.771</v>
      </c>
      <c r="J24" s="1" t="str">
        <f t="shared" si="13"/>
        <v>Cu 324.754</v>
      </c>
      <c r="K24" s="1" t="str">
        <f t="shared" si="13"/>
        <v>V 292.402</v>
      </c>
      <c r="L24" s="1" t="str">
        <f t="shared" si="13"/>
        <v>Zr 343.823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V 292.402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 (1)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 1</v>
      </c>
      <c r="C26" s="28">
        <f>C$25+(C$28-C$25)*($A26-$A$25)/($A$28-$A$25)</f>
        <v>1.0013239559495226</v>
      </c>
      <c r="D26" s="28">
        <f>D$25+(D$28-D$25)*($A26-$A$25)/($A$28-$A$25)</f>
        <v>0.999117139796067</v>
      </c>
      <c r="E26" s="28">
        <f aca="true" t="shared" si="16" ref="E26:L27">E$25+(E$28-E$25)*($A26-$A$25)/($A$28-$A$25)</f>
        <v>1.0032049388024082</v>
      </c>
      <c r="F26" s="28">
        <f t="shared" si="16"/>
        <v>1.0059534520221678</v>
      </c>
      <c r="G26" s="28">
        <f t="shared" si="16"/>
        <v>1.0048862427112157</v>
      </c>
      <c r="H26" s="28">
        <f t="shared" si="16"/>
        <v>1.0124851303567521</v>
      </c>
      <c r="I26" s="28">
        <f t="shared" si="16"/>
        <v>1.0075303512070177</v>
      </c>
      <c r="J26" s="28">
        <f t="shared" si="16"/>
        <v>1.0027622860227663</v>
      </c>
      <c r="K26" s="28">
        <f t="shared" si="16"/>
        <v>0.9941157398160075</v>
      </c>
      <c r="L26" s="28">
        <f t="shared" si="16"/>
        <v>0.9969535599304161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0.9940319537222636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 (1)</v>
      </c>
      <c r="C27" s="28">
        <f>C$25+(C$28-C$25)*($A27-$A$25)/($A$28-$A$25)</f>
        <v>1.002647911899045</v>
      </c>
      <c r="D27" s="28">
        <f>D$25+(D$28-D$25)*($A27-$A$25)/($A$28-$A$25)</f>
        <v>0.998234279592134</v>
      </c>
      <c r="E27" s="28">
        <f t="shared" si="16"/>
        <v>1.0064098776048165</v>
      </c>
      <c r="F27" s="28">
        <f t="shared" si="16"/>
        <v>1.0119069040443356</v>
      </c>
      <c r="G27" s="28">
        <f t="shared" si="16"/>
        <v>1.0097724854224317</v>
      </c>
      <c r="H27" s="28">
        <f t="shared" si="16"/>
        <v>1.024970260713504</v>
      </c>
      <c r="I27" s="28">
        <f t="shared" si="16"/>
        <v>1.0150607024140357</v>
      </c>
      <c r="J27" s="28">
        <f t="shared" si="16"/>
        <v>1.0055245720455324</v>
      </c>
      <c r="K27" s="28">
        <f t="shared" si="16"/>
        <v>0.988231479632015</v>
      </c>
      <c r="L27" s="28">
        <f t="shared" si="16"/>
        <v>0.9939071198608321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0.9880639074445273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 (2)</v>
      </c>
      <c r="C28" s="30">
        <f>C15/100</f>
        <v>1.0039718678485676</v>
      </c>
      <c r="D28" s="30">
        <f>D15/100</f>
        <v>0.9973514193882009</v>
      </c>
      <c r="E28" s="30">
        <f aca="true" t="shared" si="21" ref="E28:L28">E15/100</f>
        <v>1.0096148164072247</v>
      </c>
      <c r="F28" s="30">
        <f t="shared" si="21"/>
        <v>1.0178603560665034</v>
      </c>
      <c r="G28" s="30">
        <f t="shared" si="21"/>
        <v>1.0146587281336474</v>
      </c>
      <c r="H28" s="30">
        <f t="shared" si="21"/>
        <v>1.0374553910702562</v>
      </c>
      <c r="I28" s="30">
        <f t="shared" si="21"/>
        <v>1.0225910536210534</v>
      </c>
      <c r="J28" s="30">
        <f t="shared" si="21"/>
        <v>1.0082868580682987</v>
      </c>
      <c r="K28" s="30">
        <f t="shared" si="21"/>
        <v>0.9823472194480225</v>
      </c>
      <c r="L28" s="30">
        <f t="shared" si="21"/>
        <v>0.9908606797912483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0.9820958611667909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 (1)</v>
      </c>
      <c r="C29" s="33">
        <f>C$28+(C$31-C$28)*($A29-$A$28)/($A$31-$A$28)</f>
        <v>1.0086927658131677</v>
      </c>
      <c r="D29" s="33">
        <f>D$28+(D$31-D$28)*($A29-$A$28)/($A$31-$A$28)</f>
        <v>0.9963717889925586</v>
      </c>
      <c r="E29" s="33">
        <f aca="true" t="shared" si="23" ref="E29:L30">E$28+(E$31-E$28)*($A29-$A$28)/($A$31-$A$28)</f>
        <v>1.0094834559997286</v>
      </c>
      <c r="F29" s="33">
        <f t="shared" si="23"/>
        <v>1.0201751686925198</v>
      </c>
      <c r="G29" s="33">
        <f t="shared" si="23"/>
        <v>1.0150754617677489</v>
      </c>
      <c r="H29" s="33">
        <f t="shared" si="23"/>
        <v>1.0232893956886615</v>
      </c>
      <c r="I29" s="33">
        <f t="shared" si="23"/>
        <v>1.0219386955228758</v>
      </c>
      <c r="J29" s="33">
        <f t="shared" si="23"/>
        <v>0.9978217791075011</v>
      </c>
      <c r="K29" s="33">
        <f t="shared" si="23"/>
        <v>0.9941569192177048</v>
      </c>
      <c r="L29" s="33">
        <f t="shared" si="23"/>
        <v>0.9945577460694629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0.9940737194782523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101R3 (0-14)</v>
      </c>
      <c r="C30" s="33">
        <f>C$28+(C$31-C$28)*($A30-$A$28)/($A$31-$A$28)</f>
        <v>1.013413663777768</v>
      </c>
      <c r="D30" s="33">
        <f>D$28+(D$31-D$28)*($A30-$A$28)/($A$31-$A$28)</f>
        <v>0.9953921585969162</v>
      </c>
      <c r="E30" s="33">
        <f t="shared" si="23"/>
        <v>1.0093520955922324</v>
      </c>
      <c r="F30" s="33">
        <f t="shared" si="23"/>
        <v>1.022489981318536</v>
      </c>
      <c r="G30" s="33">
        <f t="shared" si="23"/>
        <v>1.0154921954018505</v>
      </c>
      <c r="H30" s="33">
        <f t="shared" si="23"/>
        <v>1.0091234003070666</v>
      </c>
      <c r="I30" s="33">
        <f t="shared" si="23"/>
        <v>1.0212863374246983</v>
      </c>
      <c r="J30" s="33">
        <f t="shared" si="23"/>
        <v>0.9873567001467035</v>
      </c>
      <c r="K30" s="33">
        <f t="shared" si="23"/>
        <v>1.005966618987387</v>
      </c>
      <c r="L30" s="33">
        <f t="shared" si="23"/>
        <v>0.9982548123476777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1.0060515777897137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 (3)</v>
      </c>
      <c r="C31" s="30">
        <f>C16/100</f>
        <v>1.018134561742368</v>
      </c>
      <c r="D31" s="30">
        <f>D16/100</f>
        <v>0.9944125282012739</v>
      </c>
      <c r="E31" s="30">
        <f aca="true" t="shared" si="27" ref="E31:L31">E16/100</f>
        <v>1.0092207351847362</v>
      </c>
      <c r="F31" s="30">
        <f t="shared" si="27"/>
        <v>1.0248047939445524</v>
      </c>
      <c r="G31" s="30">
        <f t="shared" si="27"/>
        <v>1.015908929035952</v>
      </c>
      <c r="H31" s="30">
        <f t="shared" si="27"/>
        <v>0.9949574049254718</v>
      </c>
      <c r="I31" s="30">
        <f t="shared" si="27"/>
        <v>1.0206339793265207</v>
      </c>
      <c r="J31" s="30">
        <f t="shared" si="27"/>
        <v>0.976891621185906</v>
      </c>
      <c r="K31" s="30">
        <f t="shared" si="27"/>
        <v>1.0177763187570692</v>
      </c>
      <c r="L31" s="30">
        <f t="shared" si="27"/>
        <v>1.0019518786258923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1.018029436101175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102R1 (99-109)</v>
      </c>
      <c r="C32" s="33">
        <f aca="true" t="shared" si="29" ref="C32:D35">C$31+(C$36-C$31)*($A32-$A$31)/($A$36-$A$31)</f>
        <v>1.0183459588282244</v>
      </c>
      <c r="D32" s="33">
        <f t="shared" si="29"/>
        <v>0.9988236417850724</v>
      </c>
      <c r="E32" s="33">
        <f aca="true" t="shared" si="30" ref="E32:L35">E$31+(E$36-E$31)*($A32-$A$31)/($A$36-$A$31)</f>
        <v>1.0154385504051848</v>
      </c>
      <c r="F32" s="33">
        <f t="shared" si="30"/>
        <v>1.032937720850417</v>
      </c>
      <c r="G32" s="33">
        <f t="shared" si="30"/>
        <v>1.0182000131137907</v>
      </c>
      <c r="H32" s="33">
        <f t="shared" si="30"/>
        <v>1.0086808521137278</v>
      </c>
      <c r="I32" s="33">
        <f t="shared" si="30"/>
        <v>1.019472694893166</v>
      </c>
      <c r="J32" s="33">
        <f t="shared" si="30"/>
        <v>0.9818435657246535</v>
      </c>
      <c r="K32" s="33">
        <f t="shared" si="30"/>
        <v>1.0181285613897457</v>
      </c>
      <c r="L32" s="33">
        <f t="shared" si="30"/>
        <v>1.0114007314437758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1.0183866943234616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103R1 (15-23)</v>
      </c>
      <c r="C33" s="33">
        <f t="shared" si="29"/>
        <v>1.0185573559140806</v>
      </c>
      <c r="D33" s="33">
        <f t="shared" si="29"/>
        <v>1.003234755368871</v>
      </c>
      <c r="E33" s="33">
        <f t="shared" si="30"/>
        <v>1.0216563656256334</v>
      </c>
      <c r="F33" s="33">
        <f t="shared" si="30"/>
        <v>1.0410706477562814</v>
      </c>
      <c r="G33" s="33">
        <f t="shared" si="30"/>
        <v>1.0204910971916292</v>
      </c>
      <c r="H33" s="33">
        <f t="shared" si="30"/>
        <v>1.0224042993019837</v>
      </c>
      <c r="I33" s="33">
        <f t="shared" si="30"/>
        <v>1.0183114104598114</v>
      </c>
      <c r="J33" s="33">
        <f t="shared" si="30"/>
        <v>0.986795510263401</v>
      </c>
      <c r="K33" s="33">
        <f t="shared" si="30"/>
        <v>1.0184808040224222</v>
      </c>
      <c r="L33" s="33">
        <f t="shared" si="30"/>
        <v>1.0208495842616594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1.0187439525457482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104R2 (37-47)</v>
      </c>
      <c r="C34" s="33">
        <f t="shared" si="29"/>
        <v>1.018768752999937</v>
      </c>
      <c r="D34" s="33">
        <f t="shared" si="29"/>
        <v>1.0076458689526697</v>
      </c>
      <c r="E34" s="33">
        <f t="shared" si="30"/>
        <v>1.0278741808460823</v>
      </c>
      <c r="F34" s="33">
        <f t="shared" si="30"/>
        <v>1.049203574662146</v>
      </c>
      <c r="G34" s="33">
        <f t="shared" si="30"/>
        <v>1.022782181269468</v>
      </c>
      <c r="H34" s="33">
        <f t="shared" si="30"/>
        <v>1.0361277464902396</v>
      </c>
      <c r="I34" s="33">
        <f t="shared" si="30"/>
        <v>1.017150126026457</v>
      </c>
      <c r="J34" s="33">
        <f t="shared" si="30"/>
        <v>0.9917474548021485</v>
      </c>
      <c r="K34" s="33">
        <f t="shared" si="30"/>
        <v>1.0188330466550986</v>
      </c>
      <c r="L34" s="33">
        <f t="shared" si="30"/>
        <v>1.0302984370795432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1.0191012107680346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 (1)</v>
      </c>
      <c r="C35" s="33">
        <f t="shared" si="29"/>
        <v>1.0189801500857931</v>
      </c>
      <c r="D35" s="33">
        <f t="shared" si="29"/>
        <v>1.0120569825364683</v>
      </c>
      <c r="E35" s="33">
        <f t="shared" si="30"/>
        <v>1.034091996066531</v>
      </c>
      <c r="F35" s="33">
        <f t="shared" si="30"/>
        <v>1.0573365015680105</v>
      </c>
      <c r="G35" s="33">
        <f t="shared" si="30"/>
        <v>1.0250732653473065</v>
      </c>
      <c r="H35" s="33">
        <f t="shared" si="30"/>
        <v>1.0498511936784956</v>
      </c>
      <c r="I35" s="33">
        <f t="shared" si="30"/>
        <v>1.0159888415931024</v>
      </c>
      <c r="J35" s="33">
        <f t="shared" si="30"/>
        <v>0.996699399340896</v>
      </c>
      <c r="K35" s="33">
        <f t="shared" si="30"/>
        <v>1.019185289287775</v>
      </c>
      <c r="L35" s="33">
        <f t="shared" si="30"/>
        <v>1.0397472898974267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1.0194584689903212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 (4)</v>
      </c>
      <c r="C36" s="30">
        <f>C17/100</f>
        <v>1.0191915471716495</v>
      </c>
      <c r="D36" s="30">
        <f>D17/100</f>
        <v>1.0164680961202668</v>
      </c>
      <c r="E36" s="30">
        <f aca="true" t="shared" si="34" ref="E36:L36">E17/100</f>
        <v>1.0403098112869795</v>
      </c>
      <c r="F36" s="30">
        <f t="shared" si="34"/>
        <v>1.065469428473875</v>
      </c>
      <c r="G36" s="30">
        <f t="shared" si="34"/>
        <v>1.0273643494251452</v>
      </c>
      <c r="H36" s="30">
        <f t="shared" si="34"/>
        <v>1.0635746408667515</v>
      </c>
      <c r="I36" s="30">
        <f t="shared" si="34"/>
        <v>1.0148275571597478</v>
      </c>
      <c r="J36" s="30">
        <f t="shared" si="34"/>
        <v>1.0016513438796435</v>
      </c>
      <c r="K36" s="30">
        <f t="shared" si="34"/>
        <v>1.0195375319204516</v>
      </c>
      <c r="L36" s="30">
        <f t="shared" si="34"/>
        <v>1.0491961427153103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1.0198157272126078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 (1)</v>
      </c>
      <c r="C37" s="33">
        <f>C$36+(C$41-C$36)*($A37-$A$36)/($A$41-$A$36)</f>
        <v>1.0216864806836699</v>
      </c>
      <c r="D37" s="33">
        <f>D$36+(D$41-D$36)*($A37-$A$36)/($A$41-$A$36)</f>
        <v>1.0155733548420025</v>
      </c>
      <c r="E37" s="33">
        <f aca="true" t="shared" si="36" ref="E37:L38">E$36+(E$41-E$36)*($A37-$A$36)/($A$41-$A$36)</f>
        <v>1.049586008031251</v>
      </c>
      <c r="F37" s="33">
        <f t="shared" si="36"/>
        <v>1.068335725546736</v>
      </c>
      <c r="G37" s="33">
        <f t="shared" si="36"/>
        <v>1.0343636105113871</v>
      </c>
      <c r="H37" s="33">
        <f t="shared" si="36"/>
        <v>1.0652400738336187</v>
      </c>
      <c r="I37" s="33">
        <f t="shared" si="36"/>
        <v>1.02034670171197</v>
      </c>
      <c r="J37" s="33">
        <f t="shared" si="36"/>
        <v>0.9989998726182276</v>
      </c>
      <c r="K37" s="33">
        <f t="shared" si="36"/>
        <v>1.0282841737742163</v>
      </c>
      <c r="L37" s="33">
        <f t="shared" si="36"/>
        <v>1.0454250834459167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1.028686912667673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105R3 (23-32)</v>
      </c>
      <c r="C38" s="33">
        <f>C$36+(C$41-C$36)*($A38-$A$36)/($A$41-$A$36)</f>
        <v>1.0241814141956904</v>
      </c>
      <c r="D38" s="33">
        <f>D$36+(D$41-D$36)*($A38-$A$36)/($A$41-$A$36)</f>
        <v>1.0146786135637382</v>
      </c>
      <c r="E38" s="33">
        <f t="shared" si="36"/>
        <v>1.0588622047755223</v>
      </c>
      <c r="F38" s="33">
        <f t="shared" si="36"/>
        <v>1.071202022619597</v>
      </c>
      <c r="G38" s="33">
        <f t="shared" si="36"/>
        <v>1.0413628715976289</v>
      </c>
      <c r="H38" s="33">
        <f t="shared" si="36"/>
        <v>1.0669055068004862</v>
      </c>
      <c r="I38" s="33">
        <f t="shared" si="36"/>
        <v>1.0258658462641923</v>
      </c>
      <c r="J38" s="33">
        <f t="shared" si="36"/>
        <v>0.9963484013568118</v>
      </c>
      <c r="K38" s="33">
        <f t="shared" si="36"/>
        <v>1.0370308156279813</v>
      </c>
      <c r="L38" s="33">
        <f t="shared" si="36"/>
        <v>1.0416540241765229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1.0375580981227384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36R3 (98-106)</v>
      </c>
      <c r="C39" s="33">
        <f t="shared" si="38"/>
        <v>1.0266763477077108</v>
      </c>
      <c r="D39" s="33">
        <f t="shared" si="38"/>
        <v>1.0137838722854737</v>
      </c>
      <c r="E39" s="33">
        <f t="shared" si="38"/>
        <v>1.068138401519794</v>
      </c>
      <c r="F39" s="33">
        <f t="shared" si="38"/>
        <v>1.0740683196924583</v>
      </c>
      <c r="G39" s="33">
        <f t="shared" si="38"/>
        <v>1.0483621326838708</v>
      </c>
      <c r="H39" s="33">
        <f t="shared" si="38"/>
        <v>1.0685709397673535</v>
      </c>
      <c r="I39" s="33">
        <f t="shared" si="38"/>
        <v>1.0313849908164145</v>
      </c>
      <c r="J39" s="33">
        <f t="shared" si="38"/>
        <v>0.9936969300953958</v>
      </c>
      <c r="K39" s="33">
        <f t="shared" si="38"/>
        <v>1.045777457481746</v>
      </c>
      <c r="L39" s="33">
        <f t="shared" si="38"/>
        <v>1.0378829649071293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1.0464292835778035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107R2 (35-45)</v>
      </c>
      <c r="C40" s="33">
        <f t="shared" si="38"/>
        <v>1.0291712812197313</v>
      </c>
      <c r="D40" s="33">
        <f t="shared" si="38"/>
        <v>1.0128891310072095</v>
      </c>
      <c r="E40" s="33">
        <f t="shared" si="38"/>
        <v>1.0774145982640653</v>
      </c>
      <c r="F40" s="33">
        <f t="shared" si="38"/>
        <v>1.0769346167653193</v>
      </c>
      <c r="G40" s="33">
        <f t="shared" si="38"/>
        <v>1.0553613937701125</v>
      </c>
      <c r="H40" s="33">
        <f t="shared" si="38"/>
        <v>1.070236372734221</v>
      </c>
      <c r="I40" s="33">
        <f t="shared" si="38"/>
        <v>1.0369041353686368</v>
      </c>
      <c r="J40" s="33">
        <f t="shared" si="38"/>
        <v>0.99104545883398</v>
      </c>
      <c r="K40" s="33">
        <f t="shared" si="38"/>
        <v>1.054524099335511</v>
      </c>
      <c r="L40" s="33">
        <f t="shared" si="38"/>
        <v>1.0341119056377355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1.055300469032869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 (5)</v>
      </c>
      <c r="C41" s="30">
        <f>C18/100</f>
        <v>1.0316662147317517</v>
      </c>
      <c r="D41" s="30">
        <f>D18/100</f>
        <v>1.0119943897289452</v>
      </c>
      <c r="E41" s="30">
        <f aca="true" t="shared" si="40" ref="E41:L41">E18/100</f>
        <v>1.0866907950083367</v>
      </c>
      <c r="F41" s="30">
        <f t="shared" si="40"/>
        <v>1.0798009138381803</v>
      </c>
      <c r="G41" s="30">
        <f t="shared" si="40"/>
        <v>1.0623606548563544</v>
      </c>
      <c r="H41" s="30">
        <f t="shared" si="40"/>
        <v>1.0719018057010883</v>
      </c>
      <c r="I41" s="30">
        <f t="shared" si="40"/>
        <v>1.042423279920859</v>
      </c>
      <c r="J41" s="30">
        <f t="shared" si="40"/>
        <v>0.9883939875725641</v>
      </c>
      <c r="K41" s="30">
        <f t="shared" si="40"/>
        <v>1.0632707411892757</v>
      </c>
      <c r="L41" s="30">
        <f t="shared" si="40"/>
        <v>1.030340846368342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1.064171654487934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BIR-2 (2)</v>
      </c>
      <c r="C42" s="33">
        <f aca="true" t="shared" si="42" ref="C42:V43">C$41+(C$46-C$41)*($A42-$A$41)/($A$46-$A$41)</f>
        <v>1.0294215449892732</v>
      </c>
      <c r="D42" s="33">
        <f t="shared" si="42"/>
        <v>1.0144627262159989</v>
      </c>
      <c r="E42" s="33">
        <f t="shared" si="42"/>
        <v>1.0913134439786951</v>
      </c>
      <c r="F42" s="33">
        <f t="shared" si="42"/>
        <v>1.0904678775214283</v>
      </c>
      <c r="G42" s="33">
        <f t="shared" si="42"/>
        <v>1.0652663647410896</v>
      </c>
      <c r="H42" s="33">
        <f t="shared" si="42"/>
        <v>1.075282227657563</v>
      </c>
      <c r="I42" s="33">
        <f t="shared" si="42"/>
        <v>1.0437409715469563</v>
      </c>
      <c r="J42" s="33">
        <f t="shared" si="42"/>
        <v>0.9944735313564674</v>
      </c>
      <c r="K42" s="33">
        <f t="shared" si="42"/>
        <v>1.0692041710227127</v>
      </c>
      <c r="L42" s="33">
        <f t="shared" si="42"/>
        <v>1.0349864798408737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1.0701895705426974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109R2 (77-95)</v>
      </c>
      <c r="C43" s="33">
        <f>C$41+(C$46-C$41)*($A43-$A$41)/($A$46-$A$41)</f>
        <v>1.0271768752467947</v>
      </c>
      <c r="D43" s="33">
        <f>D$41+(D$46-D$41)*($A43-$A$41)/($A$46-$A$41)</f>
        <v>1.0169310627030526</v>
      </c>
      <c r="E43" s="33">
        <f t="shared" si="42"/>
        <v>1.0959360929490534</v>
      </c>
      <c r="F43" s="33">
        <f t="shared" si="42"/>
        <v>1.1011348412046762</v>
      </c>
      <c r="G43" s="33">
        <f t="shared" si="42"/>
        <v>1.068172074625825</v>
      </c>
      <c r="H43" s="33">
        <f t="shared" si="42"/>
        <v>1.078662649614038</v>
      </c>
      <c r="I43" s="33">
        <f t="shared" si="42"/>
        <v>1.0450586631730538</v>
      </c>
      <c r="J43" s="33">
        <f t="shared" si="42"/>
        <v>1.0005530751403708</v>
      </c>
      <c r="K43" s="33">
        <f t="shared" si="42"/>
        <v>1.0751376008561497</v>
      </c>
      <c r="L43" s="33">
        <f t="shared" si="42"/>
        <v>1.0396321133134057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1.076207486597461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111R2 (6-14)</v>
      </c>
      <c r="C44" s="33">
        <f t="shared" si="43"/>
        <v>1.024932205504316</v>
      </c>
      <c r="D44" s="33">
        <f t="shared" si="43"/>
        <v>1.0193993991901062</v>
      </c>
      <c r="E44" s="33">
        <f t="shared" si="43"/>
        <v>1.1005587419194118</v>
      </c>
      <c r="F44" s="33">
        <f t="shared" si="43"/>
        <v>1.1118018048879241</v>
      </c>
      <c r="G44" s="33">
        <f t="shared" si="43"/>
        <v>1.0710777845105601</v>
      </c>
      <c r="H44" s="33">
        <f t="shared" si="43"/>
        <v>1.0820430715705127</v>
      </c>
      <c r="I44" s="33">
        <f t="shared" si="43"/>
        <v>1.0463763547991511</v>
      </c>
      <c r="J44" s="33">
        <f t="shared" si="43"/>
        <v>1.0066326189242742</v>
      </c>
      <c r="K44" s="33">
        <f t="shared" si="43"/>
        <v>1.081071030689587</v>
      </c>
      <c r="L44" s="33">
        <f t="shared" si="43"/>
        <v>1.0442777467859374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1.0822254026522242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JGb-1 (1)</v>
      </c>
      <c r="C45" s="33">
        <f t="shared" si="43"/>
        <v>1.0226875357618375</v>
      </c>
      <c r="D45" s="33">
        <f t="shared" si="43"/>
        <v>1.02186773567716</v>
      </c>
      <c r="E45" s="33">
        <f t="shared" si="43"/>
        <v>1.10518139088977</v>
      </c>
      <c r="F45" s="33">
        <f t="shared" si="43"/>
        <v>1.122468768571172</v>
      </c>
      <c r="G45" s="33">
        <f t="shared" si="43"/>
        <v>1.0739834943952955</v>
      </c>
      <c r="H45" s="33">
        <f t="shared" si="43"/>
        <v>1.0854234935269875</v>
      </c>
      <c r="I45" s="33">
        <f t="shared" si="43"/>
        <v>1.0476940464252487</v>
      </c>
      <c r="J45" s="33">
        <f t="shared" si="43"/>
        <v>1.0127121627081774</v>
      </c>
      <c r="K45" s="33">
        <f t="shared" si="43"/>
        <v>1.087004460523024</v>
      </c>
      <c r="L45" s="33">
        <f t="shared" si="43"/>
        <v>1.0489233802584694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1.0882433187069878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 (6)</v>
      </c>
      <c r="C46" s="30">
        <f>C19/100</f>
        <v>1.020442866019359</v>
      </c>
      <c r="D46" s="30">
        <f>D19/100</f>
        <v>1.0243360721642136</v>
      </c>
      <c r="E46" s="30">
        <f aca="true" t="shared" si="45" ref="E46:L46">E19/100</f>
        <v>1.1098040398601285</v>
      </c>
      <c r="F46" s="30">
        <f t="shared" si="45"/>
        <v>1.13313573225442</v>
      </c>
      <c r="G46" s="30">
        <f t="shared" si="45"/>
        <v>1.0768892042800307</v>
      </c>
      <c r="H46" s="30">
        <f t="shared" si="45"/>
        <v>1.0888039154834623</v>
      </c>
      <c r="I46" s="30">
        <f t="shared" si="45"/>
        <v>1.049011738051346</v>
      </c>
      <c r="J46" s="30">
        <f t="shared" si="45"/>
        <v>1.0187917064920808</v>
      </c>
      <c r="K46" s="30">
        <f t="shared" si="45"/>
        <v>1.092937890356461</v>
      </c>
      <c r="L46" s="30">
        <f t="shared" si="45"/>
        <v>1.0535690137310012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1.094261234761751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111R3 (131-138)</v>
      </c>
      <c r="C47" s="28">
        <f>C$46+(C$51-C$46)*($A47-$A$46)/($A$51-$A$46)</f>
        <v>1.029701004333713</v>
      </c>
      <c r="D47" s="28">
        <f>D$46+(D$51-D$46)*($A47-$A$46)/($A$51-$A$46)</f>
        <v>1.028913041759096</v>
      </c>
      <c r="E47" s="28">
        <f aca="true" t="shared" si="47" ref="E47:L47">E$46+(E$51-E$46)*($A47-$A$46)/($A$51-$A$46)</f>
        <v>1.113425253757169</v>
      </c>
      <c r="F47" s="28">
        <f t="shared" si="47"/>
        <v>1.1404512906674114</v>
      </c>
      <c r="G47" s="28">
        <f t="shared" si="47"/>
        <v>1.0793161527779274</v>
      </c>
      <c r="H47" s="28">
        <f t="shared" si="47"/>
        <v>1.0968985667758004</v>
      </c>
      <c r="I47" s="28">
        <f t="shared" si="47"/>
        <v>1.0545454796547158</v>
      </c>
      <c r="J47" s="28">
        <f t="shared" si="47"/>
        <v>1.0227660268452976</v>
      </c>
      <c r="K47" s="28">
        <f t="shared" si="47"/>
        <v>1.097388300770054</v>
      </c>
      <c r="L47" s="28">
        <f t="shared" si="47"/>
        <v>1.05871369242138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1.0987750146546758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 (2)</v>
      </c>
      <c r="C48" s="28">
        <f aca="true" t="shared" si="49" ref="C48:S50">C$46+(C$51-C$46)*($A48-$A$46)/($A$51-$A$46)</f>
        <v>1.0389591426480669</v>
      </c>
      <c r="D48" s="28">
        <f t="shared" si="49"/>
        <v>1.0334900113539784</v>
      </c>
      <c r="E48" s="28">
        <f t="shared" si="49"/>
        <v>1.1170464676542093</v>
      </c>
      <c r="F48" s="28">
        <f t="shared" si="49"/>
        <v>1.1477668490804027</v>
      </c>
      <c r="G48" s="28">
        <f t="shared" si="49"/>
        <v>1.0817431012758243</v>
      </c>
      <c r="H48" s="28">
        <f t="shared" si="49"/>
        <v>1.1049932180681385</v>
      </c>
      <c r="I48" s="28">
        <f t="shared" si="49"/>
        <v>1.0600792212580856</v>
      </c>
      <c r="J48" s="28">
        <f t="shared" si="49"/>
        <v>1.0267403471985144</v>
      </c>
      <c r="K48" s="28">
        <f t="shared" si="49"/>
        <v>1.1018387111836472</v>
      </c>
      <c r="L48" s="28">
        <f t="shared" si="49"/>
        <v>1.063858371111759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1.1032887945476006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113R2 (7-22)</v>
      </c>
      <c r="C49" s="28">
        <f>C$46+(C$51-C$46)*($A49-$A$46)/($A$51-$A$46)</f>
        <v>1.0482172809624208</v>
      </c>
      <c r="D49" s="28">
        <f>D$46+(D$51-D$46)*($A49-$A$46)/($A$51-$A$46)</f>
        <v>1.0380669809488607</v>
      </c>
      <c r="E49" s="28">
        <f t="shared" si="49"/>
        <v>1.12066768155125</v>
      </c>
      <c r="F49" s="28">
        <f t="shared" si="49"/>
        <v>1.155082407493394</v>
      </c>
      <c r="G49" s="28">
        <f t="shared" si="49"/>
        <v>1.084170049773721</v>
      </c>
      <c r="H49" s="28">
        <f t="shared" si="49"/>
        <v>1.1130878693604764</v>
      </c>
      <c r="I49" s="28">
        <f t="shared" si="49"/>
        <v>1.0656129628614552</v>
      </c>
      <c r="J49" s="28">
        <f t="shared" si="49"/>
        <v>1.030714667551731</v>
      </c>
      <c r="K49" s="28">
        <f t="shared" si="49"/>
        <v>1.1062891215972401</v>
      </c>
      <c r="L49" s="28">
        <f t="shared" si="49"/>
        <v>1.069003049802138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1.1078025744405253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113R2 (145-149)</v>
      </c>
      <c r="C50" s="28">
        <f t="shared" si="49"/>
        <v>1.0574754192767748</v>
      </c>
      <c r="D50" s="28">
        <f t="shared" si="49"/>
        <v>1.0426439505437433</v>
      </c>
      <c r="E50" s="28">
        <f t="shared" si="49"/>
        <v>1.1242888954482904</v>
      </c>
      <c r="F50" s="28">
        <f t="shared" si="49"/>
        <v>1.1623979659063854</v>
      </c>
      <c r="G50" s="28">
        <f t="shared" si="49"/>
        <v>1.086596998271618</v>
      </c>
      <c r="H50" s="28">
        <f t="shared" si="49"/>
        <v>1.1211825206528145</v>
      </c>
      <c r="I50" s="28">
        <f t="shared" si="49"/>
        <v>1.071146704464825</v>
      </c>
      <c r="J50" s="28">
        <f t="shared" si="49"/>
        <v>1.0346889879049477</v>
      </c>
      <c r="K50" s="28">
        <f t="shared" si="49"/>
        <v>1.1107395320108333</v>
      </c>
      <c r="L50" s="28">
        <f t="shared" si="49"/>
        <v>1.074147728492517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1.1123163543334502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 (7)</v>
      </c>
      <c r="C51" s="30">
        <f>C20/100</f>
        <v>1.0667335575911288</v>
      </c>
      <c r="D51" s="30">
        <f>D20/100</f>
        <v>1.0472209201386256</v>
      </c>
      <c r="E51" s="30">
        <f aca="true" t="shared" si="52" ref="E51:L51">E20/100</f>
        <v>1.1279101093453308</v>
      </c>
      <c r="F51" s="30">
        <f t="shared" si="52"/>
        <v>1.1697135243193768</v>
      </c>
      <c r="G51" s="30">
        <f t="shared" si="52"/>
        <v>1.0890239467695146</v>
      </c>
      <c r="H51" s="30">
        <f t="shared" si="52"/>
        <v>1.1292771719451526</v>
      </c>
      <c r="I51" s="30">
        <f t="shared" si="52"/>
        <v>1.076680446068195</v>
      </c>
      <c r="J51" s="30">
        <f t="shared" si="52"/>
        <v>1.0386633082581644</v>
      </c>
      <c r="K51" s="30">
        <f t="shared" si="52"/>
        <v>1.1151899424244263</v>
      </c>
      <c r="L51" s="30">
        <f t="shared" si="52"/>
        <v>1.0792924071828958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1.116830134226375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 (2)</v>
      </c>
      <c r="C52" s="28">
        <f aca="true" t="shared" si="54" ref="C52:D55">C$51+(C$56-C$51)*($A52-$A$51)/($A$56-$A$51)</f>
        <v>1.0676452844739326</v>
      </c>
      <c r="D52" s="28">
        <f t="shared" si="54"/>
        <v>1.0500415368038485</v>
      </c>
      <c r="E52" s="28">
        <f aca="true" t="shared" si="55" ref="E52:L52">E$51+(E$56-E$51)*($A52-$A$51)/($A$56-$A$51)</f>
        <v>1.1380795479305754</v>
      </c>
      <c r="F52" s="28">
        <f t="shared" si="55"/>
        <v>1.1763996443975275</v>
      </c>
      <c r="G52" s="28">
        <f t="shared" si="55"/>
        <v>1.0910227419745442</v>
      </c>
      <c r="H52" s="28">
        <f t="shared" si="55"/>
        <v>1.1329910728359749</v>
      </c>
      <c r="I52" s="28">
        <f t="shared" si="55"/>
        <v>1.0790664846747615</v>
      </c>
      <c r="J52" s="28">
        <f t="shared" si="55"/>
        <v>1.0411397080884792</v>
      </c>
      <c r="K52" s="28">
        <f t="shared" si="55"/>
        <v>1.1181620589500958</v>
      </c>
      <c r="L52" s="28">
        <f t="shared" si="55"/>
        <v>1.0857491845596088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1.1198445707763212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 (2)</v>
      </c>
      <c r="C53" s="28">
        <f t="shared" si="54"/>
        <v>1.0685570113567364</v>
      </c>
      <c r="D53" s="28">
        <f t="shared" si="54"/>
        <v>1.0528621534690714</v>
      </c>
      <c r="E53" s="28">
        <f aca="true" t="shared" si="57" ref="E53:L55">E$51+(E$56-E$51)*($A53-$A$51)/($A$56-$A$51)</f>
        <v>1.14824898651582</v>
      </c>
      <c r="F53" s="28">
        <f t="shared" si="57"/>
        <v>1.183085764475678</v>
      </c>
      <c r="G53" s="28">
        <f t="shared" si="57"/>
        <v>1.093021537179574</v>
      </c>
      <c r="H53" s="28">
        <f t="shared" si="57"/>
        <v>1.1367049737267974</v>
      </c>
      <c r="I53" s="28">
        <f t="shared" si="57"/>
        <v>1.081452523281328</v>
      </c>
      <c r="J53" s="28">
        <f t="shared" si="57"/>
        <v>1.0436161079187942</v>
      </c>
      <c r="K53" s="28">
        <f t="shared" si="57"/>
        <v>1.1211341754757653</v>
      </c>
      <c r="L53" s="28">
        <f t="shared" si="57"/>
        <v>1.0922059619363218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1.1228590073262674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DTS-1 (2)</v>
      </c>
      <c r="C54" s="28">
        <f t="shared" si="54"/>
        <v>1.0694687382395405</v>
      </c>
      <c r="D54" s="28">
        <f t="shared" si="54"/>
        <v>1.0556827701342946</v>
      </c>
      <c r="E54" s="28">
        <f t="shared" si="57"/>
        <v>1.1584184251010647</v>
      </c>
      <c r="F54" s="28">
        <f t="shared" si="57"/>
        <v>1.1897718845538288</v>
      </c>
      <c r="G54" s="28">
        <f t="shared" si="57"/>
        <v>1.0950203323846035</v>
      </c>
      <c r="H54" s="28">
        <f t="shared" si="57"/>
        <v>1.1404188746176196</v>
      </c>
      <c r="I54" s="28">
        <f t="shared" si="57"/>
        <v>1.0838385618878945</v>
      </c>
      <c r="J54" s="28">
        <f t="shared" si="57"/>
        <v>1.046092507749109</v>
      </c>
      <c r="K54" s="28">
        <f t="shared" si="57"/>
        <v>1.1241062920014349</v>
      </c>
      <c r="L54" s="28">
        <f t="shared" si="57"/>
        <v>1.098662739313035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1.1258734438762137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JGb-1 (2)</v>
      </c>
      <c r="C55" s="28">
        <f t="shared" si="54"/>
        <v>1.0703804651223443</v>
      </c>
      <c r="D55" s="28">
        <f t="shared" si="54"/>
        <v>1.0585033867995175</v>
      </c>
      <c r="E55" s="28">
        <f t="shared" si="57"/>
        <v>1.1685878636863094</v>
      </c>
      <c r="F55" s="28">
        <f t="shared" si="57"/>
        <v>1.1964580046319793</v>
      </c>
      <c r="G55" s="28">
        <f t="shared" si="57"/>
        <v>1.0970191275896333</v>
      </c>
      <c r="H55" s="28">
        <f t="shared" si="57"/>
        <v>1.144132775508442</v>
      </c>
      <c r="I55" s="28">
        <f t="shared" si="57"/>
        <v>1.086224600494461</v>
      </c>
      <c r="J55" s="28">
        <f t="shared" si="57"/>
        <v>1.048568907579424</v>
      </c>
      <c r="K55" s="28">
        <f t="shared" si="57"/>
        <v>1.1270784085271044</v>
      </c>
      <c r="L55" s="28">
        <f t="shared" si="57"/>
        <v>1.105119516689748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1.12888788042616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 (8)</v>
      </c>
      <c r="C56" s="30">
        <f>C21/100</f>
        <v>1.0712921920051481</v>
      </c>
      <c r="D56" s="30">
        <f>D21/100</f>
        <v>1.0613240034647404</v>
      </c>
      <c r="E56" s="30">
        <f aca="true" t="shared" si="58" ref="E56:L56">E21/100</f>
        <v>1.178757302271554</v>
      </c>
      <c r="F56" s="30">
        <f t="shared" si="58"/>
        <v>1.20314412471013</v>
      </c>
      <c r="G56" s="30">
        <f t="shared" si="58"/>
        <v>1.0990179227946628</v>
      </c>
      <c r="H56" s="30">
        <f t="shared" si="58"/>
        <v>1.1478466763992643</v>
      </c>
      <c r="I56" s="30">
        <f t="shared" si="58"/>
        <v>1.0886106391010275</v>
      </c>
      <c r="J56" s="30">
        <f t="shared" si="58"/>
        <v>1.0510453074097388</v>
      </c>
      <c r="K56" s="30">
        <f t="shared" si="58"/>
        <v>1.130050525052774</v>
      </c>
      <c r="L56" s="30">
        <f t="shared" si="58"/>
        <v>1.111576294066461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1.1319023169761062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968"/>
  <sheetViews>
    <sheetView workbookViewId="0" topLeftCell="A1">
      <selection activeCell="A33" sqref="A1:IV16384"/>
    </sheetView>
  </sheetViews>
  <sheetFormatPr defaultColWidth="11.421875" defaultRowHeight="12.75"/>
  <cols>
    <col min="1" max="16384" width="11.421875" style="92" customWidth="1"/>
  </cols>
  <sheetData>
    <row r="5" ht="16.5">
      <c r="F5" s="132" t="s">
        <v>740</v>
      </c>
    </row>
    <row r="8" ht="12.75">
      <c r="F8" s="133" t="s">
        <v>943</v>
      </c>
    </row>
    <row r="13" spans="1:7" ht="12.75">
      <c r="A13" s="134" t="s">
        <v>741</v>
      </c>
      <c r="F13" s="135" t="s">
        <v>742</v>
      </c>
      <c r="G13" s="136" t="s">
        <v>743</v>
      </c>
    </row>
    <row r="14" spans="4:11" ht="12.75">
      <c r="D14" s="137" t="s">
        <v>744</v>
      </c>
      <c r="E14" s="136" t="s">
        <v>911</v>
      </c>
      <c r="G14" s="135" t="s">
        <v>745</v>
      </c>
      <c r="I14" s="136" t="s">
        <v>746</v>
      </c>
      <c r="J14" s="135" t="s">
        <v>747</v>
      </c>
      <c r="K14" s="138">
        <v>0.7254902124404907</v>
      </c>
    </row>
    <row r="15" spans="6:7" ht="12.75">
      <c r="F15" s="137" t="s">
        <v>748</v>
      </c>
      <c r="G15" s="136" t="s">
        <v>749</v>
      </c>
    </row>
    <row r="16" spans="1:11" ht="12.75">
      <c r="A16" s="139" t="s">
        <v>750</v>
      </c>
      <c r="B16" s="140">
        <v>38380.84494212963</v>
      </c>
      <c r="D16" s="135" t="s">
        <v>751</v>
      </c>
      <c r="E16" s="136" t="s">
        <v>752</v>
      </c>
      <c r="F16" s="135" t="s">
        <v>753</v>
      </c>
      <c r="G16" s="136" t="s">
        <v>754</v>
      </c>
      <c r="H16" s="135" t="s">
        <v>755</v>
      </c>
      <c r="I16" s="136" t="s">
        <v>756</v>
      </c>
      <c r="J16" s="135" t="s">
        <v>757</v>
      </c>
      <c r="K16" s="138">
        <v>3.1764707565307617</v>
      </c>
    </row>
    <row r="19" spans="1:16" ht="12.75">
      <c r="A19" s="141" t="s">
        <v>758</v>
      </c>
      <c r="B19" s="136" t="s">
        <v>912</v>
      </c>
      <c r="D19" s="141" t="s">
        <v>759</v>
      </c>
      <c r="E19" s="136" t="s">
        <v>760</v>
      </c>
      <c r="F19" s="137" t="s">
        <v>761</v>
      </c>
      <c r="G19" s="142" t="s">
        <v>762</v>
      </c>
      <c r="H19" s="143">
        <v>1</v>
      </c>
      <c r="I19" s="144" t="s">
        <v>763</v>
      </c>
      <c r="J19" s="143">
        <v>1</v>
      </c>
      <c r="K19" s="142" t="s">
        <v>764</v>
      </c>
      <c r="L19" s="145">
        <v>1</v>
      </c>
      <c r="M19" s="142" t="s">
        <v>765</v>
      </c>
      <c r="N19" s="146">
        <v>1</v>
      </c>
      <c r="O19" s="142" t="s">
        <v>766</v>
      </c>
      <c r="P19" s="146">
        <v>1</v>
      </c>
    </row>
    <row r="21" spans="1:10" ht="12.75">
      <c r="A21" s="147" t="s">
        <v>767</v>
      </c>
      <c r="C21" s="148" t="s">
        <v>768</v>
      </c>
      <c r="D21" s="148" t="s">
        <v>769</v>
      </c>
      <c r="F21" s="148" t="s">
        <v>770</v>
      </c>
      <c r="G21" s="148" t="s">
        <v>771</v>
      </c>
      <c r="H21" s="148" t="s">
        <v>772</v>
      </c>
      <c r="I21" s="149" t="s">
        <v>773</v>
      </c>
      <c r="J21" s="148" t="s">
        <v>774</v>
      </c>
    </row>
    <row r="22" spans="1:8" ht="12.75">
      <c r="A22" s="150" t="s">
        <v>841</v>
      </c>
      <c r="C22" s="151">
        <v>228.61599999992177</v>
      </c>
      <c r="D22" s="131">
        <v>34408.60879218578</v>
      </c>
      <c r="F22" s="131">
        <v>24718</v>
      </c>
      <c r="G22" s="131">
        <v>24760</v>
      </c>
      <c r="H22" s="152" t="s">
        <v>944</v>
      </c>
    </row>
    <row r="24" spans="4:8" ht="12.75">
      <c r="D24" s="131">
        <v>34624.22944533825</v>
      </c>
      <c r="F24" s="131">
        <v>24316</v>
      </c>
      <c r="G24" s="131">
        <v>24405</v>
      </c>
      <c r="H24" s="152" t="s">
        <v>945</v>
      </c>
    </row>
    <row r="26" spans="4:8" ht="12.75">
      <c r="D26" s="131">
        <v>34584.1322760582</v>
      </c>
      <c r="F26" s="131">
        <v>24557</v>
      </c>
      <c r="G26" s="131">
        <v>24565</v>
      </c>
      <c r="H26" s="152" t="s">
        <v>946</v>
      </c>
    </row>
    <row r="28" spans="1:8" ht="12.75">
      <c r="A28" s="147" t="s">
        <v>775</v>
      </c>
      <c r="C28" s="153" t="s">
        <v>776</v>
      </c>
      <c r="D28" s="131">
        <v>34538.99017119408</v>
      </c>
      <c r="F28" s="131">
        <v>24530.333333333336</v>
      </c>
      <c r="G28" s="131">
        <v>24576.666666666664</v>
      </c>
      <c r="H28" s="131">
        <v>9984.9009253217</v>
      </c>
    </row>
    <row r="29" spans="1:8" ht="12.75">
      <c r="A29" s="130">
        <v>38380.83961805556</v>
      </c>
      <c r="C29" s="153" t="s">
        <v>777</v>
      </c>
      <c r="D29" s="131">
        <v>114.67965704620143</v>
      </c>
      <c r="F29" s="131">
        <v>202.3223500588438</v>
      </c>
      <c r="G29" s="131">
        <v>177.7873261324702</v>
      </c>
      <c r="H29" s="131">
        <v>114.67965704620143</v>
      </c>
    </row>
    <row r="31" spans="3:8" ht="12.75">
      <c r="C31" s="153" t="s">
        <v>778</v>
      </c>
      <c r="D31" s="131">
        <v>0.33202955986201826</v>
      </c>
      <c r="F31" s="131">
        <v>0.8247843488694698</v>
      </c>
      <c r="G31" s="131">
        <v>0.7233988585343967</v>
      </c>
      <c r="H31" s="131">
        <v>1.1485307456118463</v>
      </c>
    </row>
    <row r="32" spans="1:10" ht="12.75">
      <c r="A32" s="147" t="s">
        <v>767</v>
      </c>
      <c r="C32" s="148" t="s">
        <v>768</v>
      </c>
      <c r="D32" s="148" t="s">
        <v>769</v>
      </c>
      <c r="F32" s="148" t="s">
        <v>770</v>
      </c>
      <c r="G32" s="148" t="s">
        <v>771</v>
      </c>
      <c r="H32" s="148" t="s">
        <v>772</v>
      </c>
      <c r="I32" s="149" t="s">
        <v>773</v>
      </c>
      <c r="J32" s="148" t="s">
        <v>774</v>
      </c>
    </row>
    <row r="33" spans="1:8" ht="12.75">
      <c r="A33" s="150" t="s">
        <v>842</v>
      </c>
      <c r="C33" s="151">
        <v>231.6040000000503</v>
      </c>
      <c r="D33" s="131">
        <v>61645.95745122433</v>
      </c>
      <c r="F33" s="131">
        <v>18532</v>
      </c>
      <c r="G33" s="131">
        <v>19711</v>
      </c>
      <c r="H33" s="152" t="s">
        <v>947</v>
      </c>
    </row>
    <row r="35" spans="4:8" ht="12.75">
      <c r="D35" s="131">
        <v>61049.40072828531</v>
      </c>
      <c r="F35" s="131">
        <v>18355</v>
      </c>
      <c r="G35" s="131">
        <v>19572</v>
      </c>
      <c r="H35" s="152" t="s">
        <v>948</v>
      </c>
    </row>
    <row r="37" spans="4:8" ht="12.75">
      <c r="D37" s="131">
        <v>59543.111088991165</v>
      </c>
      <c r="F37" s="131">
        <v>18401</v>
      </c>
      <c r="G37" s="131">
        <v>19761</v>
      </c>
      <c r="H37" s="152" t="s">
        <v>949</v>
      </c>
    </row>
    <row r="39" spans="1:8" ht="12.75">
      <c r="A39" s="147" t="s">
        <v>775</v>
      </c>
      <c r="C39" s="153" t="s">
        <v>776</v>
      </c>
      <c r="D39" s="131">
        <v>60746.15642283361</v>
      </c>
      <c r="F39" s="131">
        <v>18429.333333333332</v>
      </c>
      <c r="G39" s="131">
        <v>19681.333333333332</v>
      </c>
      <c r="H39" s="131">
        <v>41648.78679185961</v>
      </c>
    </row>
    <row r="40" spans="1:8" ht="12.75">
      <c r="A40" s="130">
        <v>38380.84008101852</v>
      </c>
      <c r="C40" s="153" t="s">
        <v>777</v>
      </c>
      <c r="D40" s="131">
        <v>1083.724382571681</v>
      </c>
      <c r="F40" s="131">
        <v>91.83862658671096</v>
      </c>
      <c r="G40" s="131">
        <v>97.9302472851638</v>
      </c>
      <c r="H40" s="131">
        <v>1083.724382571681</v>
      </c>
    </row>
    <row r="42" spans="3:8" ht="12.75">
      <c r="C42" s="153" t="s">
        <v>778</v>
      </c>
      <c r="D42" s="131">
        <v>1.7840213214943825</v>
      </c>
      <c r="F42" s="131">
        <v>0.49832853378695724</v>
      </c>
      <c r="G42" s="131">
        <v>0.497579333811211</v>
      </c>
      <c r="H42" s="131">
        <v>2.602055104240151</v>
      </c>
    </row>
    <row r="43" spans="1:10" ht="12.75">
      <c r="A43" s="147" t="s">
        <v>767</v>
      </c>
      <c r="C43" s="148" t="s">
        <v>768</v>
      </c>
      <c r="D43" s="148" t="s">
        <v>769</v>
      </c>
      <c r="F43" s="148" t="s">
        <v>770</v>
      </c>
      <c r="G43" s="148" t="s">
        <v>771</v>
      </c>
      <c r="H43" s="148" t="s">
        <v>772</v>
      </c>
      <c r="I43" s="149" t="s">
        <v>773</v>
      </c>
      <c r="J43" s="148" t="s">
        <v>774</v>
      </c>
    </row>
    <row r="44" spans="1:8" ht="12.75">
      <c r="A44" s="150" t="s">
        <v>840</v>
      </c>
      <c r="C44" s="151">
        <v>267.7160000000149</v>
      </c>
      <c r="D44" s="131">
        <v>60112.66592973471</v>
      </c>
      <c r="F44" s="131">
        <v>4763.25</v>
      </c>
      <c r="G44" s="131">
        <v>4859.25</v>
      </c>
      <c r="H44" s="152" t="s">
        <v>950</v>
      </c>
    </row>
    <row r="46" spans="4:8" ht="12.75">
      <c r="D46" s="131">
        <v>60052.962658941746</v>
      </c>
      <c r="F46" s="131">
        <v>4783.25</v>
      </c>
      <c r="G46" s="131">
        <v>4866.25</v>
      </c>
      <c r="H46" s="152" t="s">
        <v>951</v>
      </c>
    </row>
    <row r="48" spans="4:8" ht="12.75">
      <c r="D48" s="131">
        <v>57767.39678031206</v>
      </c>
      <c r="F48" s="131">
        <v>4859.5</v>
      </c>
      <c r="G48" s="131">
        <v>4887.5</v>
      </c>
      <c r="H48" s="152" t="s">
        <v>952</v>
      </c>
    </row>
    <row r="50" spans="1:8" ht="12.75">
      <c r="A50" s="147" t="s">
        <v>775</v>
      </c>
      <c r="C50" s="153" t="s">
        <v>776</v>
      </c>
      <c r="D50" s="131">
        <v>59311.00845632951</v>
      </c>
      <c r="F50" s="131">
        <v>4802</v>
      </c>
      <c r="G50" s="131">
        <v>4871</v>
      </c>
      <c r="H50" s="131">
        <v>54471.72686788186</v>
      </c>
    </row>
    <row r="51" spans="1:8" ht="12.75">
      <c r="A51" s="130">
        <v>38380.840729166666</v>
      </c>
      <c r="C51" s="153" t="s">
        <v>777</v>
      </c>
      <c r="D51" s="131">
        <v>1337.1401852041151</v>
      </c>
      <c r="F51" s="131">
        <v>50.790624134775115</v>
      </c>
      <c r="G51" s="131">
        <v>14.7118149798045</v>
      </c>
      <c r="H51" s="131">
        <v>1337.1401852041151</v>
      </c>
    </row>
    <row r="53" spans="3:8" ht="12.75">
      <c r="C53" s="153" t="s">
        <v>778</v>
      </c>
      <c r="D53" s="131">
        <v>2.2544553195190518</v>
      </c>
      <c r="F53" s="131">
        <v>1.0576972956013144</v>
      </c>
      <c r="G53" s="131">
        <v>0.3020286384685794</v>
      </c>
      <c r="H53" s="131">
        <v>2.4547416836027147</v>
      </c>
    </row>
    <row r="54" spans="1:10" ht="12.75">
      <c r="A54" s="147" t="s">
        <v>767</v>
      </c>
      <c r="C54" s="148" t="s">
        <v>768</v>
      </c>
      <c r="D54" s="148" t="s">
        <v>769</v>
      </c>
      <c r="F54" s="148" t="s">
        <v>770</v>
      </c>
      <c r="G54" s="148" t="s">
        <v>771</v>
      </c>
      <c r="H54" s="148" t="s">
        <v>772</v>
      </c>
      <c r="I54" s="149" t="s">
        <v>773</v>
      </c>
      <c r="J54" s="148" t="s">
        <v>774</v>
      </c>
    </row>
    <row r="55" spans="1:8" ht="12.75">
      <c r="A55" s="150" t="s">
        <v>839</v>
      </c>
      <c r="C55" s="151">
        <v>292.40199999976903</v>
      </c>
      <c r="D55" s="131">
        <v>56945.38147687912</v>
      </c>
      <c r="F55" s="131">
        <v>19220.5</v>
      </c>
      <c r="G55" s="131">
        <v>18184.25</v>
      </c>
      <c r="H55" s="152" t="s">
        <v>953</v>
      </c>
    </row>
    <row r="57" spans="4:8" ht="12.75">
      <c r="D57" s="131">
        <v>57925.25461649895</v>
      </c>
      <c r="F57" s="131">
        <v>19171.5</v>
      </c>
      <c r="G57" s="131">
        <v>18336.75</v>
      </c>
      <c r="H57" s="152" t="s">
        <v>954</v>
      </c>
    </row>
    <row r="59" spans="4:8" ht="12.75">
      <c r="D59" s="131">
        <v>57586.930345892906</v>
      </c>
      <c r="F59" s="131">
        <v>19382.5</v>
      </c>
      <c r="G59" s="131">
        <v>18270.75</v>
      </c>
      <c r="H59" s="152" t="s">
        <v>955</v>
      </c>
    </row>
    <row r="61" spans="1:8" ht="12.75">
      <c r="A61" s="147" t="s">
        <v>775</v>
      </c>
      <c r="C61" s="153" t="s">
        <v>776</v>
      </c>
      <c r="D61" s="131">
        <v>57485.855479756996</v>
      </c>
      <c r="F61" s="131">
        <v>19258.166666666668</v>
      </c>
      <c r="G61" s="131">
        <v>18263.916666666668</v>
      </c>
      <c r="H61" s="131">
        <v>38801.89293826813</v>
      </c>
    </row>
    <row r="62" spans="1:8" ht="12.75">
      <c r="A62" s="130">
        <v>38380.841412037036</v>
      </c>
      <c r="C62" s="153" t="s">
        <v>777</v>
      </c>
      <c r="D62" s="131">
        <v>497.69462410183144</v>
      </c>
      <c r="F62" s="131">
        <v>110.42795539777657</v>
      </c>
      <c r="G62" s="131">
        <v>76.47930003166434</v>
      </c>
      <c r="H62" s="131">
        <v>497.69462410183144</v>
      </c>
    </row>
    <row r="64" spans="3:8" ht="12.75">
      <c r="C64" s="153" t="s">
        <v>778</v>
      </c>
      <c r="D64" s="131">
        <v>0.8657688399141753</v>
      </c>
      <c r="F64" s="131">
        <v>0.5734084521602606</v>
      </c>
      <c r="G64" s="131">
        <v>0.4187453404846405</v>
      </c>
      <c r="H64" s="131">
        <v>1.2826555263518684</v>
      </c>
    </row>
    <row r="65" spans="1:10" ht="12.75">
      <c r="A65" s="147" t="s">
        <v>767</v>
      </c>
      <c r="C65" s="148" t="s">
        <v>768</v>
      </c>
      <c r="D65" s="148" t="s">
        <v>769</v>
      </c>
      <c r="F65" s="148" t="s">
        <v>770</v>
      </c>
      <c r="G65" s="148" t="s">
        <v>771</v>
      </c>
      <c r="H65" s="148" t="s">
        <v>772</v>
      </c>
      <c r="I65" s="149" t="s">
        <v>773</v>
      </c>
      <c r="J65" s="148" t="s">
        <v>774</v>
      </c>
    </row>
    <row r="66" spans="1:8" ht="12.75">
      <c r="A66" s="150" t="s">
        <v>893</v>
      </c>
      <c r="C66" s="151">
        <v>309.418</v>
      </c>
      <c r="D66" s="131">
        <v>24647.59466716647</v>
      </c>
      <c r="F66" s="131">
        <v>6366</v>
      </c>
      <c r="G66" s="131">
        <v>6032</v>
      </c>
      <c r="H66" s="152" t="s">
        <v>956</v>
      </c>
    </row>
    <row r="68" spans="4:8" ht="12.75">
      <c r="D68" s="131">
        <v>24813.57928556204</v>
      </c>
      <c r="F68" s="131">
        <v>6302</v>
      </c>
      <c r="G68" s="131">
        <v>6022</v>
      </c>
      <c r="H68" s="152" t="s">
        <v>957</v>
      </c>
    </row>
    <row r="70" spans="4:8" ht="12.75">
      <c r="D70" s="131">
        <v>25164.12297412753</v>
      </c>
      <c r="F70" s="131">
        <v>6434</v>
      </c>
      <c r="G70" s="131">
        <v>5640</v>
      </c>
      <c r="H70" s="152" t="s">
        <v>958</v>
      </c>
    </row>
    <row r="72" spans="1:8" ht="12.75">
      <c r="A72" s="147" t="s">
        <v>775</v>
      </c>
      <c r="C72" s="153" t="s">
        <v>776</v>
      </c>
      <c r="D72" s="131">
        <v>24875.098975618683</v>
      </c>
      <c r="F72" s="131">
        <v>6367.333333333334</v>
      </c>
      <c r="G72" s="131">
        <v>5898</v>
      </c>
      <c r="H72" s="131">
        <v>18770.917858084962</v>
      </c>
    </row>
    <row r="73" spans="1:8" ht="12.75">
      <c r="A73" s="130">
        <v>38380.841886574075</v>
      </c>
      <c r="C73" s="153" t="s">
        <v>777</v>
      </c>
      <c r="D73" s="131">
        <v>263.7022509794538</v>
      </c>
      <c r="F73" s="131">
        <v>66.01010023726167</v>
      </c>
      <c r="G73" s="131">
        <v>223.49049196777923</v>
      </c>
      <c r="H73" s="131">
        <v>263.7022509794538</v>
      </c>
    </row>
    <row r="75" spans="3:8" ht="12.75">
      <c r="C75" s="153" t="s">
        <v>778</v>
      </c>
      <c r="D75" s="131">
        <v>1.0601053336025779</v>
      </c>
      <c r="F75" s="131">
        <v>1.0366993022290076</v>
      </c>
      <c r="G75" s="131">
        <v>3.7892589346859813</v>
      </c>
      <c r="H75" s="131">
        <v>1.4048447336094045</v>
      </c>
    </row>
    <row r="76" spans="1:10" ht="12.75">
      <c r="A76" s="147" t="s">
        <v>767</v>
      </c>
      <c r="C76" s="148" t="s">
        <v>768</v>
      </c>
      <c r="D76" s="148" t="s">
        <v>769</v>
      </c>
      <c r="F76" s="148" t="s">
        <v>770</v>
      </c>
      <c r="G76" s="148" t="s">
        <v>771</v>
      </c>
      <c r="H76" s="148" t="s">
        <v>772</v>
      </c>
      <c r="I76" s="149" t="s">
        <v>773</v>
      </c>
      <c r="J76" s="148" t="s">
        <v>774</v>
      </c>
    </row>
    <row r="77" spans="1:8" ht="12.75">
      <c r="A77" s="150" t="s">
        <v>843</v>
      </c>
      <c r="C77" s="151">
        <v>324.75400000019</v>
      </c>
      <c r="D77" s="131">
        <v>53236.02027410269</v>
      </c>
      <c r="F77" s="131">
        <v>26809</v>
      </c>
      <c r="G77" s="131">
        <v>23703</v>
      </c>
      <c r="H77" s="152" t="s">
        <v>959</v>
      </c>
    </row>
    <row r="79" spans="4:8" ht="12.75">
      <c r="D79" s="131">
        <v>53613.24233722687</v>
      </c>
      <c r="F79" s="131">
        <v>26299.000000029802</v>
      </c>
      <c r="G79" s="131">
        <v>24209</v>
      </c>
      <c r="H79" s="152" t="s">
        <v>960</v>
      </c>
    </row>
    <row r="81" spans="4:8" ht="12.75">
      <c r="D81" s="131">
        <v>52990.78796505928</v>
      </c>
      <c r="F81" s="131">
        <v>26436</v>
      </c>
      <c r="G81" s="131">
        <v>24511</v>
      </c>
      <c r="H81" s="152" t="s">
        <v>961</v>
      </c>
    </row>
    <row r="83" spans="1:8" ht="12.75">
      <c r="A83" s="147" t="s">
        <v>775</v>
      </c>
      <c r="C83" s="153" t="s">
        <v>776</v>
      </c>
      <c r="D83" s="131">
        <v>53280.01685879628</v>
      </c>
      <c r="F83" s="131">
        <v>26514.666666676603</v>
      </c>
      <c r="G83" s="131">
        <v>24141</v>
      </c>
      <c r="H83" s="131">
        <v>27491.504797385875</v>
      </c>
    </row>
    <row r="84" spans="1:8" ht="12.75">
      <c r="A84" s="130">
        <v>38380.842361111114</v>
      </c>
      <c r="C84" s="153" t="s">
        <v>777</v>
      </c>
      <c r="D84" s="131">
        <v>313.55085067053705</v>
      </c>
      <c r="F84" s="131">
        <v>263.9438071389938</v>
      </c>
      <c r="G84" s="131">
        <v>408.2695188230441</v>
      </c>
      <c r="H84" s="131">
        <v>313.55085067053705</v>
      </c>
    </row>
    <row r="86" spans="3:8" ht="12.75">
      <c r="C86" s="153" t="s">
        <v>778</v>
      </c>
      <c r="D86" s="131">
        <v>0.5884961551373294</v>
      </c>
      <c r="F86" s="131">
        <v>0.9954634182549088</v>
      </c>
      <c r="G86" s="131">
        <v>1.6911872698854402</v>
      </c>
      <c r="H86" s="131">
        <v>1.1405372422551132</v>
      </c>
    </row>
    <row r="87" spans="1:10" ht="12.75">
      <c r="A87" s="147" t="s">
        <v>767</v>
      </c>
      <c r="C87" s="148" t="s">
        <v>768</v>
      </c>
      <c r="D87" s="148" t="s">
        <v>769</v>
      </c>
      <c r="F87" s="148" t="s">
        <v>770</v>
      </c>
      <c r="G87" s="148" t="s">
        <v>771</v>
      </c>
      <c r="H87" s="148" t="s">
        <v>772</v>
      </c>
      <c r="I87" s="149" t="s">
        <v>773</v>
      </c>
      <c r="J87" s="148" t="s">
        <v>774</v>
      </c>
    </row>
    <row r="88" spans="1:8" ht="12.75">
      <c r="A88" s="150" t="s">
        <v>862</v>
      </c>
      <c r="C88" s="151">
        <v>343.82299999985844</v>
      </c>
      <c r="D88" s="131">
        <v>52031.90003120899</v>
      </c>
      <c r="F88" s="131">
        <v>21232</v>
      </c>
      <c r="G88" s="131">
        <v>20950</v>
      </c>
      <c r="H88" s="152" t="s">
        <v>962</v>
      </c>
    </row>
    <row r="90" spans="4:8" ht="12.75">
      <c r="D90" s="131">
        <v>51898.68582546711</v>
      </c>
      <c r="F90" s="131">
        <v>21444</v>
      </c>
      <c r="G90" s="131">
        <v>20696</v>
      </c>
      <c r="H90" s="152" t="s">
        <v>963</v>
      </c>
    </row>
    <row r="92" spans="4:8" ht="12.75">
      <c r="D92" s="131">
        <v>52161.655767798424</v>
      </c>
      <c r="F92" s="131">
        <v>21598</v>
      </c>
      <c r="G92" s="131">
        <v>21170</v>
      </c>
      <c r="H92" s="152" t="s">
        <v>964</v>
      </c>
    </row>
    <row r="94" spans="1:8" ht="12.75">
      <c r="A94" s="147" t="s">
        <v>775</v>
      </c>
      <c r="C94" s="153" t="s">
        <v>776</v>
      </c>
      <c r="D94" s="131">
        <v>52030.74720815818</v>
      </c>
      <c r="F94" s="131">
        <v>21424.666666666664</v>
      </c>
      <c r="G94" s="131">
        <v>20938.666666666668</v>
      </c>
      <c r="H94" s="131">
        <v>30814.02480378659</v>
      </c>
    </row>
    <row r="95" spans="1:8" ht="12.75">
      <c r="A95" s="130">
        <v>38380.84280092592</v>
      </c>
      <c r="C95" s="153" t="s">
        <v>777</v>
      </c>
      <c r="D95" s="131">
        <v>131.48876146995852</v>
      </c>
      <c r="F95" s="131">
        <v>183.76434184393153</v>
      </c>
      <c r="G95" s="131">
        <v>237.20314781497598</v>
      </c>
      <c r="H95" s="131">
        <v>131.48876146995852</v>
      </c>
    </row>
    <row r="97" spans="3:8" ht="12.75">
      <c r="C97" s="153" t="s">
        <v>778</v>
      </c>
      <c r="D97" s="131">
        <v>0.2527135751941339</v>
      </c>
      <c r="F97" s="131">
        <v>0.8577232248370957</v>
      </c>
      <c r="G97" s="131">
        <v>1.1328474328911866</v>
      </c>
      <c r="H97" s="131">
        <v>0.4267172571815432</v>
      </c>
    </row>
    <row r="98" spans="1:10" ht="12.75">
      <c r="A98" s="147" t="s">
        <v>767</v>
      </c>
      <c r="C98" s="148" t="s">
        <v>768</v>
      </c>
      <c r="D98" s="148" t="s">
        <v>769</v>
      </c>
      <c r="F98" s="148" t="s">
        <v>770</v>
      </c>
      <c r="G98" s="148" t="s">
        <v>771</v>
      </c>
      <c r="H98" s="148" t="s">
        <v>772</v>
      </c>
      <c r="I98" s="149" t="s">
        <v>773</v>
      </c>
      <c r="J98" s="148" t="s">
        <v>774</v>
      </c>
    </row>
    <row r="99" spans="1:8" ht="12.75">
      <c r="A99" s="150" t="s">
        <v>844</v>
      </c>
      <c r="C99" s="151">
        <v>361.38400000007823</v>
      </c>
      <c r="D99" s="131">
        <v>56101.045051813126</v>
      </c>
      <c r="F99" s="131">
        <v>22766</v>
      </c>
      <c r="G99" s="131">
        <v>22136</v>
      </c>
      <c r="H99" s="152" t="s">
        <v>965</v>
      </c>
    </row>
    <row r="101" spans="4:8" ht="12.75">
      <c r="D101" s="131">
        <v>55838.3555354476</v>
      </c>
      <c r="F101" s="131">
        <v>22614</v>
      </c>
      <c r="G101" s="131">
        <v>22008</v>
      </c>
      <c r="H101" s="152" t="s">
        <v>966</v>
      </c>
    </row>
    <row r="103" spans="4:8" ht="12.75">
      <c r="D103" s="131">
        <v>54931.36445403099</v>
      </c>
      <c r="F103" s="131">
        <v>22066</v>
      </c>
      <c r="G103" s="131">
        <v>22290</v>
      </c>
      <c r="H103" s="152" t="s">
        <v>967</v>
      </c>
    </row>
    <row r="105" spans="1:8" ht="12.75">
      <c r="A105" s="147" t="s">
        <v>775</v>
      </c>
      <c r="C105" s="153" t="s">
        <v>776</v>
      </c>
      <c r="D105" s="131">
        <v>55623.58834709723</v>
      </c>
      <c r="F105" s="131">
        <v>22482</v>
      </c>
      <c r="G105" s="131">
        <v>22144.666666666664</v>
      </c>
      <c r="H105" s="131">
        <v>33296.64169867043</v>
      </c>
    </row>
    <row r="106" spans="1:8" ht="12.75">
      <c r="A106" s="130">
        <v>38380.84322916667</v>
      </c>
      <c r="C106" s="153" t="s">
        <v>777</v>
      </c>
      <c r="D106" s="131">
        <v>613.70341705155</v>
      </c>
      <c r="F106" s="131">
        <v>368.19560019098543</v>
      </c>
      <c r="G106" s="131">
        <v>141.1996222846695</v>
      </c>
      <c r="H106" s="131">
        <v>613.70341705155</v>
      </c>
    </row>
    <row r="108" spans="3:8" ht="12.75">
      <c r="C108" s="153" t="s">
        <v>778</v>
      </c>
      <c r="D108" s="131">
        <v>1.1033150418523416</v>
      </c>
      <c r="F108" s="131">
        <v>1.637735077799953</v>
      </c>
      <c r="G108" s="131">
        <v>0.6376236066682853</v>
      </c>
      <c r="H108" s="131">
        <v>1.8431390847325477</v>
      </c>
    </row>
    <row r="109" spans="1:10" ht="12.75">
      <c r="A109" s="147" t="s">
        <v>767</v>
      </c>
      <c r="C109" s="148" t="s">
        <v>768</v>
      </c>
      <c r="D109" s="148" t="s">
        <v>769</v>
      </c>
      <c r="F109" s="148" t="s">
        <v>770</v>
      </c>
      <c r="G109" s="148" t="s">
        <v>771</v>
      </c>
      <c r="H109" s="148" t="s">
        <v>772</v>
      </c>
      <c r="I109" s="149" t="s">
        <v>773</v>
      </c>
      <c r="J109" s="148" t="s">
        <v>774</v>
      </c>
    </row>
    <row r="110" spans="1:8" ht="12.75">
      <c r="A110" s="150" t="s">
        <v>863</v>
      </c>
      <c r="C110" s="151">
        <v>371.029</v>
      </c>
      <c r="D110" s="131">
        <v>54318.75234544277</v>
      </c>
      <c r="F110" s="131">
        <v>30572.000000029802</v>
      </c>
      <c r="G110" s="131">
        <v>30229.999999970198</v>
      </c>
      <c r="H110" s="152" t="s">
        <v>968</v>
      </c>
    </row>
    <row r="112" spans="4:8" ht="12.75">
      <c r="D112" s="131">
        <v>53612.48267889023</v>
      </c>
      <c r="F112" s="131">
        <v>30716.000000029802</v>
      </c>
      <c r="G112" s="131">
        <v>29096</v>
      </c>
      <c r="H112" s="152" t="s">
        <v>969</v>
      </c>
    </row>
    <row r="114" spans="4:8" ht="12.75">
      <c r="D114" s="131">
        <v>53149.25510418415</v>
      </c>
      <c r="F114" s="131">
        <v>30072.000000029802</v>
      </c>
      <c r="G114" s="131">
        <v>29681.999999970198</v>
      </c>
      <c r="H114" s="152" t="s">
        <v>970</v>
      </c>
    </row>
    <row r="116" spans="1:8" ht="12.75">
      <c r="A116" s="147" t="s">
        <v>775</v>
      </c>
      <c r="C116" s="153" t="s">
        <v>776</v>
      </c>
      <c r="D116" s="131">
        <v>53693.49670950572</v>
      </c>
      <c r="F116" s="131">
        <v>30453.333333363138</v>
      </c>
      <c r="G116" s="131">
        <v>29669.333333313465</v>
      </c>
      <c r="H116" s="131">
        <v>23538.514327535693</v>
      </c>
    </row>
    <row r="117" spans="1:8" ht="12.75">
      <c r="A117" s="130">
        <v>38380.843680555554</v>
      </c>
      <c r="C117" s="153" t="s">
        <v>777</v>
      </c>
      <c r="D117" s="131">
        <v>588.9426153668537</v>
      </c>
      <c r="F117" s="131">
        <v>338.0019723811339</v>
      </c>
      <c r="G117" s="131">
        <v>567.1061041079058</v>
      </c>
      <c r="H117" s="131">
        <v>588.9426153668537</v>
      </c>
    </row>
    <row r="119" spans="3:8" ht="12.75">
      <c r="C119" s="153" t="s">
        <v>778</v>
      </c>
      <c r="D119" s="131">
        <v>1.096860237196266</v>
      </c>
      <c r="F119" s="131">
        <v>1.1099013979229522</v>
      </c>
      <c r="G119" s="131">
        <v>1.9114217961586117</v>
      </c>
      <c r="H119" s="131">
        <v>2.502038179520531</v>
      </c>
    </row>
    <row r="120" spans="1:10" ht="12.75">
      <c r="A120" s="147" t="s">
        <v>767</v>
      </c>
      <c r="C120" s="148" t="s">
        <v>768</v>
      </c>
      <c r="D120" s="148" t="s">
        <v>769</v>
      </c>
      <c r="F120" s="148" t="s">
        <v>770</v>
      </c>
      <c r="G120" s="148" t="s">
        <v>771</v>
      </c>
      <c r="H120" s="148" t="s">
        <v>772</v>
      </c>
      <c r="I120" s="149" t="s">
        <v>773</v>
      </c>
      <c r="J120" s="148" t="s">
        <v>774</v>
      </c>
    </row>
    <row r="121" spans="1:8" ht="12.75">
      <c r="A121" s="150" t="s">
        <v>838</v>
      </c>
      <c r="C121" s="151">
        <v>407.77100000018254</v>
      </c>
      <c r="D121" s="131">
        <v>5247470.971458435</v>
      </c>
      <c r="F121" s="131">
        <v>75100</v>
      </c>
      <c r="G121" s="131">
        <v>69300</v>
      </c>
      <c r="H121" s="152" t="s">
        <v>971</v>
      </c>
    </row>
    <row r="123" spans="4:8" ht="12.75">
      <c r="D123" s="131">
        <v>5248330.6746521</v>
      </c>
      <c r="F123" s="131">
        <v>72900</v>
      </c>
      <c r="G123" s="131">
        <v>69600</v>
      </c>
      <c r="H123" s="152" t="s">
        <v>972</v>
      </c>
    </row>
    <row r="125" spans="4:8" ht="12.75">
      <c r="D125" s="131">
        <v>5202394.876731873</v>
      </c>
      <c r="F125" s="131">
        <v>73400</v>
      </c>
      <c r="G125" s="131">
        <v>70500</v>
      </c>
      <c r="H125" s="152" t="s">
        <v>973</v>
      </c>
    </row>
    <row r="127" spans="1:8" ht="12.75">
      <c r="A127" s="147" t="s">
        <v>775</v>
      </c>
      <c r="C127" s="153" t="s">
        <v>776</v>
      </c>
      <c r="D127" s="131">
        <v>5232732.174280803</v>
      </c>
      <c r="F127" s="131">
        <v>73800</v>
      </c>
      <c r="G127" s="131">
        <v>69800</v>
      </c>
      <c r="H127" s="131">
        <v>5160964.878683318</v>
      </c>
    </row>
    <row r="128" spans="1:8" ht="12.75">
      <c r="A128" s="130">
        <v>38380.844143518516</v>
      </c>
      <c r="C128" s="153" t="s">
        <v>777</v>
      </c>
      <c r="D128" s="131">
        <v>26276.386534808524</v>
      </c>
      <c r="F128" s="131">
        <v>1153.2562594670794</v>
      </c>
      <c r="G128" s="131">
        <v>624.4997998398399</v>
      </c>
      <c r="H128" s="131">
        <v>26276.386534808524</v>
      </c>
    </row>
    <row r="130" spans="3:8" ht="12.75">
      <c r="C130" s="153" t="s">
        <v>778</v>
      </c>
      <c r="D130" s="131">
        <v>0.5021542410283973</v>
      </c>
      <c r="F130" s="131">
        <v>1.5626778583564762</v>
      </c>
      <c r="G130" s="131">
        <v>0.8946988536387391</v>
      </c>
      <c r="H130" s="131">
        <v>0.5091370926266066</v>
      </c>
    </row>
    <row r="131" spans="1:10" ht="12.75">
      <c r="A131" s="147" t="s">
        <v>767</v>
      </c>
      <c r="C131" s="148" t="s">
        <v>768</v>
      </c>
      <c r="D131" s="148" t="s">
        <v>769</v>
      </c>
      <c r="F131" s="148" t="s">
        <v>770</v>
      </c>
      <c r="G131" s="148" t="s">
        <v>771</v>
      </c>
      <c r="H131" s="148" t="s">
        <v>772</v>
      </c>
      <c r="I131" s="149" t="s">
        <v>773</v>
      </c>
      <c r="J131" s="148" t="s">
        <v>774</v>
      </c>
    </row>
    <row r="132" spans="1:8" ht="12.75">
      <c r="A132" s="150" t="s">
        <v>845</v>
      </c>
      <c r="C132" s="151">
        <v>455.40299999993294</v>
      </c>
      <c r="D132" s="131">
        <v>497356.3578515053</v>
      </c>
      <c r="F132" s="131">
        <v>43530</v>
      </c>
      <c r="G132" s="131">
        <v>44955</v>
      </c>
      <c r="H132" s="152" t="s">
        <v>974</v>
      </c>
    </row>
    <row r="134" spans="4:8" ht="12.75">
      <c r="D134" s="131">
        <v>493355.1703476906</v>
      </c>
      <c r="F134" s="131">
        <v>43417.5</v>
      </c>
      <c r="G134" s="131">
        <v>45160</v>
      </c>
      <c r="H134" s="152" t="s">
        <v>975</v>
      </c>
    </row>
    <row r="136" spans="4:8" ht="12.75">
      <c r="D136" s="131">
        <v>488446.5781211853</v>
      </c>
      <c r="F136" s="131">
        <v>43890</v>
      </c>
      <c r="G136" s="131">
        <v>44890</v>
      </c>
      <c r="H136" s="152" t="s">
        <v>976</v>
      </c>
    </row>
    <row r="138" spans="1:8" ht="12.75">
      <c r="A138" s="147" t="s">
        <v>775</v>
      </c>
      <c r="C138" s="153" t="s">
        <v>776</v>
      </c>
      <c r="D138" s="131">
        <v>493052.70210679376</v>
      </c>
      <c r="F138" s="131">
        <v>43612.5</v>
      </c>
      <c r="G138" s="131">
        <v>45001.66666666667</v>
      </c>
      <c r="H138" s="131">
        <v>448749.65704865416</v>
      </c>
    </row>
    <row r="139" spans="1:8" ht="12.75">
      <c r="A139" s="130">
        <v>38380.84479166667</v>
      </c>
      <c r="C139" s="153" t="s">
        <v>777</v>
      </c>
      <c r="D139" s="131">
        <v>4462.5843396266755</v>
      </c>
      <c r="F139" s="131">
        <v>246.81724007856502</v>
      </c>
      <c r="G139" s="131">
        <v>140.91959882618647</v>
      </c>
      <c r="H139" s="131">
        <v>4462.5843396266755</v>
      </c>
    </row>
    <row r="141" spans="3:8" ht="12.75">
      <c r="C141" s="153" t="s">
        <v>778</v>
      </c>
      <c r="D141" s="131">
        <v>0.90509276605893</v>
      </c>
      <c r="F141" s="131">
        <v>0.5659323360930124</v>
      </c>
      <c r="G141" s="131">
        <v>0.3131430661668526</v>
      </c>
      <c r="H141" s="131">
        <v>0.9944485236994474</v>
      </c>
    </row>
    <row r="142" spans="1:16" ht="12.75">
      <c r="A142" s="141" t="s">
        <v>758</v>
      </c>
      <c r="B142" s="136" t="s">
        <v>913</v>
      </c>
      <c r="D142" s="141" t="s">
        <v>759</v>
      </c>
      <c r="E142" s="136" t="s">
        <v>760</v>
      </c>
      <c r="F142" s="137" t="s">
        <v>779</v>
      </c>
      <c r="G142" s="142" t="s">
        <v>762</v>
      </c>
      <c r="H142" s="143">
        <v>1</v>
      </c>
      <c r="I142" s="144" t="s">
        <v>763</v>
      </c>
      <c r="J142" s="143">
        <v>2</v>
      </c>
      <c r="K142" s="142" t="s">
        <v>764</v>
      </c>
      <c r="L142" s="145">
        <v>1</v>
      </c>
      <c r="M142" s="142" t="s">
        <v>765</v>
      </c>
      <c r="N142" s="146">
        <v>1</v>
      </c>
      <c r="O142" s="142" t="s">
        <v>766</v>
      </c>
      <c r="P142" s="146">
        <v>1</v>
      </c>
    </row>
    <row r="144" spans="1:10" ht="12.75">
      <c r="A144" s="147" t="s">
        <v>767</v>
      </c>
      <c r="C144" s="148" t="s">
        <v>768</v>
      </c>
      <c r="D144" s="148" t="s">
        <v>769</v>
      </c>
      <c r="F144" s="148" t="s">
        <v>770</v>
      </c>
      <c r="G144" s="148" t="s">
        <v>771</v>
      </c>
      <c r="H144" s="148" t="s">
        <v>772</v>
      </c>
      <c r="I144" s="149" t="s">
        <v>773</v>
      </c>
      <c r="J144" s="148" t="s">
        <v>774</v>
      </c>
    </row>
    <row r="145" spans="1:8" ht="12.75">
      <c r="A145" s="150" t="s">
        <v>841</v>
      </c>
      <c r="C145" s="151">
        <v>228.61599999992177</v>
      </c>
      <c r="D145" s="131">
        <v>24084</v>
      </c>
      <c r="F145" s="131">
        <v>24177</v>
      </c>
      <c r="G145" s="131">
        <v>23894</v>
      </c>
      <c r="H145" s="152" t="s">
        <v>977</v>
      </c>
    </row>
    <row r="147" spans="4:8" ht="12.75">
      <c r="D147" s="131">
        <v>24432.806180477142</v>
      </c>
      <c r="F147" s="131">
        <v>24273</v>
      </c>
      <c r="G147" s="131">
        <v>24291</v>
      </c>
      <c r="H147" s="152" t="s">
        <v>978</v>
      </c>
    </row>
    <row r="149" spans="4:8" ht="12.75">
      <c r="D149" s="131">
        <v>24309.5</v>
      </c>
      <c r="F149" s="131">
        <v>24264</v>
      </c>
      <c r="G149" s="131">
        <v>24493</v>
      </c>
      <c r="H149" s="152" t="s">
        <v>979</v>
      </c>
    </row>
    <row r="151" spans="1:8" ht="12.75">
      <c r="A151" s="147" t="s">
        <v>775</v>
      </c>
      <c r="C151" s="153" t="s">
        <v>776</v>
      </c>
      <c r="D151" s="131">
        <v>24275.43539349238</v>
      </c>
      <c r="F151" s="131">
        <v>24238</v>
      </c>
      <c r="G151" s="131">
        <v>24226</v>
      </c>
      <c r="H151" s="131">
        <v>43.58800393414786</v>
      </c>
    </row>
    <row r="152" spans="1:8" ht="12.75">
      <c r="A152" s="130">
        <v>38380.847025462965</v>
      </c>
      <c r="C152" s="153" t="s">
        <v>777</v>
      </c>
      <c r="D152" s="131">
        <v>176.88056972760998</v>
      </c>
      <c r="F152" s="131">
        <v>53.01886456724625</v>
      </c>
      <c r="G152" s="131">
        <v>304.7441549890662</v>
      </c>
      <c r="H152" s="131">
        <v>176.88056972760998</v>
      </c>
    </row>
    <row r="154" spans="3:8" ht="12.75">
      <c r="C154" s="153" t="s">
        <v>778</v>
      </c>
      <c r="D154" s="131">
        <v>0.7286401535563278</v>
      </c>
      <c r="F154" s="131">
        <v>0.21874273688937304</v>
      </c>
      <c r="G154" s="131">
        <v>1.2579218814045494</v>
      </c>
      <c r="H154" s="131">
        <v>405.80103185004447</v>
      </c>
    </row>
    <row r="155" spans="1:10" ht="12.75">
      <c r="A155" s="147" t="s">
        <v>767</v>
      </c>
      <c r="C155" s="148" t="s">
        <v>768</v>
      </c>
      <c r="D155" s="148" t="s">
        <v>769</v>
      </c>
      <c r="F155" s="148" t="s">
        <v>770</v>
      </c>
      <c r="G155" s="148" t="s">
        <v>771</v>
      </c>
      <c r="H155" s="148" t="s">
        <v>772</v>
      </c>
      <c r="I155" s="149" t="s">
        <v>773</v>
      </c>
      <c r="J155" s="148" t="s">
        <v>774</v>
      </c>
    </row>
    <row r="156" spans="1:8" ht="12.75">
      <c r="A156" s="150" t="s">
        <v>842</v>
      </c>
      <c r="C156" s="151">
        <v>231.6040000000503</v>
      </c>
      <c r="D156" s="131">
        <v>19667.171601593494</v>
      </c>
      <c r="F156" s="131">
        <v>18094</v>
      </c>
      <c r="G156" s="131">
        <v>19251</v>
      </c>
      <c r="H156" s="152" t="s">
        <v>980</v>
      </c>
    </row>
    <row r="158" spans="4:8" ht="12.75">
      <c r="D158" s="131">
        <v>19243.671212673187</v>
      </c>
      <c r="F158" s="131">
        <v>17973</v>
      </c>
      <c r="G158" s="131">
        <v>18774</v>
      </c>
      <c r="H158" s="152" t="s">
        <v>981</v>
      </c>
    </row>
    <row r="160" spans="4:8" ht="12.75">
      <c r="D160" s="131">
        <v>18989.5</v>
      </c>
      <c r="F160" s="131">
        <v>17829</v>
      </c>
      <c r="G160" s="131">
        <v>18910</v>
      </c>
      <c r="H160" s="152" t="s">
        <v>982</v>
      </c>
    </row>
    <row r="162" spans="1:8" ht="12.75">
      <c r="A162" s="147" t="s">
        <v>775</v>
      </c>
      <c r="C162" s="153" t="s">
        <v>776</v>
      </c>
      <c r="D162" s="131">
        <v>19300.114271422226</v>
      </c>
      <c r="F162" s="131">
        <v>17965.333333333332</v>
      </c>
      <c r="G162" s="131">
        <v>18978.333333333332</v>
      </c>
      <c r="H162" s="131">
        <v>794.2691413556815</v>
      </c>
    </row>
    <row r="163" spans="1:8" ht="12.75">
      <c r="A163" s="130">
        <v>38380.8475</v>
      </c>
      <c r="C163" s="153" t="s">
        <v>777</v>
      </c>
      <c r="D163" s="131">
        <v>342.3434884181333</v>
      </c>
      <c r="F163" s="131">
        <v>132.66624790553672</v>
      </c>
      <c r="G163" s="131">
        <v>245.73223910047562</v>
      </c>
      <c r="H163" s="131">
        <v>342.3434884181333</v>
      </c>
    </row>
    <row r="165" spans="3:8" ht="12.75">
      <c r="C165" s="153" t="s">
        <v>778</v>
      </c>
      <c r="D165" s="131">
        <v>1.7737899558711059</v>
      </c>
      <c r="F165" s="131">
        <v>0.7384569239212749</v>
      </c>
      <c r="G165" s="131">
        <v>1.2948041052101997</v>
      </c>
      <c r="H165" s="131">
        <v>43.10169822710368</v>
      </c>
    </row>
    <row r="166" spans="1:10" ht="12.75">
      <c r="A166" s="147" t="s">
        <v>767</v>
      </c>
      <c r="C166" s="148" t="s">
        <v>768</v>
      </c>
      <c r="D166" s="148" t="s">
        <v>769</v>
      </c>
      <c r="F166" s="148" t="s">
        <v>770</v>
      </c>
      <c r="G166" s="148" t="s">
        <v>771</v>
      </c>
      <c r="H166" s="148" t="s">
        <v>772</v>
      </c>
      <c r="I166" s="149" t="s">
        <v>773</v>
      </c>
      <c r="J166" s="148" t="s">
        <v>774</v>
      </c>
    </row>
    <row r="167" spans="1:8" ht="12.75">
      <c r="A167" s="150" t="s">
        <v>840</v>
      </c>
      <c r="C167" s="151">
        <v>267.7160000000149</v>
      </c>
      <c r="D167" s="131">
        <v>5167.792381361127</v>
      </c>
      <c r="F167" s="131">
        <v>4545</v>
      </c>
      <c r="G167" s="131">
        <v>4703.5</v>
      </c>
      <c r="H167" s="152" t="s">
        <v>983</v>
      </c>
    </row>
    <row r="169" spans="4:8" ht="12.75">
      <c r="D169" s="131">
        <v>5239.77095746249</v>
      </c>
      <c r="F169" s="131">
        <v>4556.25</v>
      </c>
      <c r="G169" s="131">
        <v>4736.75</v>
      </c>
      <c r="H169" s="152" t="s">
        <v>984</v>
      </c>
    </row>
    <row r="171" spans="4:8" ht="12.75">
      <c r="D171" s="131">
        <v>5183.778069719672</v>
      </c>
      <c r="F171" s="131">
        <v>4548.5</v>
      </c>
      <c r="G171" s="131">
        <v>4681.75</v>
      </c>
      <c r="H171" s="152" t="s">
        <v>985</v>
      </c>
    </row>
    <row r="173" spans="1:8" ht="12.75">
      <c r="A173" s="147" t="s">
        <v>775</v>
      </c>
      <c r="C173" s="153" t="s">
        <v>776</v>
      </c>
      <c r="D173" s="131">
        <v>5197.113802847763</v>
      </c>
      <c r="F173" s="131">
        <v>4549.916666666667</v>
      </c>
      <c r="G173" s="131">
        <v>4707.333333333333</v>
      </c>
      <c r="H173" s="131">
        <v>562.1428842757613</v>
      </c>
    </row>
    <row r="174" spans="1:8" ht="12.75">
      <c r="A174" s="130">
        <v>38380.84813657407</v>
      </c>
      <c r="C174" s="153" t="s">
        <v>777</v>
      </c>
      <c r="D174" s="131">
        <v>37.796960035745954</v>
      </c>
      <c r="F174" s="131">
        <v>5.757241816471959</v>
      </c>
      <c r="G174" s="131">
        <v>27.699654029127032</v>
      </c>
      <c r="H174" s="131">
        <v>37.796960035745954</v>
      </c>
    </row>
    <row r="176" spans="3:8" ht="12.75">
      <c r="C176" s="153" t="s">
        <v>778</v>
      </c>
      <c r="D176" s="131">
        <v>0.727268277539643</v>
      </c>
      <c r="F176" s="131">
        <v>0.12653510466796736</v>
      </c>
      <c r="G176" s="131">
        <v>0.5884362136197501</v>
      </c>
      <c r="H176" s="131">
        <v>6.723728271405906</v>
      </c>
    </row>
    <row r="177" spans="1:10" ht="12.75">
      <c r="A177" s="147" t="s">
        <v>767</v>
      </c>
      <c r="C177" s="148" t="s">
        <v>768</v>
      </c>
      <c r="D177" s="148" t="s">
        <v>769</v>
      </c>
      <c r="F177" s="148" t="s">
        <v>770</v>
      </c>
      <c r="G177" s="148" t="s">
        <v>771</v>
      </c>
      <c r="H177" s="148" t="s">
        <v>772</v>
      </c>
      <c r="I177" s="149" t="s">
        <v>773</v>
      </c>
      <c r="J177" s="148" t="s">
        <v>774</v>
      </c>
    </row>
    <row r="178" spans="1:8" ht="12.75">
      <c r="A178" s="150" t="s">
        <v>839</v>
      </c>
      <c r="C178" s="151">
        <v>292.40199999976903</v>
      </c>
      <c r="D178" s="131">
        <v>17749.5</v>
      </c>
      <c r="F178" s="131">
        <v>17265.5</v>
      </c>
      <c r="G178" s="131">
        <v>17520.25</v>
      </c>
      <c r="H178" s="152" t="s">
        <v>986</v>
      </c>
    </row>
    <row r="180" spans="4:8" ht="12.75">
      <c r="D180" s="131">
        <v>17604.5</v>
      </c>
      <c r="F180" s="131">
        <v>17302.5</v>
      </c>
      <c r="G180" s="131">
        <v>17423.75</v>
      </c>
      <c r="H180" s="152" t="s">
        <v>987</v>
      </c>
    </row>
    <row r="182" spans="4:8" ht="12.75">
      <c r="D182" s="131">
        <v>17753.68805295229</v>
      </c>
      <c r="F182" s="131">
        <v>17428.75</v>
      </c>
      <c r="G182" s="131">
        <v>17648.75</v>
      </c>
      <c r="H182" s="152" t="s">
        <v>988</v>
      </c>
    </row>
    <row r="184" spans="1:8" ht="12.75">
      <c r="A184" s="147" t="s">
        <v>775</v>
      </c>
      <c r="C184" s="153" t="s">
        <v>776</v>
      </c>
      <c r="D184" s="131">
        <v>17702.56268431743</v>
      </c>
      <c r="F184" s="131">
        <v>17332.25</v>
      </c>
      <c r="G184" s="131">
        <v>17530.916666666668</v>
      </c>
      <c r="H184" s="131">
        <v>255.5777388456423</v>
      </c>
    </row>
    <row r="185" spans="1:8" ht="12.75">
      <c r="A185" s="130">
        <v>38380.84881944444</v>
      </c>
      <c r="C185" s="153" t="s">
        <v>777</v>
      </c>
      <c r="D185" s="131">
        <v>84.95058851242156</v>
      </c>
      <c r="F185" s="131">
        <v>85.59461139581158</v>
      </c>
      <c r="G185" s="131">
        <v>112.8786221271917</v>
      </c>
      <c r="H185" s="131">
        <v>84.95058851242156</v>
      </c>
    </row>
    <row r="187" spans="3:8" ht="12.75">
      <c r="C187" s="153" t="s">
        <v>778</v>
      </c>
      <c r="D187" s="131">
        <v>0.47987734898788814</v>
      </c>
      <c r="F187" s="131">
        <v>0.4938459311157616</v>
      </c>
      <c r="G187" s="131">
        <v>0.6438831709343495</v>
      </c>
      <c r="H187" s="131">
        <v>33.238649381638055</v>
      </c>
    </row>
    <row r="188" spans="1:10" ht="12.75">
      <c r="A188" s="147" t="s">
        <v>767</v>
      </c>
      <c r="C188" s="148" t="s">
        <v>768</v>
      </c>
      <c r="D188" s="148" t="s">
        <v>769</v>
      </c>
      <c r="F188" s="148" t="s">
        <v>770</v>
      </c>
      <c r="G188" s="148" t="s">
        <v>771</v>
      </c>
      <c r="H188" s="148" t="s">
        <v>772</v>
      </c>
      <c r="I188" s="149" t="s">
        <v>773</v>
      </c>
      <c r="J188" s="148" t="s">
        <v>774</v>
      </c>
    </row>
    <row r="189" spans="1:8" ht="12.75">
      <c r="A189" s="150" t="s">
        <v>893</v>
      </c>
      <c r="C189" s="151">
        <v>309.418</v>
      </c>
      <c r="D189" s="131">
        <v>24324.9473644197</v>
      </c>
      <c r="F189" s="131">
        <v>5036</v>
      </c>
      <c r="G189" s="131">
        <v>5200</v>
      </c>
      <c r="H189" s="152" t="s">
        <v>989</v>
      </c>
    </row>
    <row r="191" spans="4:8" ht="12.75">
      <c r="D191" s="131">
        <v>23880.66952109337</v>
      </c>
      <c r="F191" s="131">
        <v>5604</v>
      </c>
      <c r="G191" s="131">
        <v>5532</v>
      </c>
      <c r="H191" s="152" t="s">
        <v>990</v>
      </c>
    </row>
    <row r="193" spans="4:8" ht="12.75">
      <c r="D193" s="131">
        <v>21865.5</v>
      </c>
      <c r="F193" s="131">
        <v>5138</v>
      </c>
      <c r="G193" s="131">
        <v>5478</v>
      </c>
      <c r="H193" s="152" t="s">
        <v>991</v>
      </c>
    </row>
    <row r="195" spans="1:8" ht="12.75">
      <c r="A195" s="147" t="s">
        <v>775</v>
      </c>
      <c r="C195" s="153" t="s">
        <v>776</v>
      </c>
      <c r="D195" s="131">
        <v>23357.038961837687</v>
      </c>
      <c r="F195" s="131">
        <v>5259.333333333334</v>
      </c>
      <c r="G195" s="131">
        <v>5403.333333333334</v>
      </c>
      <c r="H195" s="131">
        <v>18016.965744111294</v>
      </c>
    </row>
    <row r="196" spans="1:8" ht="12.75">
      <c r="A196" s="130">
        <v>38380.849282407406</v>
      </c>
      <c r="C196" s="153" t="s">
        <v>777</v>
      </c>
      <c r="D196" s="131">
        <v>1310.6723681102035</v>
      </c>
      <c r="F196" s="131">
        <v>302.8156755079455</v>
      </c>
      <c r="G196" s="131">
        <v>178.1497497425504</v>
      </c>
      <c r="H196" s="131">
        <v>1310.6723681102035</v>
      </c>
    </row>
    <row r="198" spans="3:8" ht="12.75">
      <c r="C198" s="153" t="s">
        <v>778</v>
      </c>
      <c r="D198" s="131">
        <v>5.611466291817506</v>
      </c>
      <c r="F198" s="131">
        <v>5.757681750056006</v>
      </c>
      <c r="G198" s="131">
        <v>3.2970342333599705</v>
      </c>
      <c r="H198" s="131">
        <v>7.274656491693594</v>
      </c>
    </row>
    <row r="199" spans="1:10" ht="12.75">
      <c r="A199" s="147" t="s">
        <v>767</v>
      </c>
      <c r="C199" s="148" t="s">
        <v>768</v>
      </c>
      <c r="D199" s="148" t="s">
        <v>769</v>
      </c>
      <c r="F199" s="148" t="s">
        <v>770</v>
      </c>
      <c r="G199" s="148" t="s">
        <v>771</v>
      </c>
      <c r="H199" s="148" t="s">
        <v>772</v>
      </c>
      <c r="I199" s="149" t="s">
        <v>773</v>
      </c>
      <c r="J199" s="148" t="s">
        <v>774</v>
      </c>
    </row>
    <row r="200" spans="1:8" ht="12.75">
      <c r="A200" s="150" t="s">
        <v>843</v>
      </c>
      <c r="C200" s="151">
        <v>324.75400000019</v>
      </c>
      <c r="D200" s="131">
        <v>28315.895156651735</v>
      </c>
      <c r="F200" s="131">
        <v>24886</v>
      </c>
      <c r="G200" s="131">
        <v>23498</v>
      </c>
      <c r="H200" s="152" t="s">
        <v>992</v>
      </c>
    </row>
    <row r="202" spans="4:8" ht="12.75">
      <c r="D202" s="131">
        <v>28296.689903855324</v>
      </c>
      <c r="F202" s="131">
        <v>25000</v>
      </c>
      <c r="G202" s="131">
        <v>23217</v>
      </c>
      <c r="H202" s="152" t="s">
        <v>993</v>
      </c>
    </row>
    <row r="204" spans="4:8" ht="12.75">
      <c r="D204" s="131">
        <v>28527.421929121017</v>
      </c>
      <c r="F204" s="131">
        <v>24773</v>
      </c>
      <c r="G204" s="131">
        <v>23116</v>
      </c>
      <c r="H204" s="152" t="s">
        <v>994</v>
      </c>
    </row>
    <row r="206" spans="1:8" ht="12.75">
      <c r="A206" s="147" t="s">
        <v>775</v>
      </c>
      <c r="C206" s="153" t="s">
        <v>776</v>
      </c>
      <c r="D206" s="131">
        <v>28380.002329876028</v>
      </c>
      <c r="F206" s="131">
        <v>24886.333333333336</v>
      </c>
      <c r="G206" s="131">
        <v>23277</v>
      </c>
      <c r="H206" s="131">
        <v>3985.997943911113</v>
      </c>
    </row>
    <row r="207" spans="1:8" ht="12.75">
      <c r="A207" s="130">
        <v>38380.849756944444</v>
      </c>
      <c r="C207" s="153" t="s">
        <v>777</v>
      </c>
      <c r="D207" s="131">
        <v>128.0297391819191</v>
      </c>
      <c r="F207" s="131">
        <v>113.5003671066016</v>
      </c>
      <c r="G207" s="131">
        <v>197.94191067078242</v>
      </c>
      <c r="H207" s="131">
        <v>128.0297391819191</v>
      </c>
    </row>
    <row r="209" spans="3:8" ht="12.75">
      <c r="C209" s="153" t="s">
        <v>778</v>
      </c>
      <c r="D209" s="131">
        <v>0.4511265985596499</v>
      </c>
      <c r="F209" s="131">
        <v>0.4560750898348555</v>
      </c>
      <c r="G209" s="131">
        <v>0.8503755237821988</v>
      </c>
      <c r="H209" s="131">
        <v>3.211987085379544</v>
      </c>
    </row>
    <row r="210" spans="1:10" ht="12.75">
      <c r="A210" s="147" t="s">
        <v>767</v>
      </c>
      <c r="C210" s="148" t="s">
        <v>768</v>
      </c>
      <c r="D210" s="148" t="s">
        <v>769</v>
      </c>
      <c r="F210" s="148" t="s">
        <v>770</v>
      </c>
      <c r="G210" s="148" t="s">
        <v>771</v>
      </c>
      <c r="H210" s="148" t="s">
        <v>772</v>
      </c>
      <c r="I210" s="149" t="s">
        <v>773</v>
      </c>
      <c r="J210" s="148" t="s">
        <v>774</v>
      </c>
    </row>
    <row r="211" spans="1:8" ht="12.75">
      <c r="A211" s="150" t="s">
        <v>862</v>
      </c>
      <c r="C211" s="151">
        <v>343.82299999985844</v>
      </c>
      <c r="D211" s="131">
        <v>22594.910010308027</v>
      </c>
      <c r="F211" s="131">
        <v>21012</v>
      </c>
      <c r="G211" s="131">
        <v>21048</v>
      </c>
      <c r="H211" s="152" t="s">
        <v>995</v>
      </c>
    </row>
    <row r="213" spans="4:8" ht="12.75">
      <c r="D213" s="131">
        <v>22613.623553842306</v>
      </c>
      <c r="F213" s="131">
        <v>20914</v>
      </c>
      <c r="G213" s="131">
        <v>20840</v>
      </c>
      <c r="H213" s="152" t="s">
        <v>996</v>
      </c>
    </row>
    <row r="215" spans="4:8" ht="12.75">
      <c r="D215" s="131">
        <v>22513.10185587406</v>
      </c>
      <c r="F215" s="131">
        <v>20876</v>
      </c>
      <c r="G215" s="131">
        <v>20512</v>
      </c>
      <c r="H215" s="152" t="s">
        <v>997</v>
      </c>
    </row>
    <row r="217" spans="1:8" ht="12.75">
      <c r="A217" s="147" t="s">
        <v>775</v>
      </c>
      <c r="C217" s="153" t="s">
        <v>776</v>
      </c>
      <c r="D217" s="131">
        <v>22573.878473341465</v>
      </c>
      <c r="F217" s="131">
        <v>20934</v>
      </c>
      <c r="G217" s="131">
        <v>20800</v>
      </c>
      <c r="H217" s="131">
        <v>1697.2128995709736</v>
      </c>
    </row>
    <row r="218" spans="1:8" ht="12.75">
      <c r="A218" s="130">
        <v>38380.85019675926</v>
      </c>
      <c r="C218" s="153" t="s">
        <v>777</v>
      </c>
      <c r="D218" s="131">
        <v>53.459303221532956</v>
      </c>
      <c r="F218" s="131">
        <v>70.17121917139534</v>
      </c>
      <c r="G218" s="131">
        <v>270.22953206487256</v>
      </c>
      <c r="H218" s="131">
        <v>53.459303221532956</v>
      </c>
    </row>
    <row r="220" spans="3:8" ht="12.75">
      <c r="C220" s="153" t="s">
        <v>778</v>
      </c>
      <c r="D220" s="131">
        <v>0.2368193099146233</v>
      </c>
      <c r="F220" s="131">
        <v>0.33520215520872904</v>
      </c>
      <c r="G220" s="131">
        <v>1.2991804426195797</v>
      </c>
      <c r="H220" s="131">
        <v>3.149828948097587</v>
      </c>
    </row>
    <row r="221" spans="1:10" ht="12.75">
      <c r="A221" s="147" t="s">
        <v>767</v>
      </c>
      <c r="C221" s="148" t="s">
        <v>768</v>
      </c>
      <c r="D221" s="148" t="s">
        <v>769</v>
      </c>
      <c r="F221" s="148" t="s">
        <v>770</v>
      </c>
      <c r="G221" s="148" t="s">
        <v>771</v>
      </c>
      <c r="H221" s="148" t="s">
        <v>772</v>
      </c>
      <c r="I221" s="149" t="s">
        <v>773</v>
      </c>
      <c r="J221" s="148" t="s">
        <v>774</v>
      </c>
    </row>
    <row r="222" spans="1:8" ht="12.75">
      <c r="A222" s="150" t="s">
        <v>844</v>
      </c>
      <c r="C222" s="151">
        <v>361.38400000007823</v>
      </c>
      <c r="D222" s="131">
        <v>21755</v>
      </c>
      <c r="F222" s="131">
        <v>21994</v>
      </c>
      <c r="G222" s="131">
        <v>21970</v>
      </c>
      <c r="H222" s="152" t="s">
        <v>998</v>
      </c>
    </row>
    <row r="224" spans="4:8" ht="12.75">
      <c r="D224" s="131">
        <v>21955.5</v>
      </c>
      <c r="F224" s="131">
        <v>21414</v>
      </c>
      <c r="G224" s="131">
        <v>21424</v>
      </c>
      <c r="H224" s="152" t="s">
        <v>999</v>
      </c>
    </row>
    <row r="226" spans="4:8" ht="12.75">
      <c r="D226" s="131">
        <v>21957</v>
      </c>
      <c r="F226" s="131">
        <v>21838</v>
      </c>
      <c r="G226" s="131">
        <v>21944</v>
      </c>
      <c r="H226" s="152" t="s">
        <v>1000</v>
      </c>
    </row>
    <row r="228" spans="1:8" ht="12.75">
      <c r="A228" s="147" t="s">
        <v>775</v>
      </c>
      <c r="C228" s="153" t="s">
        <v>776</v>
      </c>
      <c r="D228" s="131">
        <v>21889.166666666664</v>
      </c>
      <c r="F228" s="131">
        <v>21748.666666666664</v>
      </c>
      <c r="G228" s="131">
        <v>21779.333333333336</v>
      </c>
      <c r="H228" s="131">
        <v>126.40424076607387</v>
      </c>
    </row>
    <row r="229" spans="1:8" ht="12.75">
      <c r="A229" s="130">
        <v>38380.850625</v>
      </c>
      <c r="C229" s="153" t="s">
        <v>777</v>
      </c>
      <c r="D229" s="131">
        <v>116.1941622170982</v>
      </c>
      <c r="F229" s="131">
        <v>300.14218852626055</v>
      </c>
      <c r="G229" s="131">
        <v>308.00216449455894</v>
      </c>
      <c r="H229" s="131">
        <v>116.1941622170982</v>
      </c>
    </row>
    <row r="231" spans="3:8" ht="12.75">
      <c r="C231" s="153" t="s">
        <v>778</v>
      </c>
      <c r="D231" s="131">
        <v>0.5308295376728133</v>
      </c>
      <c r="F231" s="131">
        <v>1.3800486858639334</v>
      </c>
      <c r="G231" s="131">
        <v>1.4141946393885285</v>
      </c>
      <c r="H231" s="131">
        <v>91.92267720837735</v>
      </c>
    </row>
    <row r="232" spans="1:10" ht="12.75">
      <c r="A232" s="147" t="s">
        <v>767</v>
      </c>
      <c r="C232" s="148" t="s">
        <v>768</v>
      </c>
      <c r="D232" s="148" t="s">
        <v>769</v>
      </c>
      <c r="F232" s="148" t="s">
        <v>770</v>
      </c>
      <c r="G232" s="148" t="s">
        <v>771</v>
      </c>
      <c r="H232" s="148" t="s">
        <v>772</v>
      </c>
      <c r="I232" s="149" t="s">
        <v>773</v>
      </c>
      <c r="J232" s="148" t="s">
        <v>774</v>
      </c>
    </row>
    <row r="233" spans="1:8" ht="12.75">
      <c r="A233" s="150" t="s">
        <v>863</v>
      </c>
      <c r="C233" s="151">
        <v>371.029</v>
      </c>
      <c r="D233" s="131">
        <v>30111.46462404728</v>
      </c>
      <c r="F233" s="131">
        <v>29550</v>
      </c>
      <c r="G233" s="131">
        <v>28706</v>
      </c>
      <c r="H233" s="152" t="s">
        <v>1001</v>
      </c>
    </row>
    <row r="235" spans="4:8" ht="12.75">
      <c r="D235" s="131">
        <v>29666</v>
      </c>
      <c r="F235" s="131">
        <v>29500</v>
      </c>
      <c r="G235" s="131">
        <v>28674.000000029802</v>
      </c>
      <c r="H235" s="152" t="s">
        <v>1002</v>
      </c>
    </row>
    <row r="237" spans="4:8" ht="12.75">
      <c r="D237" s="131">
        <v>29287.5</v>
      </c>
      <c r="F237" s="131">
        <v>29020.000000029802</v>
      </c>
      <c r="G237" s="131">
        <v>29729.999999970198</v>
      </c>
      <c r="H237" s="152" t="s">
        <v>1003</v>
      </c>
    </row>
    <row r="239" spans="1:8" ht="12.75">
      <c r="A239" s="147" t="s">
        <v>775</v>
      </c>
      <c r="C239" s="153" t="s">
        <v>776</v>
      </c>
      <c r="D239" s="131">
        <v>29688.32154134909</v>
      </c>
      <c r="F239" s="131">
        <v>29356.666666676603</v>
      </c>
      <c r="G239" s="131">
        <v>29036.666666666664</v>
      </c>
      <c r="H239" s="131">
        <v>453.4307731963574</v>
      </c>
    </row>
    <row r="240" spans="1:8" ht="12.75">
      <c r="A240" s="130">
        <v>38380.85107638889</v>
      </c>
      <c r="C240" s="153" t="s">
        <v>777</v>
      </c>
      <c r="D240" s="131">
        <v>412.43558748766327</v>
      </c>
      <c r="F240" s="131">
        <v>292.6317366984668</v>
      </c>
      <c r="G240" s="131">
        <v>600.657417586596</v>
      </c>
      <c r="H240" s="131">
        <v>412.43558748766327</v>
      </c>
    </row>
    <row r="242" spans="3:8" ht="12.75">
      <c r="C242" s="153" t="s">
        <v>778</v>
      </c>
      <c r="D242" s="131">
        <v>1.3892182719499124</v>
      </c>
      <c r="F242" s="131">
        <v>0.9968152720507589</v>
      </c>
      <c r="G242" s="131">
        <v>2.068616981701054</v>
      </c>
      <c r="H242" s="131">
        <v>90.9588876335614</v>
      </c>
    </row>
    <row r="243" spans="1:10" ht="12.75">
      <c r="A243" s="147" t="s">
        <v>767</v>
      </c>
      <c r="C243" s="148" t="s">
        <v>768</v>
      </c>
      <c r="D243" s="148" t="s">
        <v>769</v>
      </c>
      <c r="F243" s="148" t="s">
        <v>770</v>
      </c>
      <c r="G243" s="148" t="s">
        <v>771</v>
      </c>
      <c r="H243" s="148" t="s">
        <v>772</v>
      </c>
      <c r="I243" s="149" t="s">
        <v>773</v>
      </c>
      <c r="J243" s="148" t="s">
        <v>774</v>
      </c>
    </row>
    <row r="244" spans="1:8" ht="12.75">
      <c r="A244" s="150" t="s">
        <v>838</v>
      </c>
      <c r="C244" s="151">
        <v>407.77100000018254</v>
      </c>
      <c r="D244" s="131">
        <v>69448.07596457005</v>
      </c>
      <c r="F244" s="131">
        <v>61200</v>
      </c>
      <c r="G244" s="131">
        <v>59600</v>
      </c>
      <c r="H244" s="152" t="s">
        <v>1004</v>
      </c>
    </row>
    <row r="246" spans="4:8" ht="12.75">
      <c r="D246" s="131">
        <v>69324.49125659466</v>
      </c>
      <c r="F246" s="131">
        <v>60300</v>
      </c>
      <c r="G246" s="131">
        <v>60400</v>
      </c>
      <c r="H246" s="152" t="s">
        <v>1005</v>
      </c>
    </row>
    <row r="248" spans="4:8" ht="12.75">
      <c r="D248" s="131">
        <v>68619.32594311237</v>
      </c>
      <c r="F248" s="131">
        <v>61400</v>
      </c>
      <c r="G248" s="131">
        <v>60000</v>
      </c>
      <c r="H248" s="152" t="s">
        <v>1006</v>
      </c>
    </row>
    <row r="250" spans="1:8" ht="12.75">
      <c r="A250" s="147" t="s">
        <v>775</v>
      </c>
      <c r="C250" s="153" t="s">
        <v>776</v>
      </c>
      <c r="D250" s="131">
        <v>69130.63105475903</v>
      </c>
      <c r="F250" s="131">
        <v>60966.66666666667</v>
      </c>
      <c r="G250" s="131">
        <v>60000</v>
      </c>
      <c r="H250" s="131">
        <v>8655.201285366993</v>
      </c>
    </row>
    <row r="251" spans="1:8" ht="12.75">
      <c r="A251" s="130">
        <v>38380.851539351854</v>
      </c>
      <c r="C251" s="153" t="s">
        <v>777</v>
      </c>
      <c r="D251" s="131">
        <v>447.0939307444562</v>
      </c>
      <c r="F251" s="131">
        <v>585.9465277082315</v>
      </c>
      <c r="G251" s="131">
        <v>400</v>
      </c>
      <c r="H251" s="131">
        <v>447.0939307444562</v>
      </c>
    </row>
    <row r="253" spans="3:8" ht="12.75">
      <c r="C253" s="153" t="s">
        <v>778</v>
      </c>
      <c r="D253" s="131">
        <v>0.6467378120565814</v>
      </c>
      <c r="F253" s="131">
        <v>0.9610932657871484</v>
      </c>
      <c r="G253" s="131">
        <v>0.6666666666666665</v>
      </c>
      <c r="H253" s="131">
        <v>5.165609857050238</v>
      </c>
    </row>
    <row r="254" spans="1:10" ht="12.75">
      <c r="A254" s="147" t="s">
        <v>767</v>
      </c>
      <c r="C254" s="148" t="s">
        <v>768</v>
      </c>
      <c r="D254" s="148" t="s">
        <v>769</v>
      </c>
      <c r="F254" s="148" t="s">
        <v>770</v>
      </c>
      <c r="G254" s="148" t="s">
        <v>771</v>
      </c>
      <c r="H254" s="148" t="s">
        <v>772</v>
      </c>
      <c r="I254" s="149" t="s">
        <v>773</v>
      </c>
      <c r="J254" s="148" t="s">
        <v>774</v>
      </c>
    </row>
    <row r="255" spans="1:8" ht="12.75">
      <c r="A255" s="150" t="s">
        <v>845</v>
      </c>
      <c r="C255" s="151">
        <v>455.40299999993294</v>
      </c>
      <c r="D255" s="131">
        <v>48339.8487611413</v>
      </c>
      <c r="F255" s="131">
        <v>41267.5</v>
      </c>
      <c r="G255" s="131">
        <v>43497.5</v>
      </c>
      <c r="H255" s="152" t="s">
        <v>1007</v>
      </c>
    </row>
    <row r="257" spans="4:8" ht="12.75">
      <c r="D257" s="131">
        <v>48273.256135582924</v>
      </c>
      <c r="F257" s="131">
        <v>41260</v>
      </c>
      <c r="G257" s="131">
        <v>43167.5</v>
      </c>
      <c r="H257" s="152" t="s">
        <v>1008</v>
      </c>
    </row>
    <row r="259" spans="4:8" ht="12.75">
      <c r="D259" s="131">
        <v>47740.914862036705</v>
      </c>
      <c r="F259" s="131">
        <v>41290</v>
      </c>
      <c r="G259" s="131">
        <v>43522.5</v>
      </c>
      <c r="H259" s="152" t="s">
        <v>1009</v>
      </c>
    </row>
    <row r="261" spans="1:8" ht="12.75">
      <c r="A261" s="147" t="s">
        <v>775</v>
      </c>
      <c r="C261" s="153" t="s">
        <v>776</v>
      </c>
      <c r="D261" s="131">
        <v>48118.00658625364</v>
      </c>
      <c r="F261" s="131">
        <v>41272.5</v>
      </c>
      <c r="G261" s="131">
        <v>43395.83333333333</v>
      </c>
      <c r="H261" s="131">
        <v>5790.012400207132</v>
      </c>
    </row>
    <row r="262" spans="1:8" ht="12.75">
      <c r="A262" s="130">
        <v>38380.8521875</v>
      </c>
      <c r="C262" s="153" t="s">
        <v>777</v>
      </c>
      <c r="D262" s="131">
        <v>328.26402605029193</v>
      </c>
      <c r="F262" s="131">
        <v>15.612494995995997</v>
      </c>
      <c r="G262" s="131">
        <v>198.13715788143662</v>
      </c>
      <c r="H262" s="131">
        <v>328.26402605029193</v>
      </c>
    </row>
    <row r="264" spans="3:8" ht="12.75">
      <c r="C264" s="153" t="s">
        <v>778</v>
      </c>
      <c r="D264" s="131">
        <v>0.6822062037459183</v>
      </c>
      <c r="F264" s="131">
        <v>0.03782783935064751</v>
      </c>
      <c r="G264" s="131">
        <v>0.4565810647291867</v>
      </c>
      <c r="H264" s="131">
        <v>5.669487444250528</v>
      </c>
    </row>
    <row r="265" spans="1:16" ht="12.75">
      <c r="A265" s="141" t="s">
        <v>758</v>
      </c>
      <c r="B265" s="136" t="s">
        <v>1010</v>
      </c>
      <c r="D265" s="141" t="s">
        <v>759</v>
      </c>
      <c r="E265" s="136" t="s">
        <v>760</v>
      </c>
      <c r="F265" s="137" t="s">
        <v>780</v>
      </c>
      <c r="G265" s="142" t="s">
        <v>762</v>
      </c>
      <c r="H265" s="143">
        <v>1</v>
      </c>
      <c r="I265" s="144" t="s">
        <v>763</v>
      </c>
      <c r="J265" s="143">
        <v>3</v>
      </c>
      <c r="K265" s="142" t="s">
        <v>764</v>
      </c>
      <c r="L265" s="145">
        <v>1</v>
      </c>
      <c r="M265" s="142" t="s">
        <v>765</v>
      </c>
      <c r="N265" s="146">
        <v>1</v>
      </c>
      <c r="O265" s="142" t="s">
        <v>766</v>
      </c>
      <c r="P265" s="146">
        <v>1</v>
      </c>
    </row>
    <row r="267" spans="1:10" ht="12.75">
      <c r="A267" s="147" t="s">
        <v>767</v>
      </c>
      <c r="C267" s="148" t="s">
        <v>768</v>
      </c>
      <c r="D267" s="148" t="s">
        <v>769</v>
      </c>
      <c r="F267" s="148" t="s">
        <v>770</v>
      </c>
      <c r="G267" s="148" t="s">
        <v>771</v>
      </c>
      <c r="H267" s="148" t="s">
        <v>772</v>
      </c>
      <c r="I267" s="149" t="s">
        <v>773</v>
      </c>
      <c r="J267" s="148" t="s">
        <v>774</v>
      </c>
    </row>
    <row r="268" spans="1:8" ht="12.75">
      <c r="A268" s="150" t="s">
        <v>841</v>
      </c>
      <c r="C268" s="151">
        <v>228.61599999992177</v>
      </c>
      <c r="D268" s="131">
        <v>34119.327590465546</v>
      </c>
      <c r="F268" s="131">
        <v>25161</v>
      </c>
      <c r="G268" s="131">
        <v>25095</v>
      </c>
      <c r="H268" s="152" t="s">
        <v>1011</v>
      </c>
    </row>
    <row r="270" spans="4:8" ht="12.75">
      <c r="D270" s="131">
        <v>33060.6269325614</v>
      </c>
      <c r="F270" s="131">
        <v>24911</v>
      </c>
      <c r="G270" s="131">
        <v>24616</v>
      </c>
      <c r="H270" s="152" t="s">
        <v>1012</v>
      </c>
    </row>
    <row r="272" spans="4:8" ht="12.75">
      <c r="D272" s="131">
        <v>33684.80583298206</v>
      </c>
      <c r="F272" s="131">
        <v>25041</v>
      </c>
      <c r="G272" s="131">
        <v>25057</v>
      </c>
      <c r="H272" s="152" t="s">
        <v>1013</v>
      </c>
    </row>
    <row r="274" spans="1:8" ht="12.75">
      <c r="A274" s="147" t="s">
        <v>775</v>
      </c>
      <c r="C274" s="153" t="s">
        <v>776</v>
      </c>
      <c r="D274" s="131">
        <v>33621.58678533634</v>
      </c>
      <c r="F274" s="131">
        <v>25037.666666666664</v>
      </c>
      <c r="G274" s="131">
        <v>24922.666666666664</v>
      </c>
      <c r="H274" s="131">
        <v>8642.882635403272</v>
      </c>
    </row>
    <row r="275" spans="1:8" ht="12.75">
      <c r="A275" s="130">
        <v>38380.854409722226</v>
      </c>
      <c r="C275" s="153" t="s">
        <v>777</v>
      </c>
      <c r="D275" s="131">
        <v>532.1740850046048</v>
      </c>
      <c r="F275" s="131">
        <v>125.03332889007368</v>
      </c>
      <c r="G275" s="131">
        <v>266.25989809457474</v>
      </c>
      <c r="H275" s="131">
        <v>532.1740850046048</v>
      </c>
    </row>
    <row r="277" spans="3:8" ht="12.75">
      <c r="C277" s="153" t="s">
        <v>778</v>
      </c>
      <c r="D277" s="131">
        <v>1.5828345295014636</v>
      </c>
      <c r="F277" s="131">
        <v>0.4993809149817223</v>
      </c>
      <c r="G277" s="131">
        <v>1.0683443375290558</v>
      </c>
      <c r="H277" s="131">
        <v>6.157367946021794</v>
      </c>
    </row>
    <row r="278" spans="1:10" ht="12.75">
      <c r="A278" s="147" t="s">
        <v>767</v>
      </c>
      <c r="C278" s="148" t="s">
        <v>768</v>
      </c>
      <c r="D278" s="148" t="s">
        <v>769</v>
      </c>
      <c r="F278" s="148" t="s">
        <v>770</v>
      </c>
      <c r="G278" s="148" t="s">
        <v>771</v>
      </c>
      <c r="H278" s="148" t="s">
        <v>772</v>
      </c>
      <c r="I278" s="149" t="s">
        <v>773</v>
      </c>
      <c r="J278" s="148" t="s">
        <v>774</v>
      </c>
    </row>
    <row r="279" spans="1:8" ht="12.75">
      <c r="A279" s="150" t="s">
        <v>842</v>
      </c>
      <c r="C279" s="151">
        <v>231.6040000000503</v>
      </c>
      <c r="D279" s="131">
        <v>29814.626290678978</v>
      </c>
      <c r="F279" s="131">
        <v>18213</v>
      </c>
      <c r="G279" s="131">
        <v>19383</v>
      </c>
      <c r="H279" s="152" t="s">
        <v>1014</v>
      </c>
    </row>
    <row r="281" spans="4:8" ht="12.75">
      <c r="D281" s="131">
        <v>29895.390420377254</v>
      </c>
      <c r="F281" s="131">
        <v>18573</v>
      </c>
      <c r="G281" s="131">
        <v>19530</v>
      </c>
      <c r="H281" s="152" t="s">
        <v>1015</v>
      </c>
    </row>
    <row r="283" spans="4:8" ht="12.75">
      <c r="D283" s="131">
        <v>29992.59256312251</v>
      </c>
      <c r="F283" s="131">
        <v>17890</v>
      </c>
      <c r="G283" s="131">
        <v>19608</v>
      </c>
      <c r="H283" s="152" t="s">
        <v>1016</v>
      </c>
    </row>
    <row r="285" spans="1:8" ht="12.75">
      <c r="A285" s="147" t="s">
        <v>775</v>
      </c>
      <c r="C285" s="153" t="s">
        <v>776</v>
      </c>
      <c r="D285" s="131">
        <v>29900.869758059584</v>
      </c>
      <c r="F285" s="131">
        <v>18225.333333333332</v>
      </c>
      <c r="G285" s="131">
        <v>19507</v>
      </c>
      <c r="H285" s="131">
        <v>10991.670725996664</v>
      </c>
    </row>
    <row r="286" spans="1:8" ht="12.75">
      <c r="A286" s="130">
        <v>38380.85487268519</v>
      </c>
      <c r="C286" s="153" t="s">
        <v>777</v>
      </c>
      <c r="D286" s="131">
        <v>89.10957237168728</v>
      </c>
      <c r="F286" s="131">
        <v>341.66699186976393</v>
      </c>
      <c r="G286" s="131">
        <v>114.24972647669665</v>
      </c>
      <c r="H286" s="131">
        <v>89.10957237168728</v>
      </c>
    </row>
    <row r="288" spans="3:8" ht="12.75">
      <c r="C288" s="153" t="s">
        <v>778</v>
      </c>
      <c r="D288" s="131">
        <v>0.298016656681595</v>
      </c>
      <c r="F288" s="131">
        <v>1.8746817170409174</v>
      </c>
      <c r="G288" s="131">
        <v>0.5856857870338681</v>
      </c>
      <c r="H288" s="131">
        <v>0.810700889728548</v>
      </c>
    </row>
    <row r="289" spans="1:10" ht="12.75">
      <c r="A289" s="147" t="s">
        <v>767</v>
      </c>
      <c r="C289" s="148" t="s">
        <v>768</v>
      </c>
      <c r="D289" s="148" t="s">
        <v>769</v>
      </c>
      <c r="F289" s="148" t="s">
        <v>770</v>
      </c>
      <c r="G289" s="148" t="s">
        <v>771</v>
      </c>
      <c r="H289" s="148" t="s">
        <v>772</v>
      </c>
      <c r="I289" s="149" t="s">
        <v>773</v>
      </c>
      <c r="J289" s="148" t="s">
        <v>774</v>
      </c>
    </row>
    <row r="290" spans="1:8" ht="12.75">
      <c r="A290" s="150" t="s">
        <v>840</v>
      </c>
      <c r="C290" s="151">
        <v>267.7160000000149</v>
      </c>
      <c r="D290" s="131">
        <v>15956.313594147563</v>
      </c>
      <c r="F290" s="131">
        <v>4677</v>
      </c>
      <c r="G290" s="131">
        <v>4823.5</v>
      </c>
      <c r="H290" s="152" t="s">
        <v>1017</v>
      </c>
    </row>
    <row r="292" spans="4:8" ht="12.75">
      <c r="D292" s="131">
        <v>15714.533074572682</v>
      </c>
      <c r="F292" s="131">
        <v>4663.5</v>
      </c>
      <c r="G292" s="131">
        <v>4786.25</v>
      </c>
      <c r="H292" s="152" t="s">
        <v>1018</v>
      </c>
    </row>
    <row r="294" spans="4:8" ht="12.75">
      <c r="D294" s="131">
        <v>16314.160008490086</v>
      </c>
      <c r="F294" s="131">
        <v>4718.5</v>
      </c>
      <c r="G294" s="131">
        <v>4801</v>
      </c>
      <c r="H294" s="152" t="s">
        <v>1019</v>
      </c>
    </row>
    <row r="296" spans="1:8" ht="12.75">
      <c r="A296" s="147" t="s">
        <v>775</v>
      </c>
      <c r="C296" s="153" t="s">
        <v>776</v>
      </c>
      <c r="D296" s="131">
        <v>15995.002225736778</v>
      </c>
      <c r="F296" s="131">
        <v>4686.333333333333</v>
      </c>
      <c r="G296" s="131">
        <v>4803.583333333333</v>
      </c>
      <c r="H296" s="131">
        <v>11245.317207686237</v>
      </c>
    </row>
    <row r="297" spans="1:8" ht="12.75">
      <c r="A297" s="130">
        <v>38380.855520833335</v>
      </c>
      <c r="C297" s="153" t="s">
        <v>777</v>
      </c>
      <c r="D297" s="131">
        <v>301.6798346434735</v>
      </c>
      <c r="F297" s="131">
        <v>28.663274993156893</v>
      </c>
      <c r="G297" s="131">
        <v>18.758886782891285</v>
      </c>
      <c r="H297" s="131">
        <v>301.6798346434735</v>
      </c>
    </row>
    <row r="299" spans="3:8" ht="12.75">
      <c r="C299" s="153" t="s">
        <v>778</v>
      </c>
      <c r="D299" s="131">
        <v>1.8860881066840687</v>
      </c>
      <c r="F299" s="131">
        <v>0.6116354291163718</v>
      </c>
      <c r="G299" s="131">
        <v>0.3905186083213842</v>
      </c>
      <c r="H299" s="131">
        <v>2.682715205554838</v>
      </c>
    </row>
    <row r="300" spans="1:10" ht="12.75">
      <c r="A300" s="147" t="s">
        <v>767</v>
      </c>
      <c r="C300" s="148" t="s">
        <v>768</v>
      </c>
      <c r="D300" s="148" t="s">
        <v>769</v>
      </c>
      <c r="F300" s="148" t="s">
        <v>770</v>
      </c>
      <c r="G300" s="148" t="s">
        <v>771</v>
      </c>
      <c r="H300" s="148" t="s">
        <v>772</v>
      </c>
      <c r="I300" s="149" t="s">
        <v>773</v>
      </c>
      <c r="J300" s="148" t="s">
        <v>774</v>
      </c>
    </row>
    <row r="301" spans="1:8" ht="12.75">
      <c r="A301" s="150" t="s">
        <v>839</v>
      </c>
      <c r="C301" s="151">
        <v>292.40199999976903</v>
      </c>
      <c r="D301" s="131">
        <v>57461.14537221193</v>
      </c>
      <c r="F301" s="131">
        <v>18784.5</v>
      </c>
      <c r="G301" s="131">
        <v>18466.25</v>
      </c>
      <c r="H301" s="152" t="s">
        <v>1020</v>
      </c>
    </row>
    <row r="303" spans="4:8" ht="12.75">
      <c r="D303" s="131">
        <v>58439.17889344692</v>
      </c>
      <c r="F303" s="131">
        <v>19090.75</v>
      </c>
      <c r="G303" s="131">
        <v>18183.5</v>
      </c>
      <c r="H303" s="152" t="s">
        <v>1021</v>
      </c>
    </row>
    <row r="305" spans="4:8" ht="12.75">
      <c r="D305" s="131">
        <v>56921.174810647964</v>
      </c>
      <c r="F305" s="131">
        <v>19203.5</v>
      </c>
      <c r="G305" s="131">
        <v>18176.5</v>
      </c>
      <c r="H305" s="152" t="s">
        <v>1022</v>
      </c>
    </row>
    <row r="307" spans="1:8" ht="12.75">
      <c r="A307" s="147" t="s">
        <v>775</v>
      </c>
      <c r="C307" s="153" t="s">
        <v>776</v>
      </c>
      <c r="D307" s="131">
        <v>57607.16635876894</v>
      </c>
      <c r="F307" s="131">
        <v>19026.25</v>
      </c>
      <c r="G307" s="131">
        <v>18275.416666666668</v>
      </c>
      <c r="H307" s="131">
        <v>39014.54129949914</v>
      </c>
    </row>
    <row r="308" spans="1:8" ht="12.75">
      <c r="A308" s="130">
        <v>38380.85619212963</v>
      </c>
      <c r="C308" s="153" t="s">
        <v>777</v>
      </c>
      <c r="D308" s="131">
        <v>769.4645509932144</v>
      </c>
      <c r="F308" s="131">
        <v>216.81890484918512</v>
      </c>
      <c r="G308" s="131">
        <v>165.30357175007845</v>
      </c>
      <c r="H308" s="131">
        <v>769.4645509932144</v>
      </c>
    </row>
    <row r="310" spans="3:8" ht="12.75">
      <c r="C310" s="153" t="s">
        <v>778</v>
      </c>
      <c r="D310" s="131">
        <v>1.3357097729839769</v>
      </c>
      <c r="F310" s="131">
        <v>1.1395777142063472</v>
      </c>
      <c r="G310" s="131">
        <v>0.9045132856072321</v>
      </c>
      <c r="H310" s="131">
        <v>1.9722506669663</v>
      </c>
    </row>
    <row r="311" spans="1:10" ht="12.75">
      <c r="A311" s="147" t="s">
        <v>767</v>
      </c>
      <c r="C311" s="148" t="s">
        <v>768</v>
      </c>
      <c r="D311" s="148" t="s">
        <v>769</v>
      </c>
      <c r="F311" s="148" t="s">
        <v>770</v>
      </c>
      <c r="G311" s="148" t="s">
        <v>771</v>
      </c>
      <c r="H311" s="148" t="s">
        <v>772</v>
      </c>
      <c r="I311" s="149" t="s">
        <v>773</v>
      </c>
      <c r="J311" s="148" t="s">
        <v>774</v>
      </c>
    </row>
    <row r="312" spans="1:8" ht="12.75">
      <c r="A312" s="150" t="s">
        <v>893</v>
      </c>
      <c r="C312" s="151">
        <v>309.418</v>
      </c>
      <c r="D312" s="131">
        <v>24240.90209171176</v>
      </c>
      <c r="F312" s="131">
        <v>6166</v>
      </c>
      <c r="G312" s="131">
        <v>5706</v>
      </c>
      <c r="H312" s="152" t="s">
        <v>1023</v>
      </c>
    </row>
    <row r="314" spans="4:8" ht="12.75">
      <c r="D314" s="131">
        <v>24727.612208276987</v>
      </c>
      <c r="F314" s="131">
        <v>6094</v>
      </c>
      <c r="G314" s="131">
        <v>5544</v>
      </c>
      <c r="H314" s="152" t="s">
        <v>1024</v>
      </c>
    </row>
    <row r="316" spans="4:8" ht="12.75">
      <c r="D316" s="131">
        <v>24322.932059675455</v>
      </c>
      <c r="F316" s="131">
        <v>6404.000000007451</v>
      </c>
      <c r="G316" s="131">
        <v>5646</v>
      </c>
      <c r="H316" s="152" t="s">
        <v>1025</v>
      </c>
    </row>
    <row r="318" spans="1:8" ht="12.75">
      <c r="A318" s="147" t="s">
        <v>775</v>
      </c>
      <c r="C318" s="153" t="s">
        <v>776</v>
      </c>
      <c r="D318" s="131">
        <v>24430.482119888067</v>
      </c>
      <c r="F318" s="131">
        <v>6221.333333335817</v>
      </c>
      <c r="G318" s="131">
        <v>5632</v>
      </c>
      <c r="H318" s="131">
        <v>18539.584239347478</v>
      </c>
    </row>
    <row r="319" spans="1:8" ht="12.75">
      <c r="A319" s="130">
        <v>38380.85666666667</v>
      </c>
      <c r="C319" s="153" t="s">
        <v>777</v>
      </c>
      <c r="D319" s="131">
        <v>260.5704242242931</v>
      </c>
      <c r="F319" s="131">
        <v>162.23850755818307</v>
      </c>
      <c r="G319" s="131">
        <v>81.90238091777309</v>
      </c>
      <c r="H319" s="131">
        <v>260.5704242242931</v>
      </c>
    </row>
    <row r="321" spans="3:8" ht="12.75">
      <c r="C321" s="153" t="s">
        <v>778</v>
      </c>
      <c r="D321" s="131">
        <v>1.0665791323543758</v>
      </c>
      <c r="F321" s="131">
        <v>2.607777125344808</v>
      </c>
      <c r="G321" s="131">
        <v>1.4542326157275047</v>
      </c>
      <c r="H321" s="131">
        <v>1.4054814868570333</v>
      </c>
    </row>
    <row r="322" spans="1:10" ht="12.75">
      <c r="A322" s="147" t="s">
        <v>767</v>
      </c>
      <c r="C322" s="148" t="s">
        <v>768</v>
      </c>
      <c r="D322" s="148" t="s">
        <v>769</v>
      </c>
      <c r="F322" s="148" t="s">
        <v>770</v>
      </c>
      <c r="G322" s="148" t="s">
        <v>771</v>
      </c>
      <c r="H322" s="148" t="s">
        <v>772</v>
      </c>
      <c r="I322" s="149" t="s">
        <v>773</v>
      </c>
      <c r="J322" s="148" t="s">
        <v>774</v>
      </c>
    </row>
    <row r="323" spans="1:8" ht="12.75">
      <c r="A323" s="150" t="s">
        <v>843</v>
      </c>
      <c r="C323" s="151">
        <v>324.75400000019</v>
      </c>
      <c r="D323" s="131">
        <v>52691.39667034149</v>
      </c>
      <c r="F323" s="131">
        <v>26395.000000029802</v>
      </c>
      <c r="G323" s="131">
        <v>23335</v>
      </c>
      <c r="H323" s="152" t="s">
        <v>1026</v>
      </c>
    </row>
    <row r="325" spans="4:8" ht="12.75">
      <c r="D325" s="131">
        <v>51377.35877919197</v>
      </c>
      <c r="F325" s="131">
        <v>26184</v>
      </c>
      <c r="G325" s="131">
        <v>23614</v>
      </c>
      <c r="H325" s="152" t="s">
        <v>1027</v>
      </c>
    </row>
    <row r="327" spans="4:8" ht="12.75">
      <c r="D327" s="131">
        <v>51389.416877150536</v>
      </c>
      <c r="F327" s="131">
        <v>26625.999999970198</v>
      </c>
      <c r="G327" s="131">
        <v>23530</v>
      </c>
      <c r="H327" s="152" t="s">
        <v>1028</v>
      </c>
    </row>
    <row r="329" spans="1:8" ht="12.75">
      <c r="A329" s="147" t="s">
        <v>775</v>
      </c>
      <c r="C329" s="153" t="s">
        <v>776</v>
      </c>
      <c r="D329" s="131">
        <v>51819.39077556133</v>
      </c>
      <c r="F329" s="131">
        <v>26401.666666666664</v>
      </c>
      <c r="G329" s="131">
        <v>23493</v>
      </c>
      <c r="H329" s="131">
        <v>26307.54647731572</v>
      </c>
    </row>
    <row r="330" spans="1:8" ht="12.75">
      <c r="A330" s="130">
        <v>38380.857141203705</v>
      </c>
      <c r="C330" s="153" t="s">
        <v>777</v>
      </c>
      <c r="D330" s="131">
        <v>755.2033235029593</v>
      </c>
      <c r="F330" s="131">
        <v>221.07540190264498</v>
      </c>
      <c r="G330" s="131">
        <v>143.13280546401654</v>
      </c>
      <c r="H330" s="131">
        <v>755.2033235029593</v>
      </c>
    </row>
    <row r="332" spans="3:8" ht="12.75">
      <c r="C332" s="153" t="s">
        <v>778</v>
      </c>
      <c r="D332" s="131">
        <v>1.457375920866909</v>
      </c>
      <c r="F332" s="131">
        <v>0.8373539621336217</v>
      </c>
      <c r="G332" s="131">
        <v>0.609257248814611</v>
      </c>
      <c r="H332" s="131">
        <v>2.8706718209322575</v>
      </c>
    </row>
    <row r="333" spans="1:10" ht="12.75">
      <c r="A333" s="147" t="s">
        <v>767</v>
      </c>
      <c r="C333" s="148" t="s">
        <v>768</v>
      </c>
      <c r="D333" s="148" t="s">
        <v>769</v>
      </c>
      <c r="F333" s="148" t="s">
        <v>770</v>
      </c>
      <c r="G333" s="148" t="s">
        <v>771</v>
      </c>
      <c r="H333" s="148" t="s">
        <v>772</v>
      </c>
      <c r="I333" s="149" t="s">
        <v>773</v>
      </c>
      <c r="J333" s="148" t="s">
        <v>774</v>
      </c>
    </row>
    <row r="334" spans="1:8" ht="12.75">
      <c r="A334" s="150" t="s">
        <v>862</v>
      </c>
      <c r="C334" s="151">
        <v>343.82299999985844</v>
      </c>
      <c r="D334" s="131">
        <v>24843.56049284339</v>
      </c>
      <c r="F334" s="131">
        <v>21114</v>
      </c>
      <c r="G334" s="131">
        <v>20726</v>
      </c>
      <c r="H334" s="152" t="s">
        <v>1029</v>
      </c>
    </row>
    <row r="336" spans="4:8" ht="12.75">
      <c r="D336" s="131">
        <v>24857.19885647297</v>
      </c>
      <c r="F336" s="131">
        <v>21458</v>
      </c>
      <c r="G336" s="131">
        <v>20924</v>
      </c>
      <c r="H336" s="152" t="s">
        <v>1030</v>
      </c>
    </row>
    <row r="338" spans="4:8" ht="12.75">
      <c r="D338" s="131">
        <v>24828.878885358572</v>
      </c>
      <c r="F338" s="131">
        <v>20726</v>
      </c>
      <c r="G338" s="131">
        <v>21280</v>
      </c>
      <c r="H338" s="152" t="s">
        <v>1031</v>
      </c>
    </row>
    <row r="340" spans="1:8" ht="12.75">
      <c r="A340" s="147" t="s">
        <v>775</v>
      </c>
      <c r="C340" s="153" t="s">
        <v>776</v>
      </c>
      <c r="D340" s="131">
        <v>24843.212744891644</v>
      </c>
      <c r="F340" s="131">
        <v>21099.333333333336</v>
      </c>
      <c r="G340" s="131">
        <v>20976.666666666664</v>
      </c>
      <c r="H340" s="131">
        <v>3796.3646574599497</v>
      </c>
    </row>
    <row r="341" spans="1:8" ht="12.75">
      <c r="A341" s="130">
        <v>38380.85758101852</v>
      </c>
      <c r="C341" s="153" t="s">
        <v>777</v>
      </c>
      <c r="D341" s="131">
        <v>14.163187757393175</v>
      </c>
      <c r="F341" s="131">
        <v>366.2203344072163</v>
      </c>
      <c r="G341" s="131">
        <v>280.73000077179734</v>
      </c>
      <c r="H341" s="131">
        <v>14.163187757393175</v>
      </c>
    </row>
    <row r="343" spans="3:8" ht="12.75">
      <c r="C343" s="153" t="s">
        <v>778</v>
      </c>
      <c r="D343" s="131">
        <v>0.057010290508040136</v>
      </c>
      <c r="F343" s="131">
        <v>1.7356962356182641</v>
      </c>
      <c r="G343" s="131">
        <v>1.3382965236221074</v>
      </c>
      <c r="H343" s="131">
        <v>0.37307237410827127</v>
      </c>
    </row>
    <row r="344" spans="1:10" ht="12.75">
      <c r="A344" s="147" t="s">
        <v>767</v>
      </c>
      <c r="C344" s="148" t="s">
        <v>768</v>
      </c>
      <c r="D344" s="148" t="s">
        <v>769</v>
      </c>
      <c r="F344" s="148" t="s">
        <v>770</v>
      </c>
      <c r="G344" s="148" t="s">
        <v>771</v>
      </c>
      <c r="H344" s="148" t="s">
        <v>772</v>
      </c>
      <c r="I344" s="149" t="s">
        <v>773</v>
      </c>
      <c r="J344" s="148" t="s">
        <v>774</v>
      </c>
    </row>
    <row r="345" spans="1:8" ht="12.75">
      <c r="A345" s="150" t="s">
        <v>844</v>
      </c>
      <c r="C345" s="151">
        <v>361.38400000007823</v>
      </c>
      <c r="D345" s="131">
        <v>69017.28998911381</v>
      </c>
      <c r="F345" s="131">
        <v>22876</v>
      </c>
      <c r="G345" s="131">
        <v>22056</v>
      </c>
      <c r="H345" s="152" t="s">
        <v>1032</v>
      </c>
    </row>
    <row r="347" spans="4:8" ht="12.75">
      <c r="D347" s="131">
        <v>68012.62368047237</v>
      </c>
      <c r="F347" s="131">
        <v>21862</v>
      </c>
      <c r="G347" s="131">
        <v>22172</v>
      </c>
      <c r="H347" s="152" t="s">
        <v>1033</v>
      </c>
    </row>
    <row r="349" spans="4:8" ht="12.75">
      <c r="D349" s="131">
        <v>66184.09169697762</v>
      </c>
      <c r="F349" s="131">
        <v>22076</v>
      </c>
      <c r="G349" s="131">
        <v>21734</v>
      </c>
      <c r="H349" s="152" t="s">
        <v>1034</v>
      </c>
    </row>
    <row r="351" spans="1:8" ht="12.75">
      <c r="A351" s="147" t="s">
        <v>775</v>
      </c>
      <c r="C351" s="153" t="s">
        <v>776</v>
      </c>
      <c r="D351" s="131">
        <v>67738.0017888546</v>
      </c>
      <c r="F351" s="131">
        <v>22271.333333333336</v>
      </c>
      <c r="G351" s="131">
        <v>21987.333333333336</v>
      </c>
      <c r="H351" s="131">
        <v>45597.207443209365</v>
      </c>
    </row>
    <row r="352" spans="1:8" ht="12.75">
      <c r="A352" s="130">
        <v>38380.85800925926</v>
      </c>
      <c r="C352" s="153" t="s">
        <v>777</v>
      </c>
      <c r="D352" s="131">
        <v>1436.424738076295</v>
      </c>
      <c r="F352" s="131">
        <v>534.4766911038622</v>
      </c>
      <c r="G352" s="131">
        <v>226.9302389134893</v>
      </c>
      <c r="H352" s="131">
        <v>1436.424738076295</v>
      </c>
    </row>
    <row r="354" spans="3:8" ht="12.75">
      <c r="C354" s="153" t="s">
        <v>778</v>
      </c>
      <c r="D354" s="131">
        <v>2.1205596565333584</v>
      </c>
      <c r="F354" s="131">
        <v>2.399841460340028</v>
      </c>
      <c r="G354" s="131">
        <v>1.0320953226713379</v>
      </c>
      <c r="H354" s="131">
        <v>3.150247172187772</v>
      </c>
    </row>
    <row r="355" spans="1:10" ht="12.75">
      <c r="A355" s="147" t="s">
        <v>767</v>
      </c>
      <c r="C355" s="148" t="s">
        <v>768</v>
      </c>
      <c r="D355" s="148" t="s">
        <v>769</v>
      </c>
      <c r="F355" s="148" t="s">
        <v>770</v>
      </c>
      <c r="G355" s="148" t="s">
        <v>771</v>
      </c>
      <c r="H355" s="148" t="s">
        <v>772</v>
      </c>
      <c r="I355" s="149" t="s">
        <v>773</v>
      </c>
      <c r="J355" s="148" t="s">
        <v>774</v>
      </c>
    </row>
    <row r="356" spans="1:8" ht="12.75">
      <c r="A356" s="150" t="s">
        <v>863</v>
      </c>
      <c r="C356" s="151">
        <v>371.029</v>
      </c>
      <c r="D356" s="131">
        <v>44036.228798270226</v>
      </c>
      <c r="F356" s="131">
        <v>30181.999999970198</v>
      </c>
      <c r="G356" s="131">
        <v>30324.000000029802</v>
      </c>
      <c r="H356" s="152" t="s">
        <v>1035</v>
      </c>
    </row>
    <row r="358" spans="4:8" ht="12.75">
      <c r="D358" s="131">
        <v>43667.43810379505</v>
      </c>
      <c r="F358" s="131">
        <v>29806</v>
      </c>
      <c r="G358" s="131">
        <v>30002</v>
      </c>
      <c r="H358" s="152" t="s">
        <v>1036</v>
      </c>
    </row>
    <row r="360" spans="4:8" ht="12.75">
      <c r="D360" s="131">
        <v>43612.173209548</v>
      </c>
      <c r="F360" s="131">
        <v>30131.999999970198</v>
      </c>
      <c r="G360" s="131">
        <v>29674.000000029802</v>
      </c>
      <c r="H360" s="152" t="s">
        <v>1037</v>
      </c>
    </row>
    <row r="362" spans="1:8" ht="12.75">
      <c r="A362" s="147" t="s">
        <v>775</v>
      </c>
      <c r="C362" s="153" t="s">
        <v>776</v>
      </c>
      <c r="D362" s="131">
        <v>43771.946703871086</v>
      </c>
      <c r="F362" s="131">
        <v>30039.99999998013</v>
      </c>
      <c r="G362" s="131">
        <v>30000.00000001987</v>
      </c>
      <c r="H362" s="131">
        <v>13747.168691190847</v>
      </c>
    </row>
    <row r="363" spans="1:8" ht="12.75">
      <c r="A363" s="130">
        <v>38380.858460648145</v>
      </c>
      <c r="C363" s="153" t="s">
        <v>777</v>
      </c>
      <c r="D363" s="131">
        <v>230.5370278266322</v>
      </c>
      <c r="F363" s="131">
        <v>204.18618952534285</v>
      </c>
      <c r="G363" s="131">
        <v>325.0046153518439</v>
      </c>
      <c r="H363" s="131">
        <v>230.5370278266322</v>
      </c>
    </row>
    <row r="365" spans="3:8" ht="12.75">
      <c r="C365" s="153" t="s">
        <v>778</v>
      </c>
      <c r="D365" s="131">
        <v>0.5266775759055837</v>
      </c>
      <c r="F365" s="131">
        <v>0.679714345956984</v>
      </c>
      <c r="G365" s="131">
        <v>1.0833487178387622</v>
      </c>
      <c r="H365" s="131">
        <v>1.676978241885981</v>
      </c>
    </row>
    <row r="366" spans="1:10" ht="12.75">
      <c r="A366" s="147" t="s">
        <v>767</v>
      </c>
      <c r="C366" s="148" t="s">
        <v>768</v>
      </c>
      <c r="D366" s="148" t="s">
        <v>769</v>
      </c>
      <c r="F366" s="148" t="s">
        <v>770</v>
      </c>
      <c r="G366" s="148" t="s">
        <v>771</v>
      </c>
      <c r="H366" s="148" t="s">
        <v>772</v>
      </c>
      <c r="I366" s="149" t="s">
        <v>773</v>
      </c>
      <c r="J366" s="148" t="s">
        <v>774</v>
      </c>
    </row>
    <row r="367" spans="1:8" ht="12.75">
      <c r="A367" s="150" t="s">
        <v>838</v>
      </c>
      <c r="C367" s="151">
        <v>407.77100000018254</v>
      </c>
      <c r="D367" s="131">
        <v>1515297.6632099152</v>
      </c>
      <c r="F367" s="131">
        <v>65000</v>
      </c>
      <c r="G367" s="131">
        <v>63500</v>
      </c>
      <c r="H367" s="152" t="s">
        <v>1038</v>
      </c>
    </row>
    <row r="369" spans="4:8" ht="12.75">
      <c r="D369" s="131">
        <v>1488199.7393054962</v>
      </c>
      <c r="F369" s="131">
        <v>63500</v>
      </c>
      <c r="G369" s="131">
        <v>64200</v>
      </c>
      <c r="H369" s="152" t="s">
        <v>1039</v>
      </c>
    </row>
    <row r="371" spans="4:8" ht="12.75">
      <c r="D371" s="131">
        <v>1513814.661365509</v>
      </c>
      <c r="F371" s="131">
        <v>63900</v>
      </c>
      <c r="G371" s="131">
        <v>63200</v>
      </c>
      <c r="H371" s="152" t="s">
        <v>1040</v>
      </c>
    </row>
    <row r="373" spans="1:8" ht="12.75">
      <c r="A373" s="147" t="s">
        <v>775</v>
      </c>
      <c r="C373" s="153" t="s">
        <v>776</v>
      </c>
      <c r="D373" s="131">
        <v>1505770.6879603066</v>
      </c>
      <c r="F373" s="131">
        <v>64133.33333333333</v>
      </c>
      <c r="G373" s="131">
        <v>63633.33333333333</v>
      </c>
      <c r="H373" s="131">
        <v>1441891.442677288</v>
      </c>
    </row>
    <row r="374" spans="1:8" ht="12.75">
      <c r="A374" s="130">
        <v>38380.858923611115</v>
      </c>
      <c r="C374" s="153" t="s">
        <v>777</v>
      </c>
      <c r="D374" s="131">
        <v>15234.943422619484</v>
      </c>
      <c r="F374" s="131">
        <v>776.745346515403</v>
      </c>
      <c r="G374" s="131">
        <v>513.1601439446883</v>
      </c>
      <c r="H374" s="131">
        <v>15234.943422619484</v>
      </c>
    </row>
    <row r="376" spans="3:8" ht="12.75">
      <c r="C376" s="153" t="s">
        <v>778</v>
      </c>
      <c r="D376" s="131">
        <v>1.0117704869960313</v>
      </c>
      <c r="F376" s="131">
        <v>1.2111413926955348</v>
      </c>
      <c r="G376" s="131">
        <v>0.8064329134803905</v>
      </c>
      <c r="H376" s="131">
        <v>1.056594343491727</v>
      </c>
    </row>
    <row r="377" spans="1:10" ht="12.75">
      <c r="A377" s="147" t="s">
        <v>767</v>
      </c>
      <c r="C377" s="148" t="s">
        <v>768</v>
      </c>
      <c r="D377" s="148" t="s">
        <v>769</v>
      </c>
      <c r="F377" s="148" t="s">
        <v>770</v>
      </c>
      <c r="G377" s="148" t="s">
        <v>771</v>
      </c>
      <c r="H377" s="148" t="s">
        <v>772</v>
      </c>
      <c r="I377" s="149" t="s">
        <v>773</v>
      </c>
      <c r="J377" s="148" t="s">
        <v>774</v>
      </c>
    </row>
    <row r="378" spans="1:8" ht="12.75">
      <c r="A378" s="150" t="s">
        <v>845</v>
      </c>
      <c r="C378" s="151">
        <v>455.40299999993294</v>
      </c>
      <c r="D378" s="131">
        <v>67613.35121905804</v>
      </c>
      <c r="F378" s="131">
        <v>41747.5</v>
      </c>
      <c r="G378" s="131">
        <v>43707.5</v>
      </c>
      <c r="H378" s="152" t="s">
        <v>1041</v>
      </c>
    </row>
    <row r="380" spans="4:8" ht="12.75">
      <c r="D380" s="131">
        <v>69741.36264193058</v>
      </c>
      <c r="F380" s="131">
        <v>41387.5</v>
      </c>
      <c r="G380" s="131">
        <v>43182.5</v>
      </c>
      <c r="H380" s="152" t="s">
        <v>1042</v>
      </c>
    </row>
    <row r="382" spans="4:8" ht="12.75">
      <c r="D382" s="131">
        <v>69273.2861893177</v>
      </c>
      <c r="F382" s="131">
        <v>41190</v>
      </c>
      <c r="G382" s="131">
        <v>43612.5</v>
      </c>
      <c r="H382" s="152" t="s">
        <v>1043</v>
      </c>
    </row>
    <row r="384" spans="1:8" ht="12.75">
      <c r="A384" s="147" t="s">
        <v>775</v>
      </c>
      <c r="C384" s="153" t="s">
        <v>776</v>
      </c>
      <c r="D384" s="131">
        <v>68876.00001676877</v>
      </c>
      <c r="F384" s="131">
        <v>41441.666666666664</v>
      </c>
      <c r="G384" s="131">
        <v>43500.83333333333</v>
      </c>
      <c r="H384" s="131">
        <v>26410.735966381173</v>
      </c>
    </row>
    <row r="385" spans="1:8" ht="12.75">
      <c r="A385" s="130">
        <v>38380.85957175926</v>
      </c>
      <c r="C385" s="153" t="s">
        <v>777</v>
      </c>
      <c r="D385" s="131">
        <v>1118.2510367273371</v>
      </c>
      <c r="F385" s="131">
        <v>282.6695656297885</v>
      </c>
      <c r="G385" s="131">
        <v>279.7469094258833</v>
      </c>
      <c r="H385" s="131">
        <v>1118.2510367273371</v>
      </c>
    </row>
    <row r="387" spans="3:8" ht="12.75">
      <c r="C387" s="153" t="s">
        <v>778</v>
      </c>
      <c r="D387" s="131">
        <v>1.6235713985351707</v>
      </c>
      <c r="F387" s="131">
        <v>0.6820902448335942</v>
      </c>
      <c r="G387" s="131">
        <v>0.643084023890462</v>
      </c>
      <c r="H387" s="131">
        <v>4.2340775287397685</v>
      </c>
    </row>
    <row r="388" spans="1:16" ht="12.75">
      <c r="A388" s="141" t="s">
        <v>758</v>
      </c>
      <c r="B388" s="136" t="s">
        <v>914</v>
      </c>
      <c r="D388" s="141" t="s">
        <v>759</v>
      </c>
      <c r="E388" s="136" t="s">
        <v>760</v>
      </c>
      <c r="F388" s="137" t="s">
        <v>781</v>
      </c>
      <c r="G388" s="142" t="s">
        <v>762</v>
      </c>
      <c r="H388" s="143">
        <v>1</v>
      </c>
      <c r="I388" s="144" t="s">
        <v>763</v>
      </c>
      <c r="J388" s="143">
        <v>4</v>
      </c>
      <c r="K388" s="142" t="s">
        <v>764</v>
      </c>
      <c r="L388" s="145">
        <v>1</v>
      </c>
      <c r="M388" s="142" t="s">
        <v>765</v>
      </c>
      <c r="N388" s="146">
        <v>1</v>
      </c>
      <c r="O388" s="142" t="s">
        <v>766</v>
      </c>
      <c r="P388" s="146">
        <v>1</v>
      </c>
    </row>
    <row r="390" spans="1:10" ht="12.75">
      <c r="A390" s="147" t="s">
        <v>767</v>
      </c>
      <c r="C390" s="148" t="s">
        <v>768</v>
      </c>
      <c r="D390" s="148" t="s">
        <v>769</v>
      </c>
      <c r="F390" s="148" t="s">
        <v>770</v>
      </c>
      <c r="G390" s="148" t="s">
        <v>771</v>
      </c>
      <c r="H390" s="148" t="s">
        <v>772</v>
      </c>
      <c r="I390" s="149" t="s">
        <v>773</v>
      </c>
      <c r="J390" s="148" t="s">
        <v>774</v>
      </c>
    </row>
    <row r="391" spans="1:8" ht="12.75">
      <c r="A391" s="150" t="s">
        <v>841</v>
      </c>
      <c r="C391" s="151">
        <v>228.61599999992177</v>
      </c>
      <c r="D391" s="131">
        <v>35524.01159453392</v>
      </c>
      <c r="F391" s="131">
        <v>24889</v>
      </c>
      <c r="G391" s="131">
        <v>25439</v>
      </c>
      <c r="H391" s="152" t="s">
        <v>1044</v>
      </c>
    </row>
    <row r="393" spans="4:8" ht="12.75">
      <c r="D393" s="131">
        <v>35446.15050560236</v>
      </c>
      <c r="F393" s="131">
        <v>24514</v>
      </c>
      <c r="G393" s="131">
        <v>25026</v>
      </c>
      <c r="H393" s="152" t="s">
        <v>1045</v>
      </c>
    </row>
    <row r="395" spans="4:8" ht="12.75">
      <c r="D395" s="131">
        <v>35606.095893502235</v>
      </c>
      <c r="F395" s="131">
        <v>25351</v>
      </c>
      <c r="G395" s="131">
        <v>25724.000000029802</v>
      </c>
      <c r="H395" s="152" t="s">
        <v>1046</v>
      </c>
    </row>
    <row r="397" spans="1:8" ht="12.75">
      <c r="A397" s="147" t="s">
        <v>775</v>
      </c>
      <c r="C397" s="153" t="s">
        <v>776</v>
      </c>
      <c r="D397" s="131">
        <v>35525.41933121284</v>
      </c>
      <c r="F397" s="131">
        <v>24918</v>
      </c>
      <c r="G397" s="131">
        <v>25396.333333343267</v>
      </c>
      <c r="H397" s="131">
        <v>10362.169442765085</v>
      </c>
    </row>
    <row r="398" spans="1:8" ht="12.75">
      <c r="A398" s="130">
        <v>38380.861805555556</v>
      </c>
      <c r="C398" s="153" t="s">
        <v>777</v>
      </c>
      <c r="D398" s="131">
        <v>79.981985907212</v>
      </c>
      <c r="F398" s="131">
        <v>419.2529069666662</v>
      </c>
      <c r="G398" s="131">
        <v>350.9506138235107</v>
      </c>
      <c r="H398" s="131">
        <v>79.981985907212</v>
      </c>
    </row>
    <row r="400" spans="3:8" ht="12.75">
      <c r="C400" s="153" t="s">
        <v>778</v>
      </c>
      <c r="D400" s="131">
        <v>0.2251401599556613</v>
      </c>
      <c r="F400" s="131">
        <v>1.6825303273403411</v>
      </c>
      <c r="G400" s="131">
        <v>1.3818948161415954</v>
      </c>
      <c r="H400" s="131">
        <v>0.7718652580329673</v>
      </c>
    </row>
    <row r="401" spans="1:10" ht="12.75">
      <c r="A401" s="147" t="s">
        <v>767</v>
      </c>
      <c r="C401" s="148" t="s">
        <v>768</v>
      </c>
      <c r="D401" s="148" t="s">
        <v>769</v>
      </c>
      <c r="F401" s="148" t="s">
        <v>770</v>
      </c>
      <c r="G401" s="148" t="s">
        <v>771</v>
      </c>
      <c r="H401" s="148" t="s">
        <v>772</v>
      </c>
      <c r="I401" s="149" t="s">
        <v>773</v>
      </c>
      <c r="J401" s="148" t="s">
        <v>774</v>
      </c>
    </row>
    <row r="402" spans="1:8" ht="12.75">
      <c r="A402" s="150" t="s">
        <v>842</v>
      </c>
      <c r="C402" s="151">
        <v>231.6040000000503</v>
      </c>
      <c r="D402" s="131">
        <v>61348.99657291174</v>
      </c>
      <c r="F402" s="131">
        <v>18930</v>
      </c>
      <c r="G402" s="131">
        <v>19733</v>
      </c>
      <c r="H402" s="152" t="s">
        <v>1047</v>
      </c>
    </row>
    <row r="404" spans="4:8" ht="12.75">
      <c r="D404" s="131">
        <v>61508.18998217583</v>
      </c>
      <c r="F404" s="131">
        <v>18824</v>
      </c>
      <c r="G404" s="131">
        <v>20243</v>
      </c>
      <c r="H404" s="152" t="s">
        <v>1048</v>
      </c>
    </row>
    <row r="406" spans="4:8" ht="12.75">
      <c r="D406" s="131">
        <v>62728.354329645634</v>
      </c>
      <c r="F406" s="131">
        <v>19036</v>
      </c>
      <c r="G406" s="131">
        <v>19932</v>
      </c>
      <c r="H406" s="152" t="s">
        <v>1049</v>
      </c>
    </row>
    <row r="408" spans="1:8" ht="12.75">
      <c r="A408" s="147" t="s">
        <v>775</v>
      </c>
      <c r="C408" s="153" t="s">
        <v>776</v>
      </c>
      <c r="D408" s="131">
        <v>61861.84696157773</v>
      </c>
      <c r="F408" s="131">
        <v>18930</v>
      </c>
      <c r="G408" s="131">
        <v>19969.333333333332</v>
      </c>
      <c r="H408" s="131">
        <v>42377.284348147616</v>
      </c>
    </row>
    <row r="409" spans="1:8" ht="12.75">
      <c r="A409" s="130">
        <v>38380.86226851852</v>
      </c>
      <c r="C409" s="153" t="s">
        <v>777</v>
      </c>
      <c r="D409" s="131">
        <v>754.6269936698496</v>
      </c>
      <c r="F409" s="131">
        <v>106</v>
      </c>
      <c r="G409" s="131">
        <v>257.0415011886861</v>
      </c>
      <c r="H409" s="131">
        <v>754.6269936698496</v>
      </c>
    </row>
    <row r="411" spans="3:8" ht="12.75">
      <c r="C411" s="153" t="s">
        <v>778</v>
      </c>
      <c r="D411" s="131">
        <v>1.219858492324917</v>
      </c>
      <c r="F411" s="131">
        <v>0.5599577390385632</v>
      </c>
      <c r="G411" s="131">
        <v>1.287181183758527</v>
      </c>
      <c r="H411" s="131">
        <v>1.7807346678240734</v>
      </c>
    </row>
    <row r="412" spans="1:10" ht="12.75">
      <c r="A412" s="147" t="s">
        <v>767</v>
      </c>
      <c r="C412" s="148" t="s">
        <v>768</v>
      </c>
      <c r="D412" s="148" t="s">
        <v>769</v>
      </c>
      <c r="F412" s="148" t="s">
        <v>770</v>
      </c>
      <c r="G412" s="148" t="s">
        <v>771</v>
      </c>
      <c r="H412" s="148" t="s">
        <v>772</v>
      </c>
      <c r="I412" s="149" t="s">
        <v>773</v>
      </c>
      <c r="J412" s="148" t="s">
        <v>774</v>
      </c>
    </row>
    <row r="413" spans="1:8" ht="12.75">
      <c r="A413" s="150" t="s">
        <v>840</v>
      </c>
      <c r="C413" s="151">
        <v>267.7160000000149</v>
      </c>
      <c r="D413" s="131">
        <v>59372.09716075659</v>
      </c>
      <c r="F413" s="131">
        <v>4834.5</v>
      </c>
      <c r="G413" s="131">
        <v>4962.25</v>
      </c>
      <c r="H413" s="152" t="s">
        <v>1050</v>
      </c>
    </row>
    <row r="415" spans="4:8" ht="12.75">
      <c r="D415" s="131">
        <v>60016.871653974056</v>
      </c>
      <c r="F415" s="131">
        <v>4817</v>
      </c>
      <c r="G415" s="131">
        <v>4933.25</v>
      </c>
      <c r="H415" s="152" t="s">
        <v>1051</v>
      </c>
    </row>
    <row r="417" spans="4:8" ht="12.75">
      <c r="D417" s="131">
        <v>60272.96383082867</v>
      </c>
      <c r="F417" s="131">
        <v>4864</v>
      </c>
      <c r="G417" s="131">
        <v>4946.5</v>
      </c>
      <c r="H417" s="152" t="s">
        <v>1052</v>
      </c>
    </row>
    <row r="419" spans="1:8" ht="12.75">
      <c r="A419" s="147" t="s">
        <v>775</v>
      </c>
      <c r="C419" s="153" t="s">
        <v>776</v>
      </c>
      <c r="D419" s="131">
        <v>59887.3108818531</v>
      </c>
      <c r="F419" s="131">
        <v>4838.5</v>
      </c>
      <c r="G419" s="131">
        <v>4947.333333333333</v>
      </c>
      <c r="H419" s="131">
        <v>54990.006830509345</v>
      </c>
    </row>
    <row r="420" spans="1:8" ht="12.75">
      <c r="A420" s="130">
        <v>38380.862916666665</v>
      </c>
      <c r="C420" s="153" t="s">
        <v>777</v>
      </c>
      <c r="D420" s="131">
        <v>464.1978937563926</v>
      </c>
      <c r="F420" s="131">
        <v>23.753947040439407</v>
      </c>
      <c r="G420" s="131">
        <v>14.517948661341011</v>
      </c>
      <c r="H420" s="131">
        <v>464.1978937563926</v>
      </c>
    </row>
    <row r="422" spans="3:8" ht="12.75">
      <c r="C422" s="153" t="s">
        <v>778</v>
      </c>
      <c r="D422" s="131">
        <v>0.7751189474380835</v>
      </c>
      <c r="F422" s="131">
        <v>0.49093617940352197</v>
      </c>
      <c r="G422" s="131">
        <v>0.29344997967944375</v>
      </c>
      <c r="H422" s="131">
        <v>0.84414954736621</v>
      </c>
    </row>
    <row r="423" spans="1:10" ht="12.75">
      <c r="A423" s="147" t="s">
        <v>767</v>
      </c>
      <c r="C423" s="148" t="s">
        <v>768</v>
      </c>
      <c r="D423" s="148" t="s">
        <v>769</v>
      </c>
      <c r="F423" s="148" t="s">
        <v>770</v>
      </c>
      <c r="G423" s="148" t="s">
        <v>771</v>
      </c>
      <c r="H423" s="148" t="s">
        <v>772</v>
      </c>
      <c r="I423" s="149" t="s">
        <v>773</v>
      </c>
      <c r="J423" s="148" t="s">
        <v>774</v>
      </c>
    </row>
    <row r="424" spans="1:8" ht="12.75">
      <c r="A424" s="150" t="s">
        <v>839</v>
      </c>
      <c r="C424" s="151">
        <v>292.40199999976903</v>
      </c>
      <c r="D424" s="131">
        <v>57226.10904020071</v>
      </c>
      <c r="F424" s="131">
        <v>19475.25</v>
      </c>
      <c r="G424" s="131">
        <v>18348.5</v>
      </c>
      <c r="H424" s="152" t="s">
        <v>1053</v>
      </c>
    </row>
    <row r="426" spans="4:8" ht="12.75">
      <c r="D426" s="131">
        <v>57336.5</v>
      </c>
      <c r="F426" s="131">
        <v>19786</v>
      </c>
      <c r="G426" s="131">
        <v>18458.75</v>
      </c>
      <c r="H426" s="152" t="s">
        <v>1054</v>
      </c>
    </row>
    <row r="428" spans="4:8" ht="12.75">
      <c r="D428" s="131">
        <v>56504.50629705191</v>
      </c>
      <c r="F428" s="131">
        <v>19438.5</v>
      </c>
      <c r="G428" s="131">
        <v>18446.5</v>
      </c>
      <c r="H428" s="152" t="s">
        <v>1055</v>
      </c>
    </row>
    <row r="430" spans="1:8" ht="12.75">
      <c r="A430" s="147" t="s">
        <v>775</v>
      </c>
      <c r="C430" s="153" t="s">
        <v>776</v>
      </c>
      <c r="D430" s="131">
        <v>57022.371779084206</v>
      </c>
      <c r="F430" s="131">
        <v>19566.583333333332</v>
      </c>
      <c r="G430" s="131">
        <v>18417.916666666668</v>
      </c>
      <c r="H430" s="131">
        <v>38119.17203987131</v>
      </c>
    </row>
    <row r="431" spans="1:8" ht="12.75">
      <c r="A431" s="130">
        <v>38380.863599537035</v>
      </c>
      <c r="C431" s="153" t="s">
        <v>777</v>
      </c>
      <c r="D431" s="131">
        <v>451.86838140341484</v>
      </c>
      <c r="F431" s="131">
        <v>190.9067726230092</v>
      </c>
      <c r="G431" s="131">
        <v>60.427815063374034</v>
      </c>
      <c r="H431" s="131">
        <v>451.86838140341484</v>
      </c>
    </row>
    <row r="433" spans="3:8" ht="12.75">
      <c r="C433" s="153" t="s">
        <v>778</v>
      </c>
      <c r="D433" s="131">
        <v>0.7924405234388374</v>
      </c>
      <c r="F433" s="131">
        <v>0.9756776099881646</v>
      </c>
      <c r="G433" s="131">
        <v>0.32809256419722116</v>
      </c>
      <c r="H433" s="131">
        <v>1.1854097484876547</v>
      </c>
    </row>
    <row r="434" spans="1:10" ht="12.75">
      <c r="A434" s="147" t="s">
        <v>767</v>
      </c>
      <c r="C434" s="148" t="s">
        <v>768</v>
      </c>
      <c r="D434" s="148" t="s">
        <v>769</v>
      </c>
      <c r="F434" s="148" t="s">
        <v>770</v>
      </c>
      <c r="G434" s="148" t="s">
        <v>771</v>
      </c>
      <c r="H434" s="148" t="s">
        <v>772</v>
      </c>
      <c r="I434" s="149" t="s">
        <v>773</v>
      </c>
      <c r="J434" s="148" t="s">
        <v>774</v>
      </c>
    </row>
    <row r="435" spans="1:8" ht="12.75">
      <c r="A435" s="150" t="s">
        <v>893</v>
      </c>
      <c r="C435" s="151">
        <v>309.418</v>
      </c>
      <c r="D435" s="131">
        <v>24775.307365566492</v>
      </c>
      <c r="F435" s="131">
        <v>6646</v>
      </c>
      <c r="G435" s="131">
        <v>5480</v>
      </c>
      <c r="H435" s="152" t="s">
        <v>1056</v>
      </c>
    </row>
    <row r="437" spans="4:8" ht="12.75">
      <c r="D437" s="131">
        <v>24568.854411303997</v>
      </c>
      <c r="F437" s="131">
        <v>6646</v>
      </c>
      <c r="G437" s="131">
        <v>5770</v>
      </c>
      <c r="H437" s="152" t="s">
        <v>1057</v>
      </c>
    </row>
    <row r="439" spans="4:8" ht="12.75">
      <c r="D439" s="131">
        <v>25020.01160827279</v>
      </c>
      <c r="F439" s="131">
        <v>6286</v>
      </c>
      <c r="G439" s="131">
        <v>5912</v>
      </c>
      <c r="H439" s="152" t="s">
        <v>1058</v>
      </c>
    </row>
    <row r="441" spans="1:8" ht="12.75">
      <c r="A441" s="147" t="s">
        <v>775</v>
      </c>
      <c r="C441" s="153" t="s">
        <v>776</v>
      </c>
      <c r="D441" s="131">
        <v>24788.05779504776</v>
      </c>
      <c r="F441" s="131">
        <v>6526</v>
      </c>
      <c r="G441" s="131">
        <v>5720.666666666666</v>
      </c>
      <c r="H441" s="131">
        <v>18713.60307443119</v>
      </c>
    </row>
    <row r="442" spans="1:8" ht="12.75">
      <c r="A442" s="130">
        <v>38380.8640625</v>
      </c>
      <c r="C442" s="153" t="s">
        <v>777</v>
      </c>
      <c r="D442" s="131">
        <v>225.84869754582635</v>
      </c>
      <c r="F442" s="131">
        <v>207.84609690826528</v>
      </c>
      <c r="G442" s="131">
        <v>220.18477089329616</v>
      </c>
      <c r="H442" s="131">
        <v>225.84869754582635</v>
      </c>
    </row>
    <row r="444" spans="3:8" ht="12.75">
      <c r="C444" s="153" t="s">
        <v>778</v>
      </c>
      <c r="D444" s="131">
        <v>0.9111189727456065</v>
      </c>
      <c r="F444" s="131">
        <v>3.1848926893696796</v>
      </c>
      <c r="G444" s="131">
        <v>3.8489355126435654</v>
      </c>
      <c r="H444" s="131">
        <v>1.2068691242810878</v>
      </c>
    </row>
    <row r="445" spans="1:10" ht="12.75">
      <c r="A445" s="147" t="s">
        <v>767</v>
      </c>
      <c r="C445" s="148" t="s">
        <v>768</v>
      </c>
      <c r="D445" s="148" t="s">
        <v>769</v>
      </c>
      <c r="F445" s="148" t="s">
        <v>770</v>
      </c>
      <c r="G445" s="148" t="s">
        <v>771</v>
      </c>
      <c r="H445" s="148" t="s">
        <v>772</v>
      </c>
      <c r="I445" s="149" t="s">
        <v>773</v>
      </c>
      <c r="J445" s="148" t="s">
        <v>774</v>
      </c>
    </row>
    <row r="446" spans="1:8" ht="12.75">
      <c r="A446" s="150" t="s">
        <v>843</v>
      </c>
      <c r="C446" s="151">
        <v>324.75400000019</v>
      </c>
      <c r="D446" s="131">
        <v>53873.95281583071</v>
      </c>
      <c r="F446" s="131">
        <v>27117</v>
      </c>
      <c r="G446" s="131">
        <v>24806</v>
      </c>
      <c r="H446" s="152" t="s">
        <v>1059</v>
      </c>
    </row>
    <row r="448" spans="4:8" ht="12.75">
      <c r="D448" s="131">
        <v>53194.73741000891</v>
      </c>
      <c r="F448" s="131">
        <v>26502</v>
      </c>
      <c r="G448" s="131">
        <v>24638</v>
      </c>
      <c r="H448" s="152" t="s">
        <v>1060</v>
      </c>
    </row>
    <row r="450" spans="4:8" ht="12.75">
      <c r="D450" s="131">
        <v>54238.039161503315</v>
      </c>
      <c r="F450" s="131">
        <v>26643.000000029802</v>
      </c>
      <c r="G450" s="131">
        <v>24249</v>
      </c>
      <c r="H450" s="152" t="s">
        <v>1061</v>
      </c>
    </row>
    <row r="452" spans="1:8" ht="12.75">
      <c r="A452" s="147" t="s">
        <v>775</v>
      </c>
      <c r="C452" s="153" t="s">
        <v>776</v>
      </c>
      <c r="D452" s="131">
        <v>53768.90979578097</v>
      </c>
      <c r="F452" s="131">
        <v>26754.00000000993</v>
      </c>
      <c r="G452" s="131">
        <v>24564.333333333336</v>
      </c>
      <c r="H452" s="131">
        <v>27684.77492735303</v>
      </c>
    </row>
    <row r="453" spans="1:8" ht="12.75">
      <c r="A453" s="130">
        <v>38380.86454861111</v>
      </c>
      <c r="C453" s="153" t="s">
        <v>777</v>
      </c>
      <c r="D453" s="131">
        <v>529.5235247020577</v>
      </c>
      <c r="F453" s="131">
        <v>322.17541805163347</v>
      </c>
      <c r="G453" s="131">
        <v>285.7137261899283</v>
      </c>
      <c r="H453" s="131">
        <v>529.5235247020577</v>
      </c>
    </row>
    <row r="455" spans="3:8" ht="12.75">
      <c r="C455" s="153" t="s">
        <v>778</v>
      </c>
      <c r="D455" s="131">
        <v>0.9848135785405254</v>
      </c>
      <c r="F455" s="131">
        <v>1.2042140167881958</v>
      </c>
      <c r="G455" s="131">
        <v>1.1631242839479798</v>
      </c>
      <c r="H455" s="131">
        <v>1.9126885665192077</v>
      </c>
    </row>
    <row r="456" spans="1:10" ht="12.75">
      <c r="A456" s="147" t="s">
        <v>767</v>
      </c>
      <c r="C456" s="148" t="s">
        <v>768</v>
      </c>
      <c r="D456" s="148" t="s">
        <v>769</v>
      </c>
      <c r="F456" s="148" t="s">
        <v>770</v>
      </c>
      <c r="G456" s="148" t="s">
        <v>771</v>
      </c>
      <c r="H456" s="148" t="s">
        <v>772</v>
      </c>
      <c r="I456" s="149" t="s">
        <v>773</v>
      </c>
      <c r="J456" s="148" t="s">
        <v>774</v>
      </c>
    </row>
    <row r="457" spans="1:8" ht="12.75">
      <c r="A457" s="150" t="s">
        <v>862</v>
      </c>
      <c r="C457" s="151">
        <v>343.82299999985844</v>
      </c>
      <c r="D457" s="131">
        <v>52684.19640493393</v>
      </c>
      <c r="F457" s="131">
        <v>21514</v>
      </c>
      <c r="G457" s="131">
        <v>21676</v>
      </c>
      <c r="H457" s="152" t="s">
        <v>1062</v>
      </c>
    </row>
    <row r="459" spans="4:8" ht="12.75">
      <c r="D459" s="131">
        <v>52153.12970268726</v>
      </c>
      <c r="F459" s="131">
        <v>21932</v>
      </c>
      <c r="G459" s="131">
        <v>20936</v>
      </c>
      <c r="H459" s="152" t="s">
        <v>1063</v>
      </c>
    </row>
    <row r="461" spans="4:8" ht="12.75">
      <c r="D461" s="131">
        <v>51625.09102767706</v>
      </c>
      <c r="F461" s="131">
        <v>21936</v>
      </c>
      <c r="G461" s="131">
        <v>21454</v>
      </c>
      <c r="H461" s="152" t="s">
        <v>1064</v>
      </c>
    </row>
    <row r="463" spans="1:8" ht="12.75">
      <c r="A463" s="147" t="s">
        <v>775</v>
      </c>
      <c r="C463" s="153" t="s">
        <v>776</v>
      </c>
      <c r="D463" s="131">
        <v>52154.13904509942</v>
      </c>
      <c r="F463" s="131">
        <v>21794</v>
      </c>
      <c r="G463" s="131">
        <v>21355.333333333336</v>
      </c>
      <c r="H463" s="131">
        <v>30547.830848378107</v>
      </c>
    </row>
    <row r="464" spans="1:8" ht="12.75">
      <c r="A464" s="130">
        <v>38380.86497685185</v>
      </c>
      <c r="C464" s="153" t="s">
        <v>777</v>
      </c>
      <c r="D464" s="131">
        <v>529.5534100656344</v>
      </c>
      <c r="F464" s="131">
        <v>242.49536078036624</v>
      </c>
      <c r="G464" s="131">
        <v>379.7385065190694</v>
      </c>
      <c r="H464" s="131">
        <v>529.5534100656344</v>
      </c>
    </row>
    <row r="466" spans="3:8" ht="12.75">
      <c r="C466" s="153" t="s">
        <v>778</v>
      </c>
      <c r="D466" s="131">
        <v>1.0153621932244188</v>
      </c>
      <c r="F466" s="131">
        <v>1.112670279803461</v>
      </c>
      <c r="G466" s="131">
        <v>1.778190490364949</v>
      </c>
      <c r="H466" s="131">
        <v>1.7335221367894613</v>
      </c>
    </row>
    <row r="467" spans="1:10" ht="12.75">
      <c r="A467" s="147" t="s">
        <v>767</v>
      </c>
      <c r="C467" s="148" t="s">
        <v>768</v>
      </c>
      <c r="D467" s="148" t="s">
        <v>769</v>
      </c>
      <c r="F467" s="148" t="s">
        <v>770</v>
      </c>
      <c r="G467" s="148" t="s">
        <v>771</v>
      </c>
      <c r="H467" s="148" t="s">
        <v>772</v>
      </c>
      <c r="I467" s="149" t="s">
        <v>773</v>
      </c>
      <c r="J467" s="148" t="s">
        <v>774</v>
      </c>
    </row>
    <row r="468" spans="1:8" ht="12.75">
      <c r="A468" s="150" t="s">
        <v>844</v>
      </c>
      <c r="C468" s="151">
        <v>361.38400000007823</v>
      </c>
      <c r="D468" s="131">
        <v>55850.18704944849</v>
      </c>
      <c r="F468" s="131">
        <v>22650</v>
      </c>
      <c r="G468" s="131">
        <v>22450</v>
      </c>
      <c r="H468" s="152" t="s">
        <v>1065</v>
      </c>
    </row>
    <row r="470" spans="4:8" ht="12.75">
      <c r="D470" s="131">
        <v>56599.609495937824</v>
      </c>
      <c r="F470" s="131">
        <v>22518</v>
      </c>
      <c r="G470" s="131">
        <v>22844</v>
      </c>
      <c r="H470" s="152" t="s">
        <v>1066</v>
      </c>
    </row>
    <row r="472" spans="4:8" ht="12.75">
      <c r="D472" s="131">
        <v>56542.94927215576</v>
      </c>
      <c r="F472" s="131">
        <v>22864</v>
      </c>
      <c r="G472" s="131">
        <v>21930</v>
      </c>
      <c r="H472" s="152" t="s">
        <v>1067</v>
      </c>
    </row>
    <row r="474" spans="1:8" ht="12.75">
      <c r="A474" s="147" t="s">
        <v>775</v>
      </c>
      <c r="C474" s="153" t="s">
        <v>776</v>
      </c>
      <c r="D474" s="131">
        <v>56330.91527251403</v>
      </c>
      <c r="F474" s="131">
        <v>22677.333333333336</v>
      </c>
      <c r="G474" s="131">
        <v>22408</v>
      </c>
      <c r="H474" s="131">
        <v>33777.379476800386</v>
      </c>
    </row>
    <row r="475" spans="1:8" ht="12.75">
      <c r="A475" s="130">
        <v>38380.86541666667</v>
      </c>
      <c r="C475" s="153" t="s">
        <v>777</v>
      </c>
      <c r="D475" s="131">
        <v>417.2856498590477</v>
      </c>
      <c r="F475" s="131">
        <v>174.61195071739314</v>
      </c>
      <c r="G475" s="131">
        <v>458.4451984697844</v>
      </c>
      <c r="H475" s="131">
        <v>417.2856498590477</v>
      </c>
    </row>
    <row r="477" spans="3:8" ht="12.75">
      <c r="C477" s="153" t="s">
        <v>778</v>
      </c>
      <c r="D477" s="131">
        <v>0.7407755543121045</v>
      </c>
      <c r="F477" s="131">
        <v>0.7699844957552026</v>
      </c>
      <c r="G477" s="131">
        <v>2.045899671857303</v>
      </c>
      <c r="H477" s="131">
        <v>1.2353997152018725</v>
      </c>
    </row>
    <row r="478" spans="1:10" ht="12.75">
      <c r="A478" s="147" t="s">
        <v>767</v>
      </c>
      <c r="C478" s="148" t="s">
        <v>768</v>
      </c>
      <c r="D478" s="148" t="s">
        <v>769</v>
      </c>
      <c r="F478" s="148" t="s">
        <v>770</v>
      </c>
      <c r="G478" s="148" t="s">
        <v>771</v>
      </c>
      <c r="H478" s="148" t="s">
        <v>772</v>
      </c>
      <c r="I478" s="149" t="s">
        <v>773</v>
      </c>
      <c r="J478" s="148" t="s">
        <v>774</v>
      </c>
    </row>
    <row r="479" spans="1:8" ht="12.75">
      <c r="A479" s="150" t="s">
        <v>863</v>
      </c>
      <c r="C479" s="151">
        <v>371.029</v>
      </c>
      <c r="D479" s="131">
        <v>54557.19831687212</v>
      </c>
      <c r="F479" s="131">
        <v>31086</v>
      </c>
      <c r="G479" s="131">
        <v>30298</v>
      </c>
      <c r="H479" s="152" t="s">
        <v>1068</v>
      </c>
    </row>
    <row r="481" spans="4:8" ht="12.75">
      <c r="D481" s="131">
        <v>53428.604000508785</v>
      </c>
      <c r="F481" s="131">
        <v>30320.000000029802</v>
      </c>
      <c r="G481" s="131">
        <v>30002</v>
      </c>
      <c r="H481" s="152" t="s">
        <v>1069</v>
      </c>
    </row>
    <row r="483" spans="4:8" ht="12.75">
      <c r="D483" s="131">
        <v>54332.84724032879</v>
      </c>
      <c r="F483" s="131">
        <v>30520.000000029802</v>
      </c>
      <c r="G483" s="131">
        <v>30324.000000029802</v>
      </c>
      <c r="H483" s="152" t="s">
        <v>1070</v>
      </c>
    </row>
    <row r="485" spans="1:8" ht="12.75">
      <c r="A485" s="147" t="s">
        <v>775</v>
      </c>
      <c r="C485" s="153" t="s">
        <v>776</v>
      </c>
      <c r="D485" s="131">
        <v>54106.216519236565</v>
      </c>
      <c r="F485" s="131">
        <v>30642.00000001987</v>
      </c>
      <c r="G485" s="131">
        <v>30208.00000000993</v>
      </c>
      <c r="H485" s="131">
        <v>23629.375081588343</v>
      </c>
    </row>
    <row r="486" spans="1:8" ht="12.75">
      <c r="A486" s="130">
        <v>38380.86585648148</v>
      </c>
      <c r="C486" s="153" t="s">
        <v>777</v>
      </c>
      <c r="D486" s="131">
        <v>597.4549318055186</v>
      </c>
      <c r="F486" s="131">
        <v>397.3059274498378</v>
      </c>
      <c r="G486" s="131">
        <v>178.87425752035605</v>
      </c>
      <c r="H486" s="131">
        <v>597.4549318055186</v>
      </c>
    </row>
    <row r="488" spans="3:8" ht="12.75">
      <c r="C488" s="153" t="s">
        <v>778</v>
      </c>
      <c r="D488" s="131">
        <v>1.104226039521916</v>
      </c>
      <c r="F488" s="131">
        <v>1.2966057289001378</v>
      </c>
      <c r="G488" s="131">
        <v>0.5921420071514077</v>
      </c>
      <c r="H488" s="131">
        <v>2.5284415256121036</v>
      </c>
    </row>
    <row r="489" spans="1:10" ht="12.75">
      <c r="A489" s="147" t="s">
        <v>767</v>
      </c>
      <c r="C489" s="148" t="s">
        <v>768</v>
      </c>
      <c r="D489" s="148" t="s">
        <v>769</v>
      </c>
      <c r="F489" s="148" t="s">
        <v>770</v>
      </c>
      <c r="G489" s="148" t="s">
        <v>771</v>
      </c>
      <c r="H489" s="148" t="s">
        <v>772</v>
      </c>
      <c r="I489" s="149" t="s">
        <v>773</v>
      </c>
      <c r="J489" s="148" t="s">
        <v>774</v>
      </c>
    </row>
    <row r="490" spans="1:8" ht="12.75">
      <c r="A490" s="150" t="s">
        <v>838</v>
      </c>
      <c r="C490" s="151">
        <v>407.77100000018254</v>
      </c>
      <c r="D490" s="131">
        <v>5322173.737060547</v>
      </c>
      <c r="F490" s="131">
        <v>76900</v>
      </c>
      <c r="G490" s="131">
        <v>70000</v>
      </c>
      <c r="H490" s="152" t="s">
        <v>1071</v>
      </c>
    </row>
    <row r="492" spans="4:8" ht="12.75">
      <c r="D492" s="131">
        <v>5330513.634414673</v>
      </c>
      <c r="F492" s="131">
        <v>76100</v>
      </c>
      <c r="G492" s="131">
        <v>70400</v>
      </c>
      <c r="H492" s="152" t="s">
        <v>1072</v>
      </c>
    </row>
    <row r="494" spans="4:8" ht="12.75">
      <c r="D494" s="131">
        <v>5399249.168037415</v>
      </c>
      <c r="F494" s="131">
        <v>76200</v>
      </c>
      <c r="G494" s="131">
        <v>70500</v>
      </c>
      <c r="H494" s="152" t="s">
        <v>1073</v>
      </c>
    </row>
    <row r="496" spans="1:8" ht="12.75">
      <c r="A496" s="147" t="s">
        <v>775</v>
      </c>
      <c r="C496" s="153" t="s">
        <v>776</v>
      </c>
      <c r="D496" s="131">
        <v>5350645.513170878</v>
      </c>
      <c r="F496" s="131">
        <v>76400</v>
      </c>
      <c r="G496" s="131">
        <v>70300</v>
      </c>
      <c r="H496" s="131">
        <v>5277345.387384715</v>
      </c>
    </row>
    <row r="497" spans="1:8" ht="12.75">
      <c r="A497" s="130">
        <v>38380.866319444445</v>
      </c>
      <c r="C497" s="153" t="s">
        <v>777</v>
      </c>
      <c r="D497" s="131">
        <v>42298.04867548069</v>
      </c>
      <c r="F497" s="131">
        <v>435.88989435406734</v>
      </c>
      <c r="G497" s="131">
        <v>264.575131106459</v>
      </c>
      <c r="H497" s="131">
        <v>42298.04867548069</v>
      </c>
    </row>
    <row r="499" spans="3:8" ht="12.75">
      <c r="C499" s="153" t="s">
        <v>778</v>
      </c>
      <c r="D499" s="131">
        <v>0.7905223504596214</v>
      </c>
      <c r="F499" s="131">
        <v>0.5705365109346433</v>
      </c>
      <c r="G499" s="131">
        <v>0.3763515378470256</v>
      </c>
      <c r="H499" s="131">
        <v>0.8015023761111507</v>
      </c>
    </row>
    <row r="500" spans="1:10" ht="12.75">
      <c r="A500" s="147" t="s">
        <v>767</v>
      </c>
      <c r="C500" s="148" t="s">
        <v>768</v>
      </c>
      <c r="D500" s="148" t="s">
        <v>769</v>
      </c>
      <c r="F500" s="148" t="s">
        <v>770</v>
      </c>
      <c r="G500" s="148" t="s">
        <v>771</v>
      </c>
      <c r="H500" s="148" t="s">
        <v>772</v>
      </c>
      <c r="I500" s="149" t="s">
        <v>773</v>
      </c>
      <c r="J500" s="148" t="s">
        <v>774</v>
      </c>
    </row>
    <row r="501" spans="1:8" ht="12.75">
      <c r="A501" s="150" t="s">
        <v>845</v>
      </c>
      <c r="C501" s="151">
        <v>455.40299999993294</v>
      </c>
      <c r="D501" s="131">
        <v>484720.1171298027</v>
      </c>
      <c r="F501" s="131">
        <v>44392.5</v>
      </c>
      <c r="G501" s="131">
        <v>45012.5</v>
      </c>
      <c r="H501" s="152" t="s">
        <v>1074</v>
      </c>
    </row>
    <row r="503" spans="4:8" ht="12.75">
      <c r="D503" s="131">
        <v>498426.003865242</v>
      </c>
      <c r="F503" s="131">
        <v>43852.5</v>
      </c>
      <c r="G503" s="131">
        <v>45592.5</v>
      </c>
      <c r="H503" s="152" t="s">
        <v>1075</v>
      </c>
    </row>
    <row r="505" spans="4:8" ht="12.75">
      <c r="D505" s="131">
        <v>493675.0495529175</v>
      </c>
      <c r="F505" s="131">
        <v>43842.5</v>
      </c>
      <c r="G505" s="131">
        <v>45520</v>
      </c>
      <c r="H505" s="152" t="s">
        <v>1076</v>
      </c>
    </row>
    <row r="507" spans="1:8" ht="12.75">
      <c r="A507" s="147" t="s">
        <v>775</v>
      </c>
      <c r="C507" s="153" t="s">
        <v>776</v>
      </c>
      <c r="D507" s="131">
        <v>492273.7235159874</v>
      </c>
      <c r="F507" s="131">
        <v>44029.16666666667</v>
      </c>
      <c r="G507" s="131">
        <v>45375</v>
      </c>
      <c r="H507" s="131">
        <v>447575.55248885567</v>
      </c>
    </row>
    <row r="508" spans="1:8" ht="12.75">
      <c r="A508" s="130">
        <v>38380.86696759259</v>
      </c>
      <c r="C508" s="153" t="s">
        <v>777</v>
      </c>
      <c r="D508" s="131">
        <v>6959.570302648001</v>
      </c>
      <c r="F508" s="131">
        <v>314.6956201368766</v>
      </c>
      <c r="G508" s="131">
        <v>316.0201734066988</v>
      </c>
      <c r="H508" s="131">
        <v>6959.570302648001</v>
      </c>
    </row>
    <row r="510" spans="3:8" ht="12.75">
      <c r="C510" s="153" t="s">
        <v>778</v>
      </c>
      <c r="D510" s="131">
        <v>1.4137602659228634</v>
      </c>
      <c r="F510" s="131">
        <v>0.7147435301679793</v>
      </c>
      <c r="G510" s="131">
        <v>0.6964631920808789</v>
      </c>
      <c r="H510" s="131">
        <v>1.5549487151269934</v>
      </c>
    </row>
    <row r="511" spans="1:16" ht="12.75">
      <c r="A511" s="141" t="s">
        <v>758</v>
      </c>
      <c r="B511" s="136" t="s">
        <v>1077</v>
      </c>
      <c r="D511" s="141" t="s">
        <v>759</v>
      </c>
      <c r="E511" s="136" t="s">
        <v>760</v>
      </c>
      <c r="F511" s="137" t="s">
        <v>782</v>
      </c>
      <c r="G511" s="142" t="s">
        <v>762</v>
      </c>
      <c r="H511" s="143">
        <v>1</v>
      </c>
      <c r="I511" s="144" t="s">
        <v>763</v>
      </c>
      <c r="J511" s="143">
        <v>5</v>
      </c>
      <c r="K511" s="142" t="s">
        <v>764</v>
      </c>
      <c r="L511" s="145">
        <v>1</v>
      </c>
      <c r="M511" s="142" t="s">
        <v>765</v>
      </c>
      <c r="N511" s="146">
        <v>1</v>
      </c>
      <c r="O511" s="142" t="s">
        <v>766</v>
      </c>
      <c r="P511" s="146">
        <v>1</v>
      </c>
    </row>
    <row r="513" spans="1:10" ht="12.75">
      <c r="A513" s="147" t="s">
        <v>767</v>
      </c>
      <c r="C513" s="148" t="s">
        <v>768</v>
      </c>
      <c r="D513" s="148" t="s">
        <v>769</v>
      </c>
      <c r="F513" s="148" t="s">
        <v>770</v>
      </c>
      <c r="G513" s="148" t="s">
        <v>771</v>
      </c>
      <c r="H513" s="148" t="s">
        <v>772</v>
      </c>
      <c r="I513" s="149" t="s">
        <v>773</v>
      </c>
      <c r="J513" s="148" t="s">
        <v>774</v>
      </c>
    </row>
    <row r="514" spans="1:8" ht="12.75">
      <c r="A514" s="150" t="s">
        <v>841</v>
      </c>
      <c r="C514" s="151">
        <v>228.61599999992177</v>
      </c>
      <c r="D514" s="131">
        <v>42608.91189467907</v>
      </c>
      <c r="F514" s="131">
        <v>25875</v>
      </c>
      <c r="G514" s="131">
        <v>25756</v>
      </c>
      <c r="H514" s="152" t="s">
        <v>1078</v>
      </c>
    </row>
    <row r="516" spans="4:8" ht="12.75">
      <c r="D516" s="131">
        <v>41934.03222888708</v>
      </c>
      <c r="F516" s="131">
        <v>25868.000000029802</v>
      </c>
      <c r="G516" s="131">
        <v>25825.999999970198</v>
      </c>
      <c r="H516" s="152" t="s">
        <v>1079</v>
      </c>
    </row>
    <row r="518" spans="4:8" ht="12.75">
      <c r="D518" s="131">
        <v>42731.919994831085</v>
      </c>
      <c r="F518" s="131">
        <v>26534</v>
      </c>
      <c r="G518" s="131">
        <v>26277</v>
      </c>
      <c r="H518" s="152" t="s">
        <v>1080</v>
      </c>
    </row>
    <row r="520" spans="1:8" ht="12.75">
      <c r="A520" s="147" t="s">
        <v>775</v>
      </c>
      <c r="C520" s="153" t="s">
        <v>776</v>
      </c>
      <c r="D520" s="131">
        <v>42424.95470613241</v>
      </c>
      <c r="F520" s="131">
        <v>26092.333333343267</v>
      </c>
      <c r="G520" s="131">
        <v>25952.99999999007</v>
      </c>
      <c r="H520" s="131">
        <v>16404.060016262072</v>
      </c>
    </row>
    <row r="521" spans="1:8" ht="12.75">
      <c r="A521" s="130">
        <v>38380.86920138889</v>
      </c>
      <c r="C521" s="153" t="s">
        <v>777</v>
      </c>
      <c r="D521" s="131">
        <v>429.5770095967338</v>
      </c>
      <c r="F521" s="131">
        <v>382.51056629408225</v>
      </c>
      <c r="G521" s="131">
        <v>282.76668828535225</v>
      </c>
      <c r="H521" s="131">
        <v>429.5770095967338</v>
      </c>
    </row>
    <row r="523" spans="3:8" ht="12.75">
      <c r="C523" s="153" t="s">
        <v>778</v>
      </c>
      <c r="D523" s="131">
        <v>1.0125573794298939</v>
      </c>
      <c r="F523" s="131">
        <v>1.4659883476395492</v>
      </c>
      <c r="G523" s="131">
        <v>1.0895337274513948</v>
      </c>
      <c r="H523" s="131">
        <v>2.6187237133421544</v>
      </c>
    </row>
    <row r="524" spans="1:10" ht="12.75">
      <c r="A524" s="147" t="s">
        <v>767</v>
      </c>
      <c r="C524" s="148" t="s">
        <v>768</v>
      </c>
      <c r="D524" s="148" t="s">
        <v>769</v>
      </c>
      <c r="F524" s="148" t="s">
        <v>770</v>
      </c>
      <c r="G524" s="148" t="s">
        <v>771</v>
      </c>
      <c r="H524" s="148" t="s">
        <v>772</v>
      </c>
      <c r="I524" s="149" t="s">
        <v>773</v>
      </c>
      <c r="J524" s="148" t="s">
        <v>774</v>
      </c>
    </row>
    <row r="525" spans="1:8" ht="12.75">
      <c r="A525" s="150" t="s">
        <v>842</v>
      </c>
      <c r="C525" s="151">
        <v>231.6040000000503</v>
      </c>
      <c r="D525" s="131">
        <v>174697.76401495934</v>
      </c>
      <c r="F525" s="131">
        <v>20246</v>
      </c>
      <c r="G525" s="131">
        <v>20906</v>
      </c>
      <c r="H525" s="152" t="s">
        <v>1081</v>
      </c>
    </row>
    <row r="527" spans="4:8" ht="12.75">
      <c r="D527" s="131">
        <v>171087.72747468948</v>
      </c>
      <c r="F527" s="131">
        <v>20400</v>
      </c>
      <c r="G527" s="131">
        <v>20744</v>
      </c>
      <c r="H527" s="152" t="s">
        <v>1082</v>
      </c>
    </row>
    <row r="529" spans="4:8" ht="12.75">
      <c r="D529" s="131">
        <v>168743.80932354927</v>
      </c>
      <c r="F529" s="131">
        <v>20056</v>
      </c>
      <c r="G529" s="131">
        <v>20318</v>
      </c>
      <c r="H529" s="152" t="s">
        <v>1083</v>
      </c>
    </row>
    <row r="531" spans="1:8" ht="12.75">
      <c r="A531" s="147" t="s">
        <v>775</v>
      </c>
      <c r="C531" s="153" t="s">
        <v>776</v>
      </c>
      <c r="D531" s="131">
        <v>171509.7669377327</v>
      </c>
      <c r="F531" s="131">
        <v>20234</v>
      </c>
      <c r="G531" s="131">
        <v>20656</v>
      </c>
      <c r="H531" s="131">
        <v>151050.59815370367</v>
      </c>
    </row>
    <row r="532" spans="1:8" ht="12.75">
      <c r="A532" s="130">
        <v>38380.86966435185</v>
      </c>
      <c r="C532" s="153" t="s">
        <v>777</v>
      </c>
      <c r="D532" s="131">
        <v>2999.3302749300515</v>
      </c>
      <c r="F532" s="131">
        <v>172.3136674788161</v>
      </c>
      <c r="G532" s="131">
        <v>303.7169735131707</v>
      </c>
      <c r="H532" s="131">
        <v>2999.3302749300515</v>
      </c>
    </row>
    <row r="534" spans="3:8" ht="12.75">
      <c r="C534" s="153" t="s">
        <v>778</v>
      </c>
      <c r="D534" s="131">
        <v>1.7487810335716745</v>
      </c>
      <c r="F534" s="131">
        <v>0.8516045639953349</v>
      </c>
      <c r="G534" s="131">
        <v>1.4703571529491222</v>
      </c>
      <c r="H534" s="131">
        <v>1.9856460759447248</v>
      </c>
    </row>
    <row r="535" spans="1:10" ht="12.75">
      <c r="A535" s="147" t="s">
        <v>767</v>
      </c>
      <c r="C535" s="148" t="s">
        <v>768</v>
      </c>
      <c r="D535" s="148" t="s">
        <v>769</v>
      </c>
      <c r="F535" s="148" t="s">
        <v>770</v>
      </c>
      <c r="G535" s="148" t="s">
        <v>771</v>
      </c>
      <c r="H535" s="148" t="s">
        <v>772</v>
      </c>
      <c r="I535" s="149" t="s">
        <v>773</v>
      </c>
      <c r="J535" s="148" t="s">
        <v>774</v>
      </c>
    </row>
    <row r="536" spans="1:8" ht="12.75">
      <c r="A536" s="150" t="s">
        <v>840</v>
      </c>
      <c r="C536" s="151">
        <v>267.7160000000149</v>
      </c>
      <c r="D536" s="131">
        <v>82319.30548000336</v>
      </c>
      <c r="F536" s="131">
        <v>5004.25</v>
      </c>
      <c r="G536" s="131">
        <v>5069.5</v>
      </c>
      <c r="H536" s="152" t="s">
        <v>1084</v>
      </c>
    </row>
    <row r="538" spans="4:8" ht="12.75">
      <c r="D538" s="131">
        <v>82656.98856532574</v>
      </c>
      <c r="F538" s="131">
        <v>4933.25</v>
      </c>
      <c r="G538" s="131">
        <v>5095.5</v>
      </c>
      <c r="H538" s="152" t="s">
        <v>1085</v>
      </c>
    </row>
    <row r="540" spans="4:8" ht="12.75">
      <c r="D540" s="131">
        <v>83694.91538739204</v>
      </c>
      <c r="F540" s="131">
        <v>4956</v>
      </c>
      <c r="G540" s="131">
        <v>5058.75</v>
      </c>
      <c r="H540" s="152" t="s">
        <v>1086</v>
      </c>
    </row>
    <row r="542" spans="1:8" ht="12.75">
      <c r="A542" s="147" t="s">
        <v>775</v>
      </c>
      <c r="C542" s="153" t="s">
        <v>776</v>
      </c>
      <c r="D542" s="131">
        <v>82890.40314424038</v>
      </c>
      <c r="F542" s="131">
        <v>4964.5</v>
      </c>
      <c r="G542" s="131">
        <v>5074.583333333333</v>
      </c>
      <c r="H542" s="131">
        <v>77866.42370180156</v>
      </c>
    </row>
    <row r="543" spans="1:8" ht="12.75">
      <c r="A543" s="130">
        <v>38380.8703125</v>
      </c>
      <c r="C543" s="153" t="s">
        <v>777</v>
      </c>
      <c r="D543" s="131">
        <v>716.894293855674</v>
      </c>
      <c r="F543" s="131">
        <v>36.255172044826935</v>
      </c>
      <c r="G543" s="131">
        <v>18.894994928110815</v>
      </c>
      <c r="H543" s="131">
        <v>716.894293855674</v>
      </c>
    </row>
    <row r="545" spans="3:8" ht="12.75">
      <c r="C545" s="153" t="s">
        <v>778</v>
      </c>
      <c r="D545" s="131">
        <v>0.8648700774300522</v>
      </c>
      <c r="F545" s="131">
        <v>0.7302884891696432</v>
      </c>
      <c r="G545" s="131">
        <v>0.3723457412551603</v>
      </c>
      <c r="H545" s="131">
        <v>0.920671914509781</v>
      </c>
    </row>
    <row r="546" spans="1:10" ht="12.75">
      <c r="A546" s="147" t="s">
        <v>767</v>
      </c>
      <c r="C546" s="148" t="s">
        <v>768</v>
      </c>
      <c r="D546" s="148" t="s">
        <v>769</v>
      </c>
      <c r="F546" s="148" t="s">
        <v>770</v>
      </c>
      <c r="G546" s="148" t="s">
        <v>771</v>
      </c>
      <c r="H546" s="148" t="s">
        <v>772</v>
      </c>
      <c r="I546" s="149" t="s">
        <v>773</v>
      </c>
      <c r="J546" s="148" t="s">
        <v>774</v>
      </c>
    </row>
    <row r="547" spans="1:8" ht="12.75">
      <c r="A547" s="150" t="s">
        <v>839</v>
      </c>
      <c r="C547" s="151">
        <v>292.40199999976903</v>
      </c>
      <c r="D547" s="131">
        <v>22224.5</v>
      </c>
      <c r="F547" s="131">
        <v>19356.5</v>
      </c>
      <c r="G547" s="131">
        <v>18944.75</v>
      </c>
      <c r="H547" s="152" t="s">
        <v>1087</v>
      </c>
    </row>
    <row r="549" spans="4:8" ht="12.75">
      <c r="D549" s="131">
        <v>22091.655147463083</v>
      </c>
      <c r="F549" s="131">
        <v>19218.5</v>
      </c>
      <c r="G549" s="131">
        <v>18735.25</v>
      </c>
      <c r="H549" s="152" t="s">
        <v>1088</v>
      </c>
    </row>
    <row r="551" spans="4:8" ht="12.75">
      <c r="D551" s="131">
        <v>22149.560824394226</v>
      </c>
      <c r="F551" s="131">
        <v>19397.5</v>
      </c>
      <c r="G551" s="131">
        <v>18858.5</v>
      </c>
      <c r="H551" s="152" t="s">
        <v>1089</v>
      </c>
    </row>
    <row r="553" spans="1:8" ht="12.75">
      <c r="A553" s="147" t="s">
        <v>775</v>
      </c>
      <c r="C553" s="153" t="s">
        <v>776</v>
      </c>
      <c r="D553" s="131">
        <v>22155.238657285772</v>
      </c>
      <c r="F553" s="131">
        <v>19324.166666666668</v>
      </c>
      <c r="G553" s="131">
        <v>18846.166666666668</v>
      </c>
      <c r="H553" s="131">
        <v>3107.1288896233705</v>
      </c>
    </row>
    <row r="554" spans="1:8" ht="12.75">
      <c r="A554" s="130">
        <v>38380.87099537037</v>
      </c>
      <c r="C554" s="153" t="s">
        <v>777</v>
      </c>
      <c r="D554" s="131">
        <v>66.60418193468148</v>
      </c>
      <c r="F554" s="131">
        <v>93.77810689779002</v>
      </c>
      <c r="G554" s="131">
        <v>105.29314238512086</v>
      </c>
      <c r="H554" s="131">
        <v>66.60418193468148</v>
      </c>
    </row>
    <row r="556" spans="3:8" ht="12.75">
      <c r="C556" s="153" t="s">
        <v>778</v>
      </c>
      <c r="D556" s="131">
        <v>0.30062498068725896</v>
      </c>
      <c r="F556" s="131">
        <v>0.48528926765857966</v>
      </c>
      <c r="G556" s="131">
        <v>0.5586979264666777</v>
      </c>
      <c r="H556" s="131">
        <v>2.143592502941031</v>
      </c>
    </row>
    <row r="557" spans="1:10" ht="12.75">
      <c r="A557" s="147" t="s">
        <v>767</v>
      </c>
      <c r="C557" s="148" t="s">
        <v>768</v>
      </c>
      <c r="D557" s="148" t="s">
        <v>769</v>
      </c>
      <c r="F557" s="148" t="s">
        <v>770</v>
      </c>
      <c r="G557" s="148" t="s">
        <v>771</v>
      </c>
      <c r="H557" s="148" t="s">
        <v>772</v>
      </c>
      <c r="I557" s="149" t="s">
        <v>773</v>
      </c>
      <c r="J557" s="148" t="s">
        <v>774</v>
      </c>
    </row>
    <row r="558" spans="1:8" ht="12.75">
      <c r="A558" s="150" t="s">
        <v>893</v>
      </c>
      <c r="C558" s="151">
        <v>309.418</v>
      </c>
      <c r="D558" s="131">
        <v>24677.94218119979</v>
      </c>
      <c r="F558" s="131">
        <v>6328</v>
      </c>
      <c r="G558" s="131">
        <v>6188</v>
      </c>
      <c r="H558" s="152" t="s">
        <v>1090</v>
      </c>
    </row>
    <row r="560" spans="4:8" ht="12.75">
      <c r="D560" s="131">
        <v>25108.488848239183</v>
      </c>
      <c r="F560" s="131">
        <v>5878</v>
      </c>
      <c r="G560" s="131">
        <v>6210</v>
      </c>
      <c r="H560" s="152" t="s">
        <v>1091</v>
      </c>
    </row>
    <row r="562" spans="4:8" ht="12.75">
      <c r="D562" s="131">
        <v>24764.97678717971</v>
      </c>
      <c r="F562" s="131">
        <v>5954</v>
      </c>
      <c r="G562" s="131">
        <v>6172</v>
      </c>
      <c r="H562" s="152" t="s">
        <v>1092</v>
      </c>
    </row>
    <row r="564" spans="1:8" ht="12.75">
      <c r="A564" s="147" t="s">
        <v>775</v>
      </c>
      <c r="C564" s="153" t="s">
        <v>776</v>
      </c>
      <c r="D564" s="131">
        <v>24850.469272206225</v>
      </c>
      <c r="F564" s="131">
        <v>6053.333333333334</v>
      </c>
      <c r="G564" s="131">
        <v>6190</v>
      </c>
      <c r="H564" s="131">
        <v>18720.5078078517</v>
      </c>
    </row>
    <row r="565" spans="1:8" ht="12.75">
      <c r="A565" s="130">
        <v>38380.871469907404</v>
      </c>
      <c r="C565" s="153" t="s">
        <v>777</v>
      </c>
      <c r="D565" s="131">
        <v>227.649581312921</v>
      </c>
      <c r="F565" s="131">
        <v>240.8844813044903</v>
      </c>
      <c r="G565" s="131">
        <v>19.078784028338916</v>
      </c>
      <c r="H565" s="131">
        <v>227.649581312921</v>
      </c>
    </row>
    <row r="567" spans="3:8" ht="12.75">
      <c r="C567" s="153" t="s">
        <v>778</v>
      </c>
      <c r="D567" s="131">
        <v>0.9160775952329142</v>
      </c>
      <c r="F567" s="131">
        <v>3.9793691845455443</v>
      </c>
      <c r="G567" s="131">
        <v>0.30821945118479666</v>
      </c>
      <c r="H567" s="131">
        <v>1.2160438362544894</v>
      </c>
    </row>
    <row r="568" spans="1:10" ht="12.75">
      <c r="A568" s="147" t="s">
        <v>767</v>
      </c>
      <c r="C568" s="148" t="s">
        <v>768</v>
      </c>
      <c r="D568" s="148" t="s">
        <v>769</v>
      </c>
      <c r="F568" s="148" t="s">
        <v>770</v>
      </c>
      <c r="G568" s="148" t="s">
        <v>771</v>
      </c>
      <c r="H568" s="148" t="s">
        <v>772</v>
      </c>
      <c r="I568" s="149" t="s">
        <v>773</v>
      </c>
      <c r="J568" s="148" t="s">
        <v>774</v>
      </c>
    </row>
    <row r="569" spans="1:8" ht="12.75">
      <c r="A569" s="150" t="s">
        <v>843</v>
      </c>
      <c r="C569" s="151">
        <v>324.75400000019</v>
      </c>
      <c r="D569" s="131">
        <v>29355.76737177372</v>
      </c>
      <c r="F569" s="131">
        <v>25381</v>
      </c>
      <c r="G569" s="131">
        <v>23205</v>
      </c>
      <c r="H569" s="152" t="s">
        <v>1093</v>
      </c>
    </row>
    <row r="571" spans="4:8" ht="12.75">
      <c r="D571" s="131">
        <v>29420.227925390005</v>
      </c>
      <c r="F571" s="131">
        <v>25504</v>
      </c>
      <c r="G571" s="131">
        <v>23504</v>
      </c>
      <c r="H571" s="152" t="s">
        <v>1094</v>
      </c>
    </row>
    <row r="573" spans="4:8" ht="12.75">
      <c r="D573" s="131">
        <v>29730.608739167452</v>
      </c>
      <c r="F573" s="131">
        <v>24844</v>
      </c>
      <c r="G573" s="131">
        <v>23602</v>
      </c>
      <c r="H573" s="152" t="s">
        <v>1095</v>
      </c>
    </row>
    <row r="575" spans="1:8" ht="12.75">
      <c r="A575" s="147" t="s">
        <v>775</v>
      </c>
      <c r="C575" s="153" t="s">
        <v>776</v>
      </c>
      <c r="D575" s="131">
        <v>29502.201345443726</v>
      </c>
      <c r="F575" s="131">
        <v>25243</v>
      </c>
      <c r="G575" s="131">
        <v>23437</v>
      </c>
      <c r="H575" s="131">
        <v>4811.694766496357</v>
      </c>
    </row>
    <row r="576" spans="1:8" ht="12.75">
      <c r="A576" s="130">
        <v>38380.87194444444</v>
      </c>
      <c r="C576" s="153" t="s">
        <v>777</v>
      </c>
      <c r="D576" s="131">
        <v>200.41517875126468</v>
      </c>
      <c r="F576" s="131">
        <v>350.9743580377347</v>
      </c>
      <c r="G576" s="131">
        <v>206.80667300645794</v>
      </c>
      <c r="H576" s="131">
        <v>200.41517875126468</v>
      </c>
    </row>
    <row r="578" spans="3:8" ht="12.75">
      <c r="C578" s="153" t="s">
        <v>778</v>
      </c>
      <c r="D578" s="131">
        <v>0.6793227949487117</v>
      </c>
      <c r="F578" s="131">
        <v>1.3903829102631804</v>
      </c>
      <c r="G578" s="131">
        <v>0.882393962565422</v>
      </c>
      <c r="H578" s="131">
        <v>4.165168167913473</v>
      </c>
    </row>
    <row r="579" spans="1:10" ht="12.75">
      <c r="A579" s="147" t="s">
        <v>767</v>
      </c>
      <c r="C579" s="148" t="s">
        <v>768</v>
      </c>
      <c r="D579" s="148" t="s">
        <v>769</v>
      </c>
      <c r="F579" s="148" t="s">
        <v>770</v>
      </c>
      <c r="G579" s="148" t="s">
        <v>771</v>
      </c>
      <c r="H579" s="148" t="s">
        <v>772</v>
      </c>
      <c r="I579" s="149" t="s">
        <v>773</v>
      </c>
      <c r="J579" s="148" t="s">
        <v>774</v>
      </c>
    </row>
    <row r="580" spans="1:8" ht="12.75">
      <c r="A580" s="150" t="s">
        <v>862</v>
      </c>
      <c r="C580" s="151">
        <v>343.82299999985844</v>
      </c>
      <c r="D580" s="131">
        <v>23821.45054998994</v>
      </c>
      <c r="F580" s="131">
        <v>21416</v>
      </c>
      <c r="G580" s="131">
        <v>21206</v>
      </c>
      <c r="H580" s="152" t="s">
        <v>1096</v>
      </c>
    </row>
    <row r="582" spans="4:8" ht="12.75">
      <c r="D582" s="131">
        <v>23397.279533445835</v>
      </c>
      <c r="F582" s="131">
        <v>20810</v>
      </c>
      <c r="G582" s="131">
        <v>20950</v>
      </c>
      <c r="H582" s="152" t="s">
        <v>1097</v>
      </c>
    </row>
    <row r="584" spans="4:8" ht="12.75">
      <c r="D584" s="131">
        <v>23550.3731251359</v>
      </c>
      <c r="F584" s="131">
        <v>21124</v>
      </c>
      <c r="G584" s="131">
        <v>20822</v>
      </c>
      <c r="H584" s="152" t="s">
        <v>1098</v>
      </c>
    </row>
    <row r="586" spans="1:8" ht="12.75">
      <c r="A586" s="147" t="s">
        <v>775</v>
      </c>
      <c r="C586" s="153" t="s">
        <v>776</v>
      </c>
      <c r="D586" s="131">
        <v>23589.701069523893</v>
      </c>
      <c r="F586" s="131">
        <v>21116.666666666664</v>
      </c>
      <c r="G586" s="131">
        <v>20992.666666666664</v>
      </c>
      <c r="H586" s="131">
        <v>2526.090140562142</v>
      </c>
    </row>
    <row r="587" spans="1:8" ht="12.75">
      <c r="A587" s="130">
        <v>38380.87237268518</v>
      </c>
      <c r="C587" s="153" t="s">
        <v>777</v>
      </c>
      <c r="D587" s="131">
        <v>214.80288225770306</v>
      </c>
      <c r="F587" s="131">
        <v>303.06654934738896</v>
      </c>
      <c r="G587" s="131">
        <v>195.52322965144918</v>
      </c>
      <c r="H587" s="131">
        <v>214.80288225770306</v>
      </c>
    </row>
    <row r="589" spans="3:8" ht="12.75">
      <c r="C589" s="153" t="s">
        <v>778</v>
      </c>
      <c r="D589" s="131">
        <v>0.9105790769651256</v>
      </c>
      <c r="F589" s="131">
        <v>1.4352007072488826</v>
      </c>
      <c r="G589" s="131">
        <v>0.9313882450289748</v>
      </c>
      <c r="H589" s="131">
        <v>8.503373605262636</v>
      </c>
    </row>
    <row r="590" spans="1:10" ht="12.75">
      <c r="A590" s="147" t="s">
        <v>767</v>
      </c>
      <c r="C590" s="148" t="s">
        <v>768</v>
      </c>
      <c r="D590" s="148" t="s">
        <v>769</v>
      </c>
      <c r="F590" s="148" t="s">
        <v>770</v>
      </c>
      <c r="G590" s="148" t="s">
        <v>771</v>
      </c>
      <c r="H590" s="148" t="s">
        <v>772</v>
      </c>
      <c r="I590" s="149" t="s">
        <v>773</v>
      </c>
      <c r="J590" s="148" t="s">
        <v>774</v>
      </c>
    </row>
    <row r="591" spans="1:8" ht="12.75">
      <c r="A591" s="150" t="s">
        <v>844</v>
      </c>
      <c r="C591" s="151">
        <v>361.38400000007823</v>
      </c>
      <c r="D591" s="131">
        <v>29813.844321370125</v>
      </c>
      <c r="F591" s="131">
        <v>22284</v>
      </c>
      <c r="G591" s="131">
        <v>21596</v>
      </c>
      <c r="H591" s="152" t="s">
        <v>1099</v>
      </c>
    </row>
    <row r="593" spans="4:8" ht="12.75">
      <c r="D593" s="131">
        <v>29836.649319022894</v>
      </c>
      <c r="F593" s="131">
        <v>22398</v>
      </c>
      <c r="G593" s="131">
        <v>22036</v>
      </c>
      <c r="H593" s="152" t="s">
        <v>1100</v>
      </c>
    </row>
    <row r="595" spans="4:8" ht="12.75">
      <c r="D595" s="131">
        <v>29949.286243587732</v>
      </c>
      <c r="F595" s="131">
        <v>22488</v>
      </c>
      <c r="G595" s="131">
        <v>21842</v>
      </c>
      <c r="H595" s="152" t="s">
        <v>1101</v>
      </c>
    </row>
    <row r="597" spans="1:8" ht="12.75">
      <c r="A597" s="147" t="s">
        <v>775</v>
      </c>
      <c r="C597" s="153" t="s">
        <v>776</v>
      </c>
      <c r="D597" s="131">
        <v>29866.593294660248</v>
      </c>
      <c r="F597" s="131">
        <v>22390</v>
      </c>
      <c r="G597" s="131">
        <v>21824.666666666664</v>
      </c>
      <c r="H597" s="131">
        <v>7736.445551842194</v>
      </c>
    </row>
    <row r="598" spans="1:8" ht="12.75">
      <c r="A598" s="130">
        <v>38380.8728125</v>
      </c>
      <c r="C598" s="153" t="s">
        <v>777</v>
      </c>
      <c r="D598" s="131">
        <v>72.51627287123952</v>
      </c>
      <c r="F598" s="131">
        <v>102.23502335305646</v>
      </c>
      <c r="G598" s="131">
        <v>220.51152653168342</v>
      </c>
      <c r="H598" s="131">
        <v>72.51627287123952</v>
      </c>
    </row>
    <row r="600" spans="3:8" ht="12.75">
      <c r="C600" s="153" t="s">
        <v>778</v>
      </c>
      <c r="D600" s="131">
        <v>0.2428006172508616</v>
      </c>
      <c r="F600" s="131">
        <v>0.4566101980931508</v>
      </c>
      <c r="G600" s="131">
        <v>1.010377523284129</v>
      </c>
      <c r="H600" s="131">
        <v>0.9373332027648281</v>
      </c>
    </row>
    <row r="601" spans="1:10" ht="12.75">
      <c r="A601" s="147" t="s">
        <v>767</v>
      </c>
      <c r="C601" s="148" t="s">
        <v>768</v>
      </c>
      <c r="D601" s="148" t="s">
        <v>769</v>
      </c>
      <c r="F601" s="148" t="s">
        <v>770</v>
      </c>
      <c r="G601" s="148" t="s">
        <v>771</v>
      </c>
      <c r="H601" s="148" t="s">
        <v>772</v>
      </c>
      <c r="I601" s="149" t="s">
        <v>773</v>
      </c>
      <c r="J601" s="148" t="s">
        <v>774</v>
      </c>
    </row>
    <row r="602" spans="1:8" ht="12.75">
      <c r="A602" s="150" t="s">
        <v>863</v>
      </c>
      <c r="C602" s="151">
        <v>371.029</v>
      </c>
      <c r="D602" s="131">
        <v>30004.942958921194</v>
      </c>
      <c r="F602" s="131">
        <v>29812</v>
      </c>
      <c r="G602" s="131">
        <v>29384</v>
      </c>
      <c r="H602" s="152" t="s">
        <v>1102</v>
      </c>
    </row>
    <row r="604" spans="4:8" ht="12.75">
      <c r="D604" s="131">
        <v>30000.5</v>
      </c>
      <c r="F604" s="131">
        <v>29500</v>
      </c>
      <c r="G604" s="131">
        <v>29492</v>
      </c>
      <c r="H604" s="152" t="s">
        <v>1103</v>
      </c>
    </row>
    <row r="606" spans="4:8" ht="12.75">
      <c r="D606" s="131">
        <v>29468.500000029802</v>
      </c>
      <c r="F606" s="131">
        <v>29374.000000029802</v>
      </c>
      <c r="G606" s="131">
        <v>29606</v>
      </c>
      <c r="H606" s="152" t="s">
        <v>1104</v>
      </c>
    </row>
    <row r="608" spans="1:8" ht="12.75">
      <c r="A608" s="147" t="s">
        <v>775</v>
      </c>
      <c r="C608" s="153" t="s">
        <v>776</v>
      </c>
      <c r="D608" s="131">
        <v>29824.647652983665</v>
      </c>
      <c r="F608" s="131">
        <v>29562.00000000993</v>
      </c>
      <c r="G608" s="131">
        <v>29494</v>
      </c>
      <c r="H608" s="131">
        <v>288.52503141302975</v>
      </c>
    </row>
    <row r="609" spans="1:8" ht="12.75">
      <c r="A609" s="130">
        <v>38380.873252314814</v>
      </c>
      <c r="C609" s="153" t="s">
        <v>777</v>
      </c>
      <c r="D609" s="131">
        <v>308.44091492451366</v>
      </c>
      <c r="F609" s="131">
        <v>225.48614146884248</v>
      </c>
      <c r="G609" s="131">
        <v>111.01351269102334</v>
      </c>
      <c r="H609" s="131">
        <v>308.44091492451366</v>
      </c>
    </row>
    <row r="611" spans="3:8" ht="12.75">
      <c r="C611" s="153" t="s">
        <v>778</v>
      </c>
      <c r="D611" s="131">
        <v>1.034181253415938</v>
      </c>
      <c r="F611" s="131">
        <v>0.7627567196697342</v>
      </c>
      <c r="G611" s="131">
        <v>0.37639354679264714</v>
      </c>
      <c r="H611" s="131">
        <v>106.90265361516379</v>
      </c>
    </row>
    <row r="612" spans="1:10" ht="12.75">
      <c r="A612" s="147" t="s">
        <v>767</v>
      </c>
      <c r="C612" s="148" t="s">
        <v>768</v>
      </c>
      <c r="D612" s="148" t="s">
        <v>769</v>
      </c>
      <c r="F612" s="148" t="s">
        <v>770</v>
      </c>
      <c r="G612" s="148" t="s">
        <v>771</v>
      </c>
      <c r="H612" s="148" t="s">
        <v>772</v>
      </c>
      <c r="I612" s="149" t="s">
        <v>773</v>
      </c>
      <c r="J612" s="148" t="s">
        <v>774</v>
      </c>
    </row>
    <row r="613" spans="1:8" ht="12.75">
      <c r="A613" s="150" t="s">
        <v>838</v>
      </c>
      <c r="C613" s="151">
        <v>407.77100000018254</v>
      </c>
      <c r="D613" s="131">
        <v>76400.24314558506</v>
      </c>
      <c r="F613" s="131">
        <v>61100</v>
      </c>
      <c r="G613" s="131">
        <v>60100</v>
      </c>
      <c r="H613" s="152" t="s">
        <v>1105</v>
      </c>
    </row>
    <row r="615" spans="4:8" ht="12.75">
      <c r="D615" s="131">
        <v>75497.71821761131</v>
      </c>
      <c r="F615" s="131">
        <v>60900</v>
      </c>
      <c r="G615" s="131">
        <v>60300</v>
      </c>
      <c r="H615" s="152" t="s">
        <v>1106</v>
      </c>
    </row>
    <row r="617" spans="4:8" ht="12.75">
      <c r="D617" s="131">
        <v>75807.01006877422</v>
      </c>
      <c r="F617" s="131">
        <v>61500</v>
      </c>
      <c r="G617" s="131">
        <v>59900</v>
      </c>
      <c r="H617" s="152" t="s">
        <v>1107</v>
      </c>
    </row>
    <row r="619" spans="1:8" ht="12.75">
      <c r="A619" s="147" t="s">
        <v>775</v>
      </c>
      <c r="C619" s="153" t="s">
        <v>776</v>
      </c>
      <c r="D619" s="131">
        <v>75901.6571439902</v>
      </c>
      <c r="F619" s="131">
        <v>61166.66666666667</v>
      </c>
      <c r="G619" s="131">
        <v>60100</v>
      </c>
      <c r="H619" s="131">
        <v>15277.044984661059</v>
      </c>
    </row>
    <row r="620" spans="1:8" ht="12.75">
      <c r="A620" s="130">
        <v>38380.873715277776</v>
      </c>
      <c r="C620" s="153" t="s">
        <v>777</v>
      </c>
      <c r="D620" s="131">
        <v>458.6462286324145</v>
      </c>
      <c r="F620" s="131">
        <v>305.5050463303894</v>
      </c>
      <c r="G620" s="131">
        <v>200</v>
      </c>
      <c r="H620" s="131">
        <v>458.6462286324145</v>
      </c>
    </row>
    <row r="622" spans="3:8" ht="12.75">
      <c r="C622" s="153" t="s">
        <v>778</v>
      </c>
      <c r="D622" s="131">
        <v>0.6042637880255153</v>
      </c>
      <c r="F622" s="131">
        <v>0.49946329100336145</v>
      </c>
      <c r="G622" s="131">
        <v>0.33277870216306155</v>
      </c>
      <c r="H622" s="131">
        <v>3.002192041019182</v>
      </c>
    </row>
    <row r="623" spans="1:10" ht="12.75">
      <c r="A623" s="147" t="s">
        <v>767</v>
      </c>
      <c r="C623" s="148" t="s">
        <v>768</v>
      </c>
      <c r="D623" s="148" t="s">
        <v>769</v>
      </c>
      <c r="F623" s="148" t="s">
        <v>770</v>
      </c>
      <c r="G623" s="148" t="s">
        <v>771</v>
      </c>
      <c r="H623" s="148" t="s">
        <v>772</v>
      </c>
      <c r="I623" s="149" t="s">
        <v>773</v>
      </c>
      <c r="J623" s="148" t="s">
        <v>774</v>
      </c>
    </row>
    <row r="624" spans="1:8" ht="12.75">
      <c r="A624" s="150" t="s">
        <v>845</v>
      </c>
      <c r="C624" s="151">
        <v>455.40299999993294</v>
      </c>
      <c r="D624" s="131">
        <v>80725.50931501389</v>
      </c>
      <c r="F624" s="131">
        <v>41322.5</v>
      </c>
      <c r="G624" s="131">
        <v>43530</v>
      </c>
      <c r="H624" s="152" t="s">
        <v>1108</v>
      </c>
    </row>
    <row r="626" spans="4:8" ht="12.75">
      <c r="D626" s="131">
        <v>80460.60019552708</v>
      </c>
      <c r="F626" s="131">
        <v>41482.5</v>
      </c>
      <c r="G626" s="131">
        <v>43832.5</v>
      </c>
      <c r="H626" s="152" t="s">
        <v>1109</v>
      </c>
    </row>
    <row r="628" spans="4:8" ht="12.75">
      <c r="D628" s="131">
        <v>81161.58740329742</v>
      </c>
      <c r="F628" s="131">
        <v>41512.5</v>
      </c>
      <c r="G628" s="131">
        <v>43512.5</v>
      </c>
      <c r="H628" s="152" t="s">
        <v>1110</v>
      </c>
    </row>
    <row r="630" spans="1:8" ht="12.75">
      <c r="A630" s="147" t="s">
        <v>775</v>
      </c>
      <c r="C630" s="153" t="s">
        <v>776</v>
      </c>
      <c r="D630" s="131">
        <v>80782.56563794613</v>
      </c>
      <c r="F630" s="131">
        <v>41439.166666666664</v>
      </c>
      <c r="G630" s="131">
        <v>43625</v>
      </c>
      <c r="H630" s="131">
        <v>38256.836471279465</v>
      </c>
    </row>
    <row r="631" spans="1:8" ht="12.75">
      <c r="A631" s="130">
        <v>38380.874375</v>
      </c>
      <c r="C631" s="153" t="s">
        <v>777</v>
      </c>
      <c r="D631" s="131">
        <v>353.9595094812591</v>
      </c>
      <c r="F631" s="131">
        <v>102.14368964029708</v>
      </c>
      <c r="G631" s="131">
        <v>179.91317350322072</v>
      </c>
      <c r="H631" s="131">
        <v>353.9595094812591</v>
      </c>
    </row>
    <row r="633" spans="3:8" ht="12.75">
      <c r="C633" s="153" t="s">
        <v>778</v>
      </c>
      <c r="D633" s="131">
        <v>0.4381632431280359</v>
      </c>
      <c r="F633" s="131">
        <v>0.24649069432774254</v>
      </c>
      <c r="G633" s="131">
        <v>0.41240842063775524</v>
      </c>
      <c r="H633" s="131">
        <v>0.9252189729461476</v>
      </c>
    </row>
    <row r="634" spans="1:16" ht="12.75">
      <c r="A634" s="141" t="s">
        <v>758</v>
      </c>
      <c r="B634" s="136" t="s">
        <v>1111</v>
      </c>
      <c r="D634" s="141" t="s">
        <v>759</v>
      </c>
      <c r="E634" s="136" t="s">
        <v>760</v>
      </c>
      <c r="F634" s="137" t="s">
        <v>783</v>
      </c>
      <c r="G634" s="142" t="s">
        <v>762</v>
      </c>
      <c r="H634" s="143">
        <v>1</v>
      </c>
      <c r="I634" s="144" t="s">
        <v>763</v>
      </c>
      <c r="J634" s="143">
        <v>6</v>
      </c>
      <c r="K634" s="142" t="s">
        <v>764</v>
      </c>
      <c r="L634" s="145">
        <v>1</v>
      </c>
      <c r="M634" s="142" t="s">
        <v>765</v>
      </c>
      <c r="N634" s="146">
        <v>1</v>
      </c>
      <c r="O634" s="142" t="s">
        <v>766</v>
      </c>
      <c r="P634" s="146">
        <v>1</v>
      </c>
    </row>
    <row r="636" spans="1:10" ht="12.75">
      <c r="A636" s="147" t="s">
        <v>767</v>
      </c>
      <c r="C636" s="148" t="s">
        <v>768</v>
      </c>
      <c r="D636" s="148" t="s">
        <v>769</v>
      </c>
      <c r="F636" s="148" t="s">
        <v>770</v>
      </c>
      <c r="G636" s="148" t="s">
        <v>771</v>
      </c>
      <c r="H636" s="148" t="s">
        <v>772</v>
      </c>
      <c r="I636" s="149" t="s">
        <v>773</v>
      </c>
      <c r="J636" s="148" t="s">
        <v>774</v>
      </c>
    </row>
    <row r="637" spans="1:8" ht="12.75">
      <c r="A637" s="150" t="s">
        <v>841</v>
      </c>
      <c r="C637" s="151">
        <v>228.61599999992177</v>
      </c>
      <c r="D637" s="131">
        <v>30410.071096360683</v>
      </c>
      <c r="F637" s="131">
        <v>24703</v>
      </c>
      <c r="G637" s="131">
        <v>24388</v>
      </c>
      <c r="H637" s="152" t="s">
        <v>1112</v>
      </c>
    </row>
    <row r="639" spans="4:8" ht="12.75">
      <c r="D639" s="131">
        <v>30418.384747177362</v>
      </c>
      <c r="F639" s="131">
        <v>25471</v>
      </c>
      <c r="G639" s="131">
        <v>25171</v>
      </c>
      <c r="H639" s="152" t="s">
        <v>1113</v>
      </c>
    </row>
    <row r="641" spans="4:8" ht="12.75">
      <c r="D641" s="131">
        <v>30666.228766083717</v>
      </c>
      <c r="F641" s="131">
        <v>24614</v>
      </c>
      <c r="G641" s="131">
        <v>24993</v>
      </c>
      <c r="H641" s="152" t="s">
        <v>1114</v>
      </c>
    </row>
    <row r="643" spans="1:8" ht="12.75">
      <c r="A643" s="147" t="s">
        <v>775</v>
      </c>
      <c r="C643" s="153" t="s">
        <v>776</v>
      </c>
      <c r="D643" s="131">
        <v>30498.228203207254</v>
      </c>
      <c r="F643" s="131">
        <v>24929.333333333336</v>
      </c>
      <c r="G643" s="131">
        <v>24850.666666666664</v>
      </c>
      <c r="H643" s="131">
        <v>5609.228649436616</v>
      </c>
    </row>
    <row r="644" spans="1:8" ht="12.75">
      <c r="A644" s="130">
        <v>38380.876608796294</v>
      </c>
      <c r="C644" s="153" t="s">
        <v>777</v>
      </c>
      <c r="D644" s="131">
        <v>145.55212483123486</v>
      </c>
      <c r="F644" s="131">
        <v>471.2030701654366</v>
      </c>
      <c r="G644" s="131">
        <v>410.4465048375163</v>
      </c>
      <c r="H644" s="131">
        <v>145.55212483123486</v>
      </c>
    </row>
    <row r="646" spans="3:8" ht="12.75">
      <c r="C646" s="153" t="s">
        <v>778</v>
      </c>
      <c r="D646" s="131">
        <v>0.4772478055493344</v>
      </c>
      <c r="F646" s="131">
        <v>1.8901551191318255</v>
      </c>
      <c r="G646" s="131">
        <v>1.651651886619473</v>
      </c>
      <c r="H646" s="131">
        <v>2.594868812235955</v>
      </c>
    </row>
    <row r="647" spans="1:10" ht="12.75">
      <c r="A647" s="147" t="s">
        <v>767</v>
      </c>
      <c r="C647" s="148" t="s">
        <v>768</v>
      </c>
      <c r="D647" s="148" t="s">
        <v>769</v>
      </c>
      <c r="F647" s="148" t="s">
        <v>770</v>
      </c>
      <c r="G647" s="148" t="s">
        <v>771</v>
      </c>
      <c r="H647" s="148" t="s">
        <v>772</v>
      </c>
      <c r="I647" s="149" t="s">
        <v>773</v>
      </c>
      <c r="J647" s="148" t="s">
        <v>774</v>
      </c>
    </row>
    <row r="648" spans="1:8" ht="12.75">
      <c r="A648" s="150" t="s">
        <v>842</v>
      </c>
      <c r="C648" s="151">
        <v>231.6040000000503</v>
      </c>
      <c r="D648" s="131">
        <v>33261.04251861572</v>
      </c>
      <c r="F648" s="131">
        <v>18581</v>
      </c>
      <c r="G648" s="131">
        <v>19753</v>
      </c>
      <c r="H648" s="152" t="s">
        <v>1115</v>
      </c>
    </row>
    <row r="650" spans="4:8" ht="12.75">
      <c r="D650" s="131">
        <v>33351.93143719435</v>
      </c>
      <c r="F650" s="131">
        <v>17902</v>
      </c>
      <c r="G650" s="131">
        <v>19627</v>
      </c>
      <c r="H650" s="152" t="s">
        <v>1116</v>
      </c>
    </row>
    <row r="652" spans="4:8" ht="12.75">
      <c r="D652" s="131">
        <v>33435.62184637785</v>
      </c>
      <c r="F652" s="131">
        <v>18074</v>
      </c>
      <c r="G652" s="131">
        <v>19490</v>
      </c>
      <c r="H652" s="152" t="s">
        <v>1117</v>
      </c>
    </row>
    <row r="654" spans="1:8" ht="12.75">
      <c r="A654" s="147" t="s">
        <v>775</v>
      </c>
      <c r="C654" s="153" t="s">
        <v>776</v>
      </c>
      <c r="D654" s="131">
        <v>33349.53193406264</v>
      </c>
      <c r="F654" s="131">
        <v>18185.666666666668</v>
      </c>
      <c r="G654" s="131">
        <v>19623.333333333332</v>
      </c>
      <c r="H654" s="131">
        <v>14396.761819120113</v>
      </c>
    </row>
    <row r="655" spans="1:8" ht="12.75">
      <c r="A655" s="130">
        <v>38380.877071759256</v>
      </c>
      <c r="C655" s="153" t="s">
        <v>777</v>
      </c>
      <c r="D655" s="131">
        <v>87.31439533088859</v>
      </c>
      <c r="F655" s="131">
        <v>353.00472140374177</v>
      </c>
      <c r="G655" s="131">
        <v>131.53833408300918</v>
      </c>
      <c r="H655" s="131">
        <v>87.31439533088859</v>
      </c>
    </row>
    <row r="657" spans="3:8" ht="12.75">
      <c r="C657" s="153" t="s">
        <v>778</v>
      </c>
      <c r="D657" s="131">
        <v>0.2618159544293549</v>
      </c>
      <c r="F657" s="131">
        <v>1.941115098358094</v>
      </c>
      <c r="G657" s="131">
        <v>0.6703159542195135</v>
      </c>
      <c r="H657" s="131">
        <v>0.6064863503883748</v>
      </c>
    </row>
    <row r="658" spans="1:10" ht="12.75">
      <c r="A658" s="147" t="s">
        <v>767</v>
      </c>
      <c r="C658" s="148" t="s">
        <v>768</v>
      </c>
      <c r="D658" s="148" t="s">
        <v>769</v>
      </c>
      <c r="F658" s="148" t="s">
        <v>770</v>
      </c>
      <c r="G658" s="148" t="s">
        <v>771</v>
      </c>
      <c r="H658" s="148" t="s">
        <v>772</v>
      </c>
      <c r="I658" s="149" t="s">
        <v>773</v>
      </c>
      <c r="J658" s="148" t="s">
        <v>774</v>
      </c>
    </row>
    <row r="659" spans="1:8" ht="12.75">
      <c r="A659" s="150" t="s">
        <v>840</v>
      </c>
      <c r="C659" s="151">
        <v>267.7160000000149</v>
      </c>
      <c r="D659" s="131">
        <v>56338.42490327358</v>
      </c>
      <c r="F659" s="131">
        <v>4777.75</v>
      </c>
      <c r="G659" s="131">
        <v>4919.25</v>
      </c>
      <c r="H659" s="152" t="s">
        <v>1118</v>
      </c>
    </row>
    <row r="661" spans="4:8" ht="12.75">
      <c r="D661" s="131">
        <v>59859.99077451229</v>
      </c>
      <c r="F661" s="131">
        <v>4781.5</v>
      </c>
      <c r="G661" s="131">
        <v>4902</v>
      </c>
      <c r="H661" s="152" t="s">
        <v>1119</v>
      </c>
    </row>
    <row r="663" spans="4:8" ht="12.75">
      <c r="D663" s="131">
        <v>59125.11214405298</v>
      </c>
      <c r="F663" s="131">
        <v>4800.25</v>
      </c>
      <c r="G663" s="131">
        <v>4946.75</v>
      </c>
      <c r="H663" s="152" t="s">
        <v>1120</v>
      </c>
    </row>
    <row r="665" spans="1:8" ht="12.75">
      <c r="A665" s="147" t="s">
        <v>775</v>
      </c>
      <c r="C665" s="153" t="s">
        <v>776</v>
      </c>
      <c r="D665" s="131">
        <v>58441.17594061296</v>
      </c>
      <c r="F665" s="131">
        <v>4786.5</v>
      </c>
      <c r="G665" s="131">
        <v>4922.666666666667</v>
      </c>
      <c r="H665" s="131">
        <v>53581.10333732374</v>
      </c>
    </row>
    <row r="666" spans="1:8" ht="12.75">
      <c r="A666" s="130">
        <v>38380.87771990741</v>
      </c>
      <c r="C666" s="153" t="s">
        <v>777</v>
      </c>
      <c r="D666" s="131">
        <v>1857.7360130410286</v>
      </c>
      <c r="F666" s="131">
        <v>12.054563451241192</v>
      </c>
      <c r="G666" s="131">
        <v>22.569799142511958</v>
      </c>
      <c r="H666" s="131">
        <v>1857.7360130410286</v>
      </c>
    </row>
    <row r="668" spans="3:8" ht="12.75">
      <c r="C668" s="153" t="s">
        <v>778</v>
      </c>
      <c r="D668" s="131">
        <v>3.1788135388117995</v>
      </c>
      <c r="F668" s="131">
        <v>0.25184505277846425</v>
      </c>
      <c r="G668" s="131">
        <v>0.4584872523533036</v>
      </c>
      <c r="H668" s="131">
        <v>3.467147739279493</v>
      </c>
    </row>
    <row r="669" spans="1:10" ht="12.75">
      <c r="A669" s="147" t="s">
        <v>767</v>
      </c>
      <c r="C669" s="148" t="s">
        <v>768</v>
      </c>
      <c r="D669" s="148" t="s">
        <v>769</v>
      </c>
      <c r="F669" s="148" t="s">
        <v>770</v>
      </c>
      <c r="G669" s="148" t="s">
        <v>771</v>
      </c>
      <c r="H669" s="148" t="s">
        <v>772</v>
      </c>
      <c r="I669" s="149" t="s">
        <v>773</v>
      </c>
      <c r="J669" s="148" t="s">
        <v>774</v>
      </c>
    </row>
    <row r="670" spans="1:8" ht="12.75">
      <c r="A670" s="150" t="s">
        <v>839</v>
      </c>
      <c r="C670" s="151">
        <v>292.40199999976903</v>
      </c>
      <c r="D670" s="131">
        <v>33375.56501311064</v>
      </c>
      <c r="F670" s="131">
        <v>18699</v>
      </c>
      <c r="G670" s="131">
        <v>18162</v>
      </c>
      <c r="H670" s="152" t="s">
        <v>1121</v>
      </c>
    </row>
    <row r="672" spans="4:8" ht="12.75">
      <c r="D672" s="131">
        <v>33371.00025779009</v>
      </c>
      <c r="F672" s="131">
        <v>18616.25</v>
      </c>
      <c r="G672" s="131">
        <v>18267</v>
      </c>
      <c r="H672" s="152" t="s">
        <v>1122</v>
      </c>
    </row>
    <row r="674" spans="4:8" ht="12.75">
      <c r="D674" s="131">
        <v>32061.41141834855</v>
      </c>
      <c r="F674" s="131">
        <v>18470</v>
      </c>
      <c r="G674" s="131">
        <v>18251.5</v>
      </c>
      <c r="H674" s="152" t="s">
        <v>1123</v>
      </c>
    </row>
    <row r="676" spans="1:8" ht="12.75">
      <c r="A676" s="147" t="s">
        <v>775</v>
      </c>
      <c r="C676" s="153" t="s">
        <v>776</v>
      </c>
      <c r="D676" s="131">
        <v>32935.99222974976</v>
      </c>
      <c r="F676" s="131">
        <v>18595.083333333332</v>
      </c>
      <c r="G676" s="131">
        <v>18226.833333333332</v>
      </c>
      <c r="H676" s="131">
        <v>14553.582438379442</v>
      </c>
    </row>
    <row r="677" spans="1:8" ht="12.75">
      <c r="A677" s="130">
        <v>38380.8783912037</v>
      </c>
      <c r="C677" s="153" t="s">
        <v>777</v>
      </c>
      <c r="D677" s="131">
        <v>757.4126391877703</v>
      </c>
      <c r="F677" s="131">
        <v>115.95805635372359</v>
      </c>
      <c r="G677" s="131">
        <v>56.67965537415813</v>
      </c>
      <c r="H677" s="131">
        <v>757.4126391877703</v>
      </c>
    </row>
    <row r="679" spans="3:8" ht="12.75">
      <c r="C679" s="153" t="s">
        <v>778</v>
      </c>
      <c r="D679" s="131">
        <v>2.299650285026573</v>
      </c>
      <c r="F679" s="131">
        <v>0.623595249750016</v>
      </c>
      <c r="G679" s="131">
        <v>0.3109681991248697</v>
      </c>
      <c r="H679" s="131">
        <v>5.204303767781516</v>
      </c>
    </row>
    <row r="680" spans="1:10" ht="12.75">
      <c r="A680" s="147" t="s">
        <v>767</v>
      </c>
      <c r="C680" s="148" t="s">
        <v>768</v>
      </c>
      <c r="D680" s="148" t="s">
        <v>769</v>
      </c>
      <c r="F680" s="148" t="s">
        <v>770</v>
      </c>
      <c r="G680" s="148" t="s">
        <v>771</v>
      </c>
      <c r="H680" s="148" t="s">
        <v>772</v>
      </c>
      <c r="I680" s="149" t="s">
        <v>773</v>
      </c>
      <c r="J680" s="148" t="s">
        <v>774</v>
      </c>
    </row>
    <row r="681" spans="1:8" ht="12.75">
      <c r="A681" s="150" t="s">
        <v>893</v>
      </c>
      <c r="C681" s="151">
        <v>309.418</v>
      </c>
      <c r="D681" s="131">
        <v>24738.034563571215</v>
      </c>
      <c r="F681" s="131">
        <v>5898</v>
      </c>
      <c r="G681" s="131">
        <v>5908</v>
      </c>
      <c r="H681" s="152" t="s">
        <v>1124</v>
      </c>
    </row>
    <row r="683" spans="4:8" ht="12.75">
      <c r="D683" s="131">
        <v>24786.492562532425</v>
      </c>
      <c r="F683" s="131">
        <v>5856</v>
      </c>
      <c r="G683" s="131">
        <v>5836</v>
      </c>
      <c r="H683" s="152" t="s">
        <v>1125</v>
      </c>
    </row>
    <row r="685" spans="4:8" ht="12.75">
      <c r="D685" s="131">
        <v>24678.62039667368</v>
      </c>
      <c r="F685" s="131">
        <v>6260</v>
      </c>
      <c r="G685" s="131">
        <v>5640</v>
      </c>
      <c r="H685" s="152" t="s">
        <v>1126</v>
      </c>
    </row>
    <row r="687" spans="1:8" ht="12.75">
      <c r="A687" s="147" t="s">
        <v>775</v>
      </c>
      <c r="C687" s="153" t="s">
        <v>776</v>
      </c>
      <c r="D687" s="131">
        <v>24734.38250759244</v>
      </c>
      <c r="F687" s="131">
        <v>6004.666666666666</v>
      </c>
      <c r="G687" s="131">
        <v>5794.666666666666</v>
      </c>
      <c r="H687" s="131">
        <v>18847.461505665655</v>
      </c>
    </row>
    <row r="688" spans="1:8" ht="12.75">
      <c r="A688" s="130">
        <v>38380.87886574074</v>
      </c>
      <c r="C688" s="153" t="s">
        <v>777</v>
      </c>
      <c r="D688" s="131">
        <v>54.028734727261956</v>
      </c>
      <c r="F688" s="131">
        <v>222.12008764029724</v>
      </c>
      <c r="G688" s="131">
        <v>138.69871424542237</v>
      </c>
      <c r="H688" s="131">
        <v>54.028734727261956</v>
      </c>
    </row>
    <row r="690" spans="3:8" ht="12.75">
      <c r="C690" s="153" t="s">
        <v>778</v>
      </c>
      <c r="D690" s="131">
        <v>0.21843575318962316</v>
      </c>
      <c r="F690" s="131">
        <v>3.6991243639441094</v>
      </c>
      <c r="G690" s="131">
        <v>2.3935581151418965</v>
      </c>
      <c r="H690" s="131">
        <v>0.28666319180978617</v>
      </c>
    </row>
    <row r="691" spans="1:10" ht="12.75">
      <c r="A691" s="147" t="s">
        <v>767</v>
      </c>
      <c r="C691" s="148" t="s">
        <v>768</v>
      </c>
      <c r="D691" s="148" t="s">
        <v>769</v>
      </c>
      <c r="F691" s="148" t="s">
        <v>770</v>
      </c>
      <c r="G691" s="148" t="s">
        <v>771</v>
      </c>
      <c r="H691" s="148" t="s">
        <v>772</v>
      </c>
      <c r="I691" s="149" t="s">
        <v>773</v>
      </c>
      <c r="J691" s="148" t="s">
        <v>774</v>
      </c>
    </row>
    <row r="692" spans="1:8" ht="12.75">
      <c r="A692" s="150" t="s">
        <v>843</v>
      </c>
      <c r="C692" s="151">
        <v>324.75400000019</v>
      </c>
      <c r="D692" s="131">
        <v>30059.68906581402</v>
      </c>
      <c r="F692" s="131">
        <v>25719</v>
      </c>
      <c r="G692" s="131">
        <v>23220</v>
      </c>
      <c r="H692" s="152" t="s">
        <v>1127</v>
      </c>
    </row>
    <row r="694" spans="4:8" ht="12.75">
      <c r="D694" s="131">
        <v>29939.94773939252</v>
      </c>
      <c r="F694" s="131">
        <v>25750</v>
      </c>
      <c r="G694" s="131">
        <v>23377</v>
      </c>
      <c r="H694" s="152" t="s">
        <v>1128</v>
      </c>
    </row>
    <row r="696" spans="4:8" ht="12.75">
      <c r="D696" s="131">
        <v>29584.961948037148</v>
      </c>
      <c r="F696" s="131">
        <v>25459</v>
      </c>
      <c r="G696" s="131">
        <v>23448</v>
      </c>
      <c r="H696" s="152" t="s">
        <v>1129</v>
      </c>
    </row>
    <row r="698" spans="1:8" ht="12.75">
      <c r="A698" s="147" t="s">
        <v>775</v>
      </c>
      <c r="C698" s="153" t="s">
        <v>776</v>
      </c>
      <c r="D698" s="131">
        <v>29861.532917747892</v>
      </c>
      <c r="F698" s="131">
        <v>25642.666666666664</v>
      </c>
      <c r="G698" s="131">
        <v>23348.333333333336</v>
      </c>
      <c r="H698" s="131">
        <v>4920.751119502281</v>
      </c>
    </row>
    <row r="699" spans="1:8" ht="12.75">
      <c r="A699" s="130">
        <v>38380.87934027778</v>
      </c>
      <c r="C699" s="153" t="s">
        <v>777</v>
      </c>
      <c r="D699" s="131">
        <v>246.88686129123786</v>
      </c>
      <c r="F699" s="131">
        <v>159.8134328939008</v>
      </c>
      <c r="G699" s="131">
        <v>116.67190464432015</v>
      </c>
      <c r="H699" s="131">
        <v>246.88686129123786</v>
      </c>
    </row>
    <row r="701" spans="3:8" ht="12.75">
      <c r="C701" s="153" t="s">
        <v>778</v>
      </c>
      <c r="D701" s="131">
        <v>0.8267722289116084</v>
      </c>
      <c r="F701" s="131">
        <v>0.6232325014061232</v>
      </c>
      <c r="G701" s="131">
        <v>0.4997012119822405</v>
      </c>
      <c r="H701" s="131">
        <v>5.017259668198985</v>
      </c>
    </row>
    <row r="702" spans="1:10" ht="12.75">
      <c r="A702" s="147" t="s">
        <v>767</v>
      </c>
      <c r="C702" s="148" t="s">
        <v>768</v>
      </c>
      <c r="D702" s="148" t="s">
        <v>769</v>
      </c>
      <c r="F702" s="148" t="s">
        <v>770</v>
      </c>
      <c r="G702" s="148" t="s">
        <v>771</v>
      </c>
      <c r="H702" s="148" t="s">
        <v>772</v>
      </c>
      <c r="I702" s="149" t="s">
        <v>773</v>
      </c>
      <c r="J702" s="148" t="s">
        <v>774</v>
      </c>
    </row>
    <row r="703" spans="1:8" ht="12.75">
      <c r="A703" s="150" t="s">
        <v>862</v>
      </c>
      <c r="C703" s="151">
        <v>343.82299999985844</v>
      </c>
      <c r="D703" s="131">
        <v>22959.506997793913</v>
      </c>
      <c r="F703" s="131">
        <v>21044</v>
      </c>
      <c r="G703" s="131">
        <v>20896</v>
      </c>
      <c r="H703" s="152" t="s">
        <v>1130</v>
      </c>
    </row>
    <row r="705" spans="4:8" ht="12.75">
      <c r="D705" s="131">
        <v>22811.137522935867</v>
      </c>
      <c r="F705" s="131">
        <v>20440</v>
      </c>
      <c r="G705" s="131">
        <v>20810</v>
      </c>
      <c r="H705" s="152" t="s">
        <v>1131</v>
      </c>
    </row>
    <row r="707" spans="4:8" ht="12.75">
      <c r="D707" s="131">
        <v>23244.872278809547</v>
      </c>
      <c r="F707" s="131">
        <v>20940</v>
      </c>
      <c r="G707" s="131">
        <v>20916</v>
      </c>
      <c r="H707" s="152" t="s">
        <v>1132</v>
      </c>
    </row>
    <row r="709" spans="1:8" ht="12.75">
      <c r="A709" s="147" t="s">
        <v>775</v>
      </c>
      <c r="C709" s="153" t="s">
        <v>776</v>
      </c>
      <c r="D709" s="131">
        <v>23005.17226651311</v>
      </c>
      <c r="F709" s="131">
        <v>20808</v>
      </c>
      <c r="G709" s="131">
        <v>20874</v>
      </c>
      <c r="H709" s="131">
        <v>2168.932922250814</v>
      </c>
    </row>
    <row r="710" spans="1:8" ht="12.75">
      <c r="A710" s="130">
        <v>38380.87978009259</v>
      </c>
      <c r="C710" s="153" t="s">
        <v>777</v>
      </c>
      <c r="D710" s="131">
        <v>220.44375062250518</v>
      </c>
      <c r="F710" s="131">
        <v>322.9117526507823</v>
      </c>
      <c r="G710" s="131">
        <v>56.32051136131489</v>
      </c>
      <c r="H710" s="131">
        <v>220.44375062250518</v>
      </c>
    </row>
    <row r="712" spans="3:8" ht="12.75">
      <c r="C712" s="153" t="s">
        <v>778</v>
      </c>
      <c r="D712" s="131">
        <v>0.958235600536617</v>
      </c>
      <c r="F712" s="131">
        <v>1.5518634787138708</v>
      </c>
      <c r="G712" s="131">
        <v>0.26981178193597244</v>
      </c>
      <c r="H712" s="131">
        <v>10.163696090413865</v>
      </c>
    </row>
    <row r="713" spans="1:10" ht="12.75">
      <c r="A713" s="147" t="s">
        <v>767</v>
      </c>
      <c r="C713" s="148" t="s">
        <v>768</v>
      </c>
      <c r="D713" s="148" t="s">
        <v>769</v>
      </c>
      <c r="F713" s="148" t="s">
        <v>770</v>
      </c>
      <c r="G713" s="148" t="s">
        <v>771</v>
      </c>
      <c r="H713" s="148" t="s">
        <v>772</v>
      </c>
      <c r="I713" s="149" t="s">
        <v>773</v>
      </c>
      <c r="J713" s="148" t="s">
        <v>774</v>
      </c>
    </row>
    <row r="714" spans="1:8" ht="12.75">
      <c r="A714" s="150" t="s">
        <v>844</v>
      </c>
      <c r="C714" s="151">
        <v>361.38400000007823</v>
      </c>
      <c r="D714" s="131">
        <v>55675.22992473841</v>
      </c>
      <c r="F714" s="131">
        <v>22044</v>
      </c>
      <c r="G714" s="131">
        <v>21680</v>
      </c>
      <c r="H714" s="152" t="s">
        <v>1133</v>
      </c>
    </row>
    <row r="716" spans="4:8" ht="12.75">
      <c r="D716" s="131">
        <v>54183.88133221865</v>
      </c>
      <c r="F716" s="131">
        <v>22126</v>
      </c>
      <c r="G716" s="131">
        <v>21944</v>
      </c>
      <c r="H716" s="152" t="s">
        <v>1134</v>
      </c>
    </row>
    <row r="718" spans="4:8" ht="12.75">
      <c r="D718" s="131">
        <v>55464.29525619745</v>
      </c>
      <c r="F718" s="131">
        <v>22494</v>
      </c>
      <c r="G718" s="131">
        <v>22444</v>
      </c>
      <c r="H718" s="152" t="s">
        <v>1135</v>
      </c>
    </row>
    <row r="720" spans="1:8" ht="12.75">
      <c r="A720" s="147" t="s">
        <v>775</v>
      </c>
      <c r="C720" s="153" t="s">
        <v>776</v>
      </c>
      <c r="D720" s="131">
        <v>55107.8021710515</v>
      </c>
      <c r="F720" s="131">
        <v>22221.333333333336</v>
      </c>
      <c r="G720" s="131">
        <v>22022.666666666664</v>
      </c>
      <c r="H720" s="131">
        <v>32977.78484319013</v>
      </c>
    </row>
    <row r="721" spans="1:8" ht="12.75">
      <c r="A721" s="130">
        <v>38380.880208333336</v>
      </c>
      <c r="C721" s="153" t="s">
        <v>777</v>
      </c>
      <c r="D721" s="131">
        <v>807.0598775310356</v>
      </c>
      <c r="F721" s="131">
        <v>239.6692164908404</v>
      </c>
      <c r="G721" s="131">
        <v>388.0274904350635</v>
      </c>
      <c r="H721" s="131">
        <v>807.0598775310356</v>
      </c>
    </row>
    <row r="723" spans="3:8" ht="12.75">
      <c r="C723" s="153" t="s">
        <v>778</v>
      </c>
      <c r="D723" s="131">
        <v>1.4645110959532865</v>
      </c>
      <c r="F723" s="131">
        <v>1.0785546163934376</v>
      </c>
      <c r="G723" s="131">
        <v>1.7619459818750247</v>
      </c>
      <c r="H723" s="131">
        <v>2.4472834708838618</v>
      </c>
    </row>
    <row r="724" spans="1:10" ht="12.75">
      <c r="A724" s="147" t="s">
        <v>767</v>
      </c>
      <c r="C724" s="148" t="s">
        <v>768</v>
      </c>
      <c r="D724" s="148" t="s">
        <v>769</v>
      </c>
      <c r="F724" s="148" t="s">
        <v>770</v>
      </c>
      <c r="G724" s="148" t="s">
        <v>771</v>
      </c>
      <c r="H724" s="148" t="s">
        <v>772</v>
      </c>
      <c r="I724" s="149" t="s">
        <v>773</v>
      </c>
      <c r="J724" s="148" t="s">
        <v>774</v>
      </c>
    </row>
    <row r="725" spans="1:8" ht="12.75">
      <c r="A725" s="150" t="s">
        <v>863</v>
      </c>
      <c r="C725" s="151">
        <v>371.029</v>
      </c>
      <c r="D725" s="131">
        <v>34962.47837245464</v>
      </c>
      <c r="F725" s="131">
        <v>29868.000000029802</v>
      </c>
      <c r="G725" s="131">
        <v>29446</v>
      </c>
      <c r="H725" s="152" t="s">
        <v>1136</v>
      </c>
    </row>
    <row r="727" spans="4:8" ht="12.75">
      <c r="D727" s="131">
        <v>35305.535818099976</v>
      </c>
      <c r="F727" s="131">
        <v>29824.000000029802</v>
      </c>
      <c r="G727" s="131">
        <v>29774.000000029802</v>
      </c>
      <c r="H727" s="152" t="s">
        <v>1137</v>
      </c>
    </row>
    <row r="729" spans="4:8" ht="12.75">
      <c r="D729" s="131">
        <v>35117.71831768751</v>
      </c>
      <c r="F729" s="131">
        <v>30706</v>
      </c>
      <c r="G729" s="131">
        <v>29962</v>
      </c>
      <c r="H729" s="152" t="s">
        <v>1138</v>
      </c>
    </row>
    <row r="731" spans="1:8" ht="12.75">
      <c r="A731" s="147" t="s">
        <v>775</v>
      </c>
      <c r="C731" s="153" t="s">
        <v>776</v>
      </c>
      <c r="D731" s="131">
        <v>35128.57750274738</v>
      </c>
      <c r="F731" s="131">
        <v>30132.666666686535</v>
      </c>
      <c r="G731" s="131">
        <v>29727.333333343267</v>
      </c>
      <c r="H731" s="131">
        <v>5150.160307523396</v>
      </c>
    </row>
    <row r="732" spans="1:8" ht="12.75">
      <c r="A732" s="130">
        <v>38380.88065972222</v>
      </c>
      <c r="C732" s="153" t="s">
        <v>777</v>
      </c>
      <c r="D732" s="131">
        <v>171.78633291988015</v>
      </c>
      <c r="F732" s="131">
        <v>497.0083835472431</v>
      </c>
      <c r="G732" s="131">
        <v>261.14619149923294</v>
      </c>
      <c r="H732" s="131">
        <v>171.78633291988015</v>
      </c>
    </row>
    <row r="734" spans="3:8" ht="12.75">
      <c r="C734" s="153" t="s">
        <v>778</v>
      </c>
      <c r="D734" s="131">
        <v>0.489021603298468</v>
      </c>
      <c r="F734" s="131">
        <v>1.649400595854716</v>
      </c>
      <c r="G734" s="131">
        <v>0.8784716360896111</v>
      </c>
      <c r="H734" s="131">
        <v>3.335553121888911</v>
      </c>
    </row>
    <row r="735" spans="1:10" ht="12.75">
      <c r="A735" s="147" t="s">
        <v>767</v>
      </c>
      <c r="C735" s="148" t="s">
        <v>768</v>
      </c>
      <c r="D735" s="148" t="s">
        <v>769</v>
      </c>
      <c r="F735" s="148" t="s">
        <v>770</v>
      </c>
      <c r="G735" s="148" t="s">
        <v>771</v>
      </c>
      <c r="H735" s="148" t="s">
        <v>772</v>
      </c>
      <c r="I735" s="149" t="s">
        <v>773</v>
      </c>
      <c r="J735" s="148" t="s">
        <v>774</v>
      </c>
    </row>
    <row r="736" spans="1:8" ht="12.75">
      <c r="A736" s="150" t="s">
        <v>838</v>
      </c>
      <c r="C736" s="151">
        <v>407.77100000018254</v>
      </c>
      <c r="D736" s="131">
        <v>1172546.0943603516</v>
      </c>
      <c r="F736" s="131">
        <v>63900</v>
      </c>
      <c r="G736" s="131">
        <v>62800</v>
      </c>
      <c r="H736" s="152" t="s">
        <v>1139</v>
      </c>
    </row>
    <row r="738" spans="4:8" ht="12.75">
      <c r="D738" s="131">
        <v>1141868.8225364685</v>
      </c>
      <c r="F738" s="131">
        <v>63200</v>
      </c>
      <c r="G738" s="131">
        <v>63100</v>
      </c>
      <c r="H738" s="152" t="s">
        <v>1140</v>
      </c>
    </row>
    <row r="740" spans="4:8" ht="12.75">
      <c r="D740" s="131">
        <v>1147862.203321457</v>
      </c>
      <c r="F740" s="131">
        <v>64500</v>
      </c>
      <c r="G740" s="131">
        <v>62600</v>
      </c>
      <c r="H740" s="152" t="s">
        <v>1141</v>
      </c>
    </row>
    <row r="742" spans="1:8" ht="12.75">
      <c r="A742" s="147" t="s">
        <v>775</v>
      </c>
      <c r="C742" s="153" t="s">
        <v>776</v>
      </c>
      <c r="D742" s="131">
        <v>1154092.3734060924</v>
      </c>
      <c r="F742" s="131">
        <v>63866.66666666667</v>
      </c>
      <c r="G742" s="131">
        <v>62833.33333333333</v>
      </c>
      <c r="H742" s="131">
        <v>1090750.8220434089</v>
      </c>
    </row>
    <row r="743" spans="1:8" ht="12.75">
      <c r="A743" s="130">
        <v>38380.88112268518</v>
      </c>
      <c r="C743" s="153" t="s">
        <v>777</v>
      </c>
      <c r="D743" s="131">
        <v>16259.920544137562</v>
      </c>
      <c r="F743" s="131">
        <v>650.6407098647712</v>
      </c>
      <c r="G743" s="131">
        <v>251.66114784235833</v>
      </c>
      <c r="H743" s="131">
        <v>16259.920544137562</v>
      </c>
    </row>
    <row r="745" spans="3:8" ht="12.75">
      <c r="C745" s="153" t="s">
        <v>778</v>
      </c>
      <c r="D745" s="131">
        <v>1.4088924698591831</v>
      </c>
      <c r="F745" s="131">
        <v>1.0187485018759466</v>
      </c>
      <c r="G745" s="131">
        <v>0.40052172070401865</v>
      </c>
      <c r="H745" s="131">
        <v>1.4907089882981963</v>
      </c>
    </row>
    <row r="746" spans="1:10" ht="12.75">
      <c r="A746" s="147" t="s">
        <v>767</v>
      </c>
      <c r="C746" s="148" t="s">
        <v>768</v>
      </c>
      <c r="D746" s="148" t="s">
        <v>769</v>
      </c>
      <c r="F746" s="148" t="s">
        <v>770</v>
      </c>
      <c r="G746" s="148" t="s">
        <v>771</v>
      </c>
      <c r="H746" s="148" t="s">
        <v>772</v>
      </c>
      <c r="I746" s="149" t="s">
        <v>773</v>
      </c>
      <c r="J746" s="148" t="s">
        <v>774</v>
      </c>
    </row>
    <row r="747" spans="1:8" ht="12.75">
      <c r="A747" s="150" t="s">
        <v>845</v>
      </c>
      <c r="C747" s="151">
        <v>455.40299999993294</v>
      </c>
      <c r="D747" s="131">
        <v>66364.43262708187</v>
      </c>
      <c r="F747" s="131">
        <v>41360</v>
      </c>
      <c r="G747" s="131">
        <v>43930</v>
      </c>
      <c r="H747" s="152" t="s">
        <v>1142</v>
      </c>
    </row>
    <row r="749" spans="4:8" ht="12.75">
      <c r="D749" s="131">
        <v>65236.753109037876</v>
      </c>
      <c r="F749" s="131">
        <v>41830</v>
      </c>
      <c r="G749" s="131">
        <v>43722.5</v>
      </c>
      <c r="H749" s="152" t="s">
        <v>1143</v>
      </c>
    </row>
    <row r="751" spans="4:8" ht="12.75">
      <c r="D751" s="131">
        <v>65181.1676120162</v>
      </c>
      <c r="F751" s="131">
        <v>41337.5</v>
      </c>
      <c r="G751" s="131">
        <v>43720</v>
      </c>
      <c r="H751" s="152" t="s">
        <v>1144</v>
      </c>
    </row>
    <row r="753" spans="1:8" ht="12.75">
      <c r="A753" s="147" t="s">
        <v>775</v>
      </c>
      <c r="C753" s="153" t="s">
        <v>776</v>
      </c>
      <c r="D753" s="131">
        <v>65594.11778271198</v>
      </c>
      <c r="F753" s="131">
        <v>41509.166666666664</v>
      </c>
      <c r="G753" s="131">
        <v>43790.83333333333</v>
      </c>
      <c r="H753" s="131">
        <v>22950.75053464997</v>
      </c>
    </row>
    <row r="754" spans="1:8" ht="12.75">
      <c r="A754" s="130">
        <v>38380.88177083333</v>
      </c>
      <c r="C754" s="153" t="s">
        <v>777</v>
      </c>
      <c r="D754" s="131">
        <v>667.6909138683874</v>
      </c>
      <c r="F754" s="131">
        <v>278.07747721333584</v>
      </c>
      <c r="G754" s="131">
        <v>120.52835074509787</v>
      </c>
      <c r="H754" s="131">
        <v>667.6909138683874</v>
      </c>
    </row>
    <row r="756" spans="3:8" ht="12.75">
      <c r="C756" s="153" t="s">
        <v>778</v>
      </c>
      <c r="D756" s="131">
        <v>1.0179127891927595</v>
      </c>
      <c r="F756" s="131">
        <v>0.6699182362450121</v>
      </c>
      <c r="G756" s="131">
        <v>0.275236485744957</v>
      </c>
      <c r="H756" s="131">
        <v>2.9092334599704652</v>
      </c>
    </row>
    <row r="757" spans="1:16" ht="12.75">
      <c r="A757" s="141" t="s">
        <v>758</v>
      </c>
      <c r="B757" s="136" t="s">
        <v>915</v>
      </c>
      <c r="D757" s="141" t="s">
        <v>759</v>
      </c>
      <c r="E757" s="136" t="s">
        <v>760</v>
      </c>
      <c r="F757" s="137" t="s">
        <v>784</v>
      </c>
      <c r="G757" s="142" t="s">
        <v>762</v>
      </c>
      <c r="H757" s="143">
        <v>1</v>
      </c>
      <c r="I757" s="144" t="s">
        <v>763</v>
      </c>
      <c r="J757" s="143">
        <v>7</v>
      </c>
      <c r="K757" s="142" t="s">
        <v>764</v>
      </c>
      <c r="L757" s="145">
        <v>1</v>
      </c>
      <c r="M757" s="142" t="s">
        <v>765</v>
      </c>
      <c r="N757" s="146">
        <v>1</v>
      </c>
      <c r="O757" s="142" t="s">
        <v>766</v>
      </c>
      <c r="P757" s="146">
        <v>1</v>
      </c>
    </row>
    <row r="759" spans="1:10" ht="12.75">
      <c r="A759" s="147" t="s">
        <v>767</v>
      </c>
      <c r="C759" s="148" t="s">
        <v>768</v>
      </c>
      <c r="D759" s="148" t="s">
        <v>769</v>
      </c>
      <c r="F759" s="148" t="s">
        <v>770</v>
      </c>
      <c r="G759" s="148" t="s">
        <v>771</v>
      </c>
      <c r="H759" s="148" t="s">
        <v>772</v>
      </c>
      <c r="I759" s="149" t="s">
        <v>773</v>
      </c>
      <c r="J759" s="148" t="s">
        <v>774</v>
      </c>
    </row>
    <row r="760" spans="1:8" ht="12.75">
      <c r="A760" s="150" t="s">
        <v>841</v>
      </c>
      <c r="C760" s="151">
        <v>228.61599999992177</v>
      </c>
      <c r="D760" s="131">
        <v>35399.412386119366</v>
      </c>
      <c r="F760" s="131">
        <v>24970</v>
      </c>
      <c r="G760" s="131">
        <v>25372</v>
      </c>
      <c r="H760" s="152" t="s">
        <v>1145</v>
      </c>
    </row>
    <row r="762" spans="4:8" ht="12.75">
      <c r="D762" s="131">
        <v>35654.77144771814</v>
      </c>
      <c r="F762" s="131">
        <v>25652.999999970198</v>
      </c>
      <c r="G762" s="131">
        <v>25756.999999970198</v>
      </c>
      <c r="H762" s="152" t="s">
        <v>1146</v>
      </c>
    </row>
    <row r="764" spans="4:8" ht="12.75">
      <c r="D764" s="131">
        <v>35558.26651322842</v>
      </c>
      <c r="F764" s="131">
        <v>25900</v>
      </c>
      <c r="G764" s="131">
        <v>25954</v>
      </c>
      <c r="H764" s="152" t="s">
        <v>1147</v>
      </c>
    </row>
    <row r="766" spans="1:8" ht="12.75">
      <c r="A766" s="147" t="s">
        <v>775</v>
      </c>
      <c r="C766" s="153" t="s">
        <v>776</v>
      </c>
      <c r="D766" s="131">
        <v>35537.48344902197</v>
      </c>
      <c r="F766" s="131">
        <v>25507.666666656733</v>
      </c>
      <c r="G766" s="131">
        <v>25694.333333323397</v>
      </c>
      <c r="H766" s="131">
        <v>9934.109508826645</v>
      </c>
    </row>
    <row r="767" spans="1:8" ht="12.75">
      <c r="A767" s="130">
        <v>38380.88400462963</v>
      </c>
      <c r="C767" s="153" t="s">
        <v>777</v>
      </c>
      <c r="D767" s="131">
        <v>128.94190321341185</v>
      </c>
      <c r="F767" s="131">
        <v>481.73263676946095</v>
      </c>
      <c r="G767" s="131">
        <v>296.0174544375816</v>
      </c>
      <c r="H767" s="131">
        <v>128.94190321341185</v>
      </c>
    </row>
    <row r="769" spans="3:8" ht="12.75">
      <c r="C769" s="153" t="s">
        <v>778</v>
      </c>
      <c r="D769" s="131">
        <v>0.3628335230838088</v>
      </c>
      <c r="F769" s="131">
        <v>1.8885797868731569</v>
      </c>
      <c r="G769" s="131">
        <v>1.152072912721467</v>
      </c>
      <c r="H769" s="131">
        <v>1.2979714296368943</v>
      </c>
    </row>
    <row r="770" spans="1:10" ht="12.75">
      <c r="A770" s="147" t="s">
        <v>767</v>
      </c>
      <c r="C770" s="148" t="s">
        <v>768</v>
      </c>
      <c r="D770" s="148" t="s">
        <v>769</v>
      </c>
      <c r="F770" s="148" t="s">
        <v>770</v>
      </c>
      <c r="G770" s="148" t="s">
        <v>771</v>
      </c>
      <c r="H770" s="148" t="s">
        <v>772</v>
      </c>
      <c r="I770" s="149" t="s">
        <v>773</v>
      </c>
      <c r="J770" s="148" t="s">
        <v>774</v>
      </c>
    </row>
    <row r="771" spans="1:8" ht="12.75">
      <c r="A771" s="150" t="s">
        <v>842</v>
      </c>
      <c r="C771" s="151">
        <v>231.6040000000503</v>
      </c>
      <c r="D771" s="131">
        <v>61056.953139305115</v>
      </c>
      <c r="F771" s="131">
        <v>18906</v>
      </c>
      <c r="G771" s="131">
        <v>20300</v>
      </c>
      <c r="H771" s="152" t="s">
        <v>1148</v>
      </c>
    </row>
    <row r="773" spans="4:8" ht="12.75">
      <c r="D773" s="131">
        <v>63648.322289168835</v>
      </c>
      <c r="F773" s="131">
        <v>18742</v>
      </c>
      <c r="G773" s="131">
        <v>20087</v>
      </c>
      <c r="H773" s="152" t="s">
        <v>1149</v>
      </c>
    </row>
    <row r="775" spans="4:8" ht="12.75">
      <c r="D775" s="131">
        <v>61967.51558083296</v>
      </c>
      <c r="F775" s="131">
        <v>18887</v>
      </c>
      <c r="G775" s="131">
        <v>20189</v>
      </c>
      <c r="H775" s="152" t="s">
        <v>1150</v>
      </c>
    </row>
    <row r="777" spans="1:8" ht="12.75">
      <c r="A777" s="147" t="s">
        <v>775</v>
      </c>
      <c r="C777" s="153" t="s">
        <v>776</v>
      </c>
      <c r="D777" s="131">
        <v>62224.263669768974</v>
      </c>
      <c r="F777" s="131">
        <v>18845</v>
      </c>
      <c r="G777" s="131">
        <v>20192</v>
      </c>
      <c r="H777" s="131">
        <v>42660.5377169559</v>
      </c>
    </row>
    <row r="778" spans="1:8" ht="12.75">
      <c r="A778" s="130">
        <v>38380.884467592594</v>
      </c>
      <c r="C778" s="153" t="s">
        <v>777</v>
      </c>
      <c r="D778" s="131">
        <v>1314.6247386974649</v>
      </c>
      <c r="F778" s="131">
        <v>89.70507232035432</v>
      </c>
      <c r="G778" s="131">
        <v>106.53168542738823</v>
      </c>
      <c r="H778" s="131">
        <v>1314.6247386974649</v>
      </c>
    </row>
    <row r="780" spans="3:8" ht="12.75">
      <c r="C780" s="153" t="s">
        <v>778</v>
      </c>
      <c r="D780" s="131">
        <v>2.1127204424215025</v>
      </c>
      <c r="F780" s="131">
        <v>0.47601524181668503</v>
      </c>
      <c r="G780" s="131">
        <v>0.5275935292560827</v>
      </c>
      <c r="H780" s="131">
        <v>3.0815943939097448</v>
      </c>
    </row>
    <row r="781" spans="1:10" ht="12.75">
      <c r="A781" s="147" t="s">
        <v>767</v>
      </c>
      <c r="C781" s="148" t="s">
        <v>768</v>
      </c>
      <c r="D781" s="148" t="s">
        <v>769</v>
      </c>
      <c r="F781" s="148" t="s">
        <v>770</v>
      </c>
      <c r="G781" s="148" t="s">
        <v>771</v>
      </c>
      <c r="H781" s="148" t="s">
        <v>772</v>
      </c>
      <c r="I781" s="149" t="s">
        <v>773</v>
      </c>
      <c r="J781" s="148" t="s">
        <v>774</v>
      </c>
    </row>
    <row r="782" spans="1:8" ht="12.75">
      <c r="A782" s="150" t="s">
        <v>840</v>
      </c>
      <c r="C782" s="151">
        <v>267.7160000000149</v>
      </c>
      <c r="D782" s="131">
        <v>59923.15312623978</v>
      </c>
      <c r="F782" s="131">
        <v>4826.25</v>
      </c>
      <c r="G782" s="131">
        <v>5005.5</v>
      </c>
      <c r="H782" s="152" t="s">
        <v>1151</v>
      </c>
    </row>
    <row r="784" spans="4:8" ht="12.75">
      <c r="D784" s="131">
        <v>61036.15569746494</v>
      </c>
      <c r="F784" s="131">
        <v>4900.25</v>
      </c>
      <c r="G784" s="131">
        <v>5016.25</v>
      </c>
      <c r="H784" s="152" t="s">
        <v>1152</v>
      </c>
    </row>
    <row r="786" spans="4:8" ht="12.75">
      <c r="D786" s="131">
        <v>58777.61842608452</v>
      </c>
      <c r="F786" s="131">
        <v>4862.75</v>
      </c>
      <c r="G786" s="131">
        <v>5014.25</v>
      </c>
      <c r="H786" s="152" t="s">
        <v>1153</v>
      </c>
    </row>
    <row r="788" spans="1:8" ht="12.75">
      <c r="A788" s="147" t="s">
        <v>775</v>
      </c>
      <c r="C788" s="153" t="s">
        <v>776</v>
      </c>
      <c r="D788" s="131">
        <v>59912.309083263084</v>
      </c>
      <c r="F788" s="131">
        <v>4863.083333333333</v>
      </c>
      <c r="G788" s="131">
        <v>5012</v>
      </c>
      <c r="H788" s="131">
        <v>54968.76415747087</v>
      </c>
    </row>
    <row r="789" spans="1:8" ht="12.75">
      <c r="A789" s="130">
        <v>38380.885104166664</v>
      </c>
      <c r="C789" s="153" t="s">
        <v>777</v>
      </c>
      <c r="D789" s="131">
        <v>1129.3076846035895</v>
      </c>
      <c r="F789" s="131">
        <v>37.001126108989354</v>
      </c>
      <c r="G789" s="131">
        <v>5.717298313014636</v>
      </c>
      <c r="H789" s="131">
        <v>1129.3076846035895</v>
      </c>
    </row>
    <row r="791" spans="3:8" ht="12.75">
      <c r="C791" s="153" t="s">
        <v>778</v>
      </c>
      <c r="D791" s="131">
        <v>1.8849343346692495</v>
      </c>
      <c r="F791" s="131">
        <v>0.7608573321244622</v>
      </c>
      <c r="G791" s="131">
        <v>0.11407219299709967</v>
      </c>
      <c r="H791" s="131">
        <v>2.0544534735553155</v>
      </c>
    </row>
    <row r="792" spans="1:10" ht="12.75">
      <c r="A792" s="147" t="s">
        <v>767</v>
      </c>
      <c r="C792" s="148" t="s">
        <v>768</v>
      </c>
      <c r="D792" s="148" t="s">
        <v>769</v>
      </c>
      <c r="F792" s="148" t="s">
        <v>770</v>
      </c>
      <c r="G792" s="148" t="s">
        <v>771</v>
      </c>
      <c r="H792" s="148" t="s">
        <v>772</v>
      </c>
      <c r="I792" s="149" t="s">
        <v>773</v>
      </c>
      <c r="J792" s="148" t="s">
        <v>774</v>
      </c>
    </row>
    <row r="793" spans="1:8" ht="12.75">
      <c r="A793" s="150" t="s">
        <v>839</v>
      </c>
      <c r="C793" s="151">
        <v>292.40199999976903</v>
      </c>
      <c r="D793" s="131">
        <v>58677.922863185406</v>
      </c>
      <c r="F793" s="131">
        <v>19613.25</v>
      </c>
      <c r="G793" s="131">
        <v>18592.5</v>
      </c>
      <c r="H793" s="152" t="s">
        <v>1154</v>
      </c>
    </row>
    <row r="795" spans="4:8" ht="12.75">
      <c r="D795" s="131">
        <v>58648.28798019886</v>
      </c>
      <c r="F795" s="131">
        <v>19623.5</v>
      </c>
      <c r="G795" s="131">
        <v>18597.5</v>
      </c>
      <c r="H795" s="152" t="s">
        <v>1155</v>
      </c>
    </row>
    <row r="797" spans="4:8" ht="12.75">
      <c r="D797" s="131">
        <v>58120.263965308666</v>
      </c>
      <c r="F797" s="131">
        <v>19733</v>
      </c>
      <c r="G797" s="131">
        <v>18331.5</v>
      </c>
      <c r="H797" s="152" t="s">
        <v>1156</v>
      </c>
    </row>
    <row r="799" spans="1:8" ht="12.75">
      <c r="A799" s="147" t="s">
        <v>775</v>
      </c>
      <c r="C799" s="153" t="s">
        <v>776</v>
      </c>
      <c r="D799" s="131">
        <v>58482.158269564316</v>
      </c>
      <c r="F799" s="131">
        <v>19656.583333333332</v>
      </c>
      <c r="G799" s="131">
        <v>18507.166666666668</v>
      </c>
      <c r="H799" s="131">
        <v>39489.391674021404</v>
      </c>
    </row>
    <row r="800" spans="1:8" ht="12.75">
      <c r="A800" s="130">
        <v>38380.885787037034</v>
      </c>
      <c r="C800" s="153" t="s">
        <v>777</v>
      </c>
      <c r="D800" s="131">
        <v>313.75973636121375</v>
      </c>
      <c r="F800" s="131">
        <v>66.3769224454805</v>
      </c>
      <c r="G800" s="131">
        <v>152.15233594438612</v>
      </c>
      <c r="H800" s="131">
        <v>313.75973636121375</v>
      </c>
    </row>
    <row r="802" spans="3:8" ht="12.75">
      <c r="C802" s="153" t="s">
        <v>778</v>
      </c>
      <c r="D802" s="131">
        <v>0.5365050566618755</v>
      </c>
      <c r="F802" s="131">
        <v>0.33768290918045535</v>
      </c>
      <c r="G802" s="131">
        <v>0.8221265776918102</v>
      </c>
      <c r="H802" s="131">
        <v>0.7945418327819533</v>
      </c>
    </row>
    <row r="803" spans="1:10" ht="12.75">
      <c r="A803" s="147" t="s">
        <v>767</v>
      </c>
      <c r="C803" s="148" t="s">
        <v>768</v>
      </c>
      <c r="D803" s="148" t="s">
        <v>769</v>
      </c>
      <c r="F803" s="148" t="s">
        <v>770</v>
      </c>
      <c r="G803" s="148" t="s">
        <v>771</v>
      </c>
      <c r="H803" s="148" t="s">
        <v>772</v>
      </c>
      <c r="I803" s="149" t="s">
        <v>773</v>
      </c>
      <c r="J803" s="148" t="s">
        <v>774</v>
      </c>
    </row>
    <row r="804" spans="1:8" ht="12.75">
      <c r="A804" s="150" t="s">
        <v>893</v>
      </c>
      <c r="C804" s="151">
        <v>309.418</v>
      </c>
      <c r="D804" s="131">
        <v>25083.44319409132</v>
      </c>
      <c r="F804" s="131">
        <v>6826</v>
      </c>
      <c r="G804" s="131">
        <v>6034</v>
      </c>
      <c r="H804" s="152" t="s">
        <v>1157</v>
      </c>
    </row>
    <row r="806" spans="4:8" ht="12.75">
      <c r="D806" s="131">
        <v>24841.606741070747</v>
      </c>
      <c r="F806" s="131">
        <v>6526</v>
      </c>
      <c r="G806" s="131">
        <v>5820</v>
      </c>
      <c r="H806" s="152" t="s">
        <v>1158</v>
      </c>
    </row>
    <row r="808" spans="4:8" ht="12.75">
      <c r="D808" s="131">
        <v>24520.1836669147</v>
      </c>
      <c r="F808" s="131">
        <v>6469.999999992549</v>
      </c>
      <c r="G808" s="131">
        <v>5992</v>
      </c>
      <c r="H808" s="152" t="s">
        <v>1159</v>
      </c>
    </row>
    <row r="810" spans="1:8" ht="12.75">
      <c r="A810" s="147" t="s">
        <v>775</v>
      </c>
      <c r="C810" s="153" t="s">
        <v>776</v>
      </c>
      <c r="D810" s="131">
        <v>24815.077867358923</v>
      </c>
      <c r="F810" s="131">
        <v>6607.333333330849</v>
      </c>
      <c r="G810" s="131">
        <v>5948.666666666666</v>
      </c>
      <c r="H810" s="131">
        <v>18577.05474597273</v>
      </c>
    </row>
    <row r="811" spans="1:8" ht="12.75">
      <c r="A811" s="130">
        <v>38380.88626157407</v>
      </c>
      <c r="C811" s="153" t="s">
        <v>777</v>
      </c>
      <c r="D811" s="131">
        <v>282.5653191641176</v>
      </c>
      <c r="F811" s="131">
        <v>191.42970859913723</v>
      </c>
      <c r="G811" s="131">
        <v>113.39018182070849</v>
      </c>
      <c r="H811" s="131">
        <v>282.5653191641176</v>
      </c>
    </row>
    <row r="813" spans="3:8" ht="12.75">
      <c r="C813" s="153" t="s">
        <v>778</v>
      </c>
      <c r="D813" s="131">
        <v>1.1386839915412734</v>
      </c>
      <c r="F813" s="131">
        <v>2.8972309847524347</v>
      </c>
      <c r="G813" s="131">
        <v>1.906144488748883</v>
      </c>
      <c r="H813" s="131">
        <v>1.5210447674724876</v>
      </c>
    </row>
    <row r="814" spans="1:10" ht="12.75">
      <c r="A814" s="147" t="s">
        <v>767</v>
      </c>
      <c r="C814" s="148" t="s">
        <v>768</v>
      </c>
      <c r="D814" s="148" t="s">
        <v>769</v>
      </c>
      <c r="F814" s="148" t="s">
        <v>770</v>
      </c>
      <c r="G814" s="148" t="s">
        <v>771</v>
      </c>
      <c r="H814" s="148" t="s">
        <v>772</v>
      </c>
      <c r="I814" s="149" t="s">
        <v>773</v>
      </c>
      <c r="J814" s="148" t="s">
        <v>774</v>
      </c>
    </row>
    <row r="815" spans="1:8" ht="12.75">
      <c r="A815" s="150" t="s">
        <v>843</v>
      </c>
      <c r="C815" s="151">
        <v>324.75400000019</v>
      </c>
      <c r="D815" s="131">
        <v>53069.92644876242</v>
      </c>
      <c r="F815" s="131">
        <v>27193.000000029802</v>
      </c>
      <c r="G815" s="131">
        <v>25006</v>
      </c>
      <c r="H815" s="152" t="s">
        <v>1160</v>
      </c>
    </row>
    <row r="817" spans="4:8" ht="12.75">
      <c r="D817" s="131">
        <v>52861.599116921425</v>
      </c>
      <c r="F817" s="131">
        <v>26769</v>
      </c>
      <c r="G817" s="131">
        <v>24185</v>
      </c>
      <c r="H817" s="152" t="s">
        <v>1161</v>
      </c>
    </row>
    <row r="819" spans="4:8" ht="12.75">
      <c r="D819" s="131">
        <v>53710.17405021191</v>
      </c>
      <c r="F819" s="131">
        <v>27084</v>
      </c>
      <c r="G819" s="131">
        <v>24461</v>
      </c>
      <c r="H819" s="152" t="s">
        <v>1162</v>
      </c>
    </row>
    <row r="821" spans="1:8" ht="12.75">
      <c r="A821" s="147" t="s">
        <v>775</v>
      </c>
      <c r="C821" s="153" t="s">
        <v>776</v>
      </c>
      <c r="D821" s="131">
        <v>53213.899871965245</v>
      </c>
      <c r="F821" s="131">
        <v>27015.333333343267</v>
      </c>
      <c r="G821" s="131">
        <v>24550.666666666664</v>
      </c>
      <c r="H821" s="131">
        <v>26952.559959677652</v>
      </c>
    </row>
    <row r="822" spans="1:8" ht="12.75">
      <c r="A822" s="130">
        <v>38380.88674768519</v>
      </c>
      <c r="C822" s="153" t="s">
        <v>777</v>
      </c>
      <c r="D822" s="131">
        <v>442.22857697532373</v>
      </c>
      <c r="F822" s="131">
        <v>220.18250007351412</v>
      </c>
      <c r="G822" s="131">
        <v>417.78024526458086</v>
      </c>
      <c r="H822" s="131">
        <v>442.22857697532373</v>
      </c>
    </row>
    <row r="824" spans="3:8" ht="12.75">
      <c r="C824" s="153" t="s">
        <v>778</v>
      </c>
      <c r="D824" s="131">
        <v>0.831039593112595</v>
      </c>
      <c r="F824" s="131">
        <v>0.8150278856702359</v>
      </c>
      <c r="G824" s="131">
        <v>1.701706315909606</v>
      </c>
      <c r="H824" s="131">
        <v>1.6407665084018703</v>
      </c>
    </row>
    <row r="825" spans="1:10" ht="12.75">
      <c r="A825" s="147" t="s">
        <v>767</v>
      </c>
      <c r="C825" s="148" t="s">
        <v>768</v>
      </c>
      <c r="D825" s="148" t="s">
        <v>769</v>
      </c>
      <c r="F825" s="148" t="s">
        <v>770</v>
      </c>
      <c r="G825" s="148" t="s">
        <v>771</v>
      </c>
      <c r="H825" s="148" t="s">
        <v>772</v>
      </c>
      <c r="I825" s="149" t="s">
        <v>773</v>
      </c>
      <c r="J825" s="148" t="s">
        <v>774</v>
      </c>
    </row>
    <row r="826" spans="1:8" ht="12.75">
      <c r="A826" s="150" t="s">
        <v>862</v>
      </c>
      <c r="C826" s="151">
        <v>343.82299999985844</v>
      </c>
      <c r="D826" s="131">
        <v>51364.52981758118</v>
      </c>
      <c r="F826" s="131">
        <v>21680</v>
      </c>
      <c r="G826" s="131">
        <v>21212</v>
      </c>
      <c r="H826" s="152" t="s">
        <v>1163</v>
      </c>
    </row>
    <row r="828" spans="4:8" ht="12.75">
      <c r="D828" s="131">
        <v>53103.50242328644</v>
      </c>
      <c r="F828" s="131">
        <v>22206</v>
      </c>
      <c r="G828" s="131">
        <v>21734</v>
      </c>
      <c r="H828" s="152" t="s">
        <v>1164</v>
      </c>
    </row>
    <row r="830" spans="4:8" ht="12.75">
      <c r="D830" s="131">
        <v>53378.332481086254</v>
      </c>
      <c r="F830" s="131">
        <v>22058</v>
      </c>
      <c r="G830" s="131">
        <v>21338</v>
      </c>
      <c r="H830" s="152" t="s">
        <v>1165</v>
      </c>
    </row>
    <row r="832" spans="1:8" ht="12.75">
      <c r="A832" s="147" t="s">
        <v>775</v>
      </c>
      <c r="C832" s="153" t="s">
        <v>776</v>
      </c>
      <c r="D832" s="131">
        <v>52615.45490731795</v>
      </c>
      <c r="F832" s="131">
        <v>21981.333333333336</v>
      </c>
      <c r="G832" s="131">
        <v>21428</v>
      </c>
      <c r="H832" s="131">
        <v>30870.87567234528</v>
      </c>
    </row>
    <row r="833" spans="1:8" ht="12.75">
      <c r="A833" s="130">
        <v>38380.8871875</v>
      </c>
      <c r="C833" s="153" t="s">
        <v>777</v>
      </c>
      <c r="D833" s="131">
        <v>1092.0133127700078</v>
      </c>
      <c r="F833" s="131">
        <v>271.2514208872155</v>
      </c>
      <c r="G833" s="131">
        <v>272.389427107588</v>
      </c>
      <c r="H833" s="131">
        <v>1092.0133127700078</v>
      </c>
    </row>
    <row r="835" spans="3:8" ht="12.75">
      <c r="C835" s="153" t="s">
        <v>778</v>
      </c>
      <c r="D835" s="131">
        <v>2.0754611258110147</v>
      </c>
      <c r="F835" s="131">
        <v>1.2340080411586292</v>
      </c>
      <c r="G835" s="131">
        <v>1.271184558090293</v>
      </c>
      <c r="H835" s="131">
        <v>3.537357748968081</v>
      </c>
    </row>
    <row r="836" spans="1:10" ht="12.75">
      <c r="A836" s="147" t="s">
        <v>767</v>
      </c>
      <c r="C836" s="148" t="s">
        <v>768</v>
      </c>
      <c r="D836" s="148" t="s">
        <v>769</v>
      </c>
      <c r="F836" s="148" t="s">
        <v>770</v>
      </c>
      <c r="G836" s="148" t="s">
        <v>771</v>
      </c>
      <c r="H836" s="148" t="s">
        <v>772</v>
      </c>
      <c r="I836" s="149" t="s">
        <v>773</v>
      </c>
      <c r="J836" s="148" t="s">
        <v>774</v>
      </c>
    </row>
    <row r="837" spans="1:8" ht="12.75">
      <c r="A837" s="150" t="s">
        <v>844</v>
      </c>
      <c r="C837" s="151">
        <v>361.38400000007823</v>
      </c>
      <c r="D837" s="131">
        <v>56149.302169680595</v>
      </c>
      <c r="F837" s="131">
        <v>22466</v>
      </c>
      <c r="G837" s="131">
        <v>22172</v>
      </c>
      <c r="H837" s="152" t="s">
        <v>1166</v>
      </c>
    </row>
    <row r="839" spans="4:8" ht="12.75">
      <c r="D839" s="131">
        <v>56475.02002722025</v>
      </c>
      <c r="F839" s="131">
        <v>23224</v>
      </c>
      <c r="G839" s="131">
        <v>22380</v>
      </c>
      <c r="H839" s="152" t="s">
        <v>1167</v>
      </c>
    </row>
    <row r="841" spans="4:8" ht="12.75">
      <c r="D841" s="131">
        <v>56681.84720236063</v>
      </c>
      <c r="F841" s="131">
        <v>22560</v>
      </c>
      <c r="G841" s="131">
        <v>22830</v>
      </c>
      <c r="H841" s="152" t="s">
        <v>1168</v>
      </c>
    </row>
    <row r="843" spans="1:8" ht="12.75">
      <c r="A843" s="147" t="s">
        <v>775</v>
      </c>
      <c r="C843" s="153" t="s">
        <v>776</v>
      </c>
      <c r="D843" s="131">
        <v>56435.38979975383</v>
      </c>
      <c r="F843" s="131">
        <v>22750</v>
      </c>
      <c r="G843" s="131">
        <v>22460.666666666664</v>
      </c>
      <c r="H843" s="131">
        <v>33818.380223830434</v>
      </c>
    </row>
    <row r="844" spans="1:8" ht="12.75">
      <c r="A844" s="130">
        <v>38380.88761574074</v>
      </c>
      <c r="C844" s="153" t="s">
        <v>777</v>
      </c>
      <c r="D844" s="131">
        <v>268.4752673049412</v>
      </c>
      <c r="F844" s="131">
        <v>413.17792777446374</v>
      </c>
      <c r="G844" s="131">
        <v>336.33515030893415</v>
      </c>
      <c r="H844" s="131">
        <v>268.4752673049412</v>
      </c>
    </row>
    <row r="846" spans="3:8" ht="12.75">
      <c r="C846" s="153" t="s">
        <v>778</v>
      </c>
      <c r="D846" s="131">
        <v>0.47572147239091506</v>
      </c>
      <c r="F846" s="131">
        <v>1.8161667154921486</v>
      </c>
      <c r="G846" s="131">
        <v>1.497440638340807</v>
      </c>
      <c r="H846" s="131">
        <v>0.7938738210641965</v>
      </c>
    </row>
    <row r="847" spans="1:10" ht="12.75">
      <c r="A847" s="147" t="s">
        <v>767</v>
      </c>
      <c r="C847" s="148" t="s">
        <v>768</v>
      </c>
      <c r="D847" s="148" t="s">
        <v>769</v>
      </c>
      <c r="F847" s="148" t="s">
        <v>770</v>
      </c>
      <c r="G847" s="148" t="s">
        <v>771</v>
      </c>
      <c r="H847" s="148" t="s">
        <v>772</v>
      </c>
      <c r="I847" s="149" t="s">
        <v>773</v>
      </c>
      <c r="J847" s="148" t="s">
        <v>774</v>
      </c>
    </row>
    <row r="848" spans="1:8" ht="12.75">
      <c r="A848" s="150" t="s">
        <v>863</v>
      </c>
      <c r="C848" s="151">
        <v>371.029</v>
      </c>
      <c r="D848" s="131">
        <v>54397.98789644241</v>
      </c>
      <c r="F848" s="131">
        <v>30504</v>
      </c>
      <c r="G848" s="131">
        <v>30518.000000029802</v>
      </c>
      <c r="H848" s="152" t="s">
        <v>1169</v>
      </c>
    </row>
    <row r="850" spans="4:8" ht="12.75">
      <c r="D850" s="131">
        <v>54823.23694205284</v>
      </c>
      <c r="F850" s="131">
        <v>31014</v>
      </c>
      <c r="G850" s="131">
        <v>30329.999999970198</v>
      </c>
      <c r="H850" s="152" t="s">
        <v>1170</v>
      </c>
    </row>
    <row r="852" spans="4:8" ht="12.75">
      <c r="D852" s="131">
        <v>54698.704578876495</v>
      </c>
      <c r="F852" s="131">
        <v>30844</v>
      </c>
      <c r="G852" s="131">
        <v>30720.000000029802</v>
      </c>
      <c r="H852" s="152" t="s">
        <v>1171</v>
      </c>
    </row>
    <row r="854" spans="1:8" ht="12.75">
      <c r="A854" s="147" t="s">
        <v>775</v>
      </c>
      <c r="C854" s="153" t="s">
        <v>776</v>
      </c>
      <c r="D854" s="131">
        <v>54639.976472457245</v>
      </c>
      <c r="F854" s="131">
        <v>30787.333333333336</v>
      </c>
      <c r="G854" s="131">
        <v>30522.666666676603</v>
      </c>
      <c r="H854" s="131">
        <v>23953.361955187793</v>
      </c>
    </row>
    <row r="855" spans="1:8" ht="12.75">
      <c r="A855" s="130">
        <v>38380.88806712963</v>
      </c>
      <c r="C855" s="153" t="s">
        <v>777</v>
      </c>
      <c r="D855" s="131">
        <v>218.6228043016319</v>
      </c>
      <c r="F855" s="131">
        <v>259.67928938083094</v>
      </c>
      <c r="G855" s="131">
        <v>195.041875874712</v>
      </c>
      <c r="H855" s="131">
        <v>218.6228043016319</v>
      </c>
    </row>
    <row r="857" spans="3:8" ht="12.75">
      <c r="C857" s="153" t="s">
        <v>778</v>
      </c>
      <c r="D857" s="131">
        <v>0.4001151142732185</v>
      </c>
      <c r="F857" s="131">
        <v>0.843461453998931</v>
      </c>
      <c r="G857" s="131">
        <v>0.6390066700418765</v>
      </c>
      <c r="H857" s="131">
        <v>0.9127019610467789</v>
      </c>
    </row>
    <row r="858" spans="1:10" ht="12.75">
      <c r="A858" s="147" t="s">
        <v>767</v>
      </c>
      <c r="C858" s="148" t="s">
        <v>768</v>
      </c>
      <c r="D858" s="148" t="s">
        <v>769</v>
      </c>
      <c r="F858" s="148" t="s">
        <v>770</v>
      </c>
      <c r="G858" s="148" t="s">
        <v>771</v>
      </c>
      <c r="H858" s="148" t="s">
        <v>772</v>
      </c>
      <c r="I858" s="149" t="s">
        <v>773</v>
      </c>
      <c r="J858" s="148" t="s">
        <v>774</v>
      </c>
    </row>
    <row r="859" spans="1:8" ht="12.75">
      <c r="A859" s="150" t="s">
        <v>838</v>
      </c>
      <c r="C859" s="151">
        <v>407.77100000018254</v>
      </c>
      <c r="D859" s="131">
        <v>5276718.042442322</v>
      </c>
      <c r="F859" s="131">
        <v>77500</v>
      </c>
      <c r="G859" s="131">
        <v>69600</v>
      </c>
      <c r="H859" s="152" t="s">
        <v>1172</v>
      </c>
    </row>
    <row r="861" spans="4:8" ht="12.75">
      <c r="D861" s="131">
        <v>5317310.200279236</v>
      </c>
      <c r="F861" s="131">
        <v>76500</v>
      </c>
      <c r="G861" s="131">
        <v>70300</v>
      </c>
      <c r="H861" s="152" t="s">
        <v>1173</v>
      </c>
    </row>
    <row r="863" spans="4:8" ht="12.75">
      <c r="D863" s="131">
        <v>5428999.727294922</v>
      </c>
      <c r="F863" s="131">
        <v>77300</v>
      </c>
      <c r="G863" s="131">
        <v>71600</v>
      </c>
      <c r="H863" s="152" t="s">
        <v>1174</v>
      </c>
    </row>
    <row r="865" spans="1:8" ht="12.75">
      <c r="A865" s="147" t="s">
        <v>775</v>
      </c>
      <c r="C865" s="153" t="s">
        <v>776</v>
      </c>
      <c r="D865" s="131">
        <v>5341009.323338826</v>
      </c>
      <c r="F865" s="131">
        <v>77100</v>
      </c>
      <c r="G865" s="131">
        <v>70500</v>
      </c>
      <c r="H865" s="131">
        <v>5267263.2856029775</v>
      </c>
    </row>
    <row r="866" spans="1:8" ht="12.75">
      <c r="A866" s="130">
        <v>38380.88853009259</v>
      </c>
      <c r="C866" s="153" t="s">
        <v>777</v>
      </c>
      <c r="D866" s="131">
        <v>78858.50753558552</v>
      </c>
      <c r="F866" s="131">
        <v>529.150262212918</v>
      </c>
      <c r="G866" s="131">
        <v>1014.889156509222</v>
      </c>
      <c r="H866" s="131">
        <v>78858.50753558552</v>
      </c>
    </row>
    <row r="868" spans="3:8" ht="12.75">
      <c r="C868" s="153" t="s">
        <v>778</v>
      </c>
      <c r="D868" s="131">
        <v>1.4764720067234165</v>
      </c>
      <c r="F868" s="131">
        <v>0.6863168122087134</v>
      </c>
      <c r="G868" s="131">
        <v>1.4395590872471233</v>
      </c>
      <c r="H868" s="131">
        <v>1.4971438346575474</v>
      </c>
    </row>
    <row r="869" spans="1:10" ht="12.75">
      <c r="A869" s="147" t="s">
        <v>767</v>
      </c>
      <c r="C869" s="148" t="s">
        <v>768</v>
      </c>
      <c r="D869" s="148" t="s">
        <v>769</v>
      </c>
      <c r="F869" s="148" t="s">
        <v>770</v>
      </c>
      <c r="G869" s="148" t="s">
        <v>771</v>
      </c>
      <c r="H869" s="148" t="s">
        <v>772</v>
      </c>
      <c r="I869" s="149" t="s">
        <v>773</v>
      </c>
      <c r="J869" s="148" t="s">
        <v>774</v>
      </c>
    </row>
    <row r="870" spans="1:8" ht="12.75">
      <c r="A870" s="150" t="s">
        <v>845</v>
      </c>
      <c r="C870" s="151">
        <v>455.40299999993294</v>
      </c>
      <c r="D870" s="131">
        <v>494857.1454796791</v>
      </c>
      <c r="F870" s="131">
        <v>44127.5</v>
      </c>
      <c r="G870" s="131">
        <v>45890</v>
      </c>
      <c r="H870" s="152" t="s">
        <v>1175</v>
      </c>
    </row>
    <row r="872" spans="4:8" ht="12.75">
      <c r="D872" s="131">
        <v>479791.95176649094</v>
      </c>
      <c r="F872" s="131">
        <v>44232.5</v>
      </c>
      <c r="G872" s="131">
        <v>45605</v>
      </c>
      <c r="H872" s="152" t="s">
        <v>1176</v>
      </c>
    </row>
    <row r="874" spans="4:8" ht="12.75">
      <c r="D874" s="131">
        <v>498909.50776815414</v>
      </c>
      <c r="F874" s="131">
        <v>44087.5</v>
      </c>
      <c r="G874" s="131">
        <v>45565</v>
      </c>
      <c r="H874" s="152" t="s">
        <v>1177</v>
      </c>
    </row>
    <row r="876" spans="1:8" ht="12.75">
      <c r="A876" s="147" t="s">
        <v>775</v>
      </c>
      <c r="C876" s="153" t="s">
        <v>776</v>
      </c>
      <c r="D876" s="131">
        <v>491186.20167144143</v>
      </c>
      <c r="F876" s="131">
        <v>44149.16666666667</v>
      </c>
      <c r="G876" s="131">
        <v>45686.66666666667</v>
      </c>
      <c r="H876" s="131">
        <v>446272.75448151893</v>
      </c>
    </row>
    <row r="877" spans="1:8" ht="12.75">
      <c r="A877" s="130">
        <v>38380.88917824074</v>
      </c>
      <c r="C877" s="153" t="s">
        <v>777</v>
      </c>
      <c r="D877" s="131">
        <v>10073.584674859418</v>
      </c>
      <c r="F877" s="131">
        <v>74.88880646220323</v>
      </c>
      <c r="G877" s="131">
        <v>177.22396376713093</v>
      </c>
      <c r="H877" s="131">
        <v>10073.584674859418</v>
      </c>
    </row>
    <row r="879" spans="3:8" ht="12.75">
      <c r="C879" s="153" t="s">
        <v>778</v>
      </c>
      <c r="D879" s="131">
        <v>2.05086882338721</v>
      </c>
      <c r="F879" s="131">
        <v>0.16962677240915056</v>
      </c>
      <c r="G879" s="131">
        <v>0.38791178411016536</v>
      </c>
      <c r="H879" s="131">
        <v>2.257270822316487</v>
      </c>
    </row>
    <row r="880" spans="1:16" ht="12.75">
      <c r="A880" s="141" t="s">
        <v>758</v>
      </c>
      <c r="B880" s="136" t="s">
        <v>1178</v>
      </c>
      <c r="D880" s="141" t="s">
        <v>759</v>
      </c>
      <c r="E880" s="136" t="s">
        <v>760</v>
      </c>
      <c r="F880" s="137" t="s">
        <v>785</v>
      </c>
      <c r="G880" s="142" t="s">
        <v>762</v>
      </c>
      <c r="H880" s="143">
        <v>1</v>
      </c>
      <c r="I880" s="144" t="s">
        <v>763</v>
      </c>
      <c r="J880" s="143">
        <v>8</v>
      </c>
      <c r="K880" s="142" t="s">
        <v>764</v>
      </c>
      <c r="L880" s="145">
        <v>1</v>
      </c>
      <c r="M880" s="142" t="s">
        <v>765</v>
      </c>
      <c r="N880" s="146">
        <v>1</v>
      </c>
      <c r="O880" s="142" t="s">
        <v>766</v>
      </c>
      <c r="P880" s="146">
        <v>1</v>
      </c>
    </row>
    <row r="882" spans="1:10" ht="12.75">
      <c r="A882" s="147" t="s">
        <v>767</v>
      </c>
      <c r="C882" s="148" t="s">
        <v>768</v>
      </c>
      <c r="D882" s="148" t="s">
        <v>769</v>
      </c>
      <c r="F882" s="148" t="s">
        <v>770</v>
      </c>
      <c r="G882" s="148" t="s">
        <v>771</v>
      </c>
      <c r="H882" s="148" t="s">
        <v>772</v>
      </c>
      <c r="I882" s="149" t="s">
        <v>773</v>
      </c>
      <c r="J882" s="148" t="s">
        <v>774</v>
      </c>
    </row>
    <row r="883" spans="1:8" ht="12.75">
      <c r="A883" s="150" t="s">
        <v>841</v>
      </c>
      <c r="C883" s="151">
        <v>228.61599999992177</v>
      </c>
      <c r="D883" s="131">
        <v>31852.20015233755</v>
      </c>
      <c r="F883" s="131">
        <v>25592</v>
      </c>
      <c r="G883" s="131">
        <v>25602.999999970198</v>
      </c>
      <c r="H883" s="152" t="s">
        <v>1179</v>
      </c>
    </row>
    <row r="885" spans="4:8" ht="12.75">
      <c r="D885" s="131">
        <v>31307.187601715326</v>
      </c>
      <c r="F885" s="131">
        <v>25383</v>
      </c>
      <c r="G885" s="131">
        <v>25286</v>
      </c>
      <c r="H885" s="152" t="s">
        <v>1180</v>
      </c>
    </row>
    <row r="887" spans="4:8" ht="12.75">
      <c r="D887" s="131">
        <v>31323.675509870052</v>
      </c>
      <c r="F887" s="131">
        <v>25890</v>
      </c>
      <c r="G887" s="131">
        <v>25389</v>
      </c>
      <c r="H887" s="152" t="s">
        <v>1181</v>
      </c>
    </row>
    <row r="889" spans="1:8" ht="12.75">
      <c r="A889" s="147" t="s">
        <v>775</v>
      </c>
      <c r="C889" s="153" t="s">
        <v>776</v>
      </c>
      <c r="D889" s="131">
        <v>31494.354421307646</v>
      </c>
      <c r="F889" s="131">
        <v>25621.666666666664</v>
      </c>
      <c r="G889" s="131">
        <v>25425.99999999007</v>
      </c>
      <c r="H889" s="131">
        <v>5973.009486015994</v>
      </c>
    </row>
    <row r="890" spans="1:8" ht="12.75">
      <c r="A890" s="130">
        <v>38380.89141203704</v>
      </c>
      <c r="C890" s="153" t="s">
        <v>777</v>
      </c>
      <c r="D890" s="131">
        <v>310.01312583650065</v>
      </c>
      <c r="F890" s="131">
        <v>254.79861328769692</v>
      </c>
      <c r="G890" s="131">
        <v>161.70652427997547</v>
      </c>
      <c r="H890" s="131">
        <v>310.01312583650065</v>
      </c>
    </row>
    <row r="892" spans="3:8" ht="12.75">
      <c r="C892" s="153" t="s">
        <v>778</v>
      </c>
      <c r="D892" s="131">
        <v>0.9843450724195822</v>
      </c>
      <c r="F892" s="131">
        <v>0.994465413208991</v>
      </c>
      <c r="G892" s="131">
        <v>0.635988847164472</v>
      </c>
      <c r="H892" s="131">
        <v>5.1902332745712725</v>
      </c>
    </row>
    <row r="893" spans="1:10" ht="12.75">
      <c r="A893" s="147" t="s">
        <v>767</v>
      </c>
      <c r="C893" s="148" t="s">
        <v>768</v>
      </c>
      <c r="D893" s="148" t="s">
        <v>769</v>
      </c>
      <c r="F893" s="148" t="s">
        <v>770</v>
      </c>
      <c r="G893" s="148" t="s">
        <v>771</v>
      </c>
      <c r="H893" s="148" t="s">
        <v>772</v>
      </c>
      <c r="I893" s="149" t="s">
        <v>773</v>
      </c>
      <c r="J893" s="148" t="s">
        <v>774</v>
      </c>
    </row>
    <row r="894" spans="1:8" ht="12.75">
      <c r="A894" s="150" t="s">
        <v>842</v>
      </c>
      <c r="C894" s="151">
        <v>231.6040000000503</v>
      </c>
      <c r="D894" s="131">
        <v>35949.41071498394</v>
      </c>
      <c r="F894" s="131">
        <v>19283</v>
      </c>
      <c r="G894" s="131">
        <v>19733</v>
      </c>
      <c r="H894" s="152" t="s">
        <v>1182</v>
      </c>
    </row>
    <row r="896" spans="4:8" ht="12.75">
      <c r="D896" s="131">
        <v>36188.911910653114</v>
      </c>
      <c r="F896" s="131">
        <v>18732</v>
      </c>
      <c r="G896" s="131">
        <v>19857</v>
      </c>
      <c r="H896" s="152" t="s">
        <v>1183</v>
      </c>
    </row>
    <row r="898" spans="4:8" ht="12.75">
      <c r="D898" s="131">
        <v>35921.65497094393</v>
      </c>
      <c r="F898" s="131">
        <v>18738</v>
      </c>
      <c r="G898" s="131">
        <v>20174</v>
      </c>
      <c r="H898" s="152" t="s">
        <v>1184</v>
      </c>
    </row>
    <row r="900" spans="1:8" ht="12.75">
      <c r="A900" s="147" t="s">
        <v>775</v>
      </c>
      <c r="C900" s="153" t="s">
        <v>776</v>
      </c>
      <c r="D900" s="131">
        <v>36019.99253219366</v>
      </c>
      <c r="F900" s="131">
        <v>18917.666666666668</v>
      </c>
      <c r="G900" s="131">
        <v>19921.333333333332</v>
      </c>
      <c r="H900" s="131">
        <v>16566.794105091423</v>
      </c>
    </row>
    <row r="901" spans="1:8" ht="12.75">
      <c r="A901" s="130">
        <v>38380.891875</v>
      </c>
      <c r="C901" s="153" t="s">
        <v>777</v>
      </c>
      <c r="D901" s="131">
        <v>146.94527092110678</v>
      </c>
      <c r="F901" s="131">
        <v>316.40217024118743</v>
      </c>
      <c r="G901" s="131">
        <v>227.42984266215666</v>
      </c>
      <c r="H901" s="131">
        <v>146.94527092110678</v>
      </c>
    </row>
    <row r="903" spans="3:8" ht="12.75">
      <c r="C903" s="153" t="s">
        <v>778</v>
      </c>
      <c r="D903" s="131">
        <v>0.40795475121148683</v>
      </c>
      <c r="F903" s="131">
        <v>1.672522176314137</v>
      </c>
      <c r="G903" s="131">
        <v>1.1416396626505425</v>
      </c>
      <c r="H903" s="131">
        <v>0.8869867639385133</v>
      </c>
    </row>
    <row r="904" spans="1:10" ht="12.75">
      <c r="A904" s="147" t="s">
        <v>767</v>
      </c>
      <c r="C904" s="148" t="s">
        <v>768</v>
      </c>
      <c r="D904" s="148" t="s">
        <v>769</v>
      </c>
      <c r="F904" s="148" t="s">
        <v>770</v>
      </c>
      <c r="G904" s="148" t="s">
        <v>771</v>
      </c>
      <c r="H904" s="148" t="s">
        <v>772</v>
      </c>
      <c r="I904" s="149" t="s">
        <v>773</v>
      </c>
      <c r="J904" s="148" t="s">
        <v>774</v>
      </c>
    </row>
    <row r="905" spans="1:8" ht="12.75">
      <c r="A905" s="150" t="s">
        <v>840</v>
      </c>
      <c r="C905" s="151">
        <v>267.7160000000149</v>
      </c>
      <c r="D905" s="131">
        <v>50046.51774126291</v>
      </c>
      <c r="F905" s="131">
        <v>4816</v>
      </c>
      <c r="G905" s="131">
        <v>4940.25</v>
      </c>
      <c r="H905" s="152" t="s">
        <v>1185</v>
      </c>
    </row>
    <row r="907" spans="4:8" ht="12.75">
      <c r="D907" s="131">
        <v>50371.33710157871</v>
      </c>
      <c r="F907" s="131">
        <v>4821.75</v>
      </c>
      <c r="G907" s="131">
        <v>4947.5</v>
      </c>
      <c r="H907" s="152" t="s">
        <v>1186</v>
      </c>
    </row>
    <row r="909" spans="4:8" ht="12.75">
      <c r="D909" s="131">
        <v>50974.38669013977</v>
      </c>
      <c r="F909" s="131">
        <v>4859</v>
      </c>
      <c r="G909" s="131">
        <v>4954.75</v>
      </c>
      <c r="H909" s="152" t="s">
        <v>1187</v>
      </c>
    </row>
    <row r="911" spans="1:8" ht="12.75">
      <c r="A911" s="147" t="s">
        <v>775</v>
      </c>
      <c r="C911" s="153" t="s">
        <v>776</v>
      </c>
      <c r="D911" s="131">
        <v>50464.080510993794</v>
      </c>
      <c r="F911" s="131">
        <v>4832.25</v>
      </c>
      <c r="G911" s="131">
        <v>4947.5</v>
      </c>
      <c r="H911" s="131">
        <v>45569.55945202869</v>
      </c>
    </row>
    <row r="912" spans="1:8" ht="12.75">
      <c r="A912" s="130">
        <v>38380.89252314815</v>
      </c>
      <c r="C912" s="153" t="s">
        <v>777</v>
      </c>
      <c r="D912" s="131">
        <v>470.83564177421977</v>
      </c>
      <c r="F912" s="131">
        <v>23.34389641855018</v>
      </c>
      <c r="G912" s="131">
        <v>7.25</v>
      </c>
      <c r="H912" s="131">
        <v>470.83564177421977</v>
      </c>
    </row>
    <row r="914" spans="3:8" ht="12.75">
      <c r="C914" s="153" t="s">
        <v>778</v>
      </c>
      <c r="D914" s="131">
        <v>0.9330114350773643</v>
      </c>
      <c r="F914" s="131">
        <v>0.4830854450525154</v>
      </c>
      <c r="G914" s="131">
        <v>0.14653865588681153</v>
      </c>
      <c r="H914" s="131">
        <v>1.0332240369140957</v>
      </c>
    </row>
    <row r="915" spans="1:10" ht="12.75">
      <c r="A915" s="147" t="s">
        <v>767</v>
      </c>
      <c r="C915" s="148" t="s">
        <v>768</v>
      </c>
      <c r="D915" s="148" t="s">
        <v>769</v>
      </c>
      <c r="F915" s="148" t="s">
        <v>770</v>
      </c>
      <c r="G915" s="148" t="s">
        <v>771</v>
      </c>
      <c r="H915" s="148" t="s">
        <v>772</v>
      </c>
      <c r="I915" s="149" t="s">
        <v>773</v>
      </c>
      <c r="J915" s="148" t="s">
        <v>774</v>
      </c>
    </row>
    <row r="916" spans="1:8" ht="12.75">
      <c r="A916" s="150" t="s">
        <v>839</v>
      </c>
      <c r="C916" s="151">
        <v>292.40199999976903</v>
      </c>
      <c r="D916" s="131">
        <v>32935.54470264912</v>
      </c>
      <c r="F916" s="131">
        <v>18645.25</v>
      </c>
      <c r="G916" s="131">
        <v>18245.25</v>
      </c>
      <c r="H916" s="152" t="s">
        <v>1188</v>
      </c>
    </row>
    <row r="918" spans="4:8" ht="12.75">
      <c r="D918" s="131">
        <v>32735.099768698215</v>
      </c>
      <c r="F918" s="131">
        <v>18605.5</v>
      </c>
      <c r="G918" s="131">
        <v>18436</v>
      </c>
      <c r="H918" s="152" t="s">
        <v>1189</v>
      </c>
    </row>
    <row r="920" spans="4:8" ht="12.75">
      <c r="D920" s="131">
        <v>32797.22559040785</v>
      </c>
      <c r="F920" s="131">
        <v>18536.25</v>
      </c>
      <c r="G920" s="131">
        <v>18215</v>
      </c>
      <c r="H920" s="152" t="s">
        <v>1190</v>
      </c>
    </row>
    <row r="922" spans="1:8" ht="12.75">
      <c r="A922" s="147" t="s">
        <v>775</v>
      </c>
      <c r="C922" s="153" t="s">
        <v>776</v>
      </c>
      <c r="D922" s="131">
        <v>32822.623353918396</v>
      </c>
      <c r="F922" s="131">
        <v>18595.666666666668</v>
      </c>
      <c r="G922" s="131">
        <v>18298.75</v>
      </c>
      <c r="H922" s="131">
        <v>14398.433453491649</v>
      </c>
    </row>
    <row r="923" spans="1:8" ht="12.75">
      <c r="A923" s="130">
        <v>38380.89319444444</v>
      </c>
      <c r="C923" s="153" t="s">
        <v>777</v>
      </c>
      <c r="D923" s="131">
        <v>102.60763948391275</v>
      </c>
      <c r="F923" s="131">
        <v>55.161316457580426</v>
      </c>
      <c r="G923" s="131">
        <v>119.82043857372581</v>
      </c>
      <c r="H923" s="131">
        <v>102.60763948391275</v>
      </c>
    </row>
    <row r="925" spans="3:8" ht="12.75">
      <c r="C925" s="153" t="s">
        <v>778</v>
      </c>
      <c r="D925" s="131">
        <v>0.3126125489042099</v>
      </c>
      <c r="F925" s="131">
        <v>0.29663532610239174</v>
      </c>
      <c r="G925" s="131">
        <v>0.6548012217978048</v>
      </c>
      <c r="H925" s="131">
        <v>0.7126305775926631</v>
      </c>
    </row>
    <row r="926" spans="1:10" ht="12.75">
      <c r="A926" s="147" t="s">
        <v>767</v>
      </c>
      <c r="C926" s="148" t="s">
        <v>768</v>
      </c>
      <c r="D926" s="148" t="s">
        <v>769</v>
      </c>
      <c r="F926" s="148" t="s">
        <v>770</v>
      </c>
      <c r="G926" s="148" t="s">
        <v>771</v>
      </c>
      <c r="H926" s="148" t="s">
        <v>772</v>
      </c>
      <c r="I926" s="149" t="s">
        <v>773</v>
      </c>
      <c r="J926" s="148" t="s">
        <v>774</v>
      </c>
    </row>
    <row r="927" spans="1:8" ht="12.75">
      <c r="A927" s="150" t="s">
        <v>893</v>
      </c>
      <c r="C927" s="151">
        <v>309.418</v>
      </c>
      <c r="D927" s="131">
        <v>24540.275559991598</v>
      </c>
      <c r="F927" s="131">
        <v>5782</v>
      </c>
      <c r="G927" s="131">
        <v>5886</v>
      </c>
      <c r="H927" s="152" t="s">
        <v>1191</v>
      </c>
    </row>
    <row r="929" spans="4:8" ht="12.75">
      <c r="D929" s="131">
        <v>24810.222130417824</v>
      </c>
      <c r="F929" s="131">
        <v>5906</v>
      </c>
      <c r="G929" s="131">
        <v>5648</v>
      </c>
      <c r="H929" s="152" t="s">
        <v>1192</v>
      </c>
    </row>
    <row r="931" spans="4:8" ht="12.75">
      <c r="D931" s="131">
        <v>25113.27768650651</v>
      </c>
      <c r="F931" s="131">
        <v>5846</v>
      </c>
      <c r="G931" s="131">
        <v>5818</v>
      </c>
      <c r="H931" s="152" t="s">
        <v>1193</v>
      </c>
    </row>
    <row r="933" spans="1:8" ht="12.75">
      <c r="A933" s="147" t="s">
        <v>775</v>
      </c>
      <c r="C933" s="153" t="s">
        <v>776</v>
      </c>
      <c r="D933" s="131">
        <v>24821.258458971977</v>
      </c>
      <c r="F933" s="131">
        <v>5844.666666666666</v>
      </c>
      <c r="G933" s="131">
        <v>5784</v>
      </c>
      <c r="H933" s="131">
        <v>19010.6072065635</v>
      </c>
    </row>
    <row r="934" spans="1:8" ht="12.75">
      <c r="A934" s="130">
        <v>38380.89366898148</v>
      </c>
      <c r="C934" s="153" t="s">
        <v>777</v>
      </c>
      <c r="D934" s="131">
        <v>286.66044313580045</v>
      </c>
      <c r="F934" s="131">
        <v>62.01075175591191</v>
      </c>
      <c r="G934" s="131">
        <v>122.58874336577564</v>
      </c>
      <c r="H934" s="131">
        <v>286.66044313580045</v>
      </c>
    </row>
    <row r="936" spans="3:8" ht="12.75">
      <c r="C936" s="153" t="s">
        <v>778</v>
      </c>
      <c r="D936" s="131">
        <v>1.1548989089720516</v>
      </c>
      <c r="F936" s="131">
        <v>1.0609801258568257</v>
      </c>
      <c r="G936" s="131">
        <v>2.1194457705009624</v>
      </c>
      <c r="H936" s="131">
        <v>1.5078973544665613</v>
      </c>
    </row>
    <row r="937" spans="1:10" ht="12.75">
      <c r="A937" s="147" t="s">
        <v>767</v>
      </c>
      <c r="C937" s="148" t="s">
        <v>768</v>
      </c>
      <c r="D937" s="148" t="s">
        <v>769</v>
      </c>
      <c r="F937" s="148" t="s">
        <v>770</v>
      </c>
      <c r="G937" s="148" t="s">
        <v>771</v>
      </c>
      <c r="H937" s="148" t="s">
        <v>772</v>
      </c>
      <c r="I937" s="149" t="s">
        <v>773</v>
      </c>
      <c r="J937" s="148" t="s">
        <v>774</v>
      </c>
    </row>
    <row r="938" spans="1:8" ht="12.75">
      <c r="A938" s="150" t="s">
        <v>843</v>
      </c>
      <c r="C938" s="151">
        <v>324.75400000019</v>
      </c>
      <c r="D938" s="131">
        <v>44294.16400510073</v>
      </c>
      <c r="F938" s="131">
        <v>25788</v>
      </c>
      <c r="G938" s="131">
        <v>23419</v>
      </c>
      <c r="H938" s="152" t="s">
        <v>1194</v>
      </c>
    </row>
    <row r="940" spans="4:8" ht="12.75">
      <c r="D940" s="131">
        <v>44932.57247543335</v>
      </c>
      <c r="F940" s="131">
        <v>25681</v>
      </c>
      <c r="G940" s="131">
        <v>23290</v>
      </c>
      <c r="H940" s="152" t="s">
        <v>1195</v>
      </c>
    </row>
    <row r="942" spans="4:8" ht="12.75">
      <c r="D942" s="131">
        <v>45014.881027281284</v>
      </c>
      <c r="F942" s="131">
        <v>25541</v>
      </c>
      <c r="G942" s="131">
        <v>23575</v>
      </c>
      <c r="H942" s="152" t="s">
        <v>1196</v>
      </c>
    </row>
    <row r="944" spans="1:8" ht="12.75">
      <c r="A944" s="147" t="s">
        <v>775</v>
      </c>
      <c r="C944" s="153" t="s">
        <v>776</v>
      </c>
      <c r="D944" s="131">
        <v>44747.205835938454</v>
      </c>
      <c r="F944" s="131">
        <v>25670</v>
      </c>
      <c r="G944" s="131">
        <v>23428</v>
      </c>
      <c r="H944" s="131">
        <v>19763.080835938454</v>
      </c>
    </row>
    <row r="945" spans="1:8" ht="12.75">
      <c r="A945" s="130">
        <v>38380.89414351852</v>
      </c>
      <c r="C945" s="153" t="s">
        <v>777</v>
      </c>
      <c r="D945" s="131">
        <v>394.4982253365675</v>
      </c>
      <c r="F945" s="131">
        <v>123.86686401132467</v>
      </c>
      <c r="G945" s="131">
        <v>142.71299870719557</v>
      </c>
      <c r="H945" s="131">
        <v>394.4982253365675</v>
      </c>
    </row>
    <row r="947" spans="3:8" ht="12.75">
      <c r="C947" s="153" t="s">
        <v>778</v>
      </c>
      <c r="D947" s="131">
        <v>0.8816153276317614</v>
      </c>
      <c r="F947" s="131">
        <v>0.4825355045240541</v>
      </c>
      <c r="G947" s="131">
        <v>0.609155705596703</v>
      </c>
      <c r="H947" s="131">
        <v>1.9961372855348882</v>
      </c>
    </row>
    <row r="948" spans="1:10" ht="12.75">
      <c r="A948" s="147" t="s">
        <v>767</v>
      </c>
      <c r="C948" s="148" t="s">
        <v>768</v>
      </c>
      <c r="D948" s="148" t="s">
        <v>769</v>
      </c>
      <c r="F948" s="148" t="s">
        <v>770</v>
      </c>
      <c r="G948" s="148" t="s">
        <v>771</v>
      </c>
      <c r="H948" s="148" t="s">
        <v>772</v>
      </c>
      <c r="I948" s="149" t="s">
        <v>773</v>
      </c>
      <c r="J948" s="148" t="s">
        <v>774</v>
      </c>
    </row>
    <row r="949" spans="1:8" ht="12.75">
      <c r="A949" s="150" t="s">
        <v>862</v>
      </c>
      <c r="C949" s="151">
        <v>343.82299999985844</v>
      </c>
      <c r="D949" s="131">
        <v>24318.07376974821</v>
      </c>
      <c r="F949" s="131">
        <v>21386</v>
      </c>
      <c r="G949" s="131">
        <v>21104</v>
      </c>
      <c r="H949" s="152" t="s">
        <v>1197</v>
      </c>
    </row>
    <row r="951" spans="4:8" ht="12.75">
      <c r="D951" s="131">
        <v>24147.39754113555</v>
      </c>
      <c r="F951" s="131">
        <v>21412</v>
      </c>
      <c r="G951" s="131">
        <v>20822</v>
      </c>
      <c r="H951" s="152" t="s">
        <v>1198</v>
      </c>
    </row>
    <row r="953" spans="4:8" ht="12.75">
      <c r="D953" s="131">
        <v>24308.448289871216</v>
      </c>
      <c r="F953" s="131">
        <v>20974</v>
      </c>
      <c r="G953" s="131">
        <v>20520</v>
      </c>
      <c r="H953" s="152" t="s">
        <v>1199</v>
      </c>
    </row>
    <row r="955" spans="1:8" ht="12.75">
      <c r="A955" s="147" t="s">
        <v>775</v>
      </c>
      <c r="C955" s="153" t="s">
        <v>776</v>
      </c>
      <c r="D955" s="131">
        <v>24257.97320025166</v>
      </c>
      <c r="F955" s="131">
        <v>21257.333333333336</v>
      </c>
      <c r="G955" s="131">
        <v>20815.333333333332</v>
      </c>
      <c r="H955" s="131">
        <v>3189.7578997052105</v>
      </c>
    </row>
    <row r="956" spans="1:8" ht="12.75">
      <c r="A956" s="130">
        <v>38380.89457175926</v>
      </c>
      <c r="C956" s="153" t="s">
        <v>777</v>
      </c>
      <c r="D956" s="131">
        <v>95.88219207751095</v>
      </c>
      <c r="F956" s="131">
        <v>245.7179955423154</v>
      </c>
      <c r="G956" s="131">
        <v>292.05707204814155</v>
      </c>
      <c r="H956" s="131">
        <v>95.88219207751095</v>
      </c>
    </row>
    <row r="958" spans="3:8" ht="12.75">
      <c r="C958" s="153" t="s">
        <v>778</v>
      </c>
      <c r="D958" s="131">
        <v>0.39526052438921916</v>
      </c>
      <c r="F958" s="131">
        <v>1.1559210729269056</v>
      </c>
      <c r="G958" s="131">
        <v>1.4030862123185228</v>
      </c>
      <c r="H958" s="131">
        <v>3.0059394816883174</v>
      </c>
    </row>
    <row r="959" spans="1:10" ht="12.75">
      <c r="A959" s="147" t="s">
        <v>767</v>
      </c>
      <c r="C959" s="148" t="s">
        <v>768</v>
      </c>
      <c r="D959" s="148" t="s">
        <v>769</v>
      </c>
      <c r="F959" s="148" t="s">
        <v>770</v>
      </c>
      <c r="G959" s="148" t="s">
        <v>771</v>
      </c>
      <c r="H959" s="148" t="s">
        <v>772</v>
      </c>
      <c r="I959" s="149" t="s">
        <v>773</v>
      </c>
      <c r="J959" s="148" t="s">
        <v>774</v>
      </c>
    </row>
    <row r="960" spans="1:8" ht="12.75">
      <c r="A960" s="150" t="s">
        <v>844</v>
      </c>
      <c r="C960" s="151">
        <v>361.38400000007823</v>
      </c>
      <c r="D960" s="131">
        <v>50005.86261969805</v>
      </c>
      <c r="F960" s="131">
        <v>22218</v>
      </c>
      <c r="G960" s="131">
        <v>21770</v>
      </c>
      <c r="H960" s="152" t="s">
        <v>1200</v>
      </c>
    </row>
    <row r="962" spans="4:8" ht="12.75">
      <c r="D962" s="131">
        <v>49587.07121968269</v>
      </c>
      <c r="F962" s="131">
        <v>22166</v>
      </c>
      <c r="G962" s="131">
        <v>21926</v>
      </c>
      <c r="H962" s="152" t="s">
        <v>1201</v>
      </c>
    </row>
    <row r="964" spans="4:8" ht="12.75">
      <c r="D964" s="131">
        <v>50399.18322479725</v>
      </c>
      <c r="F964" s="131">
        <v>22372</v>
      </c>
      <c r="G964" s="131">
        <v>22254</v>
      </c>
      <c r="H964" s="152" t="s">
        <v>1202</v>
      </c>
    </row>
    <row r="966" spans="1:8" ht="12.75">
      <c r="A966" s="147" t="s">
        <v>775</v>
      </c>
      <c r="C966" s="153" t="s">
        <v>776</v>
      </c>
      <c r="D966" s="131">
        <v>49997.372354726</v>
      </c>
      <c r="F966" s="131">
        <v>22252</v>
      </c>
      <c r="G966" s="131">
        <v>21983.333333333336</v>
      </c>
      <c r="H966" s="131">
        <v>27868.863462797133</v>
      </c>
    </row>
    <row r="967" spans="1:8" ht="12.75">
      <c r="A967" s="130">
        <v>38380.89501157407</v>
      </c>
      <c r="C967" s="153" t="s">
        <v>777</v>
      </c>
      <c r="D967" s="131">
        <v>406.1225685204174</v>
      </c>
      <c r="F967" s="131">
        <v>107.12609392673664</v>
      </c>
      <c r="G967" s="131">
        <v>247.04115716482008</v>
      </c>
      <c r="H967" s="131">
        <v>406.1225685204174</v>
      </c>
    </row>
    <row r="969" spans="3:8" ht="12.75">
      <c r="C969" s="153" t="s">
        <v>778</v>
      </c>
      <c r="D969" s="131">
        <v>0.8122878251261314</v>
      </c>
      <c r="F969" s="131">
        <v>0.4814223167658487</v>
      </c>
      <c r="G969" s="131">
        <v>1.1237656883919032</v>
      </c>
      <c r="H969" s="131">
        <v>1.4572627587147964</v>
      </c>
    </row>
    <row r="970" spans="1:10" ht="12.75">
      <c r="A970" s="147" t="s">
        <v>767</v>
      </c>
      <c r="C970" s="148" t="s">
        <v>768</v>
      </c>
      <c r="D970" s="148" t="s">
        <v>769</v>
      </c>
      <c r="F970" s="148" t="s">
        <v>770</v>
      </c>
      <c r="G970" s="148" t="s">
        <v>771</v>
      </c>
      <c r="H970" s="148" t="s">
        <v>772</v>
      </c>
      <c r="I970" s="149" t="s">
        <v>773</v>
      </c>
      <c r="J970" s="148" t="s">
        <v>774</v>
      </c>
    </row>
    <row r="971" spans="1:8" ht="12.75">
      <c r="A971" s="150" t="s">
        <v>863</v>
      </c>
      <c r="C971" s="151">
        <v>371.029</v>
      </c>
      <c r="D971" s="131">
        <v>37865.65685456991</v>
      </c>
      <c r="F971" s="131">
        <v>29972.000000029802</v>
      </c>
      <c r="G971" s="131">
        <v>29688</v>
      </c>
      <c r="H971" s="152" t="s">
        <v>1203</v>
      </c>
    </row>
    <row r="973" spans="4:8" ht="12.75">
      <c r="D973" s="131">
        <v>37398.30308175087</v>
      </c>
      <c r="F973" s="131">
        <v>30124.000000029802</v>
      </c>
      <c r="G973" s="131">
        <v>30134</v>
      </c>
      <c r="H973" s="152" t="s">
        <v>1204</v>
      </c>
    </row>
    <row r="975" spans="4:8" ht="12.75">
      <c r="D975" s="131">
        <v>37452.76550990343</v>
      </c>
      <c r="F975" s="131">
        <v>29848</v>
      </c>
      <c r="G975" s="131">
        <v>30074.000000029802</v>
      </c>
      <c r="H975" s="152" t="s">
        <v>1205</v>
      </c>
    </row>
    <row r="977" spans="1:8" ht="12.75">
      <c r="A977" s="147" t="s">
        <v>775</v>
      </c>
      <c r="C977" s="153" t="s">
        <v>776</v>
      </c>
      <c r="D977" s="131">
        <v>37572.24181540807</v>
      </c>
      <c r="F977" s="131">
        <v>29981.3333333532</v>
      </c>
      <c r="G977" s="131">
        <v>29965.333333343267</v>
      </c>
      <c r="H977" s="131">
        <v>7596.9972769846545</v>
      </c>
    </row>
    <row r="978" spans="1:8" ht="12.75">
      <c r="A978" s="130">
        <v>38380.895462962966</v>
      </c>
      <c r="C978" s="153" t="s">
        <v>777</v>
      </c>
      <c r="D978" s="131">
        <v>255.55983237747805</v>
      </c>
      <c r="F978" s="131">
        <v>138.23651231713637</v>
      </c>
      <c r="G978" s="131">
        <v>242.044073128825</v>
      </c>
      <c r="H978" s="131">
        <v>255.55983237747805</v>
      </c>
    </row>
    <row r="980" spans="3:8" ht="12.75">
      <c r="C980" s="153" t="s">
        <v>778</v>
      </c>
      <c r="D980" s="131">
        <v>0.68018254974787</v>
      </c>
      <c r="F980" s="131">
        <v>0.46107526566656404</v>
      </c>
      <c r="G980" s="131">
        <v>0.8077469735986408</v>
      </c>
      <c r="H980" s="131">
        <v>3.363958457003857</v>
      </c>
    </row>
    <row r="981" spans="1:10" ht="12.75">
      <c r="A981" s="147" t="s">
        <v>767</v>
      </c>
      <c r="C981" s="148" t="s">
        <v>768</v>
      </c>
      <c r="D981" s="148" t="s">
        <v>769</v>
      </c>
      <c r="F981" s="148" t="s">
        <v>770</v>
      </c>
      <c r="G981" s="148" t="s">
        <v>771</v>
      </c>
      <c r="H981" s="148" t="s">
        <v>772</v>
      </c>
      <c r="I981" s="149" t="s">
        <v>773</v>
      </c>
      <c r="J981" s="148" t="s">
        <v>774</v>
      </c>
    </row>
    <row r="982" spans="1:8" ht="12.75">
      <c r="A982" s="150" t="s">
        <v>838</v>
      </c>
      <c r="C982" s="151">
        <v>407.77100000018254</v>
      </c>
      <c r="D982" s="131">
        <v>1156562.503850937</v>
      </c>
      <c r="F982" s="131">
        <v>65200</v>
      </c>
      <c r="G982" s="131">
        <v>64100</v>
      </c>
      <c r="H982" s="152" t="s">
        <v>1206</v>
      </c>
    </row>
    <row r="984" spans="4:8" ht="12.75">
      <c r="D984" s="131">
        <v>1151206.8984241486</v>
      </c>
      <c r="F984" s="131">
        <v>63800</v>
      </c>
      <c r="G984" s="131">
        <v>63000</v>
      </c>
      <c r="H984" s="152" t="s">
        <v>1207</v>
      </c>
    </row>
    <row r="986" spans="4:8" ht="12.75">
      <c r="D986" s="131">
        <v>1169052.066936493</v>
      </c>
      <c r="F986" s="131">
        <v>64900</v>
      </c>
      <c r="G986" s="131">
        <v>63400</v>
      </c>
      <c r="H986" s="152" t="s">
        <v>1208</v>
      </c>
    </row>
    <row r="988" spans="1:8" ht="12.75">
      <c r="A988" s="147" t="s">
        <v>775</v>
      </c>
      <c r="C988" s="153" t="s">
        <v>776</v>
      </c>
      <c r="D988" s="131">
        <v>1158940.4897371929</v>
      </c>
      <c r="F988" s="131">
        <v>64633.33333333333</v>
      </c>
      <c r="G988" s="131">
        <v>63500</v>
      </c>
      <c r="H988" s="131">
        <v>1094883.0893179055</v>
      </c>
    </row>
    <row r="989" spans="1:8" ht="12.75">
      <c r="A989" s="130">
        <v>38380.89592592593</v>
      </c>
      <c r="C989" s="153" t="s">
        <v>777</v>
      </c>
      <c r="D989" s="131">
        <v>9157.162358776872</v>
      </c>
      <c r="F989" s="131">
        <v>737.1114795831994</v>
      </c>
      <c r="G989" s="131">
        <v>556.7764362830022</v>
      </c>
      <c r="H989" s="131">
        <v>9157.162358776872</v>
      </c>
    </row>
    <row r="991" spans="3:8" ht="12.75">
      <c r="C991" s="153" t="s">
        <v>778</v>
      </c>
      <c r="D991" s="131">
        <v>0.7901322319710647</v>
      </c>
      <c r="F991" s="131">
        <v>1.1404509740843725</v>
      </c>
      <c r="G991" s="131">
        <v>0.8768132854850428</v>
      </c>
      <c r="H991" s="131">
        <v>0.8363598313023207</v>
      </c>
    </row>
    <row r="992" spans="1:10" ht="12.75">
      <c r="A992" s="147" t="s">
        <v>767</v>
      </c>
      <c r="C992" s="148" t="s">
        <v>768</v>
      </c>
      <c r="D992" s="148" t="s">
        <v>769</v>
      </c>
      <c r="F992" s="148" t="s">
        <v>770</v>
      </c>
      <c r="G992" s="148" t="s">
        <v>771</v>
      </c>
      <c r="H992" s="148" t="s">
        <v>772</v>
      </c>
      <c r="I992" s="149" t="s">
        <v>773</v>
      </c>
      <c r="J992" s="148" t="s">
        <v>774</v>
      </c>
    </row>
    <row r="993" spans="1:8" ht="12.75">
      <c r="A993" s="150" t="s">
        <v>845</v>
      </c>
      <c r="C993" s="151">
        <v>455.40299999993294</v>
      </c>
      <c r="D993" s="131">
        <v>52466.378212451935</v>
      </c>
      <c r="F993" s="131">
        <v>41175</v>
      </c>
      <c r="G993" s="131">
        <v>44250</v>
      </c>
      <c r="H993" s="152" t="s">
        <v>1209</v>
      </c>
    </row>
    <row r="995" spans="4:8" ht="12.75">
      <c r="D995" s="131">
        <v>53439.591957330704</v>
      </c>
      <c r="F995" s="131">
        <v>41785</v>
      </c>
      <c r="G995" s="131">
        <v>44195</v>
      </c>
      <c r="H995" s="152" t="s">
        <v>1210</v>
      </c>
    </row>
    <row r="997" spans="4:8" ht="12.75">
      <c r="D997" s="131">
        <v>52863.52075481415</v>
      </c>
      <c r="F997" s="131">
        <v>41875</v>
      </c>
      <c r="G997" s="131">
        <v>44055</v>
      </c>
      <c r="H997" s="152" t="s">
        <v>1211</v>
      </c>
    </row>
    <row r="999" spans="1:8" ht="12.75">
      <c r="A999" s="147" t="s">
        <v>775</v>
      </c>
      <c r="C999" s="153" t="s">
        <v>776</v>
      </c>
      <c r="D999" s="131">
        <v>52923.16364153226</v>
      </c>
      <c r="F999" s="131">
        <v>41611.666666666664</v>
      </c>
      <c r="G999" s="131">
        <v>44166.66666666667</v>
      </c>
      <c r="H999" s="131">
        <v>10041.424300446992</v>
      </c>
    </row>
    <row r="1000" spans="1:8" ht="12.75">
      <c r="A1000" s="130">
        <v>38380.8965625</v>
      </c>
      <c r="C1000" s="153" t="s">
        <v>777</v>
      </c>
      <c r="D1000" s="131">
        <v>489.3405805339715</v>
      </c>
      <c r="F1000" s="131">
        <v>380.8324215889888</v>
      </c>
      <c r="G1000" s="131">
        <v>100.54020754570449</v>
      </c>
      <c r="H1000" s="131">
        <v>489.3405805339715</v>
      </c>
    </row>
    <row r="1002" spans="3:8" ht="12.75">
      <c r="C1002" s="153" t="s">
        <v>778</v>
      </c>
      <c r="D1002" s="131">
        <v>0.9246245818720372</v>
      </c>
      <c r="F1002" s="131">
        <v>0.9152058835798988</v>
      </c>
      <c r="G1002" s="131">
        <v>0.22763820576385915</v>
      </c>
      <c r="H1002" s="131">
        <v>4.873218837214047</v>
      </c>
    </row>
    <row r="1003" spans="1:16" ht="12.75">
      <c r="A1003" s="141" t="s">
        <v>758</v>
      </c>
      <c r="B1003" s="136" t="s">
        <v>1212</v>
      </c>
      <c r="D1003" s="141" t="s">
        <v>759</v>
      </c>
      <c r="E1003" s="136" t="s">
        <v>760</v>
      </c>
      <c r="F1003" s="137" t="s">
        <v>793</v>
      </c>
      <c r="G1003" s="142" t="s">
        <v>762</v>
      </c>
      <c r="H1003" s="143">
        <v>1</v>
      </c>
      <c r="I1003" s="144" t="s">
        <v>763</v>
      </c>
      <c r="J1003" s="143">
        <v>9</v>
      </c>
      <c r="K1003" s="142" t="s">
        <v>764</v>
      </c>
      <c r="L1003" s="145">
        <v>1</v>
      </c>
      <c r="M1003" s="142" t="s">
        <v>765</v>
      </c>
      <c r="N1003" s="146">
        <v>1</v>
      </c>
      <c r="O1003" s="142" t="s">
        <v>766</v>
      </c>
      <c r="P1003" s="146">
        <v>1</v>
      </c>
    </row>
    <row r="1005" spans="1:10" ht="12.75">
      <c r="A1005" s="147" t="s">
        <v>767</v>
      </c>
      <c r="C1005" s="148" t="s">
        <v>768</v>
      </c>
      <c r="D1005" s="148" t="s">
        <v>769</v>
      </c>
      <c r="F1005" s="148" t="s">
        <v>770</v>
      </c>
      <c r="G1005" s="148" t="s">
        <v>771</v>
      </c>
      <c r="H1005" s="148" t="s">
        <v>772</v>
      </c>
      <c r="I1005" s="149" t="s">
        <v>773</v>
      </c>
      <c r="J1005" s="148" t="s">
        <v>774</v>
      </c>
    </row>
    <row r="1006" spans="1:8" ht="12.75">
      <c r="A1006" s="150" t="s">
        <v>841</v>
      </c>
      <c r="C1006" s="151">
        <v>228.61599999992177</v>
      </c>
      <c r="D1006" s="131">
        <v>31205.890660196543</v>
      </c>
      <c r="F1006" s="131">
        <v>25349</v>
      </c>
      <c r="G1006" s="131">
        <v>25545</v>
      </c>
      <c r="H1006" s="152" t="s">
        <v>1213</v>
      </c>
    </row>
    <row r="1008" spans="4:8" ht="12.75">
      <c r="D1008" s="131">
        <v>30355.998488932848</v>
      </c>
      <c r="F1008" s="131">
        <v>25619</v>
      </c>
      <c r="G1008" s="131">
        <v>25289</v>
      </c>
      <c r="H1008" s="152" t="s">
        <v>1214</v>
      </c>
    </row>
    <row r="1010" spans="4:8" ht="12.75">
      <c r="D1010" s="131">
        <v>30238.910399496555</v>
      </c>
      <c r="F1010" s="131">
        <v>25465</v>
      </c>
      <c r="G1010" s="131">
        <v>25238</v>
      </c>
      <c r="H1010" s="152" t="s">
        <v>1215</v>
      </c>
    </row>
    <row r="1012" spans="1:8" ht="12.75">
      <c r="A1012" s="147" t="s">
        <v>775</v>
      </c>
      <c r="C1012" s="153" t="s">
        <v>776</v>
      </c>
      <c r="D1012" s="131">
        <v>30600.26651620865</v>
      </c>
      <c r="F1012" s="131">
        <v>25477.666666666664</v>
      </c>
      <c r="G1012" s="131">
        <v>25357.333333333336</v>
      </c>
      <c r="H1012" s="131">
        <v>5184.296859805258</v>
      </c>
    </row>
    <row r="1013" spans="1:8" ht="12.75">
      <c r="A1013" s="130">
        <v>38380.89879629629</v>
      </c>
      <c r="C1013" s="153" t="s">
        <v>777</v>
      </c>
      <c r="D1013" s="131">
        <v>527.743174288033</v>
      </c>
      <c r="F1013" s="131">
        <v>135.4449457651829</v>
      </c>
      <c r="G1013" s="131">
        <v>164.5124108793417</v>
      </c>
      <c r="H1013" s="131">
        <v>527.743174288033</v>
      </c>
    </row>
    <row r="1015" spans="3:8" ht="12.75">
      <c r="C1015" s="153" t="s">
        <v>778</v>
      </c>
      <c r="D1015" s="131">
        <v>1.7246358753394935</v>
      </c>
      <c r="F1015" s="131">
        <v>0.5316222538635783</v>
      </c>
      <c r="G1015" s="131">
        <v>0.6487764652408575</v>
      </c>
      <c r="H1015" s="131">
        <v>10.17964805178724</v>
      </c>
    </row>
    <row r="1016" spans="1:10" ht="12.75">
      <c r="A1016" s="147" t="s">
        <v>767</v>
      </c>
      <c r="C1016" s="148" t="s">
        <v>768</v>
      </c>
      <c r="D1016" s="148" t="s">
        <v>769</v>
      </c>
      <c r="F1016" s="148" t="s">
        <v>770</v>
      </c>
      <c r="G1016" s="148" t="s">
        <v>771</v>
      </c>
      <c r="H1016" s="148" t="s">
        <v>772</v>
      </c>
      <c r="I1016" s="149" t="s">
        <v>773</v>
      </c>
      <c r="J1016" s="148" t="s">
        <v>774</v>
      </c>
    </row>
    <row r="1017" spans="1:8" ht="12.75">
      <c r="A1017" s="150" t="s">
        <v>842</v>
      </c>
      <c r="C1017" s="151">
        <v>231.6040000000503</v>
      </c>
      <c r="D1017" s="131">
        <v>26893.475017279387</v>
      </c>
      <c r="F1017" s="131">
        <v>18734</v>
      </c>
      <c r="G1017" s="131">
        <v>19468</v>
      </c>
      <c r="H1017" s="152" t="s">
        <v>1216</v>
      </c>
    </row>
    <row r="1019" spans="4:8" ht="12.75">
      <c r="D1019" s="131">
        <v>26855.73872601986</v>
      </c>
      <c r="F1019" s="131">
        <v>18610</v>
      </c>
      <c r="G1019" s="131">
        <v>19678</v>
      </c>
      <c r="H1019" s="152" t="s">
        <v>1217</v>
      </c>
    </row>
    <row r="1021" spans="4:8" ht="12.75">
      <c r="D1021" s="131">
        <v>27354.103913873434</v>
      </c>
      <c r="F1021" s="131">
        <v>18507</v>
      </c>
      <c r="G1021" s="131">
        <v>19577</v>
      </c>
      <c r="H1021" s="152" t="s">
        <v>1218</v>
      </c>
    </row>
    <row r="1023" spans="1:8" ht="12.75">
      <c r="A1023" s="147" t="s">
        <v>775</v>
      </c>
      <c r="C1023" s="153" t="s">
        <v>776</v>
      </c>
      <c r="D1023" s="131">
        <v>27034.43921905756</v>
      </c>
      <c r="F1023" s="131">
        <v>18617</v>
      </c>
      <c r="G1023" s="131">
        <v>19574.333333333332</v>
      </c>
      <c r="H1023" s="131">
        <v>7906.629781670989</v>
      </c>
    </row>
    <row r="1024" spans="1:8" ht="12.75">
      <c r="A1024" s="130">
        <v>38380.89925925926</v>
      </c>
      <c r="C1024" s="153" t="s">
        <v>777</v>
      </c>
      <c r="D1024" s="131">
        <v>277.4799898252448</v>
      </c>
      <c r="F1024" s="131">
        <v>113.66177897604804</v>
      </c>
      <c r="G1024" s="131">
        <v>105.02539375471693</v>
      </c>
      <c r="H1024" s="131">
        <v>277.4799898252448</v>
      </c>
    </row>
    <row r="1026" spans="3:8" ht="12.75">
      <c r="C1026" s="153" t="s">
        <v>778</v>
      </c>
      <c r="D1026" s="131">
        <v>1.026394472535014</v>
      </c>
      <c r="F1026" s="131">
        <v>0.6105268248162865</v>
      </c>
      <c r="G1026" s="131">
        <v>0.5365464660595523</v>
      </c>
      <c r="H1026" s="131">
        <v>3.5094597507081216</v>
      </c>
    </row>
    <row r="1027" spans="1:10" ht="12.75">
      <c r="A1027" s="147" t="s">
        <v>767</v>
      </c>
      <c r="C1027" s="148" t="s">
        <v>768</v>
      </c>
      <c r="D1027" s="148" t="s">
        <v>769</v>
      </c>
      <c r="F1027" s="148" t="s">
        <v>770</v>
      </c>
      <c r="G1027" s="148" t="s">
        <v>771</v>
      </c>
      <c r="H1027" s="148" t="s">
        <v>772</v>
      </c>
      <c r="I1027" s="149" t="s">
        <v>773</v>
      </c>
      <c r="J1027" s="148" t="s">
        <v>774</v>
      </c>
    </row>
    <row r="1028" spans="1:8" ht="12.75">
      <c r="A1028" s="150" t="s">
        <v>840</v>
      </c>
      <c r="C1028" s="151">
        <v>267.7160000000149</v>
      </c>
      <c r="D1028" s="131">
        <v>10904.04483628273</v>
      </c>
      <c r="F1028" s="131">
        <v>4762.25</v>
      </c>
      <c r="G1028" s="131">
        <v>4863.75</v>
      </c>
      <c r="H1028" s="152" t="s">
        <v>1219</v>
      </c>
    </row>
    <row r="1030" spans="4:8" ht="12.75">
      <c r="D1030" s="131">
        <v>10661.889123633504</v>
      </c>
      <c r="F1030" s="131">
        <v>4778.5</v>
      </c>
      <c r="G1030" s="131">
        <v>4908.25</v>
      </c>
      <c r="H1030" s="152" t="s">
        <v>1220</v>
      </c>
    </row>
    <row r="1032" spans="4:8" ht="12.75">
      <c r="D1032" s="131">
        <v>10859.11240592599</v>
      </c>
      <c r="F1032" s="131">
        <v>4748.5</v>
      </c>
      <c r="G1032" s="131">
        <v>4939</v>
      </c>
      <c r="H1032" s="152" t="s">
        <v>1221</v>
      </c>
    </row>
    <row r="1034" spans="1:8" ht="12.75">
      <c r="A1034" s="147" t="s">
        <v>775</v>
      </c>
      <c r="C1034" s="153" t="s">
        <v>776</v>
      </c>
      <c r="D1034" s="131">
        <v>10808.348788614076</v>
      </c>
      <c r="F1034" s="131">
        <v>4763.083333333333</v>
      </c>
      <c r="G1034" s="131">
        <v>4903.666666666667</v>
      </c>
      <c r="H1034" s="131">
        <v>5969.306470122297</v>
      </c>
    </row>
    <row r="1035" spans="1:8" ht="12.75">
      <c r="A1035" s="130">
        <v>38380.89989583333</v>
      </c>
      <c r="C1035" s="153" t="s">
        <v>777</v>
      </c>
      <c r="D1035" s="131">
        <v>128.8120954107094</v>
      </c>
      <c r="F1035" s="131">
        <v>15.017351075783415</v>
      </c>
      <c r="G1035" s="131">
        <v>37.833792214544566</v>
      </c>
      <c r="H1035" s="131">
        <v>128.8120954107094</v>
      </c>
    </row>
    <row r="1037" spans="3:8" ht="12.75">
      <c r="C1037" s="153" t="s">
        <v>778</v>
      </c>
      <c r="D1037" s="131">
        <v>1.1917832957648897</v>
      </c>
      <c r="F1037" s="131">
        <v>0.3152863392224942</v>
      </c>
      <c r="G1037" s="131">
        <v>0.7715408649557047</v>
      </c>
      <c r="H1037" s="131">
        <v>2.157907221809477</v>
      </c>
    </row>
    <row r="1038" spans="1:10" ht="12.75">
      <c r="A1038" s="147" t="s">
        <v>767</v>
      </c>
      <c r="C1038" s="148" t="s">
        <v>768</v>
      </c>
      <c r="D1038" s="148" t="s">
        <v>769</v>
      </c>
      <c r="F1038" s="148" t="s">
        <v>770</v>
      </c>
      <c r="G1038" s="148" t="s">
        <v>771</v>
      </c>
      <c r="H1038" s="148" t="s">
        <v>772</v>
      </c>
      <c r="I1038" s="149" t="s">
        <v>773</v>
      </c>
      <c r="J1038" s="148" t="s">
        <v>774</v>
      </c>
    </row>
    <row r="1039" spans="1:8" ht="12.75">
      <c r="A1039" s="150" t="s">
        <v>839</v>
      </c>
      <c r="C1039" s="151">
        <v>292.40199999976903</v>
      </c>
      <c r="D1039" s="131">
        <v>40111.959635436535</v>
      </c>
      <c r="F1039" s="131">
        <v>18664.5</v>
      </c>
      <c r="G1039" s="131">
        <v>18543.25</v>
      </c>
      <c r="H1039" s="152" t="s">
        <v>1222</v>
      </c>
    </row>
    <row r="1041" spans="4:8" ht="12.75">
      <c r="D1041" s="131">
        <v>39880.6699603796</v>
      </c>
      <c r="F1041" s="131">
        <v>18793.25</v>
      </c>
      <c r="G1041" s="131">
        <v>18536</v>
      </c>
      <c r="H1041" s="152" t="s">
        <v>1223</v>
      </c>
    </row>
    <row r="1043" spans="4:8" ht="12.75">
      <c r="D1043" s="131">
        <v>40801.56397044659</v>
      </c>
      <c r="F1043" s="131">
        <v>18563.75</v>
      </c>
      <c r="G1043" s="131">
        <v>18488.75</v>
      </c>
      <c r="H1043" s="152" t="s">
        <v>1224</v>
      </c>
    </row>
    <row r="1045" spans="1:8" ht="12.75">
      <c r="A1045" s="147" t="s">
        <v>775</v>
      </c>
      <c r="C1045" s="153" t="s">
        <v>776</v>
      </c>
      <c r="D1045" s="131">
        <v>40264.73118875424</v>
      </c>
      <c r="F1045" s="131">
        <v>18673.833333333332</v>
      </c>
      <c r="G1045" s="131">
        <v>18522.666666666668</v>
      </c>
      <c r="H1045" s="131">
        <v>21678.200368460264</v>
      </c>
    </row>
    <row r="1046" spans="1:8" ht="12.75">
      <c r="A1046" s="130">
        <v>38380.9005787037</v>
      </c>
      <c r="C1046" s="153" t="s">
        <v>777</v>
      </c>
      <c r="D1046" s="131">
        <v>479.07807826199655</v>
      </c>
      <c r="F1046" s="131">
        <v>115.03432458763484</v>
      </c>
      <c r="G1046" s="131">
        <v>29.595537388824916</v>
      </c>
      <c r="H1046" s="131">
        <v>479.07807826199655</v>
      </c>
    </row>
    <row r="1048" spans="3:8" ht="12.75">
      <c r="C1048" s="153" t="s">
        <v>778</v>
      </c>
      <c r="D1048" s="131">
        <v>1.1898206299109753</v>
      </c>
      <c r="F1048" s="131">
        <v>0.6160188030718645</v>
      </c>
      <c r="G1048" s="131">
        <v>0.15978011115475588</v>
      </c>
      <c r="H1048" s="131">
        <v>2.2099531793193035</v>
      </c>
    </row>
    <row r="1049" spans="1:10" ht="12.75">
      <c r="A1049" s="147" t="s">
        <v>767</v>
      </c>
      <c r="C1049" s="148" t="s">
        <v>768</v>
      </c>
      <c r="D1049" s="148" t="s">
        <v>769</v>
      </c>
      <c r="F1049" s="148" t="s">
        <v>770</v>
      </c>
      <c r="G1049" s="148" t="s">
        <v>771</v>
      </c>
      <c r="H1049" s="148" t="s">
        <v>772</v>
      </c>
      <c r="I1049" s="149" t="s">
        <v>773</v>
      </c>
      <c r="J1049" s="148" t="s">
        <v>774</v>
      </c>
    </row>
    <row r="1050" spans="1:8" ht="12.75">
      <c r="A1050" s="150" t="s">
        <v>893</v>
      </c>
      <c r="C1050" s="151">
        <v>309.418</v>
      </c>
      <c r="D1050" s="131">
        <v>24752.626637429</v>
      </c>
      <c r="F1050" s="131">
        <v>6300</v>
      </c>
      <c r="G1050" s="131">
        <v>6020</v>
      </c>
      <c r="H1050" s="152" t="s">
        <v>1225</v>
      </c>
    </row>
    <row r="1052" spans="4:8" ht="12.75">
      <c r="D1052" s="131">
        <v>24740.647858917713</v>
      </c>
      <c r="F1052" s="131">
        <v>6516</v>
      </c>
      <c r="G1052" s="131">
        <v>5944</v>
      </c>
      <c r="H1052" s="152" t="s">
        <v>1226</v>
      </c>
    </row>
    <row r="1054" spans="4:8" ht="12.75">
      <c r="D1054" s="131">
        <v>24717.421955019236</v>
      </c>
      <c r="F1054" s="131">
        <v>5980</v>
      </c>
      <c r="G1054" s="131">
        <v>5972</v>
      </c>
      <c r="H1054" s="152" t="s">
        <v>1227</v>
      </c>
    </row>
    <row r="1056" spans="1:8" ht="12.75">
      <c r="A1056" s="147" t="s">
        <v>775</v>
      </c>
      <c r="C1056" s="153" t="s">
        <v>776</v>
      </c>
      <c r="D1056" s="131">
        <v>24736.898817121983</v>
      </c>
      <c r="F1056" s="131">
        <v>6265.333333333334</v>
      </c>
      <c r="G1056" s="131">
        <v>5978.666666666666</v>
      </c>
      <c r="H1056" s="131">
        <v>18632.297661052617</v>
      </c>
    </row>
    <row r="1057" spans="1:8" ht="12.75">
      <c r="A1057" s="130">
        <v>38380.90105324074</v>
      </c>
      <c r="C1057" s="153" t="s">
        <v>777</v>
      </c>
      <c r="D1057" s="131">
        <v>17.899270978747655</v>
      </c>
      <c r="F1057" s="131">
        <v>269.67634922872514</v>
      </c>
      <c r="G1057" s="131">
        <v>38.4360941477322</v>
      </c>
      <c r="H1057" s="131">
        <v>17.899270978747655</v>
      </c>
    </row>
    <row r="1059" spans="3:8" ht="12.75">
      <c r="C1059" s="153" t="s">
        <v>778</v>
      </c>
      <c r="D1059" s="131">
        <v>0.07235858913065703</v>
      </c>
      <c r="F1059" s="131">
        <v>4.3042617987134255</v>
      </c>
      <c r="G1059" s="131">
        <v>0.6428873909634067</v>
      </c>
      <c r="H1059" s="131">
        <v>0.09606582775973348</v>
      </c>
    </row>
    <row r="1060" spans="1:10" ht="12.75">
      <c r="A1060" s="147" t="s">
        <v>767</v>
      </c>
      <c r="C1060" s="148" t="s">
        <v>768</v>
      </c>
      <c r="D1060" s="148" t="s">
        <v>769</v>
      </c>
      <c r="F1060" s="148" t="s">
        <v>770</v>
      </c>
      <c r="G1060" s="148" t="s">
        <v>771</v>
      </c>
      <c r="H1060" s="148" t="s">
        <v>772</v>
      </c>
      <c r="I1060" s="149" t="s">
        <v>773</v>
      </c>
      <c r="J1060" s="148" t="s">
        <v>774</v>
      </c>
    </row>
    <row r="1061" spans="1:8" ht="12.75">
      <c r="A1061" s="150" t="s">
        <v>843</v>
      </c>
      <c r="C1061" s="151">
        <v>324.75400000019</v>
      </c>
      <c r="D1061" s="131">
        <v>40394.505238473415</v>
      </c>
      <c r="F1061" s="131">
        <v>26045.000000029802</v>
      </c>
      <c r="G1061" s="131">
        <v>23777</v>
      </c>
      <c r="H1061" s="152" t="s">
        <v>1228</v>
      </c>
    </row>
    <row r="1063" spans="4:8" ht="12.75">
      <c r="D1063" s="131">
        <v>40420.156088769436</v>
      </c>
      <c r="F1063" s="131">
        <v>25860</v>
      </c>
      <c r="G1063" s="131">
        <v>23337</v>
      </c>
      <c r="H1063" s="152" t="s">
        <v>1229</v>
      </c>
    </row>
    <row r="1065" spans="4:8" ht="12.75">
      <c r="D1065" s="131">
        <v>40828.20229917765</v>
      </c>
      <c r="F1065" s="131">
        <v>25714</v>
      </c>
      <c r="G1065" s="131">
        <v>23592</v>
      </c>
      <c r="H1065" s="152" t="s">
        <v>1230</v>
      </c>
    </row>
    <row r="1067" spans="1:8" ht="12.75">
      <c r="A1067" s="147" t="s">
        <v>775</v>
      </c>
      <c r="C1067" s="153" t="s">
        <v>776</v>
      </c>
      <c r="D1067" s="131">
        <v>40547.621208806835</v>
      </c>
      <c r="F1067" s="131">
        <v>25873.00000000993</v>
      </c>
      <c r="G1067" s="131">
        <v>23568.666666666664</v>
      </c>
      <c r="H1067" s="131">
        <v>15379.565287747306</v>
      </c>
    </row>
    <row r="1068" spans="1:8" ht="12.75">
      <c r="A1068" s="130">
        <v>38380.90152777778</v>
      </c>
      <c r="C1068" s="153" t="s">
        <v>777</v>
      </c>
      <c r="D1068" s="131">
        <v>243.32859004974264</v>
      </c>
      <c r="F1068" s="131">
        <v>165.88248854260135</v>
      </c>
      <c r="G1068" s="131">
        <v>220.92608115234682</v>
      </c>
      <c r="H1068" s="131">
        <v>243.32859004974264</v>
      </c>
    </row>
    <row r="1070" spans="3:8" ht="12.75">
      <c r="C1070" s="153" t="s">
        <v>778</v>
      </c>
      <c r="D1070" s="131">
        <v>0.6001057097694606</v>
      </c>
      <c r="F1070" s="131">
        <v>0.641141299975023</v>
      </c>
      <c r="G1070" s="131">
        <v>0.9373719959508964</v>
      </c>
      <c r="H1070" s="131">
        <v>1.5821551877256197</v>
      </c>
    </row>
    <row r="1071" spans="1:10" ht="12.75">
      <c r="A1071" s="147" t="s">
        <v>767</v>
      </c>
      <c r="C1071" s="148" t="s">
        <v>768</v>
      </c>
      <c r="D1071" s="148" t="s">
        <v>769</v>
      </c>
      <c r="F1071" s="148" t="s">
        <v>770</v>
      </c>
      <c r="G1071" s="148" t="s">
        <v>771</v>
      </c>
      <c r="H1071" s="148" t="s">
        <v>772</v>
      </c>
      <c r="I1071" s="149" t="s">
        <v>773</v>
      </c>
      <c r="J1071" s="148" t="s">
        <v>774</v>
      </c>
    </row>
    <row r="1072" spans="1:8" ht="12.75">
      <c r="A1072" s="150" t="s">
        <v>862</v>
      </c>
      <c r="C1072" s="151">
        <v>343.82299999985844</v>
      </c>
      <c r="D1072" s="131">
        <v>23254.139667987823</v>
      </c>
      <c r="F1072" s="131">
        <v>21582</v>
      </c>
      <c r="G1072" s="131">
        <v>21144</v>
      </c>
      <c r="H1072" s="152" t="s">
        <v>1231</v>
      </c>
    </row>
    <row r="1074" spans="4:8" ht="12.75">
      <c r="D1074" s="131">
        <v>23408.118890613317</v>
      </c>
      <c r="F1074" s="131">
        <v>21512</v>
      </c>
      <c r="G1074" s="131">
        <v>21304</v>
      </c>
      <c r="H1074" s="152" t="s">
        <v>1232</v>
      </c>
    </row>
    <row r="1076" spans="4:8" ht="12.75">
      <c r="D1076" s="131">
        <v>23485.68705096841</v>
      </c>
      <c r="F1076" s="131">
        <v>21398</v>
      </c>
      <c r="G1076" s="131">
        <v>21134</v>
      </c>
      <c r="H1076" s="152" t="s">
        <v>1233</v>
      </c>
    </row>
    <row r="1078" spans="1:8" ht="12.75">
      <c r="A1078" s="147" t="s">
        <v>775</v>
      </c>
      <c r="C1078" s="153" t="s">
        <v>776</v>
      </c>
      <c r="D1078" s="131">
        <v>23382.648536523186</v>
      </c>
      <c r="F1078" s="131">
        <v>21497.333333333336</v>
      </c>
      <c r="G1078" s="131">
        <v>21194</v>
      </c>
      <c r="H1078" s="131">
        <v>2015.1020884357513</v>
      </c>
    </row>
    <row r="1079" spans="1:8" ht="12.75">
      <c r="A1079" s="130">
        <v>38380.901967592596</v>
      </c>
      <c r="C1079" s="153" t="s">
        <v>777</v>
      </c>
      <c r="D1079" s="131">
        <v>117.85627622015902</v>
      </c>
      <c r="F1079" s="131">
        <v>92.87267269403488</v>
      </c>
      <c r="G1079" s="131">
        <v>95.39392014169457</v>
      </c>
      <c r="H1079" s="131">
        <v>117.85627622015902</v>
      </c>
    </row>
    <row r="1081" spans="3:8" ht="12.75">
      <c r="C1081" s="153" t="s">
        <v>778</v>
      </c>
      <c r="D1081" s="131">
        <v>0.5040330484207984</v>
      </c>
      <c r="F1081" s="131">
        <v>0.43201950332150446</v>
      </c>
      <c r="G1081" s="131">
        <v>0.4500987078498374</v>
      </c>
      <c r="H1081" s="131">
        <v>5.848650393273449</v>
      </c>
    </row>
    <row r="1082" spans="1:10" ht="12.75">
      <c r="A1082" s="147" t="s">
        <v>767</v>
      </c>
      <c r="C1082" s="148" t="s">
        <v>768</v>
      </c>
      <c r="D1082" s="148" t="s">
        <v>769</v>
      </c>
      <c r="F1082" s="148" t="s">
        <v>770</v>
      </c>
      <c r="G1082" s="148" t="s">
        <v>771</v>
      </c>
      <c r="H1082" s="148" t="s">
        <v>772</v>
      </c>
      <c r="I1082" s="149" t="s">
        <v>773</v>
      </c>
      <c r="J1082" s="148" t="s">
        <v>774</v>
      </c>
    </row>
    <row r="1083" spans="1:8" ht="12.75">
      <c r="A1083" s="150" t="s">
        <v>844</v>
      </c>
      <c r="C1083" s="151">
        <v>361.38400000007823</v>
      </c>
      <c r="D1083" s="131">
        <v>66922.94491028786</v>
      </c>
      <c r="F1083" s="131">
        <v>22292</v>
      </c>
      <c r="G1083" s="131">
        <v>22888</v>
      </c>
      <c r="H1083" s="152" t="s">
        <v>1234</v>
      </c>
    </row>
    <row r="1085" spans="4:8" ht="12.75">
      <c r="D1085" s="131">
        <v>64226.143371999264</v>
      </c>
      <c r="F1085" s="131">
        <v>22360</v>
      </c>
      <c r="G1085" s="131">
        <v>21456</v>
      </c>
      <c r="H1085" s="152" t="s">
        <v>1235</v>
      </c>
    </row>
    <row r="1087" spans="4:8" ht="12.75">
      <c r="D1087" s="131">
        <v>64468.47159940004</v>
      </c>
      <c r="F1087" s="131">
        <v>21966</v>
      </c>
      <c r="G1087" s="131">
        <v>22176</v>
      </c>
      <c r="H1087" s="152" t="s">
        <v>1236</v>
      </c>
    </row>
    <row r="1089" spans="1:8" ht="12.75">
      <c r="A1089" s="147" t="s">
        <v>775</v>
      </c>
      <c r="C1089" s="153" t="s">
        <v>776</v>
      </c>
      <c r="D1089" s="131">
        <v>65205.85329389572</v>
      </c>
      <c r="F1089" s="131">
        <v>22206</v>
      </c>
      <c r="G1089" s="131">
        <v>22173.333333333336</v>
      </c>
      <c r="H1089" s="131">
        <v>43014.86834177534</v>
      </c>
    </row>
    <row r="1090" spans="1:8" ht="12.75">
      <c r="A1090" s="130">
        <v>38380.902395833335</v>
      </c>
      <c r="C1090" s="153" t="s">
        <v>777</v>
      </c>
      <c r="D1090" s="131">
        <v>1491.9730080540605</v>
      </c>
      <c r="F1090" s="131">
        <v>210.6086417980041</v>
      </c>
      <c r="G1090" s="131">
        <v>716.0037243850993</v>
      </c>
      <c r="H1090" s="131">
        <v>1491.9730080540605</v>
      </c>
    </row>
    <row r="1092" spans="3:8" ht="12.75">
      <c r="C1092" s="153" t="s">
        <v>778</v>
      </c>
      <c r="D1092" s="131">
        <v>2.2880967469736837</v>
      </c>
      <c r="F1092" s="131">
        <v>0.9484312428983341</v>
      </c>
      <c r="G1092" s="131">
        <v>3.2291208255491544</v>
      </c>
      <c r="H1092" s="131">
        <v>3.468505346103967</v>
      </c>
    </row>
    <row r="1093" spans="1:10" ht="12.75">
      <c r="A1093" s="147" t="s">
        <v>767</v>
      </c>
      <c r="C1093" s="148" t="s">
        <v>768</v>
      </c>
      <c r="D1093" s="148" t="s">
        <v>769</v>
      </c>
      <c r="F1093" s="148" t="s">
        <v>770</v>
      </c>
      <c r="G1093" s="148" t="s">
        <v>771</v>
      </c>
      <c r="H1093" s="148" t="s">
        <v>772</v>
      </c>
      <c r="I1093" s="149" t="s">
        <v>773</v>
      </c>
      <c r="J1093" s="148" t="s">
        <v>774</v>
      </c>
    </row>
    <row r="1094" spans="1:8" ht="12.75">
      <c r="A1094" s="150" t="s">
        <v>863</v>
      </c>
      <c r="C1094" s="151">
        <v>371.029</v>
      </c>
      <c r="D1094" s="131">
        <v>38621.05900019407</v>
      </c>
      <c r="F1094" s="131">
        <v>30748</v>
      </c>
      <c r="G1094" s="131">
        <v>30110</v>
      </c>
      <c r="H1094" s="152" t="s">
        <v>1237</v>
      </c>
    </row>
    <row r="1096" spans="4:8" ht="12.75">
      <c r="D1096" s="131">
        <v>38426.46776819229</v>
      </c>
      <c r="F1096" s="131">
        <v>30775.999999970198</v>
      </c>
      <c r="G1096" s="131">
        <v>30142</v>
      </c>
      <c r="H1096" s="152" t="s">
        <v>1238</v>
      </c>
    </row>
    <row r="1098" spans="4:8" ht="12.75">
      <c r="D1098" s="131">
        <v>38192.64243644476</v>
      </c>
      <c r="F1098" s="131">
        <v>29874.000000029802</v>
      </c>
      <c r="G1098" s="131">
        <v>29842</v>
      </c>
      <c r="H1098" s="152" t="s">
        <v>1239</v>
      </c>
    </row>
    <row r="1100" spans="1:8" ht="12.75">
      <c r="A1100" s="147" t="s">
        <v>775</v>
      </c>
      <c r="C1100" s="153" t="s">
        <v>776</v>
      </c>
      <c r="D1100" s="131">
        <v>38413.38973494371</v>
      </c>
      <c r="F1100" s="131">
        <v>30466</v>
      </c>
      <c r="G1100" s="131">
        <v>30031.333333333336</v>
      </c>
      <c r="H1100" s="131">
        <v>8112.801997100156</v>
      </c>
    </row>
    <row r="1101" spans="1:8" ht="12.75">
      <c r="A1101" s="130">
        <v>38380.90284722222</v>
      </c>
      <c r="C1101" s="153" t="s">
        <v>777</v>
      </c>
      <c r="D1101" s="131">
        <v>214.5074922679743</v>
      </c>
      <c r="F1101" s="131">
        <v>512.8781531447255</v>
      </c>
      <c r="G1101" s="131">
        <v>164.74626955817035</v>
      </c>
      <c r="H1101" s="131">
        <v>214.5074922679743</v>
      </c>
    </row>
    <row r="1103" spans="3:8" ht="12.75">
      <c r="C1103" s="153" t="s">
        <v>778</v>
      </c>
      <c r="D1103" s="131">
        <v>0.5584185455855308</v>
      </c>
      <c r="F1103" s="131">
        <v>1.6834443417078895</v>
      </c>
      <c r="G1103" s="131">
        <v>0.5485812692016238</v>
      </c>
      <c r="H1103" s="131">
        <v>2.6440617229983916</v>
      </c>
    </row>
    <row r="1104" spans="1:10" ht="12.75">
      <c r="A1104" s="147" t="s">
        <v>767</v>
      </c>
      <c r="C1104" s="148" t="s">
        <v>768</v>
      </c>
      <c r="D1104" s="148" t="s">
        <v>769</v>
      </c>
      <c r="F1104" s="148" t="s">
        <v>770</v>
      </c>
      <c r="G1104" s="148" t="s">
        <v>771</v>
      </c>
      <c r="H1104" s="148" t="s">
        <v>772</v>
      </c>
      <c r="I1104" s="149" t="s">
        <v>773</v>
      </c>
      <c r="J1104" s="148" t="s">
        <v>774</v>
      </c>
    </row>
    <row r="1105" spans="1:8" ht="12.75">
      <c r="A1105" s="150" t="s">
        <v>838</v>
      </c>
      <c r="C1105" s="151">
        <v>407.77100000018254</v>
      </c>
      <c r="D1105" s="131">
        <v>1231259.5140342712</v>
      </c>
      <c r="F1105" s="131">
        <v>64800</v>
      </c>
      <c r="G1105" s="131">
        <v>63000</v>
      </c>
      <c r="H1105" s="152" t="s">
        <v>1240</v>
      </c>
    </row>
    <row r="1107" spans="4:8" ht="12.75">
      <c r="D1107" s="131">
        <v>1272835.5977153778</v>
      </c>
      <c r="F1107" s="131">
        <v>64600</v>
      </c>
      <c r="G1107" s="131">
        <v>63500</v>
      </c>
      <c r="H1107" s="152" t="s">
        <v>1241</v>
      </c>
    </row>
    <row r="1109" spans="4:8" ht="12.75">
      <c r="D1109" s="131">
        <v>1246529.566892624</v>
      </c>
      <c r="F1109" s="131">
        <v>64700</v>
      </c>
      <c r="G1109" s="131">
        <v>63200</v>
      </c>
      <c r="H1109" s="152" t="s">
        <v>1242</v>
      </c>
    </row>
    <row r="1111" spans="1:8" ht="12.75">
      <c r="A1111" s="147" t="s">
        <v>775</v>
      </c>
      <c r="C1111" s="153" t="s">
        <v>776</v>
      </c>
      <c r="D1111" s="131">
        <v>1250208.226214091</v>
      </c>
      <c r="F1111" s="131">
        <v>64700</v>
      </c>
      <c r="G1111" s="131">
        <v>63233.33333333333</v>
      </c>
      <c r="H1111" s="131">
        <v>1186253.5511616801</v>
      </c>
    </row>
    <row r="1112" spans="1:8" ht="12.75">
      <c r="A1112" s="130">
        <v>38380.90331018518</v>
      </c>
      <c r="C1112" s="153" t="s">
        <v>777</v>
      </c>
      <c r="D1112" s="131">
        <v>21030.74141269157</v>
      </c>
      <c r="F1112" s="131">
        <v>100</v>
      </c>
      <c r="G1112" s="131">
        <v>251.66114784235833</v>
      </c>
      <c r="H1112" s="131">
        <v>21030.74141269157</v>
      </c>
    </row>
    <row r="1114" spans="3:8" ht="12.75">
      <c r="C1114" s="153" t="s">
        <v>778</v>
      </c>
      <c r="D1114" s="131">
        <v>1.6821790939879937</v>
      </c>
      <c r="F1114" s="131">
        <v>0.1545595054095827</v>
      </c>
      <c r="G1114" s="131">
        <v>0.3979881093975093</v>
      </c>
      <c r="H1114" s="131">
        <v>1.7728706811538293</v>
      </c>
    </row>
    <row r="1115" spans="1:10" ht="12.75">
      <c r="A1115" s="147" t="s">
        <v>767</v>
      </c>
      <c r="C1115" s="148" t="s">
        <v>768</v>
      </c>
      <c r="D1115" s="148" t="s">
        <v>769</v>
      </c>
      <c r="F1115" s="148" t="s">
        <v>770</v>
      </c>
      <c r="G1115" s="148" t="s">
        <v>771</v>
      </c>
      <c r="H1115" s="148" t="s">
        <v>772</v>
      </c>
      <c r="I1115" s="149" t="s">
        <v>773</v>
      </c>
      <c r="J1115" s="148" t="s">
        <v>774</v>
      </c>
    </row>
    <row r="1116" spans="1:8" ht="12.75">
      <c r="A1116" s="150" t="s">
        <v>845</v>
      </c>
      <c r="C1116" s="151">
        <v>455.40299999993294</v>
      </c>
      <c r="D1116" s="131">
        <v>53424.63638061285</v>
      </c>
      <c r="F1116" s="131">
        <v>41900</v>
      </c>
      <c r="G1116" s="131">
        <v>44092.5</v>
      </c>
      <c r="H1116" s="152" t="s">
        <v>1243</v>
      </c>
    </row>
    <row r="1118" spans="4:8" ht="12.75">
      <c r="D1118" s="131">
        <v>53702.70975142717</v>
      </c>
      <c r="F1118" s="131">
        <v>41962.5</v>
      </c>
      <c r="G1118" s="131">
        <v>43965</v>
      </c>
      <c r="H1118" s="152" t="s">
        <v>1244</v>
      </c>
    </row>
    <row r="1120" spans="4:8" ht="12.75">
      <c r="D1120" s="131">
        <v>53441.829129099846</v>
      </c>
      <c r="F1120" s="131">
        <v>41995</v>
      </c>
      <c r="G1120" s="131">
        <v>44095</v>
      </c>
      <c r="H1120" s="152" t="s">
        <v>1245</v>
      </c>
    </row>
    <row r="1122" spans="1:8" ht="12.75">
      <c r="A1122" s="147" t="s">
        <v>775</v>
      </c>
      <c r="C1122" s="153" t="s">
        <v>776</v>
      </c>
      <c r="D1122" s="131">
        <v>53523.05842037995</v>
      </c>
      <c r="F1122" s="131">
        <v>41952.5</v>
      </c>
      <c r="G1122" s="131">
        <v>44050.83333333333</v>
      </c>
      <c r="H1122" s="131">
        <v>10527.491559914843</v>
      </c>
    </row>
    <row r="1123" spans="1:8" ht="12.75">
      <c r="A1123" s="130">
        <v>38380.903958333336</v>
      </c>
      <c r="C1123" s="153" t="s">
        <v>777</v>
      </c>
      <c r="D1123" s="131">
        <v>155.81992237980742</v>
      </c>
      <c r="F1123" s="131">
        <v>48.28301978956992</v>
      </c>
      <c r="G1123" s="131">
        <v>74.34435643230314</v>
      </c>
      <c r="H1123" s="131">
        <v>155.81992237980742</v>
      </c>
    </row>
    <row r="1125" spans="3:8" ht="12.75">
      <c r="C1125" s="153" t="s">
        <v>778</v>
      </c>
      <c r="D1125" s="131">
        <v>0.29112671618271346</v>
      </c>
      <c r="F1125" s="131">
        <v>0.11508973193390122</v>
      </c>
      <c r="G1125" s="131">
        <v>0.16876946656091218</v>
      </c>
      <c r="H1125" s="131">
        <v>1.4801239354407791</v>
      </c>
    </row>
    <row r="1126" spans="1:16" ht="12.75">
      <c r="A1126" s="141" t="s">
        <v>758</v>
      </c>
      <c r="B1126" s="136" t="s">
        <v>1246</v>
      </c>
      <c r="D1126" s="141" t="s">
        <v>759</v>
      </c>
      <c r="E1126" s="136" t="s">
        <v>760</v>
      </c>
      <c r="F1126" s="137" t="s">
        <v>794</v>
      </c>
      <c r="G1126" s="142" t="s">
        <v>762</v>
      </c>
      <c r="H1126" s="143">
        <v>1</v>
      </c>
      <c r="I1126" s="144" t="s">
        <v>763</v>
      </c>
      <c r="J1126" s="143">
        <v>10</v>
      </c>
      <c r="K1126" s="142" t="s">
        <v>764</v>
      </c>
      <c r="L1126" s="145">
        <v>1</v>
      </c>
      <c r="M1126" s="142" t="s">
        <v>765</v>
      </c>
      <c r="N1126" s="146">
        <v>1</v>
      </c>
      <c r="O1126" s="142" t="s">
        <v>766</v>
      </c>
      <c r="P1126" s="146">
        <v>1</v>
      </c>
    </row>
    <row r="1128" spans="1:10" ht="12.75">
      <c r="A1128" s="147" t="s">
        <v>767</v>
      </c>
      <c r="C1128" s="148" t="s">
        <v>768</v>
      </c>
      <c r="D1128" s="148" t="s">
        <v>769</v>
      </c>
      <c r="F1128" s="148" t="s">
        <v>770</v>
      </c>
      <c r="G1128" s="148" t="s">
        <v>771</v>
      </c>
      <c r="H1128" s="148" t="s">
        <v>772</v>
      </c>
      <c r="I1128" s="149" t="s">
        <v>773</v>
      </c>
      <c r="J1128" s="148" t="s">
        <v>774</v>
      </c>
    </row>
    <row r="1129" spans="1:8" ht="12.75">
      <c r="A1129" s="150" t="s">
        <v>841</v>
      </c>
      <c r="C1129" s="151">
        <v>228.61599999992177</v>
      </c>
      <c r="D1129" s="131">
        <v>35866.981237232685</v>
      </c>
      <c r="F1129" s="131">
        <v>25384</v>
      </c>
      <c r="G1129" s="131">
        <v>25685</v>
      </c>
      <c r="H1129" s="152" t="s">
        <v>1247</v>
      </c>
    </row>
    <row r="1131" spans="4:8" ht="12.75">
      <c r="D1131" s="131">
        <v>35613.725943923</v>
      </c>
      <c r="F1131" s="131">
        <v>25403</v>
      </c>
      <c r="G1131" s="131">
        <v>25874.000000029802</v>
      </c>
      <c r="H1131" s="152" t="s">
        <v>1248</v>
      </c>
    </row>
    <row r="1133" spans="4:8" ht="12.75">
      <c r="D1133" s="131">
        <v>36267.93996322155</v>
      </c>
      <c r="F1133" s="131">
        <v>25424</v>
      </c>
      <c r="G1133" s="131">
        <v>25416</v>
      </c>
      <c r="H1133" s="152" t="s">
        <v>1249</v>
      </c>
    </row>
    <row r="1135" spans="1:8" ht="12.75">
      <c r="A1135" s="147" t="s">
        <v>775</v>
      </c>
      <c r="C1135" s="153" t="s">
        <v>776</v>
      </c>
      <c r="D1135" s="131">
        <v>35916.21571479241</v>
      </c>
      <c r="F1135" s="131">
        <v>25403.666666666664</v>
      </c>
      <c r="G1135" s="131">
        <v>25658.333333343267</v>
      </c>
      <c r="H1135" s="131">
        <v>10381.976982078704</v>
      </c>
    </row>
    <row r="1136" spans="1:8" ht="12.75">
      <c r="A1136" s="130">
        <v>38380.906180555554</v>
      </c>
      <c r="C1136" s="153" t="s">
        <v>777</v>
      </c>
      <c r="D1136" s="131">
        <v>329.87425043038024</v>
      </c>
      <c r="F1136" s="131">
        <v>20.008331597945226</v>
      </c>
      <c r="G1136" s="131">
        <v>230.16153748973852</v>
      </c>
      <c r="H1136" s="131">
        <v>329.87425043038024</v>
      </c>
    </row>
    <row r="1138" spans="3:8" ht="12.75">
      <c r="C1138" s="153" t="s">
        <v>778</v>
      </c>
      <c r="D1138" s="131">
        <v>0.9184549203342677</v>
      </c>
      <c r="F1138" s="131">
        <v>0.0787615892638014</v>
      </c>
      <c r="G1138" s="131">
        <v>0.8970245046689811</v>
      </c>
      <c r="H1138" s="131">
        <v>3.177374126332652</v>
      </c>
    </row>
    <row r="1139" spans="1:10" ht="12.75">
      <c r="A1139" s="147" t="s">
        <v>767</v>
      </c>
      <c r="C1139" s="148" t="s">
        <v>768</v>
      </c>
      <c r="D1139" s="148" t="s">
        <v>769</v>
      </c>
      <c r="F1139" s="148" t="s">
        <v>770</v>
      </c>
      <c r="G1139" s="148" t="s">
        <v>771</v>
      </c>
      <c r="H1139" s="148" t="s">
        <v>772</v>
      </c>
      <c r="I1139" s="149" t="s">
        <v>773</v>
      </c>
      <c r="J1139" s="148" t="s">
        <v>774</v>
      </c>
    </row>
    <row r="1140" spans="1:8" ht="12.75">
      <c r="A1140" s="150" t="s">
        <v>842</v>
      </c>
      <c r="C1140" s="151">
        <v>231.6040000000503</v>
      </c>
      <c r="D1140" s="131">
        <v>47359.78241640329</v>
      </c>
      <c r="F1140" s="131">
        <v>19227</v>
      </c>
      <c r="G1140" s="131">
        <v>20359</v>
      </c>
      <c r="H1140" s="152" t="s">
        <v>1250</v>
      </c>
    </row>
    <row r="1142" spans="4:8" ht="12.75">
      <c r="D1142" s="131">
        <v>45797.59967368841</v>
      </c>
      <c r="F1142" s="131">
        <v>19070</v>
      </c>
      <c r="G1142" s="131">
        <v>20305</v>
      </c>
      <c r="H1142" s="152" t="s">
        <v>1251</v>
      </c>
    </row>
    <row r="1144" spans="4:8" ht="12.75">
      <c r="D1144" s="131">
        <v>47920.514675080776</v>
      </c>
      <c r="F1144" s="131">
        <v>18944</v>
      </c>
      <c r="G1144" s="131">
        <v>19966</v>
      </c>
      <c r="H1144" s="152" t="s">
        <v>1252</v>
      </c>
    </row>
    <row r="1146" spans="1:8" ht="12.75">
      <c r="A1146" s="147" t="s">
        <v>775</v>
      </c>
      <c r="C1146" s="153" t="s">
        <v>776</v>
      </c>
      <c r="D1146" s="131">
        <v>47025.96558839083</v>
      </c>
      <c r="F1146" s="131">
        <v>19080.333333333332</v>
      </c>
      <c r="G1146" s="131">
        <v>20210</v>
      </c>
      <c r="H1146" s="131">
        <v>27342.870004603774</v>
      </c>
    </row>
    <row r="1147" spans="1:8" ht="12.75">
      <c r="A1147" s="130">
        <v>38380.906643518516</v>
      </c>
      <c r="C1147" s="153" t="s">
        <v>777</v>
      </c>
      <c r="D1147" s="131">
        <v>1100.1214850107356</v>
      </c>
      <c r="F1147" s="131">
        <v>141.78269758095777</v>
      </c>
      <c r="G1147" s="131">
        <v>213.02816715167032</v>
      </c>
      <c r="H1147" s="131">
        <v>1100.1214850107356</v>
      </c>
    </row>
    <row r="1149" spans="3:8" ht="12.75">
      <c r="C1149" s="153" t="s">
        <v>778</v>
      </c>
      <c r="D1149" s="131">
        <v>2.339391591955572</v>
      </c>
      <c r="F1149" s="131">
        <v>0.7430829173894119</v>
      </c>
      <c r="G1149" s="131">
        <v>1.0540730685386952</v>
      </c>
      <c r="H1149" s="131">
        <v>4.02343091572138</v>
      </c>
    </row>
    <row r="1150" spans="1:10" ht="12.75">
      <c r="A1150" s="147" t="s">
        <v>767</v>
      </c>
      <c r="C1150" s="148" t="s">
        <v>768</v>
      </c>
      <c r="D1150" s="148" t="s">
        <v>769</v>
      </c>
      <c r="F1150" s="148" t="s">
        <v>770</v>
      </c>
      <c r="G1150" s="148" t="s">
        <v>771</v>
      </c>
      <c r="H1150" s="148" t="s">
        <v>772</v>
      </c>
      <c r="I1150" s="149" t="s">
        <v>773</v>
      </c>
      <c r="J1150" s="148" t="s">
        <v>774</v>
      </c>
    </row>
    <row r="1151" spans="1:8" ht="12.75">
      <c r="A1151" s="150" t="s">
        <v>840</v>
      </c>
      <c r="C1151" s="151">
        <v>267.7160000000149</v>
      </c>
      <c r="D1151" s="131">
        <v>27514.809935182333</v>
      </c>
      <c r="F1151" s="131">
        <v>4855</v>
      </c>
      <c r="G1151" s="131">
        <v>4989.75</v>
      </c>
      <c r="H1151" s="152" t="s">
        <v>1253</v>
      </c>
    </row>
    <row r="1153" spans="4:8" ht="12.75">
      <c r="D1153" s="131">
        <v>29047.055428624153</v>
      </c>
      <c r="F1153" s="131">
        <v>4824.25</v>
      </c>
      <c r="G1153" s="131">
        <v>4999.25</v>
      </c>
      <c r="H1153" s="152" t="s">
        <v>1254</v>
      </c>
    </row>
    <row r="1155" spans="4:8" ht="12.75">
      <c r="D1155" s="131">
        <v>27993.88883832097</v>
      </c>
      <c r="F1155" s="131">
        <v>4873</v>
      </c>
      <c r="G1155" s="131">
        <v>5044.75</v>
      </c>
      <c r="H1155" s="152" t="s">
        <v>1255</v>
      </c>
    </row>
    <row r="1157" spans="1:8" ht="12.75">
      <c r="A1157" s="147" t="s">
        <v>775</v>
      </c>
      <c r="C1157" s="153" t="s">
        <v>776</v>
      </c>
      <c r="D1157" s="131">
        <v>28185.251400709152</v>
      </c>
      <c r="F1157" s="131">
        <v>4850.75</v>
      </c>
      <c r="G1157" s="131">
        <v>5011.25</v>
      </c>
      <c r="H1157" s="131">
        <v>23247.781184102656</v>
      </c>
    </row>
    <row r="1158" spans="1:8" ht="12.75">
      <c r="A1158" s="130">
        <v>38380.90729166667</v>
      </c>
      <c r="C1158" s="153" t="s">
        <v>777</v>
      </c>
      <c r="D1158" s="131">
        <v>783.8423219983843</v>
      </c>
      <c r="F1158" s="131">
        <v>24.65131842315944</v>
      </c>
      <c r="G1158" s="131">
        <v>29.3981291921782</v>
      </c>
      <c r="H1158" s="131">
        <v>783.8423219983843</v>
      </c>
    </row>
    <row r="1160" spans="3:8" ht="12.75">
      <c r="C1160" s="153" t="s">
        <v>778</v>
      </c>
      <c r="D1160" s="131">
        <v>2.781037184499488</v>
      </c>
      <c r="F1160" s="131">
        <v>0.5081960196497334</v>
      </c>
      <c r="G1160" s="131">
        <v>0.5866426379082703</v>
      </c>
      <c r="H1160" s="131">
        <v>3.371686595770236</v>
      </c>
    </row>
    <row r="1161" spans="1:10" ht="12.75">
      <c r="A1161" s="147" t="s">
        <v>767</v>
      </c>
      <c r="C1161" s="148" t="s">
        <v>768</v>
      </c>
      <c r="D1161" s="148" t="s">
        <v>769</v>
      </c>
      <c r="F1161" s="148" t="s">
        <v>770</v>
      </c>
      <c r="G1161" s="148" t="s">
        <v>771</v>
      </c>
      <c r="H1161" s="148" t="s">
        <v>772</v>
      </c>
      <c r="I1161" s="149" t="s">
        <v>773</v>
      </c>
      <c r="J1161" s="148" t="s">
        <v>774</v>
      </c>
    </row>
    <row r="1162" spans="1:8" ht="12.75">
      <c r="A1162" s="150" t="s">
        <v>839</v>
      </c>
      <c r="C1162" s="151">
        <v>292.40199999976903</v>
      </c>
      <c r="D1162" s="131">
        <v>29502</v>
      </c>
      <c r="F1162" s="131">
        <v>18966.25</v>
      </c>
      <c r="G1162" s="131">
        <v>18749</v>
      </c>
      <c r="H1162" s="152" t="s">
        <v>1256</v>
      </c>
    </row>
    <row r="1164" spans="4:8" ht="12.75">
      <c r="D1164" s="131">
        <v>29581.666573762894</v>
      </c>
      <c r="F1164" s="131">
        <v>19151.25</v>
      </c>
      <c r="G1164" s="131">
        <v>18672.5</v>
      </c>
      <c r="H1164" s="152" t="s">
        <v>1257</v>
      </c>
    </row>
    <row r="1166" spans="4:8" ht="12.75">
      <c r="D1166" s="131">
        <v>29861.05897039175</v>
      </c>
      <c r="F1166" s="131">
        <v>18758.25</v>
      </c>
      <c r="G1166" s="131">
        <v>18855.5</v>
      </c>
      <c r="H1166" s="152" t="s">
        <v>1258</v>
      </c>
    </row>
    <row r="1168" spans="1:8" ht="12.75">
      <c r="A1168" s="147" t="s">
        <v>775</v>
      </c>
      <c r="C1168" s="153" t="s">
        <v>776</v>
      </c>
      <c r="D1168" s="131">
        <v>29648.241848051548</v>
      </c>
      <c r="F1168" s="131">
        <v>18958.583333333332</v>
      </c>
      <c r="G1168" s="131">
        <v>18759</v>
      </c>
      <c r="H1168" s="131">
        <v>10804.922858008873</v>
      </c>
    </row>
    <row r="1169" spans="1:8" ht="12.75">
      <c r="A1169" s="130">
        <v>38380.90796296296</v>
      </c>
      <c r="C1169" s="153" t="s">
        <v>777</v>
      </c>
      <c r="D1169" s="131">
        <v>188.56043173156692</v>
      </c>
      <c r="F1169" s="131">
        <v>196.6121393335959</v>
      </c>
      <c r="G1169" s="131">
        <v>91.90892230899023</v>
      </c>
      <c r="H1169" s="131">
        <v>188.56043173156692</v>
      </c>
    </row>
    <row r="1171" spans="3:8" ht="12.75">
      <c r="C1171" s="153" t="s">
        <v>778</v>
      </c>
      <c r="D1171" s="131">
        <v>0.6359919508817652</v>
      </c>
      <c r="F1171" s="131">
        <v>1.0370613451265043</v>
      </c>
      <c r="G1171" s="131">
        <v>0.4899457450236699</v>
      </c>
      <c r="H1171" s="131">
        <v>1.7451344559281265</v>
      </c>
    </row>
    <row r="1172" spans="1:10" ht="12.75">
      <c r="A1172" s="147" t="s">
        <v>767</v>
      </c>
      <c r="C1172" s="148" t="s">
        <v>768</v>
      </c>
      <c r="D1172" s="148" t="s">
        <v>769</v>
      </c>
      <c r="F1172" s="148" t="s">
        <v>770</v>
      </c>
      <c r="G1172" s="148" t="s">
        <v>771</v>
      </c>
      <c r="H1172" s="148" t="s">
        <v>772</v>
      </c>
      <c r="I1172" s="149" t="s">
        <v>773</v>
      </c>
      <c r="J1172" s="148" t="s">
        <v>774</v>
      </c>
    </row>
    <row r="1173" spans="1:8" ht="12.75">
      <c r="A1173" s="150" t="s">
        <v>893</v>
      </c>
      <c r="C1173" s="151">
        <v>309.418</v>
      </c>
      <c r="D1173" s="131">
        <v>24865.662566572428</v>
      </c>
      <c r="F1173" s="131">
        <v>6088</v>
      </c>
      <c r="G1173" s="131">
        <v>5934</v>
      </c>
      <c r="H1173" s="152" t="s">
        <v>1259</v>
      </c>
    </row>
    <row r="1175" spans="4:8" ht="12.75">
      <c r="D1175" s="131">
        <v>24559.76456323266</v>
      </c>
      <c r="F1175" s="131">
        <v>5934</v>
      </c>
      <c r="G1175" s="131">
        <v>5904</v>
      </c>
      <c r="H1175" s="152" t="s">
        <v>1260</v>
      </c>
    </row>
    <row r="1177" spans="4:8" ht="12.75">
      <c r="D1177" s="131">
        <v>24830.149733304977</v>
      </c>
      <c r="F1177" s="131">
        <v>5912</v>
      </c>
      <c r="G1177" s="131">
        <v>5852</v>
      </c>
      <c r="H1177" s="152" t="s">
        <v>1261</v>
      </c>
    </row>
    <row r="1179" spans="1:8" ht="12.75">
      <c r="A1179" s="147" t="s">
        <v>775</v>
      </c>
      <c r="C1179" s="153" t="s">
        <v>776</v>
      </c>
      <c r="D1179" s="131">
        <v>24751.858954370022</v>
      </c>
      <c r="F1179" s="131">
        <v>5978</v>
      </c>
      <c r="G1179" s="131">
        <v>5896.666666666666</v>
      </c>
      <c r="H1179" s="131">
        <v>18819.46203722166</v>
      </c>
    </row>
    <row r="1180" spans="1:8" ht="12.75">
      <c r="A1180" s="130">
        <v>38380.9084375</v>
      </c>
      <c r="C1180" s="153" t="s">
        <v>777</v>
      </c>
      <c r="D1180" s="131">
        <v>167.3035614133196</v>
      </c>
      <c r="F1180" s="131">
        <v>95.89577675789482</v>
      </c>
      <c r="G1180" s="131">
        <v>41.48895435333763</v>
      </c>
      <c r="H1180" s="131">
        <v>167.3035614133196</v>
      </c>
    </row>
    <row r="1182" spans="3:8" ht="12.75">
      <c r="C1182" s="153" t="s">
        <v>778</v>
      </c>
      <c r="D1182" s="131">
        <v>0.6759232174106328</v>
      </c>
      <c r="F1182" s="131">
        <v>1.6041448102692346</v>
      </c>
      <c r="G1182" s="131">
        <v>0.7036001303562065</v>
      </c>
      <c r="H1182" s="131">
        <v>0.8889922628097551</v>
      </c>
    </row>
    <row r="1183" spans="1:10" ht="12.75">
      <c r="A1183" s="147" t="s">
        <v>767</v>
      </c>
      <c r="C1183" s="148" t="s">
        <v>768</v>
      </c>
      <c r="D1183" s="148" t="s">
        <v>769</v>
      </c>
      <c r="F1183" s="148" t="s">
        <v>770</v>
      </c>
      <c r="G1183" s="148" t="s">
        <v>771</v>
      </c>
      <c r="H1183" s="148" t="s">
        <v>772</v>
      </c>
      <c r="I1183" s="149" t="s">
        <v>773</v>
      </c>
      <c r="J1183" s="148" t="s">
        <v>774</v>
      </c>
    </row>
    <row r="1184" spans="1:8" ht="12.75">
      <c r="A1184" s="150" t="s">
        <v>843</v>
      </c>
      <c r="C1184" s="151">
        <v>324.75400000019</v>
      </c>
      <c r="D1184" s="131">
        <v>51354.43540143967</v>
      </c>
      <c r="F1184" s="131">
        <v>26511</v>
      </c>
      <c r="G1184" s="131">
        <v>23498</v>
      </c>
      <c r="H1184" s="152" t="s">
        <v>1262</v>
      </c>
    </row>
    <row r="1186" spans="4:8" ht="12.75">
      <c r="D1186" s="131">
        <v>51728.24746090174</v>
      </c>
      <c r="F1186" s="131">
        <v>25838</v>
      </c>
      <c r="G1186" s="131">
        <v>23803</v>
      </c>
      <c r="H1186" s="152" t="s">
        <v>1263</v>
      </c>
    </row>
    <row r="1188" spans="4:8" ht="12.75">
      <c r="D1188" s="131">
        <v>51495.48913025856</v>
      </c>
      <c r="F1188" s="131">
        <v>26456.999999970198</v>
      </c>
      <c r="G1188" s="131">
        <v>23546</v>
      </c>
      <c r="H1188" s="152" t="s">
        <v>1264</v>
      </c>
    </row>
    <row r="1190" spans="1:8" ht="12.75">
      <c r="A1190" s="147" t="s">
        <v>775</v>
      </c>
      <c r="C1190" s="153" t="s">
        <v>776</v>
      </c>
      <c r="D1190" s="131">
        <v>51526.05733086665</v>
      </c>
      <c r="F1190" s="131">
        <v>26268.666666656733</v>
      </c>
      <c r="G1190" s="131">
        <v>23615.666666666664</v>
      </c>
      <c r="H1190" s="131">
        <v>26068.99921683846</v>
      </c>
    </row>
    <row r="1191" spans="1:8" ht="12.75">
      <c r="A1191" s="130">
        <v>38380.90892361111</v>
      </c>
      <c r="C1191" s="153" t="s">
        <v>777</v>
      </c>
      <c r="D1191" s="131">
        <v>188.77148914907647</v>
      </c>
      <c r="F1191" s="131">
        <v>373.94429174389086</v>
      </c>
      <c r="G1191" s="131">
        <v>164.00101625701387</v>
      </c>
      <c r="H1191" s="131">
        <v>188.77148914907647</v>
      </c>
    </row>
    <row r="1193" spans="3:8" ht="12.75">
      <c r="C1193" s="153" t="s">
        <v>778</v>
      </c>
      <c r="D1193" s="131">
        <v>0.366361213971621</v>
      </c>
      <c r="F1193" s="131">
        <v>1.4235373895795962</v>
      </c>
      <c r="G1193" s="131">
        <v>0.6944585497918636</v>
      </c>
      <c r="H1193" s="131">
        <v>0.7241225011320932</v>
      </c>
    </row>
    <row r="1194" spans="1:10" ht="12.75">
      <c r="A1194" s="147" t="s">
        <v>767</v>
      </c>
      <c r="C1194" s="148" t="s">
        <v>768</v>
      </c>
      <c r="D1194" s="148" t="s">
        <v>769</v>
      </c>
      <c r="F1194" s="148" t="s">
        <v>770</v>
      </c>
      <c r="G1194" s="148" t="s">
        <v>771</v>
      </c>
      <c r="H1194" s="148" t="s">
        <v>772</v>
      </c>
      <c r="I1194" s="149" t="s">
        <v>773</v>
      </c>
      <c r="J1194" s="148" t="s">
        <v>774</v>
      </c>
    </row>
    <row r="1195" spans="1:8" ht="12.75">
      <c r="A1195" s="150" t="s">
        <v>862</v>
      </c>
      <c r="C1195" s="151">
        <v>343.82299999985844</v>
      </c>
      <c r="D1195" s="131">
        <v>23972.08775445819</v>
      </c>
      <c r="F1195" s="131">
        <v>21130</v>
      </c>
      <c r="G1195" s="131">
        <v>21818</v>
      </c>
      <c r="H1195" s="152" t="s">
        <v>1265</v>
      </c>
    </row>
    <row r="1197" spans="4:8" ht="12.75">
      <c r="D1197" s="131">
        <v>23715.429511994123</v>
      </c>
      <c r="F1197" s="131">
        <v>21398</v>
      </c>
      <c r="G1197" s="131">
        <v>21090</v>
      </c>
      <c r="H1197" s="152" t="s">
        <v>1266</v>
      </c>
    </row>
    <row r="1199" spans="4:8" ht="12.75">
      <c r="D1199" s="131">
        <v>23805.26110139489</v>
      </c>
      <c r="F1199" s="131">
        <v>21332</v>
      </c>
      <c r="G1199" s="131">
        <v>20802</v>
      </c>
      <c r="H1199" s="152" t="s">
        <v>1267</v>
      </c>
    </row>
    <row r="1201" spans="1:8" ht="12.75">
      <c r="A1201" s="147" t="s">
        <v>775</v>
      </c>
      <c r="C1201" s="153" t="s">
        <v>776</v>
      </c>
      <c r="D1201" s="131">
        <v>23830.926122615732</v>
      </c>
      <c r="F1201" s="131">
        <v>21286.666666666664</v>
      </c>
      <c r="G1201" s="131">
        <v>21236.666666666664</v>
      </c>
      <c r="H1201" s="131">
        <v>2565.652898572019</v>
      </c>
    </row>
    <row r="1202" spans="1:8" ht="12.75">
      <c r="A1202" s="130">
        <v>38380.909363425926</v>
      </c>
      <c r="C1202" s="153" t="s">
        <v>777</v>
      </c>
      <c r="D1202" s="131">
        <v>130.2397149178324</v>
      </c>
      <c r="F1202" s="131">
        <v>139.63285191291243</v>
      </c>
      <c r="G1202" s="131">
        <v>523.6385521839787</v>
      </c>
      <c r="H1202" s="131">
        <v>130.2397149178324</v>
      </c>
    </row>
    <row r="1204" spans="3:8" ht="12.75">
      <c r="C1204" s="153" t="s">
        <v>778</v>
      </c>
      <c r="D1204" s="131">
        <v>0.5465155413923839</v>
      </c>
      <c r="F1204" s="131">
        <v>0.6559639144045372</v>
      </c>
      <c r="G1204" s="131">
        <v>2.4657285458357183</v>
      </c>
      <c r="H1204" s="131">
        <v>5.076279608606476</v>
      </c>
    </row>
    <row r="1205" spans="1:10" ht="12.75">
      <c r="A1205" s="147" t="s">
        <v>767</v>
      </c>
      <c r="C1205" s="148" t="s">
        <v>768</v>
      </c>
      <c r="D1205" s="148" t="s">
        <v>769</v>
      </c>
      <c r="F1205" s="148" t="s">
        <v>770</v>
      </c>
      <c r="G1205" s="148" t="s">
        <v>771</v>
      </c>
      <c r="H1205" s="148" t="s">
        <v>772</v>
      </c>
      <c r="I1205" s="149" t="s">
        <v>773</v>
      </c>
      <c r="J1205" s="148" t="s">
        <v>774</v>
      </c>
    </row>
    <row r="1206" spans="1:8" ht="12.75">
      <c r="A1206" s="150" t="s">
        <v>844</v>
      </c>
      <c r="C1206" s="151">
        <v>361.38400000007823</v>
      </c>
      <c r="D1206" s="131">
        <v>44612.87109673023</v>
      </c>
      <c r="F1206" s="131">
        <v>22514</v>
      </c>
      <c r="G1206" s="131">
        <v>22062</v>
      </c>
      <c r="H1206" s="152" t="s">
        <v>1268</v>
      </c>
    </row>
    <row r="1208" spans="4:8" ht="12.75">
      <c r="D1208" s="131">
        <v>44468.882985532284</v>
      </c>
      <c r="F1208" s="131">
        <v>22092</v>
      </c>
      <c r="G1208" s="131">
        <v>21954</v>
      </c>
      <c r="H1208" s="152" t="s">
        <v>1269</v>
      </c>
    </row>
    <row r="1210" spans="4:8" ht="12.75">
      <c r="D1210" s="131">
        <v>44520.64301729202</v>
      </c>
      <c r="F1210" s="131">
        <v>22006</v>
      </c>
      <c r="G1210" s="131">
        <v>22418</v>
      </c>
      <c r="H1210" s="152" t="s">
        <v>1270</v>
      </c>
    </row>
    <row r="1212" spans="1:8" ht="12.75">
      <c r="A1212" s="147" t="s">
        <v>775</v>
      </c>
      <c r="C1212" s="153" t="s">
        <v>776</v>
      </c>
      <c r="D1212" s="131">
        <v>44534.132366518184</v>
      </c>
      <c r="F1212" s="131">
        <v>22204</v>
      </c>
      <c r="G1212" s="131">
        <v>22144.666666666664</v>
      </c>
      <c r="H1212" s="131">
        <v>22357.404596340344</v>
      </c>
    </row>
    <row r="1213" spans="1:8" ht="12.75">
      <c r="A1213" s="130">
        <v>38380.909791666665</v>
      </c>
      <c r="C1213" s="153" t="s">
        <v>777</v>
      </c>
      <c r="D1213" s="131">
        <v>72.93569735101892</v>
      </c>
      <c r="F1213" s="131">
        <v>271.8896835115301</v>
      </c>
      <c r="G1213" s="131">
        <v>242.79483794622433</v>
      </c>
      <c r="H1213" s="131">
        <v>72.93569735101892</v>
      </c>
    </row>
    <row r="1215" spans="3:8" ht="12.75">
      <c r="C1215" s="153" t="s">
        <v>778</v>
      </c>
      <c r="D1215" s="131">
        <v>0.1637748250055809</v>
      </c>
      <c r="F1215" s="131">
        <v>1.224507672093002</v>
      </c>
      <c r="G1215" s="131">
        <v>1.0964032179887908</v>
      </c>
      <c r="H1215" s="131">
        <v>0.32622613701304887</v>
      </c>
    </row>
    <row r="1216" spans="1:10" ht="12.75">
      <c r="A1216" s="147" t="s">
        <v>767</v>
      </c>
      <c r="C1216" s="148" t="s">
        <v>768</v>
      </c>
      <c r="D1216" s="148" t="s">
        <v>769</v>
      </c>
      <c r="F1216" s="148" t="s">
        <v>770</v>
      </c>
      <c r="G1216" s="148" t="s">
        <v>771</v>
      </c>
      <c r="H1216" s="148" t="s">
        <v>772</v>
      </c>
      <c r="I1216" s="149" t="s">
        <v>773</v>
      </c>
      <c r="J1216" s="148" t="s">
        <v>774</v>
      </c>
    </row>
    <row r="1217" spans="1:8" ht="12.75">
      <c r="A1217" s="150" t="s">
        <v>863</v>
      </c>
      <c r="C1217" s="151">
        <v>371.029</v>
      </c>
      <c r="D1217" s="131">
        <v>35914.69948267937</v>
      </c>
      <c r="F1217" s="131">
        <v>30250</v>
      </c>
      <c r="G1217" s="131">
        <v>30727.999999970198</v>
      </c>
      <c r="H1217" s="152" t="s">
        <v>1271</v>
      </c>
    </row>
    <row r="1219" spans="4:8" ht="12.75">
      <c r="D1219" s="131">
        <v>36081.68001127243</v>
      </c>
      <c r="F1219" s="131">
        <v>29920.000000029802</v>
      </c>
      <c r="G1219" s="131">
        <v>29898</v>
      </c>
      <c r="H1219" s="152" t="s">
        <v>1272</v>
      </c>
    </row>
    <row r="1221" spans="4:8" ht="12.75">
      <c r="D1221" s="131">
        <v>35676.199388206005</v>
      </c>
      <c r="F1221" s="131">
        <v>29875.999999970198</v>
      </c>
      <c r="G1221" s="131">
        <v>30802</v>
      </c>
      <c r="H1221" s="152" t="s">
        <v>1273</v>
      </c>
    </row>
    <row r="1223" spans="1:8" ht="12.75">
      <c r="A1223" s="147" t="s">
        <v>775</v>
      </c>
      <c r="C1223" s="153" t="s">
        <v>776</v>
      </c>
      <c r="D1223" s="131">
        <v>35890.85962738594</v>
      </c>
      <c r="F1223" s="131">
        <v>30015.333333333336</v>
      </c>
      <c r="G1223" s="131">
        <v>30475.99999999007</v>
      </c>
      <c r="H1223" s="131">
        <v>5700.219740145178</v>
      </c>
    </row>
    <row r="1224" spans="1:8" ht="12.75">
      <c r="A1224" s="130">
        <v>38380.91023148148</v>
      </c>
      <c r="C1224" s="153" t="s">
        <v>777</v>
      </c>
      <c r="D1224" s="131">
        <v>203.78883174883907</v>
      </c>
      <c r="F1224" s="131">
        <v>204.41461135388766</v>
      </c>
      <c r="G1224" s="131">
        <v>501.928281722478</v>
      </c>
      <c r="H1224" s="131">
        <v>203.78883174883907</v>
      </c>
    </row>
    <row r="1226" spans="3:8" ht="12.75">
      <c r="C1226" s="153" t="s">
        <v>778</v>
      </c>
      <c r="D1226" s="131">
        <v>0.5678014788850068</v>
      </c>
      <c r="F1226" s="131">
        <v>0.6810339538254482</v>
      </c>
      <c r="G1226" s="131">
        <v>1.646962467917842</v>
      </c>
      <c r="H1226" s="131">
        <v>3.575104838741688</v>
      </c>
    </row>
    <row r="1227" spans="1:10" ht="12.75">
      <c r="A1227" s="147" t="s">
        <v>767</v>
      </c>
      <c r="C1227" s="148" t="s">
        <v>768</v>
      </c>
      <c r="D1227" s="148" t="s">
        <v>769</v>
      </c>
      <c r="F1227" s="148" t="s">
        <v>770</v>
      </c>
      <c r="G1227" s="148" t="s">
        <v>771</v>
      </c>
      <c r="H1227" s="148" t="s">
        <v>772</v>
      </c>
      <c r="I1227" s="149" t="s">
        <v>773</v>
      </c>
      <c r="J1227" s="148" t="s">
        <v>774</v>
      </c>
    </row>
    <row r="1228" spans="1:8" ht="12.75">
      <c r="A1228" s="150" t="s">
        <v>838</v>
      </c>
      <c r="C1228" s="151">
        <v>407.77100000018254</v>
      </c>
      <c r="D1228" s="131">
        <v>1079798.732477188</v>
      </c>
      <c r="F1228" s="131">
        <v>64800</v>
      </c>
      <c r="G1228" s="131">
        <v>63300</v>
      </c>
      <c r="H1228" s="152" t="s">
        <v>1274</v>
      </c>
    </row>
    <row r="1230" spans="4:8" ht="12.75">
      <c r="D1230" s="131">
        <v>1103045.5515766144</v>
      </c>
      <c r="F1230" s="131">
        <v>64300</v>
      </c>
      <c r="G1230" s="131">
        <v>62800</v>
      </c>
      <c r="H1230" s="152" t="s">
        <v>1275</v>
      </c>
    </row>
    <row r="1232" spans="4:8" ht="12.75">
      <c r="D1232" s="131">
        <v>1081423.6869487762</v>
      </c>
      <c r="F1232" s="131">
        <v>64300</v>
      </c>
      <c r="G1232" s="131">
        <v>63400</v>
      </c>
      <c r="H1232" s="152" t="s">
        <v>1276</v>
      </c>
    </row>
    <row r="1234" spans="1:8" ht="12.75">
      <c r="A1234" s="147" t="s">
        <v>775</v>
      </c>
      <c r="C1234" s="153" t="s">
        <v>776</v>
      </c>
      <c r="D1234" s="131">
        <v>1088089.3236675262</v>
      </c>
      <c r="F1234" s="131">
        <v>64466.66666666667</v>
      </c>
      <c r="G1234" s="131">
        <v>63166.66666666667</v>
      </c>
      <c r="H1234" s="131">
        <v>1024283.2859316771</v>
      </c>
    </row>
    <row r="1235" spans="1:8" ht="12.75">
      <c r="A1235" s="130">
        <v>38380.91069444444</v>
      </c>
      <c r="C1235" s="153" t="s">
        <v>777</v>
      </c>
      <c r="D1235" s="131">
        <v>12977.93065976975</v>
      </c>
      <c r="F1235" s="131">
        <v>288.6751345948129</v>
      </c>
      <c r="G1235" s="131">
        <v>321.4550253664318</v>
      </c>
      <c r="H1235" s="131">
        <v>12977.93065976975</v>
      </c>
    </row>
    <row r="1237" spans="3:8" ht="12.75">
      <c r="C1237" s="153" t="s">
        <v>778</v>
      </c>
      <c r="D1237" s="131">
        <v>1.1927265875586566</v>
      </c>
      <c r="F1237" s="131">
        <v>0.4477897641077759</v>
      </c>
      <c r="G1237" s="131">
        <v>0.5088997763056967</v>
      </c>
      <c r="H1237" s="131">
        <v>1.2670255229211485</v>
      </c>
    </row>
    <row r="1238" spans="1:10" ht="12.75">
      <c r="A1238" s="147" t="s">
        <v>767</v>
      </c>
      <c r="C1238" s="148" t="s">
        <v>768</v>
      </c>
      <c r="D1238" s="148" t="s">
        <v>769</v>
      </c>
      <c r="F1238" s="148" t="s">
        <v>770</v>
      </c>
      <c r="G1238" s="148" t="s">
        <v>771</v>
      </c>
      <c r="H1238" s="148" t="s">
        <v>772</v>
      </c>
      <c r="I1238" s="149" t="s">
        <v>773</v>
      </c>
      <c r="J1238" s="148" t="s">
        <v>774</v>
      </c>
    </row>
    <row r="1239" spans="1:8" ht="12.75">
      <c r="A1239" s="150" t="s">
        <v>845</v>
      </c>
      <c r="C1239" s="151">
        <v>455.40299999993294</v>
      </c>
      <c r="D1239" s="131">
        <v>53620.99661928415</v>
      </c>
      <c r="F1239" s="131">
        <v>42147.5</v>
      </c>
      <c r="G1239" s="131">
        <v>44227.5</v>
      </c>
      <c r="H1239" s="152" t="s">
        <v>1277</v>
      </c>
    </row>
    <row r="1241" spans="4:8" ht="12.75">
      <c r="D1241" s="131">
        <v>52645.2474796772</v>
      </c>
      <c r="F1241" s="131">
        <v>41927.5</v>
      </c>
      <c r="G1241" s="131">
        <v>43905</v>
      </c>
      <c r="H1241" s="152" t="s">
        <v>1278</v>
      </c>
    </row>
    <row r="1243" spans="4:8" ht="12.75">
      <c r="D1243" s="131">
        <v>53525.42501807213</v>
      </c>
      <c r="F1243" s="131">
        <v>41630</v>
      </c>
      <c r="G1243" s="131">
        <v>43895</v>
      </c>
      <c r="H1243" s="152" t="s">
        <v>1279</v>
      </c>
    </row>
    <row r="1245" spans="1:8" ht="12.75">
      <c r="A1245" s="147" t="s">
        <v>775</v>
      </c>
      <c r="C1245" s="153" t="s">
        <v>776</v>
      </c>
      <c r="D1245" s="131">
        <v>53263.88970567782</v>
      </c>
      <c r="F1245" s="131">
        <v>41901.666666666664</v>
      </c>
      <c r="G1245" s="131">
        <v>44009.16666666667</v>
      </c>
      <c r="H1245" s="131">
        <v>10314.599492499534</v>
      </c>
    </row>
    <row r="1246" spans="1:8" ht="12.75">
      <c r="A1246" s="130">
        <v>38380.91134259259</v>
      </c>
      <c r="C1246" s="153" t="s">
        <v>777</v>
      </c>
      <c r="D1246" s="131">
        <v>537.886731182953</v>
      </c>
      <c r="F1246" s="131">
        <v>259.7153890960898</v>
      </c>
      <c r="G1246" s="131">
        <v>189.14831041627977</v>
      </c>
      <c r="H1246" s="131">
        <v>537.886731182953</v>
      </c>
    </row>
    <row r="1248" spans="3:8" ht="12.75">
      <c r="C1248" s="153" t="s">
        <v>778</v>
      </c>
      <c r="D1248" s="131">
        <v>1.009852517634692</v>
      </c>
      <c r="F1248" s="131">
        <v>0.6198211425864281</v>
      </c>
      <c r="G1248" s="131">
        <v>0.42979298346847394</v>
      </c>
      <c r="H1248" s="131">
        <v>5.214809664438139</v>
      </c>
    </row>
    <row r="1249" spans="1:16" ht="12.75">
      <c r="A1249" s="141" t="s">
        <v>758</v>
      </c>
      <c r="B1249" s="136" t="s">
        <v>1280</v>
      </c>
      <c r="D1249" s="141" t="s">
        <v>759</v>
      </c>
      <c r="E1249" s="136" t="s">
        <v>760</v>
      </c>
      <c r="F1249" s="137" t="s">
        <v>795</v>
      </c>
      <c r="G1249" s="142" t="s">
        <v>762</v>
      </c>
      <c r="H1249" s="143">
        <v>1</v>
      </c>
      <c r="I1249" s="144" t="s">
        <v>763</v>
      </c>
      <c r="J1249" s="143">
        <v>11</v>
      </c>
      <c r="K1249" s="142" t="s">
        <v>764</v>
      </c>
      <c r="L1249" s="145">
        <v>1</v>
      </c>
      <c r="M1249" s="142" t="s">
        <v>765</v>
      </c>
      <c r="N1249" s="146">
        <v>1</v>
      </c>
      <c r="O1249" s="142" t="s">
        <v>766</v>
      </c>
      <c r="P1249" s="146">
        <v>1</v>
      </c>
    </row>
    <row r="1251" spans="1:10" ht="12.75">
      <c r="A1251" s="147" t="s">
        <v>767</v>
      </c>
      <c r="C1251" s="148" t="s">
        <v>768</v>
      </c>
      <c r="D1251" s="148" t="s">
        <v>769</v>
      </c>
      <c r="F1251" s="148" t="s">
        <v>770</v>
      </c>
      <c r="G1251" s="148" t="s">
        <v>771</v>
      </c>
      <c r="H1251" s="148" t="s">
        <v>772</v>
      </c>
      <c r="I1251" s="149" t="s">
        <v>773</v>
      </c>
      <c r="J1251" s="148" t="s">
        <v>774</v>
      </c>
    </row>
    <row r="1252" spans="1:8" ht="12.75">
      <c r="A1252" s="150" t="s">
        <v>841</v>
      </c>
      <c r="C1252" s="151">
        <v>228.61599999992177</v>
      </c>
      <c r="D1252" s="131">
        <v>29285.798099130392</v>
      </c>
      <c r="F1252" s="131">
        <v>25255</v>
      </c>
      <c r="G1252" s="131">
        <v>26079.999999970198</v>
      </c>
      <c r="H1252" s="152" t="s">
        <v>1281</v>
      </c>
    </row>
    <row r="1254" spans="4:8" ht="12.75">
      <c r="D1254" s="131">
        <v>28936.440379738808</v>
      </c>
      <c r="F1254" s="131">
        <v>26177.999999970198</v>
      </c>
      <c r="G1254" s="131">
        <v>26263</v>
      </c>
      <c r="H1254" s="152" t="s">
        <v>1282</v>
      </c>
    </row>
    <row r="1256" spans="4:8" ht="12.75">
      <c r="D1256" s="131">
        <v>29088.38028421998</v>
      </c>
      <c r="F1256" s="131">
        <v>25720.000000029802</v>
      </c>
      <c r="G1256" s="131">
        <v>25457</v>
      </c>
      <c r="H1256" s="152" t="s">
        <v>1283</v>
      </c>
    </row>
    <row r="1258" spans="1:8" ht="12.75">
      <c r="A1258" s="147" t="s">
        <v>775</v>
      </c>
      <c r="C1258" s="153" t="s">
        <v>776</v>
      </c>
      <c r="D1258" s="131">
        <v>29103.539587696396</v>
      </c>
      <c r="F1258" s="131">
        <v>25717.666666666664</v>
      </c>
      <c r="G1258" s="131">
        <v>25933.333333323397</v>
      </c>
      <c r="H1258" s="131">
        <v>3275.2968389286175</v>
      </c>
    </row>
    <row r="1259" spans="1:8" ht="12.75">
      <c r="A1259" s="130">
        <v>38380.91357638889</v>
      </c>
      <c r="C1259" s="153" t="s">
        <v>777</v>
      </c>
      <c r="D1259" s="131">
        <v>175.171508488884</v>
      </c>
      <c r="F1259" s="131">
        <v>461.50442394358333</v>
      </c>
      <c r="G1259" s="131">
        <v>422.54270000682874</v>
      </c>
      <c r="H1259" s="131">
        <v>175.171508488884</v>
      </c>
    </row>
    <row r="1261" spans="3:8" ht="12.75">
      <c r="C1261" s="153" t="s">
        <v>778</v>
      </c>
      <c r="D1261" s="131">
        <v>0.601890735527366</v>
      </c>
      <c r="F1261" s="131">
        <v>1.7945034824708699</v>
      </c>
      <c r="G1261" s="131">
        <v>1.6293420308752855</v>
      </c>
      <c r="H1261" s="131">
        <v>5.348263595741275</v>
      </c>
    </row>
    <row r="1262" spans="1:10" ht="12.75">
      <c r="A1262" s="147" t="s">
        <v>767</v>
      </c>
      <c r="C1262" s="148" t="s">
        <v>768</v>
      </c>
      <c r="D1262" s="148" t="s">
        <v>769</v>
      </c>
      <c r="F1262" s="148" t="s">
        <v>770</v>
      </c>
      <c r="G1262" s="148" t="s">
        <v>771</v>
      </c>
      <c r="H1262" s="148" t="s">
        <v>772</v>
      </c>
      <c r="I1262" s="149" t="s">
        <v>773</v>
      </c>
      <c r="J1262" s="148" t="s">
        <v>774</v>
      </c>
    </row>
    <row r="1263" spans="1:8" ht="12.75">
      <c r="A1263" s="150" t="s">
        <v>842</v>
      </c>
      <c r="C1263" s="151">
        <v>231.6040000000503</v>
      </c>
      <c r="D1263" s="131">
        <v>22273.77618432045</v>
      </c>
      <c r="F1263" s="131">
        <v>18853</v>
      </c>
      <c r="G1263" s="131">
        <v>20002</v>
      </c>
      <c r="H1263" s="152" t="s">
        <v>1284</v>
      </c>
    </row>
    <row r="1265" spans="4:8" ht="12.75">
      <c r="D1265" s="131">
        <v>22023.578984349966</v>
      </c>
      <c r="F1265" s="131">
        <v>19162</v>
      </c>
      <c r="G1265" s="131">
        <v>19752</v>
      </c>
      <c r="H1265" s="152" t="s">
        <v>1285</v>
      </c>
    </row>
    <row r="1267" spans="4:8" ht="12.75">
      <c r="D1267" s="131">
        <v>22002.472657948732</v>
      </c>
      <c r="F1267" s="131">
        <v>18270</v>
      </c>
      <c r="G1267" s="131">
        <v>20027</v>
      </c>
      <c r="H1267" s="152" t="s">
        <v>1286</v>
      </c>
    </row>
    <row r="1269" spans="1:8" ht="12.75">
      <c r="A1269" s="147" t="s">
        <v>775</v>
      </c>
      <c r="C1269" s="153" t="s">
        <v>776</v>
      </c>
      <c r="D1269" s="131">
        <v>22099.942608873047</v>
      </c>
      <c r="F1269" s="131">
        <v>18761.666666666668</v>
      </c>
      <c r="G1269" s="131">
        <v>19927</v>
      </c>
      <c r="H1269" s="131">
        <v>2716.482838758107</v>
      </c>
    </row>
    <row r="1270" spans="1:8" ht="12.75">
      <c r="A1270" s="130">
        <v>38380.914039351854</v>
      </c>
      <c r="C1270" s="153" t="s">
        <v>777</v>
      </c>
      <c r="D1270" s="131">
        <v>150.91372773236574</v>
      </c>
      <c r="F1270" s="131">
        <v>452.9595272574949</v>
      </c>
      <c r="G1270" s="131">
        <v>152.0690632574555</v>
      </c>
      <c r="H1270" s="131">
        <v>150.91372773236574</v>
      </c>
    </row>
    <row r="1272" spans="3:8" ht="12.75">
      <c r="C1272" s="153" t="s">
        <v>778</v>
      </c>
      <c r="D1272" s="131">
        <v>0.682869319632416</v>
      </c>
      <c r="F1272" s="131">
        <v>2.4142819255085453</v>
      </c>
      <c r="G1272" s="131">
        <v>0.7631307435010564</v>
      </c>
      <c r="H1272" s="131">
        <v>5.555482463543148</v>
      </c>
    </row>
    <row r="1273" spans="1:10" ht="12.75">
      <c r="A1273" s="147" t="s">
        <v>767</v>
      </c>
      <c r="C1273" s="148" t="s">
        <v>768</v>
      </c>
      <c r="D1273" s="148" t="s">
        <v>769</v>
      </c>
      <c r="F1273" s="148" t="s">
        <v>770</v>
      </c>
      <c r="G1273" s="148" t="s">
        <v>771</v>
      </c>
      <c r="H1273" s="148" t="s">
        <v>772</v>
      </c>
      <c r="I1273" s="149" t="s">
        <v>773</v>
      </c>
      <c r="J1273" s="148" t="s">
        <v>774</v>
      </c>
    </row>
    <row r="1274" spans="1:8" ht="12.75">
      <c r="A1274" s="150" t="s">
        <v>840</v>
      </c>
      <c r="C1274" s="151">
        <v>267.7160000000149</v>
      </c>
      <c r="D1274" s="131">
        <v>7335.908854573965</v>
      </c>
      <c r="F1274" s="131">
        <v>4776.5</v>
      </c>
      <c r="G1274" s="131">
        <v>4932</v>
      </c>
      <c r="H1274" s="152" t="s">
        <v>1287</v>
      </c>
    </row>
    <row r="1276" spans="4:8" ht="12.75">
      <c r="D1276" s="131">
        <v>7229.224591836333</v>
      </c>
      <c r="F1276" s="131">
        <v>4811.5</v>
      </c>
      <c r="G1276" s="131">
        <v>4953.75</v>
      </c>
      <c r="H1276" s="152" t="s">
        <v>1288</v>
      </c>
    </row>
    <row r="1278" spans="4:8" ht="12.75">
      <c r="D1278" s="131">
        <v>7293.178888946772</v>
      </c>
      <c r="F1278" s="131">
        <v>4753.75</v>
      </c>
      <c r="G1278" s="131">
        <v>4941.5</v>
      </c>
      <c r="H1278" s="152" t="s">
        <v>1289</v>
      </c>
    </row>
    <row r="1280" spans="1:8" ht="12.75">
      <c r="A1280" s="147" t="s">
        <v>775</v>
      </c>
      <c r="C1280" s="153" t="s">
        <v>776</v>
      </c>
      <c r="D1280" s="131">
        <v>7286.104111785689</v>
      </c>
      <c r="F1280" s="131">
        <v>4780.583333333333</v>
      </c>
      <c r="G1280" s="131">
        <v>4942.416666666667</v>
      </c>
      <c r="H1280" s="131">
        <v>2418.0801446777878</v>
      </c>
    </row>
    <row r="1281" spans="1:8" ht="12.75">
      <c r="A1281" s="130">
        <v>38380.9146875</v>
      </c>
      <c r="C1281" s="153" t="s">
        <v>777</v>
      </c>
      <c r="D1281" s="131">
        <v>53.692851785671735</v>
      </c>
      <c r="F1281" s="131">
        <v>29.09073449284726</v>
      </c>
      <c r="G1281" s="131">
        <v>10.90393659800594</v>
      </c>
      <c r="H1281" s="131">
        <v>53.692851785671735</v>
      </c>
    </row>
    <row r="1283" spans="3:8" ht="12.75">
      <c r="C1283" s="153" t="s">
        <v>778</v>
      </c>
      <c r="D1283" s="131">
        <v>0.7369212814132108</v>
      </c>
      <c r="F1283" s="131">
        <v>0.6085185104923861</v>
      </c>
      <c r="G1283" s="131">
        <v>0.2206195335886143</v>
      </c>
      <c r="H1283" s="131">
        <v>2.22047444969308</v>
      </c>
    </row>
    <row r="1284" spans="1:10" ht="12.75">
      <c r="A1284" s="147" t="s">
        <v>767</v>
      </c>
      <c r="C1284" s="148" t="s">
        <v>768</v>
      </c>
      <c r="D1284" s="148" t="s">
        <v>769</v>
      </c>
      <c r="F1284" s="148" t="s">
        <v>770</v>
      </c>
      <c r="G1284" s="148" t="s">
        <v>771</v>
      </c>
      <c r="H1284" s="148" t="s">
        <v>772</v>
      </c>
      <c r="I1284" s="149" t="s">
        <v>773</v>
      </c>
      <c r="J1284" s="148" t="s">
        <v>774</v>
      </c>
    </row>
    <row r="1285" spans="1:8" ht="12.75">
      <c r="A1285" s="150" t="s">
        <v>839</v>
      </c>
      <c r="C1285" s="151">
        <v>292.40199999976903</v>
      </c>
      <c r="D1285" s="131">
        <v>38826.55389410257</v>
      </c>
      <c r="F1285" s="131">
        <v>18410.25</v>
      </c>
      <c r="G1285" s="131">
        <v>18712.75</v>
      </c>
      <c r="H1285" s="152" t="s">
        <v>1290</v>
      </c>
    </row>
    <row r="1287" spans="4:8" ht="12.75">
      <c r="D1287" s="131">
        <v>39135.19519710541</v>
      </c>
      <c r="F1287" s="131">
        <v>18526</v>
      </c>
      <c r="G1287" s="131">
        <v>18585.75</v>
      </c>
      <c r="H1287" s="152" t="s">
        <v>1291</v>
      </c>
    </row>
    <row r="1289" spans="4:8" ht="12.75">
      <c r="D1289" s="131">
        <v>39453.88447123766</v>
      </c>
      <c r="F1289" s="131">
        <v>18493</v>
      </c>
      <c r="G1289" s="131">
        <v>18514.25</v>
      </c>
      <c r="H1289" s="152" t="s">
        <v>1292</v>
      </c>
    </row>
    <row r="1291" spans="1:8" ht="12.75">
      <c r="A1291" s="147" t="s">
        <v>775</v>
      </c>
      <c r="C1291" s="153" t="s">
        <v>776</v>
      </c>
      <c r="D1291" s="131">
        <v>39138.544520815216</v>
      </c>
      <c r="F1291" s="131">
        <v>18476.416666666668</v>
      </c>
      <c r="G1291" s="131">
        <v>18604.25</v>
      </c>
      <c r="H1291" s="131">
        <v>20588.300921953196</v>
      </c>
    </row>
    <row r="1292" spans="1:8" ht="12.75">
      <c r="A1292" s="130">
        <v>38380.915358796294</v>
      </c>
      <c r="C1292" s="153" t="s">
        <v>777</v>
      </c>
      <c r="D1292" s="131">
        <v>313.67869983300193</v>
      </c>
      <c r="F1292" s="131">
        <v>59.63028453171537</v>
      </c>
      <c r="G1292" s="131">
        <v>100.53481983870066</v>
      </c>
      <c r="H1292" s="131">
        <v>313.67869983300193</v>
      </c>
    </row>
    <row r="1294" spans="3:8" ht="12.75">
      <c r="C1294" s="153" t="s">
        <v>778</v>
      </c>
      <c r="D1294" s="131">
        <v>0.8014572429135091</v>
      </c>
      <c r="F1294" s="131">
        <v>0.32273727967660776</v>
      </c>
      <c r="G1294" s="131">
        <v>0.5403863087127976</v>
      </c>
      <c r="H1294" s="131">
        <v>1.5235773997189248</v>
      </c>
    </row>
    <row r="1295" spans="1:10" ht="12.75">
      <c r="A1295" s="147" t="s">
        <v>767</v>
      </c>
      <c r="C1295" s="148" t="s">
        <v>768</v>
      </c>
      <c r="D1295" s="148" t="s">
        <v>769</v>
      </c>
      <c r="F1295" s="148" t="s">
        <v>770</v>
      </c>
      <c r="G1295" s="148" t="s">
        <v>771</v>
      </c>
      <c r="H1295" s="148" t="s">
        <v>772</v>
      </c>
      <c r="I1295" s="149" t="s">
        <v>773</v>
      </c>
      <c r="J1295" s="148" t="s">
        <v>774</v>
      </c>
    </row>
    <row r="1296" spans="1:8" ht="12.75">
      <c r="A1296" s="150" t="s">
        <v>893</v>
      </c>
      <c r="C1296" s="151">
        <v>309.418</v>
      </c>
      <c r="D1296" s="131">
        <v>24875.951669812202</v>
      </c>
      <c r="F1296" s="131">
        <v>6120</v>
      </c>
      <c r="G1296" s="131">
        <v>5862</v>
      </c>
      <c r="H1296" s="152" t="s">
        <v>1293</v>
      </c>
    </row>
    <row r="1298" spans="4:8" ht="12.75">
      <c r="D1298" s="131">
        <v>24861.642057687044</v>
      </c>
      <c r="F1298" s="131">
        <v>6090</v>
      </c>
      <c r="G1298" s="131">
        <v>5974</v>
      </c>
      <c r="H1298" s="152" t="s">
        <v>1294</v>
      </c>
    </row>
    <row r="1300" spans="4:8" ht="12.75">
      <c r="D1300" s="131">
        <v>24878.011619389057</v>
      </c>
      <c r="F1300" s="131">
        <v>6122</v>
      </c>
      <c r="G1300" s="131">
        <v>6104</v>
      </c>
      <c r="H1300" s="152" t="s">
        <v>1295</v>
      </c>
    </row>
    <row r="1302" spans="1:8" ht="12.75">
      <c r="A1302" s="147" t="s">
        <v>775</v>
      </c>
      <c r="C1302" s="153" t="s">
        <v>776</v>
      </c>
      <c r="D1302" s="131">
        <v>24871.86844896277</v>
      </c>
      <c r="F1302" s="131">
        <v>6110.666666666666</v>
      </c>
      <c r="G1302" s="131">
        <v>5980</v>
      </c>
      <c r="H1302" s="131">
        <v>18834.465751467586</v>
      </c>
    </row>
    <row r="1303" spans="1:8" ht="12.75">
      <c r="A1303" s="130">
        <v>38380.91583333333</v>
      </c>
      <c r="C1303" s="153" t="s">
        <v>777</v>
      </c>
      <c r="D1303" s="131">
        <v>8.91600566755103</v>
      </c>
      <c r="F1303" s="131">
        <v>17.925772879665</v>
      </c>
      <c r="G1303" s="131">
        <v>121.11151885762146</v>
      </c>
      <c r="H1303" s="131">
        <v>8.91600566755103</v>
      </c>
    </row>
    <row r="1305" spans="3:8" ht="12.75">
      <c r="C1305" s="153" t="s">
        <v>778</v>
      </c>
      <c r="D1305" s="131">
        <v>0.03584775179173502</v>
      </c>
      <c r="F1305" s="131">
        <v>0.2933521636427832</v>
      </c>
      <c r="G1305" s="131">
        <v>2.025276235077282</v>
      </c>
      <c r="H1305" s="131">
        <v>0.0473387766088151</v>
      </c>
    </row>
    <row r="1306" spans="1:10" ht="12.75">
      <c r="A1306" s="147" t="s">
        <v>767</v>
      </c>
      <c r="C1306" s="148" t="s">
        <v>768</v>
      </c>
      <c r="D1306" s="148" t="s">
        <v>769</v>
      </c>
      <c r="F1306" s="148" t="s">
        <v>770</v>
      </c>
      <c r="G1306" s="148" t="s">
        <v>771</v>
      </c>
      <c r="H1306" s="148" t="s">
        <v>772</v>
      </c>
      <c r="I1306" s="149" t="s">
        <v>773</v>
      </c>
      <c r="J1306" s="148" t="s">
        <v>774</v>
      </c>
    </row>
    <row r="1307" spans="1:8" ht="12.75">
      <c r="A1307" s="150" t="s">
        <v>843</v>
      </c>
      <c r="C1307" s="151">
        <v>324.75400000019</v>
      </c>
      <c r="D1307" s="131">
        <v>36653.30955815315</v>
      </c>
      <c r="F1307" s="131">
        <v>25706</v>
      </c>
      <c r="G1307" s="131">
        <v>24302</v>
      </c>
      <c r="H1307" s="152" t="s">
        <v>1296</v>
      </c>
    </row>
    <row r="1309" spans="4:8" ht="12.75">
      <c r="D1309" s="131">
        <v>36921.31153386831</v>
      </c>
      <c r="F1309" s="131">
        <v>25939</v>
      </c>
      <c r="G1309" s="131">
        <v>23750</v>
      </c>
      <c r="H1309" s="152" t="s">
        <v>1297</v>
      </c>
    </row>
    <row r="1311" spans="4:8" ht="12.75">
      <c r="D1311" s="131">
        <v>37020.12781345844</v>
      </c>
      <c r="F1311" s="131">
        <v>26075.999999970198</v>
      </c>
      <c r="G1311" s="131">
        <v>23670</v>
      </c>
      <c r="H1311" s="152" t="s">
        <v>1298</v>
      </c>
    </row>
    <row r="1313" spans="1:8" ht="12.75">
      <c r="A1313" s="147" t="s">
        <v>775</v>
      </c>
      <c r="C1313" s="153" t="s">
        <v>776</v>
      </c>
      <c r="D1313" s="131">
        <v>36864.91630182663</v>
      </c>
      <c r="F1313" s="131">
        <v>25906.99999999007</v>
      </c>
      <c r="G1313" s="131">
        <v>23907.333333333336</v>
      </c>
      <c r="H1313" s="131">
        <v>11569.65643341248</v>
      </c>
    </row>
    <row r="1314" spans="1:8" ht="12.75">
      <c r="A1314" s="130">
        <v>38380.91630787037</v>
      </c>
      <c r="C1314" s="153" t="s">
        <v>777</v>
      </c>
      <c r="D1314" s="131">
        <v>189.80048670597466</v>
      </c>
      <c r="F1314" s="131">
        <v>187.0641601026603</v>
      </c>
      <c r="G1314" s="131">
        <v>344.1240086557945</v>
      </c>
      <c r="H1314" s="131">
        <v>189.80048670597466</v>
      </c>
    </row>
    <row r="1316" spans="3:8" ht="12.75">
      <c r="C1316" s="153" t="s">
        <v>778</v>
      </c>
      <c r="D1316" s="131">
        <v>0.5148539743099054</v>
      </c>
      <c r="F1316" s="131">
        <v>0.7220602929815574</v>
      </c>
      <c r="G1316" s="131">
        <v>1.43940774932013</v>
      </c>
      <c r="H1316" s="131">
        <v>1.6405023588932348</v>
      </c>
    </row>
    <row r="1317" spans="1:10" ht="12.75">
      <c r="A1317" s="147" t="s">
        <v>767</v>
      </c>
      <c r="C1317" s="148" t="s">
        <v>768</v>
      </c>
      <c r="D1317" s="148" t="s">
        <v>769</v>
      </c>
      <c r="F1317" s="148" t="s">
        <v>770</v>
      </c>
      <c r="G1317" s="148" t="s">
        <v>771</v>
      </c>
      <c r="H1317" s="148" t="s">
        <v>772</v>
      </c>
      <c r="I1317" s="149" t="s">
        <v>773</v>
      </c>
      <c r="J1317" s="148" t="s">
        <v>774</v>
      </c>
    </row>
    <row r="1318" spans="1:8" ht="12.75">
      <c r="A1318" s="150" t="s">
        <v>862</v>
      </c>
      <c r="C1318" s="151">
        <v>343.82299999985844</v>
      </c>
      <c r="D1318" s="131">
        <v>43292.657766819</v>
      </c>
      <c r="F1318" s="131">
        <v>21384</v>
      </c>
      <c r="G1318" s="131">
        <v>21334</v>
      </c>
      <c r="H1318" s="152" t="s">
        <v>1299</v>
      </c>
    </row>
    <row r="1320" spans="4:8" ht="12.75">
      <c r="D1320" s="131">
        <v>42886.576998233795</v>
      </c>
      <c r="F1320" s="131">
        <v>21764</v>
      </c>
      <c r="G1320" s="131">
        <v>21084</v>
      </c>
      <c r="H1320" s="152" t="s">
        <v>1300</v>
      </c>
    </row>
    <row r="1322" spans="4:8" ht="12.75">
      <c r="D1322" s="131">
        <v>43033.34863054752</v>
      </c>
      <c r="F1322" s="131">
        <v>21960</v>
      </c>
      <c r="G1322" s="131">
        <v>21264</v>
      </c>
      <c r="H1322" s="152" t="s">
        <v>1301</v>
      </c>
    </row>
    <row r="1324" spans="1:8" ht="12.75">
      <c r="A1324" s="147" t="s">
        <v>775</v>
      </c>
      <c r="C1324" s="153" t="s">
        <v>776</v>
      </c>
      <c r="D1324" s="131">
        <v>43070.86113186677</v>
      </c>
      <c r="F1324" s="131">
        <v>21702.666666666664</v>
      </c>
      <c r="G1324" s="131">
        <v>21227.333333333336</v>
      </c>
      <c r="H1324" s="131">
        <v>21571.574793068958</v>
      </c>
    </row>
    <row r="1325" spans="1:8" ht="12.75">
      <c r="A1325" s="130">
        <v>38380.91673611111</v>
      </c>
      <c r="C1325" s="153" t="s">
        <v>777</v>
      </c>
      <c r="D1325" s="131">
        <v>205.62292788125302</v>
      </c>
      <c r="F1325" s="131">
        <v>292.8571893147466</v>
      </c>
      <c r="G1325" s="131">
        <v>128.970280814354</v>
      </c>
      <c r="H1325" s="131">
        <v>205.62292788125302</v>
      </c>
    </row>
    <row r="1327" spans="3:8" ht="12.75">
      <c r="C1327" s="153" t="s">
        <v>778</v>
      </c>
      <c r="D1327" s="131">
        <v>0.4774061220919475</v>
      </c>
      <c r="F1327" s="131">
        <v>1.3494064753090869</v>
      </c>
      <c r="G1327" s="131">
        <v>0.6075670400475207</v>
      </c>
      <c r="H1327" s="131">
        <v>0.9532124096351119</v>
      </c>
    </row>
    <row r="1328" spans="1:10" ht="12.75">
      <c r="A1328" s="147" t="s">
        <v>767</v>
      </c>
      <c r="C1328" s="148" t="s">
        <v>768</v>
      </c>
      <c r="D1328" s="148" t="s">
        <v>769</v>
      </c>
      <c r="F1328" s="148" t="s">
        <v>770</v>
      </c>
      <c r="G1328" s="148" t="s">
        <v>771</v>
      </c>
      <c r="H1328" s="148" t="s">
        <v>772</v>
      </c>
      <c r="I1328" s="149" t="s">
        <v>773</v>
      </c>
      <c r="J1328" s="148" t="s">
        <v>774</v>
      </c>
    </row>
    <row r="1329" spans="1:8" ht="12.75">
      <c r="A1329" s="150" t="s">
        <v>844</v>
      </c>
      <c r="C1329" s="151">
        <v>361.38400000007823</v>
      </c>
      <c r="D1329" s="131">
        <v>45012.35580563545</v>
      </c>
      <c r="F1329" s="131">
        <v>22770</v>
      </c>
      <c r="G1329" s="131">
        <v>22534</v>
      </c>
      <c r="H1329" s="152" t="s">
        <v>1302</v>
      </c>
    </row>
    <row r="1331" spans="4:8" ht="12.75">
      <c r="D1331" s="131">
        <v>44075.980164825916</v>
      </c>
      <c r="F1331" s="131">
        <v>22582</v>
      </c>
      <c r="G1331" s="131">
        <v>21866</v>
      </c>
      <c r="H1331" s="152" t="s">
        <v>1303</v>
      </c>
    </row>
    <row r="1333" spans="4:8" ht="12.75">
      <c r="D1333" s="131">
        <v>44900.70514756441</v>
      </c>
      <c r="F1333" s="131">
        <v>22780</v>
      </c>
      <c r="G1333" s="131">
        <v>22582</v>
      </c>
      <c r="H1333" s="152" t="s">
        <v>1304</v>
      </c>
    </row>
    <row r="1335" spans="1:8" ht="12.75">
      <c r="A1335" s="147" t="s">
        <v>775</v>
      </c>
      <c r="C1335" s="153" t="s">
        <v>776</v>
      </c>
      <c r="D1335" s="131">
        <v>44663.0137060086</v>
      </c>
      <c r="F1335" s="131">
        <v>22710.666666666664</v>
      </c>
      <c r="G1335" s="131">
        <v>22327.333333333336</v>
      </c>
      <c r="H1335" s="131">
        <v>22128.544029766</v>
      </c>
    </row>
    <row r="1336" spans="1:8" ht="12.75">
      <c r="A1336" s="130">
        <v>38380.917175925926</v>
      </c>
      <c r="C1336" s="153" t="s">
        <v>777</v>
      </c>
      <c r="D1336" s="131">
        <v>511.4418356152026</v>
      </c>
      <c r="F1336" s="131">
        <v>111.54072499913802</v>
      </c>
      <c r="G1336" s="131">
        <v>400.2465906579759</v>
      </c>
      <c r="H1336" s="131">
        <v>511.4418356152026</v>
      </c>
    </row>
    <row r="1338" spans="3:8" ht="12.75">
      <c r="C1338" s="153" t="s">
        <v>778</v>
      </c>
      <c r="D1338" s="131">
        <v>1.1451126853681115</v>
      </c>
      <c r="F1338" s="131">
        <v>0.4911380481967565</v>
      </c>
      <c r="G1338" s="131">
        <v>1.792630515622</v>
      </c>
      <c r="H1338" s="131">
        <v>2.311231298937886</v>
      </c>
    </row>
    <row r="1339" spans="1:10" ht="12.75">
      <c r="A1339" s="147" t="s">
        <v>767</v>
      </c>
      <c r="C1339" s="148" t="s">
        <v>768</v>
      </c>
      <c r="D1339" s="148" t="s">
        <v>769</v>
      </c>
      <c r="F1339" s="148" t="s">
        <v>770</v>
      </c>
      <c r="G1339" s="148" t="s">
        <v>771</v>
      </c>
      <c r="H1339" s="148" t="s">
        <v>772</v>
      </c>
      <c r="I1339" s="149" t="s">
        <v>773</v>
      </c>
      <c r="J1339" s="148" t="s">
        <v>774</v>
      </c>
    </row>
    <row r="1340" spans="1:8" ht="12.75">
      <c r="A1340" s="150" t="s">
        <v>863</v>
      </c>
      <c r="C1340" s="151">
        <v>371.029</v>
      </c>
      <c r="D1340" s="131">
        <v>49215.37032216787</v>
      </c>
      <c r="F1340" s="131">
        <v>31386</v>
      </c>
      <c r="G1340" s="131">
        <v>30514</v>
      </c>
      <c r="H1340" s="152" t="s">
        <v>1305</v>
      </c>
    </row>
    <row r="1342" spans="4:8" ht="12.75">
      <c r="D1342" s="131">
        <v>48903.11244004965</v>
      </c>
      <c r="F1342" s="131">
        <v>32618.000000029802</v>
      </c>
      <c r="G1342" s="131">
        <v>30064</v>
      </c>
      <c r="H1342" s="152" t="s">
        <v>1306</v>
      </c>
    </row>
    <row r="1344" spans="4:8" ht="12.75">
      <c r="D1344" s="131">
        <v>48505.47102737427</v>
      </c>
      <c r="F1344" s="131">
        <v>31820.000000029802</v>
      </c>
      <c r="G1344" s="131">
        <v>30222.000000029802</v>
      </c>
      <c r="H1344" s="152" t="s">
        <v>1307</v>
      </c>
    </row>
    <row r="1346" spans="1:8" ht="12.75">
      <c r="A1346" s="147" t="s">
        <v>775</v>
      </c>
      <c r="C1346" s="153" t="s">
        <v>776</v>
      </c>
      <c r="D1346" s="131">
        <v>48874.65126319726</v>
      </c>
      <c r="F1346" s="131">
        <v>31941.3333333532</v>
      </c>
      <c r="G1346" s="131">
        <v>30266.666666676603</v>
      </c>
      <c r="H1346" s="131">
        <v>17570.611798769616</v>
      </c>
    </row>
    <row r="1347" spans="1:8" ht="12.75">
      <c r="A1347" s="130">
        <v>38380.91761574074</v>
      </c>
      <c r="C1347" s="153" t="s">
        <v>777</v>
      </c>
      <c r="D1347" s="131">
        <v>355.8044141495951</v>
      </c>
      <c r="F1347" s="131">
        <v>624.8978583333515</v>
      </c>
      <c r="G1347" s="131">
        <v>228.30097093947973</v>
      </c>
      <c r="H1347" s="131">
        <v>355.8044141495951</v>
      </c>
    </row>
    <row r="1349" spans="3:8" ht="12.75">
      <c r="C1349" s="153" t="s">
        <v>778</v>
      </c>
      <c r="D1349" s="131">
        <v>0.7279937655893146</v>
      </c>
      <c r="F1349" s="131">
        <v>1.9563925269232019</v>
      </c>
      <c r="G1349" s="131">
        <v>0.7542983621345973</v>
      </c>
      <c r="H1349" s="131">
        <v>2.024997297900067</v>
      </c>
    </row>
    <row r="1350" spans="1:10" ht="12.75">
      <c r="A1350" s="147" t="s">
        <v>767</v>
      </c>
      <c r="C1350" s="148" t="s">
        <v>768</v>
      </c>
      <c r="D1350" s="148" t="s">
        <v>769</v>
      </c>
      <c r="F1350" s="148" t="s">
        <v>770</v>
      </c>
      <c r="G1350" s="148" t="s">
        <v>771</v>
      </c>
      <c r="H1350" s="148" t="s">
        <v>772</v>
      </c>
      <c r="I1350" s="149" t="s">
        <v>773</v>
      </c>
      <c r="J1350" s="148" t="s">
        <v>774</v>
      </c>
    </row>
    <row r="1351" spans="1:8" ht="12.75">
      <c r="A1351" s="150" t="s">
        <v>838</v>
      </c>
      <c r="C1351" s="151">
        <v>407.77100000018254</v>
      </c>
      <c r="D1351" s="131">
        <v>3893470.420146942</v>
      </c>
      <c r="F1351" s="131">
        <v>73800</v>
      </c>
      <c r="G1351" s="131">
        <v>66800</v>
      </c>
      <c r="H1351" s="152" t="s">
        <v>1308</v>
      </c>
    </row>
    <row r="1353" spans="4:8" ht="12.75">
      <c r="D1353" s="131">
        <v>3767084.2888183594</v>
      </c>
      <c r="F1353" s="131">
        <v>74500</v>
      </c>
      <c r="G1353" s="131">
        <v>67000</v>
      </c>
      <c r="H1353" s="152" t="s">
        <v>1309</v>
      </c>
    </row>
    <row r="1355" spans="4:8" ht="12.75">
      <c r="D1355" s="131">
        <v>3859931.399707794</v>
      </c>
      <c r="F1355" s="131">
        <v>74900</v>
      </c>
      <c r="G1355" s="131">
        <v>68000</v>
      </c>
      <c r="H1355" s="152" t="s">
        <v>1310</v>
      </c>
    </row>
    <row r="1357" spans="1:8" ht="12.75">
      <c r="A1357" s="147" t="s">
        <v>775</v>
      </c>
      <c r="C1357" s="153" t="s">
        <v>776</v>
      </c>
      <c r="D1357" s="131">
        <v>3840162.0362243652</v>
      </c>
      <c r="F1357" s="131">
        <v>74400</v>
      </c>
      <c r="G1357" s="131">
        <v>67266.66666666667</v>
      </c>
      <c r="H1357" s="131">
        <v>3769387.0257421853</v>
      </c>
    </row>
    <row r="1358" spans="1:8" ht="12.75">
      <c r="A1358" s="130">
        <v>38380.91809027778</v>
      </c>
      <c r="C1358" s="153" t="s">
        <v>777</v>
      </c>
      <c r="D1358" s="131">
        <v>65471.24825033249</v>
      </c>
      <c r="F1358" s="131">
        <v>556.7764362830022</v>
      </c>
      <c r="G1358" s="131">
        <v>642.9100507328636</v>
      </c>
      <c r="H1358" s="131">
        <v>65471.24825033249</v>
      </c>
    </row>
    <row r="1360" spans="3:8" ht="12.75">
      <c r="C1360" s="153" t="s">
        <v>778</v>
      </c>
      <c r="D1360" s="131">
        <v>1.704908481276056</v>
      </c>
      <c r="F1360" s="131">
        <v>0.7483554251115621</v>
      </c>
      <c r="G1360" s="131">
        <v>0.9557632072341876</v>
      </c>
      <c r="H1360" s="131">
        <v>1.7369202950827616</v>
      </c>
    </row>
    <row r="1361" spans="1:10" ht="12.75">
      <c r="A1361" s="147" t="s">
        <v>767</v>
      </c>
      <c r="C1361" s="148" t="s">
        <v>768</v>
      </c>
      <c r="D1361" s="148" t="s">
        <v>769</v>
      </c>
      <c r="F1361" s="148" t="s">
        <v>770</v>
      </c>
      <c r="G1361" s="148" t="s">
        <v>771</v>
      </c>
      <c r="H1361" s="148" t="s">
        <v>772</v>
      </c>
      <c r="I1361" s="149" t="s">
        <v>773</v>
      </c>
      <c r="J1361" s="148" t="s">
        <v>774</v>
      </c>
    </row>
    <row r="1362" spans="1:8" ht="12.75">
      <c r="A1362" s="150" t="s">
        <v>845</v>
      </c>
      <c r="C1362" s="151">
        <v>455.40299999993294</v>
      </c>
      <c r="D1362" s="131">
        <v>1123319.6600704193</v>
      </c>
      <c r="F1362" s="131">
        <v>50032.5</v>
      </c>
      <c r="G1362" s="131">
        <v>47200</v>
      </c>
      <c r="H1362" s="152" t="s">
        <v>1311</v>
      </c>
    </row>
    <row r="1364" spans="4:8" ht="12.75">
      <c r="D1364" s="131">
        <v>1108398.4324073792</v>
      </c>
      <c r="F1364" s="131">
        <v>48635</v>
      </c>
      <c r="G1364" s="131">
        <v>47105</v>
      </c>
      <c r="H1364" s="152" t="s">
        <v>1312</v>
      </c>
    </row>
    <row r="1366" spans="4:8" ht="12.75">
      <c r="D1366" s="131">
        <v>1155792.1396389008</v>
      </c>
      <c r="F1366" s="131">
        <v>48255</v>
      </c>
      <c r="G1366" s="131">
        <v>47605</v>
      </c>
      <c r="H1366" s="152" t="s">
        <v>1313</v>
      </c>
    </row>
    <row r="1368" spans="1:8" ht="12.75">
      <c r="A1368" s="147" t="s">
        <v>775</v>
      </c>
      <c r="C1368" s="153" t="s">
        <v>776</v>
      </c>
      <c r="D1368" s="131">
        <v>1129170.0773722332</v>
      </c>
      <c r="F1368" s="131">
        <v>48974.16666666667</v>
      </c>
      <c r="G1368" s="131">
        <v>47303.33333333333</v>
      </c>
      <c r="H1368" s="131">
        <v>1081026.4702985897</v>
      </c>
    </row>
    <row r="1369" spans="1:8" ht="12.75">
      <c r="A1369" s="130">
        <v>38380.91872685185</v>
      </c>
      <c r="C1369" s="153" t="s">
        <v>777</v>
      </c>
      <c r="D1369" s="131">
        <v>24232.445362382092</v>
      </c>
      <c r="F1369" s="131">
        <v>936.0299585661418</v>
      </c>
      <c r="G1369" s="131">
        <v>265.534053057858</v>
      </c>
      <c r="H1369" s="131">
        <v>24232.445362382092</v>
      </c>
    </row>
    <row r="1371" spans="3:8" ht="12.75">
      <c r="C1371" s="153" t="s">
        <v>778</v>
      </c>
      <c r="D1371" s="131">
        <v>2.146040339536364</v>
      </c>
      <c r="F1371" s="131">
        <v>1.9112728654211748</v>
      </c>
      <c r="G1371" s="131">
        <v>0.5613432169498797</v>
      </c>
      <c r="H1371" s="131">
        <v>2.2416144311146122</v>
      </c>
    </row>
    <row r="1372" spans="1:16" ht="12.75">
      <c r="A1372" s="141" t="s">
        <v>758</v>
      </c>
      <c r="B1372" s="136" t="s">
        <v>916</v>
      </c>
      <c r="D1372" s="141" t="s">
        <v>759</v>
      </c>
      <c r="E1372" s="136" t="s">
        <v>760</v>
      </c>
      <c r="F1372" s="137" t="s">
        <v>797</v>
      </c>
      <c r="G1372" s="142" t="s">
        <v>762</v>
      </c>
      <c r="H1372" s="143">
        <v>1</v>
      </c>
      <c r="I1372" s="144" t="s">
        <v>763</v>
      </c>
      <c r="J1372" s="143">
        <v>12</v>
      </c>
      <c r="K1372" s="142" t="s">
        <v>764</v>
      </c>
      <c r="L1372" s="145">
        <v>1</v>
      </c>
      <c r="M1372" s="142" t="s">
        <v>765</v>
      </c>
      <c r="N1372" s="146">
        <v>1</v>
      </c>
      <c r="O1372" s="142" t="s">
        <v>766</v>
      </c>
      <c r="P1372" s="146">
        <v>1</v>
      </c>
    </row>
    <row r="1374" spans="1:10" ht="12.75">
      <c r="A1374" s="147" t="s">
        <v>767</v>
      </c>
      <c r="C1374" s="148" t="s">
        <v>768</v>
      </c>
      <c r="D1374" s="148" t="s">
        <v>769</v>
      </c>
      <c r="F1374" s="148" t="s">
        <v>770</v>
      </c>
      <c r="G1374" s="148" t="s">
        <v>771</v>
      </c>
      <c r="H1374" s="148" t="s">
        <v>772</v>
      </c>
      <c r="I1374" s="149" t="s">
        <v>773</v>
      </c>
      <c r="J1374" s="148" t="s">
        <v>774</v>
      </c>
    </row>
    <row r="1375" spans="1:8" ht="12.75">
      <c r="A1375" s="150" t="s">
        <v>841</v>
      </c>
      <c r="C1375" s="151">
        <v>228.61599999992177</v>
      </c>
      <c r="D1375" s="131">
        <v>36447.89077371359</v>
      </c>
      <c r="F1375" s="131">
        <v>25671</v>
      </c>
      <c r="G1375" s="131">
        <v>26168.000000029802</v>
      </c>
      <c r="H1375" s="152" t="s">
        <v>1314</v>
      </c>
    </row>
    <row r="1377" spans="4:8" ht="12.75">
      <c r="D1377" s="131">
        <v>36789.13505381346</v>
      </c>
      <c r="F1377" s="131">
        <v>25503</v>
      </c>
      <c r="G1377" s="131">
        <v>26359</v>
      </c>
      <c r="H1377" s="152" t="s">
        <v>1315</v>
      </c>
    </row>
    <row r="1379" spans="4:8" ht="12.75">
      <c r="D1379" s="131">
        <v>36586.20087701082</v>
      </c>
      <c r="F1379" s="131">
        <v>26392</v>
      </c>
      <c r="G1379" s="131">
        <v>25783</v>
      </c>
      <c r="H1379" s="152" t="s">
        <v>1316</v>
      </c>
    </row>
    <row r="1381" spans="1:8" ht="12.75">
      <c r="A1381" s="147" t="s">
        <v>775</v>
      </c>
      <c r="C1381" s="153" t="s">
        <v>776</v>
      </c>
      <c r="D1381" s="131">
        <v>36607.74223484596</v>
      </c>
      <c r="F1381" s="131">
        <v>25855.333333333336</v>
      </c>
      <c r="G1381" s="131">
        <v>26103.333333343267</v>
      </c>
      <c r="H1381" s="131">
        <v>10625.254952377676</v>
      </c>
    </row>
    <row r="1382" spans="1:8" ht="12.75">
      <c r="A1382" s="130">
        <v>38380.920960648145</v>
      </c>
      <c r="C1382" s="153" t="s">
        <v>777</v>
      </c>
      <c r="D1382" s="131">
        <v>171.63897356989833</v>
      </c>
      <c r="F1382" s="131">
        <v>472.2968699169341</v>
      </c>
      <c r="G1382" s="131">
        <v>293.3945012013082</v>
      </c>
      <c r="H1382" s="131">
        <v>171.63897356989833</v>
      </c>
    </row>
    <row r="1384" spans="3:8" ht="12.75">
      <c r="C1384" s="153" t="s">
        <v>778</v>
      </c>
      <c r="D1384" s="131">
        <v>0.46885976324024603</v>
      </c>
      <c r="F1384" s="131">
        <v>1.8266903150230802</v>
      </c>
      <c r="G1384" s="131">
        <v>1.1239733158007783</v>
      </c>
      <c r="H1384" s="131">
        <v>1.6153868715544528</v>
      </c>
    </row>
    <row r="1385" spans="1:10" ht="12.75">
      <c r="A1385" s="147" t="s">
        <v>767</v>
      </c>
      <c r="C1385" s="148" t="s">
        <v>768</v>
      </c>
      <c r="D1385" s="148" t="s">
        <v>769</v>
      </c>
      <c r="F1385" s="148" t="s">
        <v>770</v>
      </c>
      <c r="G1385" s="148" t="s">
        <v>771</v>
      </c>
      <c r="H1385" s="148" t="s">
        <v>772</v>
      </c>
      <c r="I1385" s="149" t="s">
        <v>773</v>
      </c>
      <c r="J1385" s="148" t="s">
        <v>774</v>
      </c>
    </row>
    <row r="1386" spans="1:8" ht="12.75">
      <c r="A1386" s="150" t="s">
        <v>842</v>
      </c>
      <c r="C1386" s="151">
        <v>231.6040000000503</v>
      </c>
      <c r="D1386" s="131">
        <v>64815.89131897688</v>
      </c>
      <c r="F1386" s="131">
        <v>19622</v>
      </c>
      <c r="G1386" s="131">
        <v>20546</v>
      </c>
      <c r="H1386" s="152" t="s">
        <v>0</v>
      </c>
    </row>
    <row r="1388" spans="4:8" ht="12.75">
      <c r="D1388" s="131">
        <v>64054.45554560423</v>
      </c>
      <c r="F1388" s="131">
        <v>19364</v>
      </c>
      <c r="G1388" s="131">
        <v>20715</v>
      </c>
      <c r="H1388" s="152" t="s">
        <v>1</v>
      </c>
    </row>
    <row r="1390" spans="4:8" ht="12.75">
      <c r="D1390" s="131">
        <v>64511.53874528408</v>
      </c>
      <c r="F1390" s="131">
        <v>19407</v>
      </c>
      <c r="G1390" s="131">
        <v>20939</v>
      </c>
      <c r="H1390" s="152" t="s">
        <v>2</v>
      </c>
    </row>
    <row r="1392" spans="1:8" ht="12.75">
      <c r="A1392" s="147" t="s">
        <v>775</v>
      </c>
      <c r="C1392" s="153" t="s">
        <v>776</v>
      </c>
      <c r="D1392" s="131">
        <v>64460.628536621734</v>
      </c>
      <c r="F1392" s="131">
        <v>19464.333333333332</v>
      </c>
      <c r="G1392" s="131">
        <v>20733.333333333332</v>
      </c>
      <c r="H1392" s="131">
        <v>44319.188125248475</v>
      </c>
    </row>
    <row r="1393" spans="1:8" ht="12.75">
      <c r="A1393" s="130">
        <v>38380.921423611115</v>
      </c>
      <c r="C1393" s="153" t="s">
        <v>777</v>
      </c>
      <c r="D1393" s="131">
        <v>383.26230737137143</v>
      </c>
      <c r="F1393" s="131">
        <v>138.2256609075657</v>
      </c>
      <c r="G1393" s="131">
        <v>197.1403899086469</v>
      </c>
      <c r="H1393" s="131">
        <v>383.26230737137143</v>
      </c>
    </row>
    <row r="1395" spans="3:8" ht="12.75">
      <c r="C1395" s="153" t="s">
        <v>778</v>
      </c>
      <c r="D1395" s="131">
        <v>0.5945680581653502</v>
      </c>
      <c r="F1395" s="131">
        <v>0.7101484471130053</v>
      </c>
      <c r="G1395" s="131">
        <v>0.9508378934500656</v>
      </c>
      <c r="H1395" s="131">
        <v>0.8647773652537382</v>
      </c>
    </row>
    <row r="1396" spans="1:10" ht="12.75">
      <c r="A1396" s="147" t="s">
        <v>767</v>
      </c>
      <c r="C1396" s="148" t="s">
        <v>768</v>
      </c>
      <c r="D1396" s="148" t="s">
        <v>769</v>
      </c>
      <c r="F1396" s="148" t="s">
        <v>770</v>
      </c>
      <c r="G1396" s="148" t="s">
        <v>771</v>
      </c>
      <c r="H1396" s="148" t="s">
        <v>772</v>
      </c>
      <c r="I1396" s="149" t="s">
        <v>773</v>
      </c>
      <c r="J1396" s="148" t="s">
        <v>774</v>
      </c>
    </row>
    <row r="1397" spans="1:8" ht="12.75">
      <c r="A1397" s="150" t="s">
        <v>840</v>
      </c>
      <c r="C1397" s="151">
        <v>267.7160000000149</v>
      </c>
      <c r="D1397" s="131">
        <v>61663.916790008545</v>
      </c>
      <c r="F1397" s="131">
        <v>5013.5</v>
      </c>
      <c r="G1397" s="131">
        <v>5131.75</v>
      </c>
      <c r="H1397" s="152" t="s">
        <v>3</v>
      </c>
    </row>
    <row r="1399" spans="4:8" ht="12.75">
      <c r="D1399" s="131">
        <v>62630.21403491497</v>
      </c>
      <c r="F1399" s="131">
        <v>5026.5</v>
      </c>
      <c r="G1399" s="131">
        <v>5126.75</v>
      </c>
      <c r="H1399" s="152" t="s">
        <v>4</v>
      </c>
    </row>
    <row r="1401" spans="4:8" ht="12.75">
      <c r="D1401" s="131">
        <v>60884.42306214571</v>
      </c>
      <c r="F1401" s="131">
        <v>5012</v>
      </c>
      <c r="G1401" s="131">
        <v>5150.25</v>
      </c>
      <c r="H1401" s="152" t="s">
        <v>5</v>
      </c>
    </row>
    <row r="1403" spans="1:8" ht="12.75">
      <c r="A1403" s="147" t="s">
        <v>775</v>
      </c>
      <c r="C1403" s="153" t="s">
        <v>776</v>
      </c>
      <c r="D1403" s="131">
        <v>61726.184629023075</v>
      </c>
      <c r="F1403" s="131">
        <v>5017.333333333333</v>
      </c>
      <c r="G1403" s="131">
        <v>5136.25</v>
      </c>
      <c r="H1403" s="131">
        <v>56644.59908951244</v>
      </c>
    </row>
    <row r="1404" spans="1:8" ht="12.75">
      <c r="A1404" s="130">
        <v>38380.92207175926</v>
      </c>
      <c r="C1404" s="153" t="s">
        <v>777</v>
      </c>
      <c r="D1404" s="131">
        <v>874.5595994452128</v>
      </c>
      <c r="F1404" s="131">
        <v>7.973915809270457</v>
      </c>
      <c r="G1404" s="131">
        <v>12.379418403139946</v>
      </c>
      <c r="H1404" s="131">
        <v>874.5595994452128</v>
      </c>
    </row>
    <row r="1406" spans="3:8" ht="12.75">
      <c r="C1406" s="153" t="s">
        <v>778</v>
      </c>
      <c r="D1406" s="131">
        <v>1.4168372866415646</v>
      </c>
      <c r="F1406" s="131">
        <v>0.15892736797642423</v>
      </c>
      <c r="G1406" s="131">
        <v>0.2410205578610843</v>
      </c>
      <c r="H1406" s="131">
        <v>1.5439417234875175</v>
      </c>
    </row>
    <row r="1407" spans="1:10" ht="12.75">
      <c r="A1407" s="147" t="s">
        <v>767</v>
      </c>
      <c r="C1407" s="148" t="s">
        <v>768</v>
      </c>
      <c r="D1407" s="148" t="s">
        <v>769</v>
      </c>
      <c r="F1407" s="148" t="s">
        <v>770</v>
      </c>
      <c r="G1407" s="148" t="s">
        <v>771</v>
      </c>
      <c r="H1407" s="148" t="s">
        <v>772</v>
      </c>
      <c r="I1407" s="149" t="s">
        <v>773</v>
      </c>
      <c r="J1407" s="148" t="s">
        <v>774</v>
      </c>
    </row>
    <row r="1408" spans="1:8" ht="12.75">
      <c r="A1408" s="150" t="s">
        <v>839</v>
      </c>
      <c r="C1408" s="151">
        <v>292.40199999976903</v>
      </c>
      <c r="D1408" s="131">
        <v>58800.08040976524</v>
      </c>
      <c r="F1408" s="131">
        <v>20289.75</v>
      </c>
      <c r="G1408" s="131">
        <v>18964</v>
      </c>
      <c r="H1408" s="152" t="s">
        <v>6</v>
      </c>
    </row>
    <row r="1410" spans="4:8" ht="12.75">
      <c r="D1410" s="131">
        <v>58787.19895040989</v>
      </c>
      <c r="F1410" s="131">
        <v>20307.5</v>
      </c>
      <c r="G1410" s="131">
        <v>19175.5</v>
      </c>
      <c r="H1410" s="152" t="s">
        <v>7</v>
      </c>
    </row>
    <row r="1412" spans="4:8" ht="12.75">
      <c r="D1412" s="131">
        <v>59863.775864481926</v>
      </c>
      <c r="F1412" s="131">
        <v>20241.75</v>
      </c>
      <c r="G1412" s="131">
        <v>19131.75</v>
      </c>
      <c r="H1412" s="152" t="s">
        <v>8</v>
      </c>
    </row>
    <row r="1414" spans="1:8" ht="12.75">
      <c r="A1414" s="147" t="s">
        <v>775</v>
      </c>
      <c r="C1414" s="153" t="s">
        <v>776</v>
      </c>
      <c r="D1414" s="131">
        <v>59150.35174155235</v>
      </c>
      <c r="F1414" s="131">
        <v>20279.666666666668</v>
      </c>
      <c r="G1414" s="131">
        <v>19090.416666666668</v>
      </c>
      <c r="H1414" s="131">
        <v>39557.5065542598</v>
      </c>
    </row>
    <row r="1415" spans="1:8" ht="12.75">
      <c r="A1415" s="130">
        <v>38380.922743055555</v>
      </c>
      <c r="C1415" s="153" t="s">
        <v>777</v>
      </c>
      <c r="D1415" s="131">
        <v>617.8769840196226</v>
      </c>
      <c r="F1415" s="131">
        <v>34.0150089421322</v>
      </c>
      <c r="G1415" s="131">
        <v>111.64405865666713</v>
      </c>
      <c r="H1415" s="131">
        <v>617.8769840196226</v>
      </c>
    </row>
    <row r="1417" spans="3:8" ht="12.75">
      <c r="C1417" s="153" t="s">
        <v>778</v>
      </c>
      <c r="D1417" s="131">
        <v>1.0445871678317884</v>
      </c>
      <c r="F1417" s="131">
        <v>0.16772962544814443</v>
      </c>
      <c r="G1417" s="131">
        <v>0.5848172965842395</v>
      </c>
      <c r="H1417" s="131">
        <v>1.5619715139833192</v>
      </c>
    </row>
    <row r="1418" spans="1:10" ht="12.75">
      <c r="A1418" s="147" t="s">
        <v>767</v>
      </c>
      <c r="C1418" s="148" t="s">
        <v>768</v>
      </c>
      <c r="D1418" s="148" t="s">
        <v>769</v>
      </c>
      <c r="F1418" s="148" t="s">
        <v>770</v>
      </c>
      <c r="G1418" s="148" t="s">
        <v>771</v>
      </c>
      <c r="H1418" s="148" t="s">
        <v>772</v>
      </c>
      <c r="I1418" s="149" t="s">
        <v>773</v>
      </c>
      <c r="J1418" s="148" t="s">
        <v>774</v>
      </c>
    </row>
    <row r="1419" spans="1:8" ht="12.75">
      <c r="A1419" s="150" t="s">
        <v>893</v>
      </c>
      <c r="C1419" s="151">
        <v>309.418</v>
      </c>
      <c r="D1419" s="131">
        <v>25478.467289805412</v>
      </c>
      <c r="F1419" s="131">
        <v>7218.000000007451</v>
      </c>
      <c r="G1419" s="131">
        <v>5820</v>
      </c>
      <c r="H1419" s="152" t="s">
        <v>9</v>
      </c>
    </row>
    <row r="1421" spans="4:8" ht="12.75">
      <c r="D1421" s="131">
        <v>25739.10560503602</v>
      </c>
      <c r="F1421" s="131">
        <v>6984</v>
      </c>
      <c r="G1421" s="131">
        <v>6004</v>
      </c>
      <c r="H1421" s="152" t="s">
        <v>10</v>
      </c>
    </row>
    <row r="1423" spans="4:8" ht="12.75">
      <c r="D1423" s="131">
        <v>25472.32643350959</v>
      </c>
      <c r="F1423" s="131">
        <v>6648</v>
      </c>
      <c r="G1423" s="131">
        <v>5956</v>
      </c>
      <c r="H1423" s="152" t="s">
        <v>11</v>
      </c>
    </row>
    <row r="1425" spans="1:8" ht="12.75">
      <c r="A1425" s="147" t="s">
        <v>775</v>
      </c>
      <c r="C1425" s="153" t="s">
        <v>776</v>
      </c>
      <c r="D1425" s="131">
        <v>25563.299776117005</v>
      </c>
      <c r="F1425" s="131">
        <v>6950.000000002483</v>
      </c>
      <c r="G1425" s="131">
        <v>5926.666666666666</v>
      </c>
      <c r="H1425" s="131">
        <v>19187.07626937218</v>
      </c>
    </row>
    <row r="1426" spans="1:8" ht="12.75">
      <c r="A1426" s="130">
        <v>38380.92321759259</v>
      </c>
      <c r="C1426" s="153" t="s">
        <v>777</v>
      </c>
      <c r="D1426" s="131">
        <v>152.28327104610977</v>
      </c>
      <c r="F1426" s="131">
        <v>286.5170152050469</v>
      </c>
      <c r="G1426" s="131">
        <v>95.44282756359084</v>
      </c>
      <c r="H1426" s="131">
        <v>152.28327104610977</v>
      </c>
    </row>
    <row r="1428" spans="3:8" ht="12.75">
      <c r="C1428" s="153" t="s">
        <v>778</v>
      </c>
      <c r="D1428" s="131">
        <v>0.595710539640048</v>
      </c>
      <c r="F1428" s="131">
        <v>4.122546981366108</v>
      </c>
      <c r="G1428" s="131">
        <v>1.6103964155836479</v>
      </c>
      <c r="H1428" s="131">
        <v>0.7936762689018728</v>
      </c>
    </row>
    <row r="1429" spans="1:10" ht="12.75">
      <c r="A1429" s="147" t="s">
        <v>767</v>
      </c>
      <c r="C1429" s="148" t="s">
        <v>768</v>
      </c>
      <c r="D1429" s="148" t="s">
        <v>769</v>
      </c>
      <c r="F1429" s="148" t="s">
        <v>770</v>
      </c>
      <c r="G1429" s="148" t="s">
        <v>771</v>
      </c>
      <c r="H1429" s="148" t="s">
        <v>772</v>
      </c>
      <c r="I1429" s="149" t="s">
        <v>773</v>
      </c>
      <c r="J1429" s="148" t="s">
        <v>774</v>
      </c>
    </row>
    <row r="1430" spans="1:8" ht="12.75">
      <c r="A1430" s="150" t="s">
        <v>843</v>
      </c>
      <c r="C1430" s="151">
        <v>324.75400000019</v>
      </c>
      <c r="D1430" s="131">
        <v>54314.726671397686</v>
      </c>
      <c r="F1430" s="131">
        <v>28034</v>
      </c>
      <c r="G1430" s="131">
        <v>25286</v>
      </c>
      <c r="H1430" s="152" t="s">
        <v>12</v>
      </c>
    </row>
    <row r="1432" spans="4:8" ht="12.75">
      <c r="D1432" s="131">
        <v>54525.94903832674</v>
      </c>
      <c r="F1432" s="131">
        <v>27943.000000029802</v>
      </c>
      <c r="G1432" s="131">
        <v>24849</v>
      </c>
      <c r="H1432" s="152" t="s">
        <v>13</v>
      </c>
    </row>
    <row r="1434" spans="4:8" ht="12.75">
      <c r="D1434" s="131">
        <v>54660.80006784201</v>
      </c>
      <c r="F1434" s="131">
        <v>27279</v>
      </c>
      <c r="G1434" s="131">
        <v>25457</v>
      </c>
      <c r="H1434" s="152" t="s">
        <v>14</v>
      </c>
    </row>
    <row r="1436" spans="1:8" ht="12.75">
      <c r="A1436" s="147" t="s">
        <v>775</v>
      </c>
      <c r="C1436" s="153" t="s">
        <v>776</v>
      </c>
      <c r="D1436" s="131">
        <v>54500.49192585547</v>
      </c>
      <c r="F1436" s="131">
        <v>27752.00000000993</v>
      </c>
      <c r="G1436" s="131">
        <v>25197.333333333336</v>
      </c>
      <c r="H1436" s="131">
        <v>27530.018241638056</v>
      </c>
    </row>
    <row r="1437" spans="1:8" ht="12.75">
      <c r="A1437" s="130">
        <v>38380.92369212963</v>
      </c>
      <c r="C1437" s="153" t="s">
        <v>777</v>
      </c>
      <c r="D1437" s="131">
        <v>174.43551061432777</v>
      </c>
      <c r="F1437" s="131">
        <v>412.14924482024725</v>
      </c>
      <c r="G1437" s="131">
        <v>313.5479761269929</v>
      </c>
      <c r="H1437" s="131">
        <v>174.43551061432777</v>
      </c>
    </row>
    <row r="1439" spans="3:8" ht="12.75">
      <c r="C1439" s="153" t="s">
        <v>778</v>
      </c>
      <c r="D1439" s="131">
        <v>0.3200622681564718</v>
      </c>
      <c r="F1439" s="131">
        <v>1.4851154685071342</v>
      </c>
      <c r="G1439" s="131">
        <v>1.2443696798351398</v>
      </c>
      <c r="H1439" s="131">
        <v>0.6336193063268698</v>
      </c>
    </row>
    <row r="1440" spans="1:10" ht="12.75">
      <c r="A1440" s="147" t="s">
        <v>767</v>
      </c>
      <c r="C1440" s="148" t="s">
        <v>768</v>
      </c>
      <c r="D1440" s="148" t="s">
        <v>769</v>
      </c>
      <c r="F1440" s="148" t="s">
        <v>770</v>
      </c>
      <c r="G1440" s="148" t="s">
        <v>771</v>
      </c>
      <c r="H1440" s="148" t="s">
        <v>772</v>
      </c>
      <c r="I1440" s="149" t="s">
        <v>773</v>
      </c>
      <c r="J1440" s="148" t="s">
        <v>774</v>
      </c>
    </row>
    <row r="1441" spans="1:8" ht="12.75">
      <c r="A1441" s="150" t="s">
        <v>862</v>
      </c>
      <c r="C1441" s="151">
        <v>343.82299999985844</v>
      </c>
      <c r="D1441" s="131">
        <v>54517.407341599464</v>
      </c>
      <c r="F1441" s="131">
        <v>22306</v>
      </c>
      <c r="G1441" s="131">
        <v>21408</v>
      </c>
      <c r="H1441" s="152" t="s">
        <v>15</v>
      </c>
    </row>
    <row r="1443" spans="4:8" ht="12.75">
      <c r="D1443" s="131">
        <v>53943.66912126541</v>
      </c>
      <c r="F1443" s="131">
        <v>22176</v>
      </c>
      <c r="G1443" s="131">
        <v>22004</v>
      </c>
      <c r="H1443" s="152" t="s">
        <v>16</v>
      </c>
    </row>
    <row r="1445" spans="4:8" ht="12.75">
      <c r="D1445" s="131">
        <v>54127.63692367077</v>
      </c>
      <c r="F1445" s="131">
        <v>22202</v>
      </c>
      <c r="G1445" s="131">
        <v>21318</v>
      </c>
      <c r="H1445" s="152" t="s">
        <v>17</v>
      </c>
    </row>
    <row r="1447" spans="1:8" ht="12.75">
      <c r="A1447" s="147" t="s">
        <v>775</v>
      </c>
      <c r="C1447" s="153" t="s">
        <v>776</v>
      </c>
      <c r="D1447" s="131">
        <v>54196.237795511886</v>
      </c>
      <c r="F1447" s="131">
        <v>22228</v>
      </c>
      <c r="G1447" s="131">
        <v>21576.666666666664</v>
      </c>
      <c r="H1447" s="131">
        <v>32246.92304141352</v>
      </c>
    </row>
    <row r="1448" spans="1:8" ht="12.75">
      <c r="A1448" s="130">
        <v>38380.92413194444</v>
      </c>
      <c r="C1448" s="153" t="s">
        <v>777</v>
      </c>
      <c r="D1448" s="131">
        <v>292.95638938508057</v>
      </c>
      <c r="F1448" s="131">
        <v>68.78953408767934</v>
      </c>
      <c r="G1448" s="131">
        <v>372.8073675952949</v>
      </c>
      <c r="H1448" s="131">
        <v>292.95638938508057</v>
      </c>
    </row>
    <row r="1450" spans="3:8" ht="12.75">
      <c r="C1450" s="153" t="s">
        <v>778</v>
      </c>
      <c r="D1450" s="131">
        <v>0.5405474647344265</v>
      </c>
      <c r="F1450" s="131">
        <v>0.30947244056001144</v>
      </c>
      <c r="G1450" s="131">
        <v>1.7278265144228107</v>
      </c>
      <c r="H1450" s="131">
        <v>0.9084785826196429</v>
      </c>
    </row>
    <row r="1451" spans="1:10" ht="12.75">
      <c r="A1451" s="147" t="s">
        <v>767</v>
      </c>
      <c r="C1451" s="148" t="s">
        <v>768</v>
      </c>
      <c r="D1451" s="148" t="s">
        <v>769</v>
      </c>
      <c r="F1451" s="148" t="s">
        <v>770</v>
      </c>
      <c r="G1451" s="148" t="s">
        <v>771</v>
      </c>
      <c r="H1451" s="148" t="s">
        <v>772</v>
      </c>
      <c r="I1451" s="149" t="s">
        <v>773</v>
      </c>
      <c r="J1451" s="148" t="s">
        <v>774</v>
      </c>
    </row>
    <row r="1452" spans="1:8" ht="12.75">
      <c r="A1452" s="150" t="s">
        <v>844</v>
      </c>
      <c r="C1452" s="151">
        <v>361.38400000007823</v>
      </c>
      <c r="D1452" s="131">
        <v>58235.14382427931</v>
      </c>
      <c r="F1452" s="131">
        <v>23502</v>
      </c>
      <c r="G1452" s="131">
        <v>23586</v>
      </c>
      <c r="H1452" s="152" t="s">
        <v>18</v>
      </c>
    </row>
    <row r="1454" spans="4:8" ht="12.75">
      <c r="D1454" s="131">
        <v>57025.805288255215</v>
      </c>
      <c r="F1454" s="131">
        <v>23192</v>
      </c>
      <c r="G1454" s="131">
        <v>23094</v>
      </c>
      <c r="H1454" s="152" t="s">
        <v>19</v>
      </c>
    </row>
    <row r="1456" spans="4:8" ht="12.75">
      <c r="D1456" s="131">
        <v>57445.83802860975</v>
      </c>
      <c r="F1456" s="131">
        <v>23836</v>
      </c>
      <c r="G1456" s="131">
        <v>22968</v>
      </c>
      <c r="H1456" s="152" t="s">
        <v>20</v>
      </c>
    </row>
    <row r="1458" spans="1:8" ht="12.75">
      <c r="A1458" s="147" t="s">
        <v>775</v>
      </c>
      <c r="C1458" s="153" t="s">
        <v>776</v>
      </c>
      <c r="D1458" s="131">
        <v>57568.92904704809</v>
      </c>
      <c r="F1458" s="131">
        <v>23510</v>
      </c>
      <c r="G1458" s="131">
        <v>23216</v>
      </c>
      <c r="H1458" s="131">
        <v>34194.06447796464</v>
      </c>
    </row>
    <row r="1459" spans="1:8" ht="12.75">
      <c r="A1459" s="130">
        <v>38380.92454861111</v>
      </c>
      <c r="C1459" s="153" t="s">
        <v>777</v>
      </c>
      <c r="D1459" s="131">
        <v>613.9938703219835</v>
      </c>
      <c r="F1459" s="131">
        <v>322.0745255371806</v>
      </c>
      <c r="G1459" s="131">
        <v>326.5639294227089</v>
      </c>
      <c r="H1459" s="131">
        <v>613.9938703219835</v>
      </c>
    </row>
    <row r="1461" spans="3:8" ht="12.75">
      <c r="C1461" s="153" t="s">
        <v>778</v>
      </c>
      <c r="D1461" s="131">
        <v>1.066536898437347</v>
      </c>
      <c r="F1461" s="131">
        <v>1.3699469397583182</v>
      </c>
      <c r="G1461" s="131">
        <v>1.4066330523031914</v>
      </c>
      <c r="H1461" s="131">
        <v>1.7956153493178735</v>
      </c>
    </row>
    <row r="1462" spans="1:10" ht="12.75">
      <c r="A1462" s="147" t="s">
        <v>767</v>
      </c>
      <c r="C1462" s="148" t="s">
        <v>768</v>
      </c>
      <c r="D1462" s="148" t="s">
        <v>769</v>
      </c>
      <c r="F1462" s="148" t="s">
        <v>770</v>
      </c>
      <c r="G1462" s="148" t="s">
        <v>771</v>
      </c>
      <c r="H1462" s="148" t="s">
        <v>772</v>
      </c>
      <c r="I1462" s="149" t="s">
        <v>773</v>
      </c>
      <c r="J1462" s="148" t="s">
        <v>774</v>
      </c>
    </row>
    <row r="1463" spans="1:8" ht="12.75">
      <c r="A1463" s="150" t="s">
        <v>863</v>
      </c>
      <c r="C1463" s="151">
        <v>371.029</v>
      </c>
      <c r="D1463" s="131">
        <v>55872.26313769817</v>
      </c>
      <c r="F1463" s="131">
        <v>31734</v>
      </c>
      <c r="G1463" s="131">
        <v>30975.999999970198</v>
      </c>
      <c r="H1463" s="152" t="s">
        <v>21</v>
      </c>
    </row>
    <row r="1465" spans="4:8" ht="12.75">
      <c r="D1465" s="131">
        <v>55305.58933919668</v>
      </c>
      <c r="F1465" s="131">
        <v>31636</v>
      </c>
      <c r="G1465" s="131">
        <v>31088</v>
      </c>
      <c r="H1465" s="152" t="s">
        <v>22</v>
      </c>
    </row>
    <row r="1467" spans="4:8" ht="12.75">
      <c r="D1467" s="131">
        <v>55378.489130198956</v>
      </c>
      <c r="F1467" s="131">
        <v>31975.999999970198</v>
      </c>
      <c r="G1467" s="131">
        <v>31384</v>
      </c>
      <c r="H1467" s="152" t="s">
        <v>23</v>
      </c>
    </row>
    <row r="1469" spans="1:8" ht="12.75">
      <c r="A1469" s="147" t="s">
        <v>775</v>
      </c>
      <c r="C1469" s="153" t="s">
        <v>776</v>
      </c>
      <c r="D1469" s="131">
        <v>55518.78053569794</v>
      </c>
      <c r="F1469" s="131">
        <v>31781.99999999007</v>
      </c>
      <c r="G1469" s="131">
        <v>31149.333333323397</v>
      </c>
      <c r="H1469" s="131">
        <v>23977.541635073623</v>
      </c>
    </row>
    <row r="1470" spans="1:8" ht="12.75">
      <c r="A1470" s="130">
        <v>38380.925</v>
      </c>
      <c r="C1470" s="153" t="s">
        <v>777</v>
      </c>
      <c r="D1470" s="131">
        <v>308.28729672198585</v>
      </c>
      <c r="F1470" s="131">
        <v>175.00857120181266</v>
      </c>
      <c r="G1470" s="131">
        <v>210.80164453442865</v>
      </c>
      <c r="H1470" s="131">
        <v>308.28729672198585</v>
      </c>
    </row>
    <row r="1472" spans="3:8" ht="12.75">
      <c r="C1472" s="153" t="s">
        <v>778</v>
      </c>
      <c r="D1472" s="131">
        <v>0.5552847050085343</v>
      </c>
      <c r="F1472" s="131">
        <v>0.5506531093130307</v>
      </c>
      <c r="G1472" s="131">
        <v>0.6767452846540191</v>
      </c>
      <c r="H1472" s="131">
        <v>1.2857335477254788</v>
      </c>
    </row>
    <row r="1473" spans="1:10" ht="12.75">
      <c r="A1473" s="147" t="s">
        <v>767</v>
      </c>
      <c r="C1473" s="148" t="s">
        <v>768</v>
      </c>
      <c r="D1473" s="148" t="s">
        <v>769</v>
      </c>
      <c r="F1473" s="148" t="s">
        <v>770</v>
      </c>
      <c r="G1473" s="148" t="s">
        <v>771</v>
      </c>
      <c r="H1473" s="148" t="s">
        <v>772</v>
      </c>
      <c r="I1473" s="149" t="s">
        <v>773</v>
      </c>
      <c r="J1473" s="148" t="s">
        <v>774</v>
      </c>
    </row>
    <row r="1474" spans="1:8" ht="12.75">
      <c r="A1474" s="150" t="s">
        <v>838</v>
      </c>
      <c r="C1474" s="151">
        <v>407.77100000018254</v>
      </c>
      <c r="D1474" s="131">
        <v>5206058.841346741</v>
      </c>
      <c r="F1474" s="131">
        <v>78700</v>
      </c>
      <c r="G1474" s="131">
        <v>70500</v>
      </c>
      <c r="H1474" s="152" t="s">
        <v>24</v>
      </c>
    </row>
    <row r="1476" spans="4:8" ht="12.75">
      <c r="D1476" s="131">
        <v>5339560.776565552</v>
      </c>
      <c r="F1476" s="131">
        <v>77700</v>
      </c>
      <c r="G1476" s="131">
        <v>72800</v>
      </c>
      <c r="H1476" s="152" t="s">
        <v>25</v>
      </c>
    </row>
    <row r="1478" spans="4:8" ht="12.75">
      <c r="D1478" s="131">
        <v>5390741.362197876</v>
      </c>
      <c r="F1478" s="131">
        <v>76700</v>
      </c>
      <c r="G1478" s="131">
        <v>72500</v>
      </c>
      <c r="H1478" s="152" t="s">
        <v>26</v>
      </c>
    </row>
    <row r="1480" spans="1:8" ht="12.75">
      <c r="A1480" s="147" t="s">
        <v>775</v>
      </c>
      <c r="C1480" s="153" t="s">
        <v>776</v>
      </c>
      <c r="D1480" s="131">
        <v>5312120.326703389</v>
      </c>
      <c r="F1480" s="131">
        <v>77700</v>
      </c>
      <c r="G1480" s="131">
        <v>71933.33333333333</v>
      </c>
      <c r="H1480" s="131">
        <v>5237350.808883683</v>
      </c>
    </row>
    <row r="1481" spans="1:8" ht="12.75">
      <c r="A1481" s="130">
        <v>38380.925462962965</v>
      </c>
      <c r="C1481" s="153" t="s">
        <v>777</v>
      </c>
      <c r="D1481" s="131">
        <v>95350.10274491929</v>
      </c>
      <c r="F1481" s="131">
        <v>1000</v>
      </c>
      <c r="G1481" s="131">
        <v>1250.3332889007368</v>
      </c>
      <c r="H1481" s="131">
        <v>95350.10274491929</v>
      </c>
    </row>
    <row r="1483" spans="3:8" ht="12.75">
      <c r="C1483" s="153" t="s">
        <v>778</v>
      </c>
      <c r="D1483" s="131">
        <v>1.794953745034837</v>
      </c>
      <c r="F1483" s="131">
        <v>1.2870012870012868</v>
      </c>
      <c r="G1483" s="131">
        <v>1.738183441474611</v>
      </c>
      <c r="H1483" s="131">
        <v>1.8205788808949908</v>
      </c>
    </row>
    <row r="1484" spans="1:10" ht="12.75">
      <c r="A1484" s="147" t="s">
        <v>767</v>
      </c>
      <c r="C1484" s="148" t="s">
        <v>768</v>
      </c>
      <c r="D1484" s="148" t="s">
        <v>769</v>
      </c>
      <c r="F1484" s="148" t="s">
        <v>770</v>
      </c>
      <c r="G1484" s="148" t="s">
        <v>771</v>
      </c>
      <c r="H1484" s="148" t="s">
        <v>772</v>
      </c>
      <c r="I1484" s="149" t="s">
        <v>773</v>
      </c>
      <c r="J1484" s="148" t="s">
        <v>774</v>
      </c>
    </row>
    <row r="1485" spans="1:8" ht="12.75">
      <c r="A1485" s="150" t="s">
        <v>845</v>
      </c>
      <c r="C1485" s="151">
        <v>455.40299999993294</v>
      </c>
      <c r="D1485" s="131">
        <v>502235.70151662827</v>
      </c>
      <c r="F1485" s="131">
        <v>45325</v>
      </c>
      <c r="G1485" s="131">
        <v>46902.5</v>
      </c>
      <c r="H1485" s="152" t="s">
        <v>27</v>
      </c>
    </row>
    <row r="1487" spans="4:8" ht="12.75">
      <c r="D1487" s="131">
        <v>502409.2510781288</v>
      </c>
      <c r="F1487" s="131">
        <v>45257.5</v>
      </c>
      <c r="G1487" s="131">
        <v>46997.5</v>
      </c>
      <c r="H1487" s="152" t="s">
        <v>28</v>
      </c>
    </row>
    <row r="1489" spans="4:8" ht="12.75">
      <c r="D1489" s="131">
        <v>502009.6139135361</v>
      </c>
      <c r="F1489" s="131">
        <v>45337.5</v>
      </c>
      <c r="G1489" s="131">
        <v>47220</v>
      </c>
      <c r="H1489" s="152" t="s">
        <v>29</v>
      </c>
    </row>
    <row r="1491" spans="1:8" ht="12.75">
      <c r="A1491" s="147" t="s">
        <v>775</v>
      </c>
      <c r="C1491" s="153" t="s">
        <v>776</v>
      </c>
      <c r="D1491" s="131">
        <v>502218.1888360977</v>
      </c>
      <c r="F1491" s="131">
        <v>45306.66666666667</v>
      </c>
      <c r="G1491" s="131">
        <v>47040</v>
      </c>
      <c r="H1491" s="131">
        <v>456049.8942624543</v>
      </c>
    </row>
    <row r="1492" spans="1:8" ht="12.75">
      <c r="A1492" s="130">
        <v>38380.92611111111</v>
      </c>
      <c r="C1492" s="153" t="s">
        <v>777</v>
      </c>
      <c r="D1492" s="131">
        <v>200.39332898598033</v>
      </c>
      <c r="F1492" s="131">
        <v>43.03583777891786</v>
      </c>
      <c r="G1492" s="131">
        <v>162.96088487732266</v>
      </c>
      <c r="H1492" s="131">
        <v>200.39332898598033</v>
      </c>
    </row>
    <row r="1494" spans="3:8" ht="12.75">
      <c r="C1494" s="153" t="s">
        <v>778</v>
      </c>
      <c r="D1494" s="131">
        <v>0.0399016470212671</v>
      </c>
      <c r="F1494" s="131">
        <v>0.09498787031838843</v>
      </c>
      <c r="G1494" s="131">
        <v>0.3464304525453288</v>
      </c>
      <c r="H1494" s="131">
        <v>0.043941097565665714</v>
      </c>
    </row>
    <row r="1495" spans="1:16" ht="12.75">
      <c r="A1495" s="141" t="s">
        <v>758</v>
      </c>
      <c r="B1495" s="136" t="s">
        <v>30</v>
      </c>
      <c r="D1495" s="141" t="s">
        <v>759</v>
      </c>
      <c r="E1495" s="136" t="s">
        <v>760</v>
      </c>
      <c r="F1495" s="137" t="s">
        <v>798</v>
      </c>
      <c r="G1495" s="142" t="s">
        <v>762</v>
      </c>
      <c r="H1495" s="143">
        <v>1</v>
      </c>
      <c r="I1495" s="144" t="s">
        <v>763</v>
      </c>
      <c r="J1495" s="143">
        <v>13</v>
      </c>
      <c r="K1495" s="142" t="s">
        <v>764</v>
      </c>
      <c r="L1495" s="145">
        <v>1</v>
      </c>
      <c r="M1495" s="142" t="s">
        <v>765</v>
      </c>
      <c r="N1495" s="146">
        <v>1</v>
      </c>
      <c r="O1495" s="142" t="s">
        <v>766</v>
      </c>
      <c r="P1495" s="146">
        <v>1</v>
      </c>
    </row>
    <row r="1497" spans="1:10" ht="12.75">
      <c r="A1497" s="147" t="s">
        <v>767</v>
      </c>
      <c r="C1497" s="148" t="s">
        <v>768</v>
      </c>
      <c r="D1497" s="148" t="s">
        <v>769</v>
      </c>
      <c r="F1497" s="148" t="s">
        <v>770</v>
      </c>
      <c r="G1497" s="148" t="s">
        <v>771</v>
      </c>
      <c r="H1497" s="148" t="s">
        <v>772</v>
      </c>
      <c r="I1497" s="149" t="s">
        <v>773</v>
      </c>
      <c r="J1497" s="148" t="s">
        <v>774</v>
      </c>
    </row>
    <row r="1498" spans="1:8" ht="12.75">
      <c r="A1498" s="150" t="s">
        <v>841</v>
      </c>
      <c r="C1498" s="151">
        <v>228.61599999992177</v>
      </c>
      <c r="D1498" s="131">
        <v>46821.662752985954</v>
      </c>
      <c r="F1498" s="131">
        <v>26296</v>
      </c>
      <c r="G1498" s="131">
        <v>26664</v>
      </c>
      <c r="H1498" s="152" t="s">
        <v>31</v>
      </c>
    </row>
    <row r="1500" spans="4:8" ht="12.75">
      <c r="D1500" s="131">
        <v>46831.12284320593</v>
      </c>
      <c r="F1500" s="131">
        <v>26706</v>
      </c>
      <c r="G1500" s="131">
        <v>26679</v>
      </c>
      <c r="H1500" s="152" t="s">
        <v>32</v>
      </c>
    </row>
    <row r="1502" spans="4:8" ht="12.75">
      <c r="D1502" s="131">
        <v>46395.21888792515</v>
      </c>
      <c r="F1502" s="131">
        <v>26254.999999970198</v>
      </c>
      <c r="G1502" s="131">
        <v>26927</v>
      </c>
      <c r="H1502" s="152" t="s">
        <v>33</v>
      </c>
    </row>
    <row r="1504" spans="1:8" ht="12.75">
      <c r="A1504" s="147" t="s">
        <v>775</v>
      </c>
      <c r="C1504" s="153" t="s">
        <v>776</v>
      </c>
      <c r="D1504" s="131">
        <v>46682.66816137235</v>
      </c>
      <c r="F1504" s="131">
        <v>26418.99999999007</v>
      </c>
      <c r="G1504" s="131">
        <v>26756.666666666664</v>
      </c>
      <c r="H1504" s="131">
        <v>20090.540539779682</v>
      </c>
    </row>
    <row r="1505" spans="1:8" ht="12.75">
      <c r="A1505" s="130">
        <v>38380.92833333334</v>
      </c>
      <c r="C1505" s="153" t="s">
        <v>777</v>
      </c>
      <c r="D1505" s="131">
        <v>248.98330653108525</v>
      </c>
      <c r="F1505" s="131">
        <v>249.3932637520164</v>
      </c>
      <c r="G1505" s="131">
        <v>147.70353189187227</v>
      </c>
      <c r="H1505" s="131">
        <v>248.98330653108525</v>
      </c>
    </row>
    <row r="1507" spans="3:8" ht="12.75">
      <c r="C1507" s="153" t="s">
        <v>778</v>
      </c>
      <c r="D1507" s="131">
        <v>0.5333527759604515</v>
      </c>
      <c r="F1507" s="131">
        <v>0.9439920653776075</v>
      </c>
      <c r="G1507" s="131">
        <v>0.5520251596805991</v>
      </c>
      <c r="H1507" s="131">
        <v>1.2393061602204938</v>
      </c>
    </row>
    <row r="1508" spans="1:10" ht="12.75">
      <c r="A1508" s="147" t="s">
        <v>767</v>
      </c>
      <c r="C1508" s="148" t="s">
        <v>768</v>
      </c>
      <c r="D1508" s="148" t="s">
        <v>769</v>
      </c>
      <c r="F1508" s="148" t="s">
        <v>770</v>
      </c>
      <c r="G1508" s="148" t="s">
        <v>771</v>
      </c>
      <c r="H1508" s="148" t="s">
        <v>772</v>
      </c>
      <c r="I1508" s="149" t="s">
        <v>773</v>
      </c>
      <c r="J1508" s="148" t="s">
        <v>774</v>
      </c>
    </row>
    <row r="1509" spans="1:8" ht="12.75">
      <c r="A1509" s="150" t="s">
        <v>842</v>
      </c>
      <c r="C1509" s="151">
        <v>231.6040000000503</v>
      </c>
      <c r="D1509" s="131">
        <v>167325.04192733765</v>
      </c>
      <c r="F1509" s="131">
        <v>20752</v>
      </c>
      <c r="G1509" s="131">
        <v>21538</v>
      </c>
      <c r="H1509" s="152" t="s">
        <v>34</v>
      </c>
    </row>
    <row r="1511" spans="4:8" ht="12.75">
      <c r="D1511" s="131">
        <v>169506.43453383446</v>
      </c>
      <c r="F1511" s="131">
        <v>20631</v>
      </c>
      <c r="G1511" s="131">
        <v>21493</v>
      </c>
      <c r="H1511" s="152" t="s">
        <v>35</v>
      </c>
    </row>
    <row r="1513" spans="4:8" ht="12.75">
      <c r="D1513" s="131">
        <v>171346.49871373177</v>
      </c>
      <c r="F1513" s="131">
        <v>20390</v>
      </c>
      <c r="G1513" s="131">
        <v>20827</v>
      </c>
      <c r="H1513" s="152" t="s">
        <v>36</v>
      </c>
    </row>
    <row r="1515" spans="1:8" ht="12.75">
      <c r="A1515" s="147" t="s">
        <v>775</v>
      </c>
      <c r="C1515" s="153" t="s">
        <v>776</v>
      </c>
      <c r="D1515" s="131">
        <v>169392.65839163464</v>
      </c>
      <c r="F1515" s="131">
        <v>20591</v>
      </c>
      <c r="G1515" s="131">
        <v>21286</v>
      </c>
      <c r="H1515" s="131">
        <v>148430.8235458996</v>
      </c>
    </row>
    <row r="1516" spans="1:8" ht="12.75">
      <c r="A1516" s="130">
        <v>38380.9287962963</v>
      </c>
      <c r="C1516" s="153" t="s">
        <v>777</v>
      </c>
      <c r="D1516" s="131">
        <v>2013.1411845922685</v>
      </c>
      <c r="F1516" s="131">
        <v>184.28510520386612</v>
      </c>
      <c r="G1516" s="131">
        <v>398.14193449070393</v>
      </c>
      <c r="H1516" s="131">
        <v>2013.1411845922685</v>
      </c>
    </row>
    <row r="1518" spans="3:8" ht="12.75">
      <c r="C1518" s="153" t="s">
        <v>778</v>
      </c>
      <c r="D1518" s="131">
        <v>1.1884465381834322</v>
      </c>
      <c r="F1518" s="131">
        <v>0.894978899537983</v>
      </c>
      <c r="G1518" s="131">
        <v>1.8704403574683073</v>
      </c>
      <c r="H1518" s="131">
        <v>1.356282432785762</v>
      </c>
    </row>
    <row r="1519" spans="1:10" ht="12.75">
      <c r="A1519" s="147" t="s">
        <v>767</v>
      </c>
      <c r="C1519" s="148" t="s">
        <v>768</v>
      </c>
      <c r="D1519" s="148" t="s">
        <v>769</v>
      </c>
      <c r="F1519" s="148" t="s">
        <v>770</v>
      </c>
      <c r="G1519" s="148" t="s">
        <v>771</v>
      </c>
      <c r="H1519" s="148" t="s">
        <v>772</v>
      </c>
      <c r="I1519" s="149" t="s">
        <v>773</v>
      </c>
      <c r="J1519" s="148" t="s">
        <v>774</v>
      </c>
    </row>
    <row r="1520" spans="1:8" ht="12.75">
      <c r="A1520" s="150" t="s">
        <v>840</v>
      </c>
      <c r="C1520" s="151">
        <v>267.7160000000149</v>
      </c>
      <c r="D1520" s="131">
        <v>112638.35139012337</v>
      </c>
      <c r="F1520" s="131">
        <v>5264.25</v>
      </c>
      <c r="G1520" s="131">
        <v>5293</v>
      </c>
      <c r="H1520" s="152" t="s">
        <v>37</v>
      </c>
    </row>
    <row r="1522" spans="4:8" ht="12.75">
      <c r="D1522" s="131">
        <v>110798.78651833534</v>
      </c>
      <c r="F1522" s="131">
        <v>5182.25</v>
      </c>
      <c r="G1522" s="131">
        <v>5295</v>
      </c>
      <c r="H1522" s="152" t="s">
        <v>38</v>
      </c>
    </row>
    <row r="1524" spans="4:8" ht="12.75">
      <c r="D1524" s="131">
        <v>110572.33080005646</v>
      </c>
      <c r="F1524" s="131">
        <v>5233.75</v>
      </c>
      <c r="G1524" s="131">
        <v>5278.75</v>
      </c>
      <c r="H1524" s="152" t="s">
        <v>39</v>
      </c>
    </row>
    <row r="1526" spans="1:8" ht="12.75">
      <c r="A1526" s="147" t="s">
        <v>775</v>
      </c>
      <c r="C1526" s="153" t="s">
        <v>776</v>
      </c>
      <c r="D1526" s="131">
        <v>111336.48956950507</v>
      </c>
      <c r="F1526" s="131">
        <v>5226.75</v>
      </c>
      <c r="G1526" s="131">
        <v>5288.916666666666</v>
      </c>
      <c r="H1526" s="131">
        <v>106076.15011904376</v>
      </c>
    </row>
    <row r="1527" spans="1:8" ht="12.75">
      <c r="A1527" s="130">
        <v>38380.929444444446</v>
      </c>
      <c r="C1527" s="153" t="s">
        <v>777</v>
      </c>
      <c r="D1527" s="131">
        <v>1133.1168068972045</v>
      </c>
      <c r="F1527" s="131">
        <v>41.445747670901056</v>
      </c>
      <c r="G1527" s="131">
        <v>8.861198188356546</v>
      </c>
      <c r="H1527" s="131">
        <v>1133.1168068972045</v>
      </c>
    </row>
    <row r="1529" spans="3:8" ht="12.75">
      <c r="C1529" s="153" t="s">
        <v>778</v>
      </c>
      <c r="D1529" s="131">
        <v>1.017740734667068</v>
      </c>
      <c r="F1529" s="131">
        <v>0.7929544682814573</v>
      </c>
      <c r="G1529" s="131">
        <v>0.16754278327363603</v>
      </c>
      <c r="H1529" s="131">
        <v>1.0682107199644466</v>
      </c>
    </row>
    <row r="1530" spans="1:10" ht="12.75">
      <c r="A1530" s="147" t="s">
        <v>767</v>
      </c>
      <c r="C1530" s="148" t="s">
        <v>768</v>
      </c>
      <c r="D1530" s="148" t="s">
        <v>769</v>
      </c>
      <c r="F1530" s="148" t="s">
        <v>770</v>
      </c>
      <c r="G1530" s="148" t="s">
        <v>771</v>
      </c>
      <c r="H1530" s="148" t="s">
        <v>772</v>
      </c>
      <c r="I1530" s="149" t="s">
        <v>773</v>
      </c>
      <c r="J1530" s="148" t="s">
        <v>774</v>
      </c>
    </row>
    <row r="1531" spans="1:8" ht="12.75">
      <c r="A1531" s="150" t="s">
        <v>839</v>
      </c>
      <c r="C1531" s="151">
        <v>292.40199999976903</v>
      </c>
      <c r="D1531" s="131">
        <v>20726</v>
      </c>
      <c r="F1531" s="131">
        <v>20202</v>
      </c>
      <c r="G1531" s="131">
        <v>19456.25</v>
      </c>
      <c r="H1531" s="152" t="s">
        <v>40</v>
      </c>
    </row>
    <row r="1533" spans="4:8" ht="12.75">
      <c r="D1533" s="131">
        <v>20998</v>
      </c>
      <c r="F1533" s="131">
        <v>20177</v>
      </c>
      <c r="G1533" s="131">
        <v>19545</v>
      </c>
      <c r="H1533" s="152" t="s">
        <v>41</v>
      </c>
    </row>
    <row r="1535" spans="4:8" ht="12.75">
      <c r="D1535" s="131">
        <v>20501</v>
      </c>
      <c r="F1535" s="131">
        <v>19895.75</v>
      </c>
      <c r="G1535" s="131">
        <v>19681.5</v>
      </c>
      <c r="H1535" s="152" t="s">
        <v>42</v>
      </c>
    </row>
    <row r="1537" spans="1:8" ht="12.75">
      <c r="A1537" s="147" t="s">
        <v>775</v>
      </c>
      <c r="C1537" s="153" t="s">
        <v>776</v>
      </c>
      <c r="D1537" s="131">
        <v>20741.666666666668</v>
      </c>
      <c r="F1537" s="131">
        <v>20091.583333333332</v>
      </c>
      <c r="G1537" s="131">
        <v>19560.916666666668</v>
      </c>
      <c r="H1537" s="131">
        <v>956.5565433854908</v>
      </c>
    </row>
    <row r="1538" spans="1:8" ht="12.75">
      <c r="A1538" s="130">
        <v>38380.93011574074</v>
      </c>
      <c r="C1538" s="153" t="s">
        <v>777</v>
      </c>
      <c r="D1538" s="131">
        <v>248.87011337911454</v>
      </c>
      <c r="F1538" s="131">
        <v>170.05666947618766</v>
      </c>
      <c r="G1538" s="131">
        <v>113.46539487144673</v>
      </c>
      <c r="H1538" s="131">
        <v>248.87011337911454</v>
      </c>
    </row>
    <row r="1540" spans="3:8" ht="12.75">
      <c r="C1540" s="153" t="s">
        <v>778</v>
      </c>
      <c r="D1540" s="131">
        <v>1.1998559102247386</v>
      </c>
      <c r="F1540" s="131">
        <v>0.8464075063414832</v>
      </c>
      <c r="G1540" s="131">
        <v>0.5800617466194754</v>
      </c>
      <c r="H1540" s="131">
        <v>26.017292453857625</v>
      </c>
    </row>
    <row r="1541" spans="1:10" ht="12.75">
      <c r="A1541" s="147" t="s">
        <v>767</v>
      </c>
      <c r="C1541" s="148" t="s">
        <v>768</v>
      </c>
      <c r="D1541" s="148" t="s">
        <v>769</v>
      </c>
      <c r="F1541" s="148" t="s">
        <v>770</v>
      </c>
      <c r="G1541" s="148" t="s">
        <v>771</v>
      </c>
      <c r="H1541" s="148" t="s">
        <v>772</v>
      </c>
      <c r="I1541" s="149" t="s">
        <v>773</v>
      </c>
      <c r="J1541" s="148" t="s">
        <v>774</v>
      </c>
    </row>
    <row r="1542" spans="1:8" ht="12.75">
      <c r="A1542" s="150" t="s">
        <v>893</v>
      </c>
      <c r="C1542" s="151">
        <v>309.418</v>
      </c>
      <c r="D1542" s="131">
        <v>25263.032728344202</v>
      </c>
      <c r="F1542" s="131">
        <v>6336</v>
      </c>
      <c r="G1542" s="131">
        <v>6116</v>
      </c>
      <c r="H1542" s="152" t="s">
        <v>43</v>
      </c>
    </row>
    <row r="1544" spans="4:8" ht="12.75">
      <c r="D1544" s="131">
        <v>25622.20220825076</v>
      </c>
      <c r="F1544" s="131">
        <v>6250</v>
      </c>
      <c r="G1544" s="131">
        <v>6452</v>
      </c>
      <c r="H1544" s="152" t="s">
        <v>44</v>
      </c>
    </row>
    <row r="1546" spans="4:8" ht="12.75">
      <c r="D1546" s="131">
        <v>25368.59745171666</v>
      </c>
      <c r="F1546" s="131">
        <v>6208</v>
      </c>
      <c r="G1546" s="131">
        <v>6260</v>
      </c>
      <c r="H1546" s="152" t="s">
        <v>45</v>
      </c>
    </row>
    <row r="1548" spans="1:8" ht="12.75">
      <c r="A1548" s="147" t="s">
        <v>775</v>
      </c>
      <c r="C1548" s="153" t="s">
        <v>776</v>
      </c>
      <c r="D1548" s="131">
        <v>25417.944129437208</v>
      </c>
      <c r="F1548" s="131">
        <v>6264.666666666666</v>
      </c>
      <c r="G1548" s="131">
        <v>6276</v>
      </c>
      <c r="H1548" s="131">
        <v>19146.9229348322</v>
      </c>
    </row>
    <row r="1549" spans="1:8" ht="12.75">
      <c r="A1549" s="130">
        <v>38380.93059027778</v>
      </c>
      <c r="C1549" s="153" t="s">
        <v>777</v>
      </c>
      <c r="D1549" s="131">
        <v>184.59956602277677</v>
      </c>
      <c r="F1549" s="131">
        <v>65.24824390995771</v>
      </c>
      <c r="G1549" s="131">
        <v>168.5704600456438</v>
      </c>
      <c r="H1549" s="131">
        <v>184.59956602277677</v>
      </c>
    </row>
    <row r="1551" spans="3:8" ht="12.75">
      <c r="C1551" s="153" t="s">
        <v>778</v>
      </c>
      <c r="D1551" s="131">
        <v>0.7262568722424213</v>
      </c>
      <c r="F1551" s="131">
        <v>1.0415277840261425</v>
      </c>
      <c r="G1551" s="131">
        <v>2.685953792951622</v>
      </c>
      <c r="H1551" s="131">
        <v>0.9641213193946279</v>
      </c>
    </row>
    <row r="1552" spans="1:10" ht="12.75">
      <c r="A1552" s="147" t="s">
        <v>767</v>
      </c>
      <c r="C1552" s="148" t="s">
        <v>768</v>
      </c>
      <c r="D1552" s="148" t="s">
        <v>769</v>
      </c>
      <c r="F1552" s="148" t="s">
        <v>770</v>
      </c>
      <c r="G1552" s="148" t="s">
        <v>771</v>
      </c>
      <c r="H1552" s="148" t="s">
        <v>772</v>
      </c>
      <c r="I1552" s="149" t="s">
        <v>773</v>
      </c>
      <c r="J1552" s="148" t="s">
        <v>774</v>
      </c>
    </row>
    <row r="1553" spans="1:8" ht="12.75">
      <c r="A1553" s="150" t="s">
        <v>843</v>
      </c>
      <c r="C1553" s="151">
        <v>324.75400000019</v>
      </c>
      <c r="D1553" s="131">
        <v>30517.628169327974</v>
      </c>
      <c r="F1553" s="131">
        <v>26540</v>
      </c>
      <c r="G1553" s="131">
        <v>24664</v>
      </c>
      <c r="H1553" s="152" t="s">
        <v>46</v>
      </c>
    </row>
    <row r="1555" spans="4:8" ht="12.75">
      <c r="D1555" s="131">
        <v>30109.680669873953</v>
      </c>
      <c r="F1555" s="131">
        <v>26493.000000029802</v>
      </c>
      <c r="G1555" s="131">
        <v>24229</v>
      </c>
      <c r="H1555" s="152" t="s">
        <v>47</v>
      </c>
    </row>
    <row r="1557" spans="4:8" ht="12.75">
      <c r="D1557" s="131">
        <v>30449.286077797413</v>
      </c>
      <c r="F1557" s="131">
        <v>26299.000000029802</v>
      </c>
      <c r="G1557" s="131">
        <v>24388</v>
      </c>
      <c r="H1557" s="152" t="s">
        <v>48</v>
      </c>
    </row>
    <row r="1559" spans="1:8" ht="12.75">
      <c r="A1559" s="147" t="s">
        <v>775</v>
      </c>
      <c r="C1559" s="153" t="s">
        <v>776</v>
      </c>
      <c r="D1559" s="131">
        <v>30358.86497233311</v>
      </c>
      <c r="F1559" s="131">
        <v>26444.00000001987</v>
      </c>
      <c r="G1559" s="131">
        <v>24427</v>
      </c>
      <c r="H1559" s="131">
        <v>4531.907735477218</v>
      </c>
    </row>
    <row r="1560" spans="1:8" ht="12.75">
      <c r="A1560" s="130">
        <v>38380.93106481482</v>
      </c>
      <c r="C1560" s="153" t="s">
        <v>777</v>
      </c>
      <c r="D1560" s="131">
        <v>218.48861025806357</v>
      </c>
      <c r="F1560" s="131">
        <v>127.75366921288462</v>
      </c>
      <c r="G1560" s="131">
        <v>220.10679226230164</v>
      </c>
      <c r="H1560" s="131">
        <v>218.48861025806357</v>
      </c>
    </row>
    <row r="1562" spans="3:8" ht="12.75">
      <c r="C1562" s="153" t="s">
        <v>778</v>
      </c>
      <c r="D1562" s="131">
        <v>0.7196863600044944</v>
      </c>
      <c r="F1562" s="131">
        <v>0.48311022996819175</v>
      </c>
      <c r="G1562" s="131">
        <v>0.9010799208347386</v>
      </c>
      <c r="H1562" s="131">
        <v>4.8211177943378045</v>
      </c>
    </row>
    <row r="1563" spans="1:10" ht="12.75">
      <c r="A1563" s="147" t="s">
        <v>767</v>
      </c>
      <c r="C1563" s="148" t="s">
        <v>768</v>
      </c>
      <c r="D1563" s="148" t="s">
        <v>769</v>
      </c>
      <c r="F1563" s="148" t="s">
        <v>770</v>
      </c>
      <c r="G1563" s="148" t="s">
        <v>771</v>
      </c>
      <c r="H1563" s="148" t="s">
        <v>772</v>
      </c>
      <c r="I1563" s="149" t="s">
        <v>773</v>
      </c>
      <c r="J1563" s="148" t="s">
        <v>774</v>
      </c>
    </row>
    <row r="1564" spans="1:8" ht="12.75">
      <c r="A1564" s="150" t="s">
        <v>862</v>
      </c>
      <c r="C1564" s="151">
        <v>343.82299999985844</v>
      </c>
      <c r="D1564" s="131">
        <v>23962.297979831696</v>
      </c>
      <c r="F1564" s="131">
        <v>21628</v>
      </c>
      <c r="G1564" s="131">
        <v>21352</v>
      </c>
      <c r="H1564" s="152" t="s">
        <v>49</v>
      </c>
    </row>
    <row r="1566" spans="4:8" ht="12.75">
      <c r="D1566" s="131">
        <v>23790.305653363466</v>
      </c>
      <c r="F1566" s="131">
        <v>21894</v>
      </c>
      <c r="G1566" s="131">
        <v>21414</v>
      </c>
      <c r="H1566" s="152" t="s">
        <v>50</v>
      </c>
    </row>
    <row r="1568" spans="4:8" ht="12.75">
      <c r="D1568" s="131">
        <v>23716.585035294294</v>
      </c>
      <c r="F1568" s="131">
        <v>21948</v>
      </c>
      <c r="G1568" s="131">
        <v>21336</v>
      </c>
      <c r="H1568" s="152" t="s">
        <v>51</v>
      </c>
    </row>
    <row r="1570" spans="1:8" ht="12.75">
      <c r="A1570" s="147" t="s">
        <v>775</v>
      </c>
      <c r="C1570" s="153" t="s">
        <v>776</v>
      </c>
      <c r="D1570" s="131">
        <v>23823.062889496483</v>
      </c>
      <c r="F1570" s="131">
        <v>21823.333333333336</v>
      </c>
      <c r="G1570" s="131">
        <v>21367.333333333336</v>
      </c>
      <c r="H1570" s="131">
        <v>2194.8377528844635</v>
      </c>
    </row>
    <row r="1571" spans="1:8" ht="12.75">
      <c r="A1571" s="130">
        <v>38380.93150462963</v>
      </c>
      <c r="C1571" s="153" t="s">
        <v>777</v>
      </c>
      <c r="D1571" s="131">
        <v>126.08921511273257</v>
      </c>
      <c r="F1571" s="131">
        <v>171.30479658589056</v>
      </c>
      <c r="G1571" s="131">
        <v>41.198705481281</v>
      </c>
      <c r="H1571" s="131">
        <v>126.08921511273257</v>
      </c>
    </row>
    <row r="1573" spans="3:8" ht="12.75">
      <c r="C1573" s="153" t="s">
        <v>778</v>
      </c>
      <c r="D1573" s="131">
        <v>0.5292737365367277</v>
      </c>
      <c r="F1573" s="131">
        <v>0.7849616461855378</v>
      </c>
      <c r="G1573" s="131">
        <v>0.1928116383948129</v>
      </c>
      <c r="H1573" s="131">
        <v>5.744808013577572</v>
      </c>
    </row>
    <row r="1574" spans="1:10" ht="12.75">
      <c r="A1574" s="147" t="s">
        <v>767</v>
      </c>
      <c r="C1574" s="148" t="s">
        <v>768</v>
      </c>
      <c r="D1574" s="148" t="s">
        <v>769</v>
      </c>
      <c r="F1574" s="148" t="s">
        <v>770</v>
      </c>
      <c r="G1574" s="148" t="s">
        <v>771</v>
      </c>
      <c r="H1574" s="148" t="s">
        <v>772</v>
      </c>
      <c r="I1574" s="149" t="s">
        <v>773</v>
      </c>
      <c r="J1574" s="148" t="s">
        <v>774</v>
      </c>
    </row>
    <row r="1575" spans="1:8" ht="12.75">
      <c r="A1575" s="150" t="s">
        <v>844</v>
      </c>
      <c r="C1575" s="151">
        <v>361.38400000007823</v>
      </c>
      <c r="D1575" s="131">
        <v>26382.624601721764</v>
      </c>
      <c r="F1575" s="131">
        <v>22942</v>
      </c>
      <c r="G1575" s="131">
        <v>22356</v>
      </c>
      <c r="H1575" s="152" t="s">
        <v>52</v>
      </c>
    </row>
    <row r="1577" spans="4:8" ht="12.75">
      <c r="D1577" s="131">
        <v>26344.200991809368</v>
      </c>
      <c r="F1577" s="131">
        <v>23190</v>
      </c>
      <c r="G1577" s="131">
        <v>22446</v>
      </c>
      <c r="H1577" s="152" t="s">
        <v>53</v>
      </c>
    </row>
    <row r="1579" spans="4:8" ht="12.75">
      <c r="D1579" s="131">
        <v>26624.60620135069</v>
      </c>
      <c r="F1579" s="131">
        <v>22562</v>
      </c>
      <c r="G1579" s="131">
        <v>22994</v>
      </c>
      <c r="H1579" s="152" t="s">
        <v>54</v>
      </c>
    </row>
    <row r="1581" spans="1:8" ht="12.75">
      <c r="A1581" s="147" t="s">
        <v>775</v>
      </c>
      <c r="C1581" s="153" t="s">
        <v>776</v>
      </c>
      <c r="D1581" s="131">
        <v>26450.47726496061</v>
      </c>
      <c r="F1581" s="131">
        <v>22898</v>
      </c>
      <c r="G1581" s="131">
        <v>22598.666666666664</v>
      </c>
      <c r="H1581" s="131">
        <v>3690.064132265668</v>
      </c>
    </row>
    <row r="1582" spans="1:8" ht="12.75">
      <c r="A1582" s="130">
        <v>38380.93193287037</v>
      </c>
      <c r="C1582" s="153" t="s">
        <v>777</v>
      </c>
      <c r="D1582" s="131">
        <v>152.01894064898636</v>
      </c>
      <c r="F1582" s="131">
        <v>316.3036515755074</v>
      </c>
      <c r="G1582" s="131">
        <v>345.3133842371785</v>
      </c>
      <c r="H1582" s="131">
        <v>152.01894064898636</v>
      </c>
    </row>
    <row r="1584" spans="3:8" ht="12.75">
      <c r="C1584" s="153" t="s">
        <v>778</v>
      </c>
      <c r="D1584" s="131">
        <v>0.5747304259434608</v>
      </c>
      <c r="F1584" s="131">
        <v>1.3813592959014214</v>
      </c>
      <c r="G1584" s="131">
        <v>1.5280254774788127</v>
      </c>
      <c r="H1584" s="131">
        <v>4.119682888970497</v>
      </c>
    </row>
    <row r="1585" spans="1:10" ht="12.75">
      <c r="A1585" s="147" t="s">
        <v>767</v>
      </c>
      <c r="C1585" s="148" t="s">
        <v>768</v>
      </c>
      <c r="D1585" s="148" t="s">
        <v>769</v>
      </c>
      <c r="F1585" s="148" t="s">
        <v>770</v>
      </c>
      <c r="G1585" s="148" t="s">
        <v>771</v>
      </c>
      <c r="H1585" s="148" t="s">
        <v>772</v>
      </c>
      <c r="I1585" s="149" t="s">
        <v>773</v>
      </c>
      <c r="J1585" s="148" t="s">
        <v>774</v>
      </c>
    </row>
    <row r="1586" spans="1:8" ht="12.75">
      <c r="A1586" s="150" t="s">
        <v>863</v>
      </c>
      <c r="C1586" s="151">
        <v>371.029</v>
      </c>
      <c r="D1586" s="131">
        <v>31246.922583162785</v>
      </c>
      <c r="F1586" s="131">
        <v>30844</v>
      </c>
      <c r="G1586" s="131">
        <v>30868.000000029802</v>
      </c>
      <c r="H1586" s="152" t="s">
        <v>55</v>
      </c>
    </row>
    <row r="1588" spans="4:8" ht="12.75">
      <c r="D1588" s="131">
        <v>31290</v>
      </c>
      <c r="F1588" s="131">
        <v>29875.999999970198</v>
      </c>
      <c r="G1588" s="131">
        <v>30954</v>
      </c>
      <c r="H1588" s="152" t="s">
        <v>56</v>
      </c>
    </row>
    <row r="1590" spans="4:8" ht="12.75">
      <c r="D1590" s="131">
        <v>30803.5</v>
      </c>
      <c r="F1590" s="131">
        <v>30534</v>
      </c>
      <c r="G1590" s="131">
        <v>30734</v>
      </c>
      <c r="H1590" s="152" t="s">
        <v>57</v>
      </c>
    </row>
    <row r="1592" spans="1:8" ht="12.75">
      <c r="A1592" s="147" t="s">
        <v>775</v>
      </c>
      <c r="C1592" s="153" t="s">
        <v>776</v>
      </c>
      <c r="D1592" s="131">
        <v>31113.474194387592</v>
      </c>
      <c r="F1592" s="131">
        <v>30417.99999999007</v>
      </c>
      <c r="G1592" s="131">
        <v>30852.00000000993</v>
      </c>
      <c r="H1592" s="131">
        <v>530.3156320221035</v>
      </c>
    </row>
    <row r="1593" spans="1:8" ht="12.75">
      <c r="A1593" s="130">
        <v>38380.93237268519</v>
      </c>
      <c r="C1593" s="153" t="s">
        <v>777</v>
      </c>
      <c r="D1593" s="131">
        <v>269.3082190538855</v>
      </c>
      <c r="F1593" s="131">
        <v>494.315688620416</v>
      </c>
      <c r="G1593" s="131">
        <v>110.8692924131991</v>
      </c>
      <c r="H1593" s="131">
        <v>269.3082190538855</v>
      </c>
    </row>
    <row r="1595" spans="3:8" ht="12.75">
      <c r="C1595" s="153" t="s">
        <v>778</v>
      </c>
      <c r="D1595" s="131">
        <v>0.8655678159607928</v>
      </c>
      <c r="F1595" s="131">
        <v>1.6250762332190722</v>
      </c>
      <c r="G1595" s="131">
        <v>0.3593585259080885</v>
      </c>
      <c r="H1595" s="131">
        <v>50.78262883313627</v>
      </c>
    </row>
    <row r="1596" spans="1:10" ht="12.75">
      <c r="A1596" s="147" t="s">
        <v>767</v>
      </c>
      <c r="C1596" s="148" t="s">
        <v>768</v>
      </c>
      <c r="D1596" s="148" t="s">
        <v>769</v>
      </c>
      <c r="F1596" s="148" t="s">
        <v>770</v>
      </c>
      <c r="G1596" s="148" t="s">
        <v>771</v>
      </c>
      <c r="H1596" s="148" t="s">
        <v>772</v>
      </c>
      <c r="I1596" s="149" t="s">
        <v>773</v>
      </c>
      <c r="J1596" s="148" t="s">
        <v>774</v>
      </c>
    </row>
    <row r="1597" spans="1:8" ht="12.75">
      <c r="A1597" s="150" t="s">
        <v>838</v>
      </c>
      <c r="C1597" s="151">
        <v>407.77100000018254</v>
      </c>
      <c r="D1597" s="131">
        <v>76144.23010373116</v>
      </c>
      <c r="F1597" s="131">
        <v>63000</v>
      </c>
      <c r="G1597" s="131">
        <v>61000</v>
      </c>
      <c r="H1597" s="152" t="s">
        <v>58</v>
      </c>
    </row>
    <row r="1599" spans="4:8" ht="12.75">
      <c r="D1599" s="131">
        <v>75927.81034135818</v>
      </c>
      <c r="F1599" s="131">
        <v>61900</v>
      </c>
      <c r="G1599" s="131">
        <v>61700</v>
      </c>
      <c r="H1599" s="152" t="s">
        <v>59</v>
      </c>
    </row>
    <row r="1601" spans="4:8" ht="12.75">
      <c r="D1601" s="131">
        <v>76113.48189485073</v>
      </c>
      <c r="F1601" s="131">
        <v>63100</v>
      </c>
      <c r="G1601" s="131">
        <v>61600</v>
      </c>
      <c r="H1601" s="152" t="s">
        <v>60</v>
      </c>
    </row>
    <row r="1603" spans="1:8" ht="12.75">
      <c r="A1603" s="147" t="s">
        <v>775</v>
      </c>
      <c r="C1603" s="153" t="s">
        <v>776</v>
      </c>
      <c r="D1603" s="131">
        <v>76061.84077998002</v>
      </c>
      <c r="F1603" s="131">
        <v>62666.66666666667</v>
      </c>
      <c r="G1603" s="131">
        <v>61433.33333333333</v>
      </c>
      <c r="H1603" s="131">
        <v>14021.924637422373</v>
      </c>
    </row>
    <row r="1604" spans="1:8" ht="12.75">
      <c r="A1604" s="130">
        <v>38380.93283564815</v>
      </c>
      <c r="C1604" s="153" t="s">
        <v>777</v>
      </c>
      <c r="D1604" s="131">
        <v>117.08749696268589</v>
      </c>
      <c r="F1604" s="131">
        <v>665.8328118479393</v>
      </c>
      <c r="G1604" s="131">
        <v>378.5938897200183</v>
      </c>
      <c r="H1604" s="131">
        <v>117.08749696268589</v>
      </c>
    </row>
    <row r="1606" spans="3:8" ht="12.75">
      <c r="C1606" s="153" t="s">
        <v>778</v>
      </c>
      <c r="D1606" s="131">
        <v>0.15393723812361915</v>
      </c>
      <c r="F1606" s="131">
        <v>1.062499167842456</v>
      </c>
      <c r="G1606" s="131">
        <v>0.6162678617254774</v>
      </c>
      <c r="H1606" s="131">
        <v>0.8350315665668124</v>
      </c>
    </row>
    <row r="1607" spans="1:10" ht="12.75">
      <c r="A1607" s="147" t="s">
        <v>767</v>
      </c>
      <c r="C1607" s="148" t="s">
        <v>768</v>
      </c>
      <c r="D1607" s="148" t="s">
        <v>769</v>
      </c>
      <c r="F1607" s="148" t="s">
        <v>770</v>
      </c>
      <c r="G1607" s="148" t="s">
        <v>771</v>
      </c>
      <c r="H1607" s="148" t="s">
        <v>772</v>
      </c>
      <c r="I1607" s="149" t="s">
        <v>773</v>
      </c>
      <c r="J1607" s="148" t="s">
        <v>774</v>
      </c>
    </row>
    <row r="1608" spans="1:8" ht="12.75">
      <c r="A1608" s="150" t="s">
        <v>845</v>
      </c>
      <c r="C1608" s="151">
        <v>455.40299999993294</v>
      </c>
      <c r="D1608" s="131">
        <v>50853.260388851166</v>
      </c>
      <c r="F1608" s="131">
        <v>43002.5</v>
      </c>
      <c r="G1608" s="131">
        <v>44757.5</v>
      </c>
      <c r="H1608" s="152" t="s">
        <v>61</v>
      </c>
    </row>
    <row r="1610" spans="4:8" ht="12.75">
      <c r="D1610" s="131">
        <v>50434.13634878397</v>
      </c>
      <c r="F1610" s="131">
        <v>42695</v>
      </c>
      <c r="G1610" s="131">
        <v>44887.5</v>
      </c>
      <c r="H1610" s="152" t="s">
        <v>62</v>
      </c>
    </row>
    <row r="1612" spans="4:8" ht="12.75">
      <c r="D1612" s="131">
        <v>51094.38345724344</v>
      </c>
      <c r="F1612" s="131">
        <v>42745</v>
      </c>
      <c r="G1612" s="131">
        <v>44785</v>
      </c>
      <c r="H1612" s="152" t="s">
        <v>63</v>
      </c>
    </row>
    <row r="1614" spans="1:8" ht="12.75">
      <c r="A1614" s="147" t="s">
        <v>775</v>
      </c>
      <c r="C1614" s="153" t="s">
        <v>776</v>
      </c>
      <c r="D1614" s="131">
        <v>50793.9267316262</v>
      </c>
      <c r="F1614" s="131">
        <v>42814.16666666667</v>
      </c>
      <c r="G1614" s="131">
        <v>44810</v>
      </c>
      <c r="H1614" s="131">
        <v>6987.64523937813</v>
      </c>
    </row>
    <row r="1615" spans="1:8" ht="12.75">
      <c r="A1615" s="130">
        <v>38380.933483796296</v>
      </c>
      <c r="C1615" s="153" t="s">
        <v>777</v>
      </c>
      <c r="D1615" s="131">
        <v>334.09867287518466</v>
      </c>
      <c r="F1615" s="131">
        <v>165.00631301054312</v>
      </c>
      <c r="G1615" s="131">
        <v>68.5109480302236</v>
      </c>
      <c r="H1615" s="131">
        <v>334.09867287518466</v>
      </c>
    </row>
    <row r="1617" spans="3:8" ht="12.75">
      <c r="C1617" s="153" t="s">
        <v>778</v>
      </c>
      <c r="D1617" s="131">
        <v>0.6577531889598177</v>
      </c>
      <c r="F1617" s="131">
        <v>0.3854012021189476</v>
      </c>
      <c r="G1617" s="131">
        <v>0.15289209558184247</v>
      </c>
      <c r="H1617" s="131">
        <v>4.781276974286088</v>
      </c>
    </row>
    <row r="1618" spans="1:16" ht="12.75">
      <c r="A1618" s="141" t="s">
        <v>758</v>
      </c>
      <c r="B1618" s="136" t="s">
        <v>64</v>
      </c>
      <c r="D1618" s="141" t="s">
        <v>759</v>
      </c>
      <c r="E1618" s="136" t="s">
        <v>760</v>
      </c>
      <c r="F1618" s="137" t="s">
        <v>799</v>
      </c>
      <c r="G1618" s="142" t="s">
        <v>762</v>
      </c>
      <c r="H1618" s="143">
        <v>1</v>
      </c>
      <c r="I1618" s="144" t="s">
        <v>763</v>
      </c>
      <c r="J1618" s="143">
        <v>14</v>
      </c>
      <c r="K1618" s="142" t="s">
        <v>764</v>
      </c>
      <c r="L1618" s="145">
        <v>1</v>
      </c>
      <c r="M1618" s="142" t="s">
        <v>765</v>
      </c>
      <c r="N1618" s="146">
        <v>1</v>
      </c>
      <c r="O1618" s="142" t="s">
        <v>766</v>
      </c>
      <c r="P1618" s="146">
        <v>1</v>
      </c>
    </row>
    <row r="1620" spans="1:10" ht="12.75">
      <c r="A1620" s="147" t="s">
        <v>767</v>
      </c>
      <c r="C1620" s="148" t="s">
        <v>768</v>
      </c>
      <c r="D1620" s="148" t="s">
        <v>769</v>
      </c>
      <c r="F1620" s="148" t="s">
        <v>770</v>
      </c>
      <c r="G1620" s="148" t="s">
        <v>771</v>
      </c>
      <c r="H1620" s="148" t="s">
        <v>772</v>
      </c>
      <c r="I1620" s="149" t="s">
        <v>773</v>
      </c>
      <c r="J1620" s="148" t="s">
        <v>774</v>
      </c>
    </row>
    <row r="1621" spans="1:8" ht="12.75">
      <c r="A1621" s="150" t="s">
        <v>841</v>
      </c>
      <c r="C1621" s="151">
        <v>228.61599999992177</v>
      </c>
      <c r="D1621" s="131">
        <v>33458.19893014431</v>
      </c>
      <c r="F1621" s="131">
        <v>25467</v>
      </c>
      <c r="G1621" s="131">
        <v>26217</v>
      </c>
      <c r="H1621" s="152" t="s">
        <v>65</v>
      </c>
    </row>
    <row r="1623" spans="4:8" ht="12.75">
      <c r="D1623" s="131">
        <v>33846.62663131952</v>
      </c>
      <c r="F1623" s="131">
        <v>26073</v>
      </c>
      <c r="G1623" s="131">
        <v>26033</v>
      </c>
      <c r="H1623" s="152" t="s">
        <v>66</v>
      </c>
    </row>
    <row r="1625" spans="4:8" ht="12.75">
      <c r="D1625" s="131">
        <v>33906.508138120174</v>
      </c>
      <c r="F1625" s="131">
        <v>26554.999999970198</v>
      </c>
      <c r="G1625" s="131">
        <v>25733</v>
      </c>
      <c r="H1625" s="152" t="s">
        <v>67</v>
      </c>
    </row>
    <row r="1627" spans="1:8" ht="12.75">
      <c r="A1627" s="147" t="s">
        <v>775</v>
      </c>
      <c r="C1627" s="153" t="s">
        <v>776</v>
      </c>
      <c r="D1627" s="131">
        <v>33737.11123319467</v>
      </c>
      <c r="F1627" s="131">
        <v>26031.666666656733</v>
      </c>
      <c r="G1627" s="131">
        <v>25994.333333333336</v>
      </c>
      <c r="H1627" s="131">
        <v>7724.586021240563</v>
      </c>
    </row>
    <row r="1628" spans="1:8" ht="12.75">
      <c r="A1628" s="130">
        <v>38380.93570601852</v>
      </c>
      <c r="C1628" s="153" t="s">
        <v>777</v>
      </c>
      <c r="D1628" s="131">
        <v>243.39372076640015</v>
      </c>
      <c r="F1628" s="131">
        <v>545.1764240295684</v>
      </c>
      <c r="G1628" s="131">
        <v>244.3058192784882</v>
      </c>
      <c r="H1628" s="131">
        <v>243.39372076640015</v>
      </c>
    </row>
    <row r="1630" spans="3:8" ht="12.75">
      <c r="C1630" s="153" t="s">
        <v>778</v>
      </c>
      <c r="D1630" s="131">
        <v>0.7214420911264028</v>
      </c>
      <c r="F1630" s="131">
        <v>2.094281672436557</v>
      </c>
      <c r="G1630" s="131">
        <v>0.9398426039463277</v>
      </c>
      <c r="H1630" s="131">
        <v>3.150896631834146</v>
      </c>
    </row>
    <row r="1631" spans="1:10" ht="12.75">
      <c r="A1631" s="147" t="s">
        <v>767</v>
      </c>
      <c r="C1631" s="148" t="s">
        <v>768</v>
      </c>
      <c r="D1631" s="148" t="s">
        <v>769</v>
      </c>
      <c r="F1631" s="148" t="s">
        <v>770</v>
      </c>
      <c r="G1631" s="148" t="s">
        <v>771</v>
      </c>
      <c r="H1631" s="148" t="s">
        <v>772</v>
      </c>
      <c r="I1631" s="149" t="s">
        <v>773</v>
      </c>
      <c r="J1631" s="148" t="s">
        <v>774</v>
      </c>
    </row>
    <row r="1632" spans="1:8" ht="12.75">
      <c r="A1632" s="150" t="s">
        <v>842</v>
      </c>
      <c r="C1632" s="151">
        <v>231.6040000000503</v>
      </c>
      <c r="D1632" s="131">
        <v>35874.32517409325</v>
      </c>
      <c r="F1632" s="131">
        <v>19006</v>
      </c>
      <c r="G1632" s="131">
        <v>20518</v>
      </c>
      <c r="H1632" s="152" t="s">
        <v>68</v>
      </c>
    </row>
    <row r="1634" spans="4:8" ht="12.75">
      <c r="D1634" s="131">
        <v>35568.530896663666</v>
      </c>
      <c r="F1634" s="131">
        <v>19062</v>
      </c>
      <c r="G1634" s="131">
        <v>20794</v>
      </c>
      <c r="H1634" s="152" t="s">
        <v>69</v>
      </c>
    </row>
    <row r="1636" spans="4:8" ht="12.75">
      <c r="D1636" s="131">
        <v>35122.801092505455</v>
      </c>
      <c r="F1636" s="131">
        <v>18869</v>
      </c>
      <c r="G1636" s="131">
        <v>20838</v>
      </c>
      <c r="H1636" s="152" t="s">
        <v>70</v>
      </c>
    </row>
    <row r="1638" spans="1:8" ht="12.75">
      <c r="A1638" s="147" t="s">
        <v>775</v>
      </c>
      <c r="C1638" s="153" t="s">
        <v>776</v>
      </c>
      <c r="D1638" s="131">
        <v>35521.885721087456</v>
      </c>
      <c r="F1638" s="131">
        <v>18979</v>
      </c>
      <c r="G1638" s="131">
        <v>20716.666666666668</v>
      </c>
      <c r="H1638" s="131">
        <v>15615.709677530285</v>
      </c>
    </row>
    <row r="1639" spans="1:8" ht="12.75">
      <c r="A1639" s="130">
        <v>38380.93616898148</v>
      </c>
      <c r="C1639" s="153" t="s">
        <v>777</v>
      </c>
      <c r="D1639" s="131">
        <v>377.9271630950359</v>
      </c>
      <c r="F1639" s="131">
        <v>99.2924971989324</v>
      </c>
      <c r="G1639" s="131">
        <v>173.45124194808562</v>
      </c>
      <c r="H1639" s="131">
        <v>377.9271630950359</v>
      </c>
    </row>
    <row r="1641" spans="3:8" ht="12.75">
      <c r="C1641" s="153" t="s">
        <v>778</v>
      </c>
      <c r="D1641" s="131">
        <v>1.0639276474860133</v>
      </c>
      <c r="F1641" s="131">
        <v>0.5231703314133115</v>
      </c>
      <c r="G1641" s="131">
        <v>0.8372545870382251</v>
      </c>
      <c r="H1641" s="131">
        <v>2.4201728317147304</v>
      </c>
    </row>
    <row r="1642" spans="1:10" ht="12.75">
      <c r="A1642" s="147" t="s">
        <v>767</v>
      </c>
      <c r="C1642" s="148" t="s">
        <v>768</v>
      </c>
      <c r="D1642" s="148" t="s">
        <v>769</v>
      </c>
      <c r="F1642" s="148" t="s">
        <v>770</v>
      </c>
      <c r="G1642" s="148" t="s">
        <v>771</v>
      </c>
      <c r="H1642" s="148" t="s">
        <v>772</v>
      </c>
      <c r="I1642" s="149" t="s">
        <v>773</v>
      </c>
      <c r="J1642" s="148" t="s">
        <v>774</v>
      </c>
    </row>
    <row r="1643" spans="1:8" ht="12.75">
      <c r="A1643" s="150" t="s">
        <v>840</v>
      </c>
      <c r="C1643" s="151">
        <v>267.7160000000149</v>
      </c>
      <c r="D1643" s="131">
        <v>9305.752347454429</v>
      </c>
      <c r="F1643" s="131">
        <v>4891.75</v>
      </c>
      <c r="G1643" s="131">
        <v>4972.25</v>
      </c>
      <c r="H1643" s="152" t="s">
        <v>71</v>
      </c>
    </row>
    <row r="1645" spans="4:8" ht="12.75">
      <c r="D1645" s="131">
        <v>9203.467114508152</v>
      </c>
      <c r="F1645" s="131">
        <v>4852.5</v>
      </c>
      <c r="G1645" s="131">
        <v>4951.5</v>
      </c>
      <c r="H1645" s="152" t="s">
        <v>72</v>
      </c>
    </row>
    <row r="1647" spans="4:8" ht="12.75">
      <c r="D1647" s="131">
        <v>9223.909891948104</v>
      </c>
      <c r="F1647" s="131">
        <v>4887.25</v>
      </c>
      <c r="G1647" s="131">
        <v>4962.75</v>
      </c>
      <c r="H1647" s="152" t="s">
        <v>73</v>
      </c>
    </row>
    <row r="1649" spans="1:8" ht="12.75">
      <c r="A1649" s="147" t="s">
        <v>775</v>
      </c>
      <c r="C1649" s="153" t="s">
        <v>776</v>
      </c>
      <c r="D1649" s="131">
        <v>9244.376451303562</v>
      </c>
      <c r="F1649" s="131">
        <v>4877.166666666667</v>
      </c>
      <c r="G1649" s="131">
        <v>4962.166666666667</v>
      </c>
      <c r="H1649" s="131">
        <v>4321.283190172395</v>
      </c>
    </row>
    <row r="1650" spans="1:8" ht="12.75">
      <c r="A1650" s="130">
        <v>38380.93680555555</v>
      </c>
      <c r="C1650" s="153" t="s">
        <v>777</v>
      </c>
      <c r="D1650" s="131">
        <v>54.12695500955098</v>
      </c>
      <c r="F1650" s="131">
        <v>21.480126473867262</v>
      </c>
      <c r="G1650" s="131">
        <v>10.387291915284434</v>
      </c>
      <c r="H1650" s="131">
        <v>54.12695500955098</v>
      </c>
    </row>
    <row r="1652" spans="3:8" ht="12.75">
      <c r="C1652" s="153" t="s">
        <v>778</v>
      </c>
      <c r="D1652" s="131">
        <v>0.5855122332444442</v>
      </c>
      <c r="F1652" s="131">
        <v>0.4404222357352409</v>
      </c>
      <c r="G1652" s="131">
        <v>0.20932976687504312</v>
      </c>
      <c r="H1652" s="131">
        <v>1.25256671751225</v>
      </c>
    </row>
    <row r="1653" spans="1:10" ht="12.75">
      <c r="A1653" s="147" t="s">
        <v>767</v>
      </c>
      <c r="C1653" s="148" t="s">
        <v>768</v>
      </c>
      <c r="D1653" s="148" t="s">
        <v>769</v>
      </c>
      <c r="F1653" s="148" t="s">
        <v>770</v>
      </c>
      <c r="G1653" s="148" t="s">
        <v>771</v>
      </c>
      <c r="H1653" s="148" t="s">
        <v>772</v>
      </c>
      <c r="I1653" s="149" t="s">
        <v>773</v>
      </c>
      <c r="J1653" s="148" t="s">
        <v>774</v>
      </c>
    </row>
    <row r="1654" spans="1:8" ht="12.75">
      <c r="A1654" s="150" t="s">
        <v>839</v>
      </c>
      <c r="C1654" s="151">
        <v>292.40199999976903</v>
      </c>
      <c r="D1654" s="131">
        <v>25064.556356042624</v>
      </c>
      <c r="F1654" s="131">
        <v>18981.5</v>
      </c>
      <c r="G1654" s="131">
        <v>18609.75</v>
      </c>
      <c r="H1654" s="152" t="s">
        <v>74</v>
      </c>
    </row>
    <row r="1656" spans="4:8" ht="12.75">
      <c r="D1656" s="131">
        <v>25147.470471918583</v>
      </c>
      <c r="F1656" s="131">
        <v>19040.25</v>
      </c>
      <c r="G1656" s="131">
        <v>18663.75</v>
      </c>
      <c r="H1656" s="152" t="s">
        <v>75</v>
      </c>
    </row>
    <row r="1658" spans="4:8" ht="12.75">
      <c r="D1658" s="131">
        <v>24893.493018090725</v>
      </c>
      <c r="F1658" s="131">
        <v>19113.25</v>
      </c>
      <c r="G1658" s="131">
        <v>18687.75</v>
      </c>
      <c r="H1658" s="152" t="s">
        <v>76</v>
      </c>
    </row>
    <row r="1660" spans="1:8" ht="12.75">
      <c r="A1660" s="147" t="s">
        <v>775</v>
      </c>
      <c r="C1660" s="153" t="s">
        <v>776</v>
      </c>
      <c r="D1660" s="131">
        <v>25035.173282017313</v>
      </c>
      <c r="F1660" s="131">
        <v>19045</v>
      </c>
      <c r="G1660" s="131">
        <v>18653.75</v>
      </c>
      <c r="H1660" s="131">
        <v>6216.129896526557</v>
      </c>
    </row>
    <row r="1661" spans="1:8" ht="12.75">
      <c r="A1661" s="130">
        <v>38380.93748842592</v>
      </c>
      <c r="C1661" s="153" t="s">
        <v>777</v>
      </c>
      <c r="D1661" s="131">
        <v>129.51316744794366</v>
      </c>
      <c r="F1661" s="131">
        <v>66.0033143107223</v>
      </c>
      <c r="G1661" s="131">
        <v>39.949968710876355</v>
      </c>
      <c r="H1661" s="131">
        <v>129.51316744794366</v>
      </c>
    </row>
    <row r="1663" spans="3:8" ht="12.75">
      <c r="C1663" s="153" t="s">
        <v>778</v>
      </c>
      <c r="D1663" s="131">
        <v>0.5173248293071434</v>
      </c>
      <c r="F1663" s="131">
        <v>0.3465650528260557</v>
      </c>
      <c r="G1663" s="131">
        <v>0.21416588466595918</v>
      </c>
      <c r="H1663" s="131">
        <v>2.083501625670868</v>
      </c>
    </row>
    <row r="1664" spans="1:10" ht="12.75">
      <c r="A1664" s="147" t="s">
        <v>767</v>
      </c>
      <c r="C1664" s="148" t="s">
        <v>768</v>
      </c>
      <c r="D1664" s="148" t="s">
        <v>769</v>
      </c>
      <c r="F1664" s="148" t="s">
        <v>770</v>
      </c>
      <c r="G1664" s="148" t="s">
        <v>771</v>
      </c>
      <c r="H1664" s="148" t="s">
        <v>772</v>
      </c>
      <c r="I1664" s="149" t="s">
        <v>773</v>
      </c>
      <c r="J1664" s="148" t="s">
        <v>774</v>
      </c>
    </row>
    <row r="1665" spans="1:8" ht="12.75">
      <c r="A1665" s="150" t="s">
        <v>893</v>
      </c>
      <c r="C1665" s="151">
        <v>309.418</v>
      </c>
      <c r="D1665" s="131">
        <v>25431.99099111557</v>
      </c>
      <c r="F1665" s="131">
        <v>6064</v>
      </c>
      <c r="G1665" s="131">
        <v>5892</v>
      </c>
      <c r="H1665" s="152" t="s">
        <v>77</v>
      </c>
    </row>
    <row r="1667" spans="4:8" ht="12.75">
      <c r="D1667" s="131">
        <v>25271.09165918827</v>
      </c>
      <c r="F1667" s="131">
        <v>6168</v>
      </c>
      <c r="G1667" s="131">
        <v>6028</v>
      </c>
      <c r="H1667" s="152" t="s">
        <v>78</v>
      </c>
    </row>
    <row r="1669" spans="4:8" ht="12.75">
      <c r="D1669" s="131">
        <v>25141.089973717928</v>
      </c>
      <c r="F1669" s="131">
        <v>6188</v>
      </c>
      <c r="G1669" s="131">
        <v>5970</v>
      </c>
      <c r="H1669" s="152" t="s">
        <v>79</v>
      </c>
    </row>
    <row r="1671" spans="1:8" ht="12.75">
      <c r="A1671" s="147" t="s">
        <v>775</v>
      </c>
      <c r="C1671" s="153" t="s">
        <v>776</v>
      </c>
      <c r="D1671" s="131">
        <v>25281.390874673925</v>
      </c>
      <c r="F1671" s="131">
        <v>6140</v>
      </c>
      <c r="G1671" s="131">
        <v>5963.333333333334</v>
      </c>
      <c r="H1671" s="131">
        <v>19240.446751359857</v>
      </c>
    </row>
    <row r="1672" spans="1:8" ht="12.75">
      <c r="A1672" s="130">
        <v>38380.93796296296</v>
      </c>
      <c r="C1672" s="153" t="s">
        <v>777</v>
      </c>
      <c r="D1672" s="131">
        <v>145.7237312876398</v>
      </c>
      <c r="F1672" s="131">
        <v>66.57326790837296</v>
      </c>
      <c r="G1672" s="131">
        <v>68.24465791058911</v>
      </c>
      <c r="H1672" s="131">
        <v>145.7237312876398</v>
      </c>
    </row>
    <row r="1674" spans="3:8" ht="12.75">
      <c r="C1674" s="153" t="s">
        <v>778</v>
      </c>
      <c r="D1674" s="131">
        <v>0.5764070972599104</v>
      </c>
      <c r="F1674" s="131">
        <v>1.0842551776607972</v>
      </c>
      <c r="G1674" s="131">
        <v>1.1444045485286045</v>
      </c>
      <c r="H1674" s="131">
        <v>0.7573822644078703</v>
      </c>
    </row>
    <row r="1675" spans="1:10" ht="12.75">
      <c r="A1675" s="147" t="s">
        <v>767</v>
      </c>
      <c r="C1675" s="148" t="s">
        <v>768</v>
      </c>
      <c r="D1675" s="148" t="s">
        <v>769</v>
      </c>
      <c r="F1675" s="148" t="s">
        <v>770</v>
      </c>
      <c r="G1675" s="148" t="s">
        <v>771</v>
      </c>
      <c r="H1675" s="148" t="s">
        <v>772</v>
      </c>
      <c r="I1675" s="149" t="s">
        <v>773</v>
      </c>
      <c r="J1675" s="148" t="s">
        <v>774</v>
      </c>
    </row>
    <row r="1676" spans="1:8" ht="12.75">
      <c r="A1676" s="150" t="s">
        <v>843</v>
      </c>
      <c r="C1676" s="151">
        <v>324.75400000019</v>
      </c>
      <c r="D1676" s="131">
        <v>43921.76896369457</v>
      </c>
      <c r="F1676" s="131">
        <v>27322.000000029802</v>
      </c>
      <c r="G1676" s="131">
        <v>24128</v>
      </c>
      <c r="H1676" s="152" t="s">
        <v>80</v>
      </c>
    </row>
    <row r="1678" spans="4:8" ht="12.75">
      <c r="D1678" s="131">
        <v>44627.22458446026</v>
      </c>
      <c r="F1678" s="131">
        <v>26914</v>
      </c>
      <c r="G1678" s="131">
        <v>23985</v>
      </c>
      <c r="H1678" s="152" t="s">
        <v>81</v>
      </c>
    </row>
    <row r="1680" spans="4:8" ht="12.75">
      <c r="D1680" s="131">
        <v>43926.309606194496</v>
      </c>
      <c r="F1680" s="131">
        <v>26754</v>
      </c>
      <c r="G1680" s="131">
        <v>24545</v>
      </c>
      <c r="H1680" s="152" t="s">
        <v>82</v>
      </c>
    </row>
    <row r="1682" spans="1:8" ht="12.75">
      <c r="A1682" s="147" t="s">
        <v>775</v>
      </c>
      <c r="C1682" s="153" t="s">
        <v>776</v>
      </c>
      <c r="D1682" s="131">
        <v>44158.434384783104</v>
      </c>
      <c r="F1682" s="131">
        <v>26996.666666676603</v>
      </c>
      <c r="G1682" s="131">
        <v>24219.333333333336</v>
      </c>
      <c r="H1682" s="131">
        <v>18011.41245495165</v>
      </c>
    </row>
    <row r="1683" spans="1:8" ht="12.75">
      <c r="A1683" s="130">
        <v>38380.9384375</v>
      </c>
      <c r="C1683" s="153" t="s">
        <v>777</v>
      </c>
      <c r="D1683" s="131">
        <v>405.9905698947015</v>
      </c>
      <c r="F1683" s="131">
        <v>292.88450512598905</v>
      </c>
      <c r="G1683" s="131">
        <v>290.95761432437774</v>
      </c>
      <c r="H1683" s="131">
        <v>405.9905698947015</v>
      </c>
    </row>
    <row r="1685" spans="3:8" ht="12.75">
      <c r="C1685" s="153" t="s">
        <v>778</v>
      </c>
      <c r="D1685" s="131">
        <v>0.919395299110978</v>
      </c>
      <c r="F1685" s="131">
        <v>1.0848913635975352</v>
      </c>
      <c r="G1685" s="131">
        <v>1.201344439666841</v>
      </c>
      <c r="H1685" s="131">
        <v>2.2540740261771512</v>
      </c>
    </row>
    <row r="1686" spans="1:10" ht="12.75">
      <c r="A1686" s="147" t="s">
        <v>767</v>
      </c>
      <c r="C1686" s="148" t="s">
        <v>768</v>
      </c>
      <c r="D1686" s="148" t="s">
        <v>769</v>
      </c>
      <c r="F1686" s="148" t="s">
        <v>770</v>
      </c>
      <c r="G1686" s="148" t="s">
        <v>771</v>
      </c>
      <c r="H1686" s="148" t="s">
        <v>772</v>
      </c>
      <c r="I1686" s="149" t="s">
        <v>773</v>
      </c>
      <c r="J1686" s="148" t="s">
        <v>774</v>
      </c>
    </row>
    <row r="1687" spans="1:8" ht="12.75">
      <c r="A1687" s="150" t="s">
        <v>862</v>
      </c>
      <c r="C1687" s="151">
        <v>343.82299999985844</v>
      </c>
      <c r="D1687" s="131">
        <v>23544.729858368635</v>
      </c>
      <c r="F1687" s="131">
        <v>22166</v>
      </c>
      <c r="G1687" s="131">
        <v>21642</v>
      </c>
      <c r="H1687" s="152" t="s">
        <v>83</v>
      </c>
    </row>
    <row r="1689" spans="4:8" ht="12.75">
      <c r="D1689" s="131">
        <v>23053</v>
      </c>
      <c r="F1689" s="131">
        <v>21688</v>
      </c>
      <c r="G1689" s="131">
        <v>21520</v>
      </c>
      <c r="H1689" s="152" t="s">
        <v>84</v>
      </c>
    </row>
    <row r="1691" spans="4:8" ht="12.75">
      <c r="D1691" s="131">
        <v>23406.448472887278</v>
      </c>
      <c r="F1691" s="131">
        <v>21596</v>
      </c>
      <c r="G1691" s="131">
        <v>21484</v>
      </c>
      <c r="H1691" s="152" t="s">
        <v>85</v>
      </c>
    </row>
    <row r="1693" spans="1:8" ht="12.75">
      <c r="A1693" s="147" t="s">
        <v>775</v>
      </c>
      <c r="C1693" s="153" t="s">
        <v>776</v>
      </c>
      <c r="D1693" s="131">
        <v>23334.72611041864</v>
      </c>
      <c r="F1693" s="131">
        <v>21816.666666666664</v>
      </c>
      <c r="G1693" s="131">
        <v>21548.666666666664</v>
      </c>
      <c r="H1693" s="131">
        <v>1632.7282962109873</v>
      </c>
    </row>
    <row r="1694" spans="1:8" ht="12.75">
      <c r="A1694" s="130">
        <v>38380.93886574074</v>
      </c>
      <c r="C1694" s="153" t="s">
        <v>777</v>
      </c>
      <c r="D1694" s="131">
        <v>253.5895036496728</v>
      </c>
      <c r="F1694" s="131">
        <v>306.0087144728616</v>
      </c>
      <c r="G1694" s="131">
        <v>82.80901722236132</v>
      </c>
      <c r="H1694" s="131">
        <v>253.5895036496728</v>
      </c>
    </row>
    <row r="1696" spans="3:8" ht="12.75">
      <c r="C1696" s="153" t="s">
        <v>778</v>
      </c>
      <c r="D1696" s="131">
        <v>1.086747290067607</v>
      </c>
      <c r="F1696" s="131">
        <v>1.4026373467052486</v>
      </c>
      <c r="G1696" s="131">
        <v>0.38428835762009117</v>
      </c>
      <c r="H1696" s="131">
        <v>15.531641378309466</v>
      </c>
    </row>
    <row r="1697" spans="1:10" ht="12.75">
      <c r="A1697" s="147" t="s">
        <v>767</v>
      </c>
      <c r="C1697" s="148" t="s">
        <v>768</v>
      </c>
      <c r="D1697" s="148" t="s">
        <v>769</v>
      </c>
      <c r="F1697" s="148" t="s">
        <v>770</v>
      </c>
      <c r="G1697" s="148" t="s">
        <v>771</v>
      </c>
      <c r="H1697" s="148" t="s">
        <v>772</v>
      </c>
      <c r="I1697" s="149" t="s">
        <v>773</v>
      </c>
      <c r="J1697" s="148" t="s">
        <v>774</v>
      </c>
    </row>
    <row r="1698" spans="1:8" ht="12.75">
      <c r="A1698" s="150" t="s">
        <v>844</v>
      </c>
      <c r="C1698" s="151">
        <v>361.38400000007823</v>
      </c>
      <c r="D1698" s="131">
        <v>34502.97247260809</v>
      </c>
      <c r="F1698" s="131">
        <v>22766</v>
      </c>
      <c r="G1698" s="131">
        <v>22670</v>
      </c>
      <c r="H1698" s="152" t="s">
        <v>86</v>
      </c>
    </row>
    <row r="1700" spans="4:8" ht="12.75">
      <c r="D1700" s="131">
        <v>34257.40590143204</v>
      </c>
      <c r="F1700" s="131">
        <v>22760</v>
      </c>
      <c r="G1700" s="131">
        <v>22730</v>
      </c>
      <c r="H1700" s="152" t="s">
        <v>87</v>
      </c>
    </row>
    <row r="1702" spans="4:8" ht="12.75">
      <c r="D1702" s="131">
        <v>34100.95515751839</v>
      </c>
      <c r="F1702" s="131">
        <v>22590</v>
      </c>
      <c r="G1702" s="131">
        <v>22794</v>
      </c>
      <c r="H1702" s="152" t="s">
        <v>88</v>
      </c>
    </row>
    <row r="1704" spans="1:8" ht="12.75">
      <c r="A1704" s="147" t="s">
        <v>775</v>
      </c>
      <c r="C1704" s="153" t="s">
        <v>776</v>
      </c>
      <c r="D1704" s="131">
        <v>34287.11117718617</v>
      </c>
      <c r="F1704" s="131">
        <v>22705.333333333336</v>
      </c>
      <c r="G1704" s="131">
        <v>22731.333333333336</v>
      </c>
      <c r="H1704" s="131">
        <v>11569.827091458857</v>
      </c>
    </row>
    <row r="1705" spans="1:8" ht="12.75">
      <c r="A1705" s="130">
        <v>38380.93929398148</v>
      </c>
      <c r="C1705" s="153" t="s">
        <v>777</v>
      </c>
      <c r="D1705" s="131">
        <v>202.64817532774316</v>
      </c>
      <c r="F1705" s="131">
        <v>99.92663975804116</v>
      </c>
      <c r="G1705" s="131">
        <v>62.01075175591191</v>
      </c>
      <c r="H1705" s="131">
        <v>202.64817532774316</v>
      </c>
    </row>
    <row r="1707" spans="3:8" ht="12.75">
      <c r="C1707" s="153" t="s">
        <v>778</v>
      </c>
      <c r="D1707" s="131">
        <v>0.5910330977740128</v>
      </c>
      <c r="F1707" s="131">
        <v>0.4401020601240876</v>
      </c>
      <c r="G1707" s="131">
        <v>0.2727985677152473</v>
      </c>
      <c r="H1707" s="131">
        <v>1.7515229374287131</v>
      </c>
    </row>
    <row r="1708" spans="1:10" ht="12.75">
      <c r="A1708" s="147" t="s">
        <v>767</v>
      </c>
      <c r="C1708" s="148" t="s">
        <v>768</v>
      </c>
      <c r="D1708" s="148" t="s">
        <v>769</v>
      </c>
      <c r="F1708" s="148" t="s">
        <v>770</v>
      </c>
      <c r="G1708" s="148" t="s">
        <v>771</v>
      </c>
      <c r="H1708" s="148" t="s">
        <v>772</v>
      </c>
      <c r="I1708" s="149" t="s">
        <v>773</v>
      </c>
      <c r="J1708" s="148" t="s">
        <v>774</v>
      </c>
    </row>
    <row r="1709" spans="1:8" ht="12.75">
      <c r="A1709" s="150" t="s">
        <v>863</v>
      </c>
      <c r="C1709" s="151">
        <v>371.029</v>
      </c>
      <c r="D1709" s="131">
        <v>33950.824136316776</v>
      </c>
      <c r="F1709" s="131">
        <v>29612</v>
      </c>
      <c r="G1709" s="131">
        <v>30716.000000029802</v>
      </c>
      <c r="H1709" s="152" t="s">
        <v>89</v>
      </c>
    </row>
    <row r="1711" spans="4:8" ht="12.75">
      <c r="D1711" s="131">
        <v>33680.204482495785</v>
      </c>
      <c r="F1711" s="131">
        <v>30910</v>
      </c>
      <c r="G1711" s="131">
        <v>30377.999999970198</v>
      </c>
      <c r="H1711" s="152" t="s">
        <v>90</v>
      </c>
    </row>
    <row r="1713" spans="4:8" ht="12.75">
      <c r="D1713" s="131">
        <v>33633.70661729574</v>
      </c>
      <c r="F1713" s="131">
        <v>30464</v>
      </c>
      <c r="G1713" s="131">
        <v>30510</v>
      </c>
      <c r="H1713" s="152" t="s">
        <v>91</v>
      </c>
    </row>
    <row r="1715" spans="1:8" ht="12.75">
      <c r="A1715" s="147" t="s">
        <v>775</v>
      </c>
      <c r="C1715" s="153" t="s">
        <v>776</v>
      </c>
      <c r="D1715" s="131">
        <v>33754.911745369434</v>
      </c>
      <c r="F1715" s="131">
        <v>30328.666666666664</v>
      </c>
      <c r="G1715" s="131">
        <v>30534.666666666664</v>
      </c>
      <c r="H1715" s="131">
        <v>3347.8518440304633</v>
      </c>
    </row>
    <row r="1716" spans="1:8" ht="12.75">
      <c r="A1716" s="130">
        <v>38380.93974537037</v>
      </c>
      <c r="C1716" s="153" t="s">
        <v>777</v>
      </c>
      <c r="D1716" s="131">
        <v>171.2505812033933</v>
      </c>
      <c r="F1716" s="131">
        <v>659.4977887251279</v>
      </c>
      <c r="G1716" s="131">
        <v>170.34474850580474</v>
      </c>
      <c r="H1716" s="131">
        <v>171.2505812033933</v>
      </c>
    </row>
    <row r="1718" spans="3:8" ht="12.75">
      <c r="C1718" s="153" t="s">
        <v>778</v>
      </c>
      <c r="D1718" s="131">
        <v>0.5073352953644911</v>
      </c>
      <c r="F1718" s="131">
        <v>2.1745030731930015</v>
      </c>
      <c r="G1718" s="131">
        <v>0.5578732866658818</v>
      </c>
      <c r="H1718" s="131">
        <v>5.115237745922041</v>
      </c>
    </row>
    <row r="1719" spans="1:10" ht="12.75">
      <c r="A1719" s="147" t="s">
        <v>767</v>
      </c>
      <c r="C1719" s="148" t="s">
        <v>768</v>
      </c>
      <c r="D1719" s="148" t="s">
        <v>769</v>
      </c>
      <c r="F1719" s="148" t="s">
        <v>770</v>
      </c>
      <c r="G1719" s="148" t="s">
        <v>771</v>
      </c>
      <c r="H1719" s="148" t="s">
        <v>772</v>
      </c>
      <c r="I1719" s="149" t="s">
        <v>773</v>
      </c>
      <c r="J1719" s="148" t="s">
        <v>774</v>
      </c>
    </row>
    <row r="1720" spans="1:8" ht="12.75">
      <c r="A1720" s="150" t="s">
        <v>838</v>
      </c>
      <c r="C1720" s="151">
        <v>407.77100000018254</v>
      </c>
      <c r="D1720" s="131">
        <v>1408792.1501197815</v>
      </c>
      <c r="F1720" s="131">
        <v>65800</v>
      </c>
      <c r="G1720" s="131">
        <v>65000</v>
      </c>
      <c r="H1720" s="152" t="s">
        <v>92</v>
      </c>
    </row>
    <row r="1722" spans="4:8" ht="12.75">
      <c r="D1722" s="131">
        <v>1451004.8418712616</v>
      </c>
      <c r="F1722" s="131">
        <v>65400</v>
      </c>
      <c r="G1722" s="131">
        <v>64900</v>
      </c>
      <c r="H1722" s="152" t="s">
        <v>93</v>
      </c>
    </row>
    <row r="1724" spans="4:8" ht="12.75">
      <c r="D1724" s="131">
        <v>1420799.0479278564</v>
      </c>
      <c r="F1724" s="131">
        <v>64600</v>
      </c>
      <c r="G1724" s="131">
        <v>65600</v>
      </c>
      <c r="H1724" s="152" t="s">
        <v>94</v>
      </c>
    </row>
    <row r="1726" spans="1:8" ht="12.75">
      <c r="A1726" s="147" t="s">
        <v>775</v>
      </c>
      <c r="C1726" s="153" t="s">
        <v>776</v>
      </c>
      <c r="D1726" s="131">
        <v>1426865.3466396332</v>
      </c>
      <c r="F1726" s="131">
        <v>65266.66666666667</v>
      </c>
      <c r="G1726" s="131">
        <v>65166.66666666667</v>
      </c>
      <c r="H1726" s="131">
        <v>1361649.4975830296</v>
      </c>
    </row>
    <row r="1727" spans="1:8" ht="12.75">
      <c r="A1727" s="130">
        <v>38380.94020833333</v>
      </c>
      <c r="C1727" s="153" t="s">
        <v>777</v>
      </c>
      <c r="D1727" s="131">
        <v>21750.352210280413</v>
      </c>
      <c r="F1727" s="131">
        <v>611.0100926607788</v>
      </c>
      <c r="G1727" s="131">
        <v>378.5938897200183</v>
      </c>
      <c r="H1727" s="131">
        <v>21750.352210280413</v>
      </c>
    </row>
    <row r="1729" spans="3:8" ht="12.75">
      <c r="C1729" s="153" t="s">
        <v>778</v>
      </c>
      <c r="D1729" s="131">
        <v>1.5243451150806906</v>
      </c>
      <c r="F1729" s="131">
        <v>0.9361748100011933</v>
      </c>
      <c r="G1729" s="131">
        <v>0.5809624906189538</v>
      </c>
      <c r="H1729" s="131">
        <v>1.597353228484127</v>
      </c>
    </row>
    <row r="1730" spans="1:10" ht="12.75">
      <c r="A1730" s="147" t="s">
        <v>767</v>
      </c>
      <c r="C1730" s="148" t="s">
        <v>768</v>
      </c>
      <c r="D1730" s="148" t="s">
        <v>769</v>
      </c>
      <c r="F1730" s="148" t="s">
        <v>770</v>
      </c>
      <c r="G1730" s="148" t="s">
        <v>771</v>
      </c>
      <c r="H1730" s="148" t="s">
        <v>772</v>
      </c>
      <c r="I1730" s="149" t="s">
        <v>773</v>
      </c>
      <c r="J1730" s="148" t="s">
        <v>774</v>
      </c>
    </row>
    <row r="1731" spans="1:8" ht="12.75">
      <c r="A1731" s="150" t="s">
        <v>845</v>
      </c>
      <c r="C1731" s="151">
        <v>455.40299999993294</v>
      </c>
      <c r="D1731" s="131">
        <v>56317.20932048559</v>
      </c>
      <c r="F1731" s="131">
        <v>42487.5</v>
      </c>
      <c r="G1731" s="131">
        <v>44920</v>
      </c>
      <c r="H1731" s="152" t="s">
        <v>95</v>
      </c>
    </row>
    <row r="1733" spans="4:8" ht="12.75">
      <c r="D1733" s="131">
        <v>56694.05152362585</v>
      </c>
      <c r="F1733" s="131">
        <v>42580</v>
      </c>
      <c r="G1733" s="131">
        <v>45117.5</v>
      </c>
      <c r="H1733" s="152" t="s">
        <v>96</v>
      </c>
    </row>
    <row r="1735" spans="4:8" ht="12.75">
      <c r="D1735" s="131">
        <v>56559.42678755522</v>
      </c>
      <c r="F1735" s="131">
        <v>42832.5</v>
      </c>
      <c r="G1735" s="131">
        <v>44987.5</v>
      </c>
      <c r="H1735" s="152" t="s">
        <v>97</v>
      </c>
    </row>
    <row r="1737" spans="1:8" ht="12.75">
      <c r="A1737" s="147" t="s">
        <v>775</v>
      </c>
      <c r="C1737" s="153" t="s">
        <v>776</v>
      </c>
      <c r="D1737" s="131">
        <v>56523.56254388888</v>
      </c>
      <c r="F1737" s="131">
        <v>42633.33333333333</v>
      </c>
      <c r="G1737" s="131">
        <v>45008.33333333333</v>
      </c>
      <c r="H1737" s="131">
        <v>12709.633280322996</v>
      </c>
    </row>
    <row r="1738" spans="1:8" ht="12.75">
      <c r="A1738" s="130">
        <v>38380.94085648148</v>
      </c>
      <c r="C1738" s="153" t="s">
        <v>777</v>
      </c>
      <c r="D1738" s="131">
        <v>190.9638565202073</v>
      </c>
      <c r="F1738" s="131">
        <v>178.5765475456767</v>
      </c>
      <c r="G1738" s="131">
        <v>100.38467678552007</v>
      </c>
      <c r="H1738" s="131">
        <v>190.9638565202073</v>
      </c>
    </row>
    <row r="1740" spans="3:8" ht="12.75">
      <c r="C1740" s="153" t="s">
        <v>778</v>
      </c>
      <c r="D1740" s="131">
        <v>0.3378482316501716</v>
      </c>
      <c r="F1740" s="131">
        <v>0.41886602239017223</v>
      </c>
      <c r="G1740" s="131">
        <v>0.22303575660548805</v>
      </c>
      <c r="H1740" s="131">
        <v>1.5025127185680234</v>
      </c>
    </row>
    <row r="1741" spans="1:16" ht="12.75">
      <c r="A1741" s="141" t="s">
        <v>758</v>
      </c>
      <c r="B1741" s="136" t="s">
        <v>98</v>
      </c>
      <c r="D1741" s="141" t="s">
        <v>759</v>
      </c>
      <c r="E1741" s="136" t="s">
        <v>760</v>
      </c>
      <c r="F1741" s="137" t="s">
        <v>800</v>
      </c>
      <c r="G1741" s="142" t="s">
        <v>762</v>
      </c>
      <c r="H1741" s="143">
        <v>2</v>
      </c>
      <c r="I1741" s="144" t="s">
        <v>763</v>
      </c>
      <c r="J1741" s="143">
        <v>1</v>
      </c>
      <c r="K1741" s="142" t="s">
        <v>764</v>
      </c>
      <c r="L1741" s="145">
        <v>1</v>
      </c>
      <c r="M1741" s="142" t="s">
        <v>765</v>
      </c>
      <c r="N1741" s="146">
        <v>1</v>
      </c>
      <c r="O1741" s="142" t="s">
        <v>766</v>
      </c>
      <c r="P1741" s="146">
        <v>1</v>
      </c>
    </row>
    <row r="1743" spans="1:10" ht="12.75">
      <c r="A1743" s="147" t="s">
        <v>767</v>
      </c>
      <c r="C1743" s="148" t="s">
        <v>768</v>
      </c>
      <c r="D1743" s="148" t="s">
        <v>769</v>
      </c>
      <c r="F1743" s="148" t="s">
        <v>770</v>
      </c>
      <c r="G1743" s="148" t="s">
        <v>771</v>
      </c>
      <c r="H1743" s="148" t="s">
        <v>772</v>
      </c>
      <c r="I1743" s="149" t="s">
        <v>773</v>
      </c>
      <c r="J1743" s="148" t="s">
        <v>774</v>
      </c>
    </row>
    <row r="1744" spans="1:8" ht="12.75">
      <c r="A1744" s="150" t="s">
        <v>841</v>
      </c>
      <c r="C1744" s="151">
        <v>228.61599999992177</v>
      </c>
      <c r="D1744" s="131">
        <v>32738.63128209114</v>
      </c>
      <c r="F1744" s="131">
        <v>25658</v>
      </c>
      <c r="G1744" s="131">
        <v>26168.000000029802</v>
      </c>
      <c r="H1744" s="152" t="s">
        <v>99</v>
      </c>
    </row>
    <row r="1746" spans="4:8" ht="12.75">
      <c r="D1746" s="131">
        <v>32796.69377785921</v>
      </c>
      <c r="F1746" s="131">
        <v>26042</v>
      </c>
      <c r="G1746" s="131">
        <v>26524.000000029802</v>
      </c>
      <c r="H1746" s="152" t="s">
        <v>100</v>
      </c>
    </row>
    <row r="1748" spans="4:8" ht="12.75">
      <c r="D1748" s="131">
        <v>32570.555124104023</v>
      </c>
      <c r="F1748" s="131">
        <v>25797.000000029802</v>
      </c>
      <c r="G1748" s="131">
        <v>26294</v>
      </c>
      <c r="H1748" s="152" t="s">
        <v>101</v>
      </c>
    </row>
    <row r="1750" spans="1:8" ht="12.75">
      <c r="A1750" s="147" t="s">
        <v>775</v>
      </c>
      <c r="C1750" s="153" t="s">
        <v>776</v>
      </c>
      <c r="D1750" s="131">
        <v>32701.960061351456</v>
      </c>
      <c r="F1750" s="131">
        <v>25832.333333343267</v>
      </c>
      <c r="G1750" s="131">
        <v>26328.666666686535</v>
      </c>
      <c r="H1750" s="131">
        <v>6615.147923897788</v>
      </c>
    </row>
    <row r="1751" spans="1:8" ht="12.75">
      <c r="A1751" s="130">
        <v>38380.943078703705</v>
      </c>
      <c r="C1751" s="153" t="s">
        <v>777</v>
      </c>
      <c r="D1751" s="131">
        <v>117.44469551113325</v>
      </c>
      <c r="F1751" s="131">
        <v>194.4230781880398</v>
      </c>
      <c r="G1751" s="131">
        <v>180.51408070937453</v>
      </c>
      <c r="H1751" s="131">
        <v>117.44469551113325</v>
      </c>
    </row>
    <row r="1753" spans="3:8" ht="12.75">
      <c r="C1753" s="153" t="s">
        <v>778</v>
      </c>
      <c r="D1753" s="131">
        <v>0.3591365633460433</v>
      </c>
      <c r="F1753" s="131">
        <v>0.7526345981959238</v>
      </c>
      <c r="G1753" s="131">
        <v>0.6856180109484147</v>
      </c>
      <c r="H1753" s="131">
        <v>1.7753903142037724</v>
      </c>
    </row>
    <row r="1754" spans="1:10" ht="12.75">
      <c r="A1754" s="147" t="s">
        <v>767</v>
      </c>
      <c r="C1754" s="148" t="s">
        <v>768</v>
      </c>
      <c r="D1754" s="148" t="s">
        <v>769</v>
      </c>
      <c r="F1754" s="148" t="s">
        <v>770</v>
      </c>
      <c r="G1754" s="148" t="s">
        <v>771</v>
      </c>
      <c r="H1754" s="148" t="s">
        <v>772</v>
      </c>
      <c r="I1754" s="149" t="s">
        <v>773</v>
      </c>
      <c r="J1754" s="148" t="s">
        <v>774</v>
      </c>
    </row>
    <row r="1755" spans="1:8" ht="12.75">
      <c r="A1755" s="150" t="s">
        <v>842</v>
      </c>
      <c r="C1755" s="151">
        <v>231.6040000000503</v>
      </c>
      <c r="D1755" s="131">
        <v>28021.4685382545</v>
      </c>
      <c r="F1755" s="131">
        <v>18997</v>
      </c>
      <c r="G1755" s="131">
        <v>20364</v>
      </c>
      <c r="H1755" s="152" t="s">
        <v>102</v>
      </c>
    </row>
    <row r="1757" spans="4:8" ht="12.75">
      <c r="D1757" s="131">
        <v>28143.374563127756</v>
      </c>
      <c r="F1757" s="131">
        <v>18872</v>
      </c>
      <c r="G1757" s="131">
        <v>20232</v>
      </c>
      <c r="H1757" s="152" t="s">
        <v>103</v>
      </c>
    </row>
    <row r="1759" spans="4:8" ht="12.75">
      <c r="D1759" s="131">
        <v>28334.49373692274</v>
      </c>
      <c r="F1759" s="131">
        <v>18924</v>
      </c>
      <c r="G1759" s="131">
        <v>20530</v>
      </c>
      <c r="H1759" s="152" t="s">
        <v>104</v>
      </c>
    </row>
    <row r="1761" spans="1:8" ht="12.75">
      <c r="A1761" s="147" t="s">
        <v>775</v>
      </c>
      <c r="C1761" s="153" t="s">
        <v>776</v>
      </c>
      <c r="D1761" s="131">
        <v>28166.44561276833</v>
      </c>
      <c r="F1761" s="131">
        <v>18931</v>
      </c>
      <c r="G1761" s="131">
        <v>20375.333333333332</v>
      </c>
      <c r="H1761" s="131">
        <v>8464.784995708442</v>
      </c>
    </row>
    <row r="1762" spans="1:8" ht="12.75">
      <c r="A1762" s="130">
        <v>38380.94354166667</v>
      </c>
      <c r="C1762" s="153" t="s">
        <v>777</v>
      </c>
      <c r="D1762" s="131">
        <v>157.78275808523168</v>
      </c>
      <c r="F1762" s="131">
        <v>62.7933117457584</v>
      </c>
      <c r="G1762" s="131">
        <v>149.32291630333683</v>
      </c>
      <c r="H1762" s="131">
        <v>157.78275808523168</v>
      </c>
    </row>
    <row r="1764" spans="3:8" ht="12.75">
      <c r="C1764" s="153" t="s">
        <v>778</v>
      </c>
      <c r="D1764" s="131">
        <v>0.5601798688213117</v>
      </c>
      <c r="F1764" s="131">
        <v>0.33169569354898526</v>
      </c>
      <c r="G1764" s="131">
        <v>0.7328612193011331</v>
      </c>
      <c r="H1764" s="131">
        <v>1.8639901446430824</v>
      </c>
    </row>
    <row r="1765" spans="1:10" ht="12.75">
      <c r="A1765" s="147" t="s">
        <v>767</v>
      </c>
      <c r="C1765" s="148" t="s">
        <v>768</v>
      </c>
      <c r="D1765" s="148" t="s">
        <v>769</v>
      </c>
      <c r="F1765" s="148" t="s">
        <v>770</v>
      </c>
      <c r="G1765" s="148" t="s">
        <v>771</v>
      </c>
      <c r="H1765" s="148" t="s">
        <v>772</v>
      </c>
      <c r="I1765" s="149" t="s">
        <v>773</v>
      </c>
      <c r="J1765" s="148" t="s">
        <v>774</v>
      </c>
    </row>
    <row r="1766" spans="1:8" ht="12.75">
      <c r="A1766" s="150" t="s">
        <v>840</v>
      </c>
      <c r="C1766" s="151">
        <v>267.7160000000149</v>
      </c>
      <c r="D1766" s="131">
        <v>13312.444471359253</v>
      </c>
      <c r="F1766" s="131">
        <v>4837</v>
      </c>
      <c r="G1766" s="131">
        <v>4977.5</v>
      </c>
      <c r="H1766" s="152" t="s">
        <v>105</v>
      </c>
    </row>
    <row r="1768" spans="4:8" ht="12.75">
      <c r="D1768" s="131">
        <v>13337.1440898031</v>
      </c>
      <c r="F1768" s="131">
        <v>4844.5</v>
      </c>
      <c r="G1768" s="131">
        <v>4979.25</v>
      </c>
      <c r="H1768" s="152" t="s">
        <v>106</v>
      </c>
    </row>
    <row r="1770" spans="4:8" ht="12.75">
      <c r="D1770" s="131">
        <v>13151.06571932137</v>
      </c>
      <c r="F1770" s="131">
        <v>4872.25</v>
      </c>
      <c r="G1770" s="131">
        <v>4983.75</v>
      </c>
      <c r="H1770" s="152" t="s">
        <v>107</v>
      </c>
    </row>
    <row r="1772" spans="1:8" ht="12.75">
      <c r="A1772" s="147" t="s">
        <v>775</v>
      </c>
      <c r="C1772" s="153" t="s">
        <v>776</v>
      </c>
      <c r="D1772" s="131">
        <v>13266.88476016124</v>
      </c>
      <c r="F1772" s="131">
        <v>4851.25</v>
      </c>
      <c r="G1772" s="131">
        <v>4980.166666666667</v>
      </c>
      <c r="H1772" s="131">
        <v>8345.979425223415</v>
      </c>
    </row>
    <row r="1773" spans="1:8" ht="12.75">
      <c r="A1773" s="130">
        <v>38380.944189814814</v>
      </c>
      <c r="C1773" s="153" t="s">
        <v>777</v>
      </c>
      <c r="D1773" s="131">
        <v>101.05966284127875</v>
      </c>
      <c r="F1773" s="131">
        <v>18.56912760470992</v>
      </c>
      <c r="G1773" s="131">
        <v>3.2242570203588508</v>
      </c>
      <c r="H1773" s="131">
        <v>101.05966284127875</v>
      </c>
    </row>
    <row r="1775" spans="3:8" ht="12.75">
      <c r="C1775" s="153" t="s">
        <v>778</v>
      </c>
      <c r="D1775" s="131">
        <v>0.7617437301087293</v>
      </c>
      <c r="F1775" s="131">
        <v>0.3827699583552676</v>
      </c>
      <c r="G1775" s="131">
        <v>0.06474195014274323</v>
      </c>
      <c r="H1775" s="131">
        <v>1.2108784085406905</v>
      </c>
    </row>
    <row r="1776" spans="1:10" ht="12.75">
      <c r="A1776" s="147" t="s">
        <v>767</v>
      </c>
      <c r="C1776" s="148" t="s">
        <v>768</v>
      </c>
      <c r="D1776" s="148" t="s">
        <v>769</v>
      </c>
      <c r="F1776" s="148" t="s">
        <v>770</v>
      </c>
      <c r="G1776" s="148" t="s">
        <v>771</v>
      </c>
      <c r="H1776" s="148" t="s">
        <v>772</v>
      </c>
      <c r="I1776" s="149" t="s">
        <v>773</v>
      </c>
      <c r="J1776" s="148" t="s">
        <v>774</v>
      </c>
    </row>
    <row r="1777" spans="1:8" ht="12.75">
      <c r="A1777" s="150" t="s">
        <v>839</v>
      </c>
      <c r="C1777" s="151">
        <v>292.40199999976903</v>
      </c>
      <c r="D1777" s="131">
        <v>37068.32568395138</v>
      </c>
      <c r="F1777" s="131">
        <v>18892.5</v>
      </c>
      <c r="G1777" s="131">
        <v>18917.25</v>
      </c>
      <c r="H1777" s="152" t="s">
        <v>108</v>
      </c>
    </row>
    <row r="1779" spans="4:8" ht="12.75">
      <c r="D1779" s="131">
        <v>37513.14209294319</v>
      </c>
      <c r="F1779" s="131">
        <v>19262.5</v>
      </c>
      <c r="G1779" s="131">
        <v>18984.75</v>
      </c>
      <c r="H1779" s="152" t="s">
        <v>109</v>
      </c>
    </row>
    <row r="1781" spans="4:8" ht="12.75">
      <c r="D1781" s="131">
        <v>37468.33217561245</v>
      </c>
      <c r="F1781" s="131">
        <v>18981.25</v>
      </c>
      <c r="G1781" s="131">
        <v>18674.75</v>
      </c>
      <c r="H1781" s="152" t="s">
        <v>110</v>
      </c>
    </row>
    <row r="1783" spans="1:8" ht="12.75">
      <c r="A1783" s="147" t="s">
        <v>775</v>
      </c>
      <c r="C1783" s="153" t="s">
        <v>776</v>
      </c>
      <c r="D1783" s="131">
        <v>37349.93331750234</v>
      </c>
      <c r="F1783" s="131">
        <v>19045.416666666668</v>
      </c>
      <c r="G1783" s="131">
        <v>18858.916666666668</v>
      </c>
      <c r="H1783" s="131">
        <v>18412.225043438804</v>
      </c>
    </row>
    <row r="1784" spans="1:8" ht="12.75">
      <c r="A1784" s="130">
        <v>38380.944861111115</v>
      </c>
      <c r="C1784" s="153" t="s">
        <v>777</v>
      </c>
      <c r="D1784" s="131">
        <v>244.90636297983576</v>
      </c>
      <c r="F1784" s="131">
        <v>193.16578587662295</v>
      </c>
      <c r="G1784" s="131">
        <v>163.024793615368</v>
      </c>
      <c r="H1784" s="131">
        <v>244.90636297983576</v>
      </c>
    </row>
    <row r="1786" spans="3:8" ht="12.75">
      <c r="C1786" s="153" t="s">
        <v>778</v>
      </c>
      <c r="D1786" s="131">
        <v>0.6557076311166307</v>
      </c>
      <c r="F1786" s="131">
        <v>1.014237647080214</v>
      </c>
      <c r="G1786" s="131">
        <v>0.864444106185145</v>
      </c>
      <c r="H1786" s="131">
        <v>1.3301290984769283</v>
      </c>
    </row>
    <row r="1787" spans="1:10" ht="12.75">
      <c r="A1787" s="147" t="s">
        <v>767</v>
      </c>
      <c r="C1787" s="148" t="s">
        <v>768</v>
      </c>
      <c r="D1787" s="148" t="s">
        <v>769</v>
      </c>
      <c r="F1787" s="148" t="s">
        <v>770</v>
      </c>
      <c r="G1787" s="148" t="s">
        <v>771</v>
      </c>
      <c r="H1787" s="148" t="s">
        <v>772</v>
      </c>
      <c r="I1787" s="149" t="s">
        <v>773</v>
      </c>
      <c r="J1787" s="148" t="s">
        <v>774</v>
      </c>
    </row>
    <row r="1788" spans="1:8" ht="12.75">
      <c r="A1788" s="150" t="s">
        <v>893</v>
      </c>
      <c r="C1788" s="151">
        <v>309.418</v>
      </c>
      <c r="D1788" s="131">
        <v>24952.341698229313</v>
      </c>
      <c r="F1788" s="131">
        <v>6182</v>
      </c>
      <c r="G1788" s="131">
        <v>5802</v>
      </c>
      <c r="H1788" s="152" t="s">
        <v>111</v>
      </c>
    </row>
    <row r="1790" spans="4:8" ht="12.75">
      <c r="D1790" s="131">
        <v>24757.839570105076</v>
      </c>
      <c r="F1790" s="131">
        <v>6070</v>
      </c>
      <c r="G1790" s="131">
        <v>5810</v>
      </c>
      <c r="H1790" s="152" t="s">
        <v>112</v>
      </c>
    </row>
    <row r="1792" spans="4:8" ht="12.75">
      <c r="D1792" s="131">
        <v>25130.7002530694</v>
      </c>
      <c r="F1792" s="131">
        <v>6058</v>
      </c>
      <c r="G1792" s="131">
        <v>5614</v>
      </c>
      <c r="H1792" s="152" t="s">
        <v>113</v>
      </c>
    </row>
    <row r="1794" spans="1:8" ht="12.75">
      <c r="A1794" s="147" t="s">
        <v>775</v>
      </c>
      <c r="C1794" s="153" t="s">
        <v>776</v>
      </c>
      <c r="D1794" s="131">
        <v>24946.960507134594</v>
      </c>
      <c r="F1794" s="131">
        <v>6103.333333333334</v>
      </c>
      <c r="G1794" s="131">
        <v>5742</v>
      </c>
      <c r="H1794" s="131">
        <v>19046.224476306077</v>
      </c>
    </row>
    <row r="1795" spans="1:8" ht="12.75">
      <c r="A1795" s="130">
        <v>38380.945335648146</v>
      </c>
      <c r="C1795" s="153" t="s">
        <v>777</v>
      </c>
      <c r="D1795" s="131">
        <v>186.48857910967726</v>
      </c>
      <c r="F1795" s="131">
        <v>68.39103255057152</v>
      </c>
      <c r="G1795" s="131">
        <v>110.92339699089639</v>
      </c>
      <c r="H1795" s="131">
        <v>186.48857910967726</v>
      </c>
    </row>
    <row r="1797" spans="3:8" ht="12.75">
      <c r="C1797" s="153" t="s">
        <v>778</v>
      </c>
      <c r="D1797" s="131">
        <v>0.7475402827384253</v>
      </c>
      <c r="F1797" s="131">
        <v>1.120552144465945</v>
      </c>
      <c r="G1797" s="131">
        <v>1.9317902645575828</v>
      </c>
      <c r="H1797" s="131">
        <v>0.9791367278153902</v>
      </c>
    </row>
    <row r="1798" spans="1:10" ht="12.75">
      <c r="A1798" s="147" t="s">
        <v>767</v>
      </c>
      <c r="C1798" s="148" t="s">
        <v>768</v>
      </c>
      <c r="D1798" s="148" t="s">
        <v>769</v>
      </c>
      <c r="F1798" s="148" t="s">
        <v>770</v>
      </c>
      <c r="G1798" s="148" t="s">
        <v>771</v>
      </c>
      <c r="H1798" s="148" t="s">
        <v>772</v>
      </c>
      <c r="I1798" s="149" t="s">
        <v>773</v>
      </c>
      <c r="J1798" s="148" t="s">
        <v>774</v>
      </c>
    </row>
    <row r="1799" spans="1:8" ht="12.75">
      <c r="A1799" s="150" t="s">
        <v>843</v>
      </c>
      <c r="C1799" s="151">
        <v>324.75400000019</v>
      </c>
      <c r="D1799" s="131">
        <v>32546.07238933444</v>
      </c>
      <c r="F1799" s="131">
        <v>26246</v>
      </c>
      <c r="G1799" s="131">
        <v>23883</v>
      </c>
      <c r="H1799" s="152" t="s">
        <v>114</v>
      </c>
    </row>
    <row r="1801" spans="4:8" ht="12.75">
      <c r="D1801" s="131">
        <v>32582.39804047346</v>
      </c>
      <c r="F1801" s="131">
        <v>25949.000000029802</v>
      </c>
      <c r="G1801" s="131">
        <v>23903</v>
      </c>
      <c r="H1801" s="152" t="s">
        <v>115</v>
      </c>
    </row>
    <row r="1803" spans="4:8" ht="12.75">
      <c r="D1803" s="131">
        <v>32628.921880930662</v>
      </c>
      <c r="F1803" s="131">
        <v>25770.000000029802</v>
      </c>
      <c r="G1803" s="131">
        <v>24029</v>
      </c>
      <c r="H1803" s="152" t="s">
        <v>116</v>
      </c>
    </row>
    <row r="1805" spans="1:8" ht="12.75">
      <c r="A1805" s="147" t="s">
        <v>775</v>
      </c>
      <c r="C1805" s="153" t="s">
        <v>776</v>
      </c>
      <c r="D1805" s="131">
        <v>32585.797436912857</v>
      </c>
      <c r="F1805" s="131">
        <v>25988.3333333532</v>
      </c>
      <c r="G1805" s="131">
        <v>23938.333333333336</v>
      </c>
      <c r="H1805" s="131">
        <v>7224.602261460469</v>
      </c>
    </row>
    <row r="1806" spans="1:8" ht="12.75">
      <c r="A1806" s="130">
        <v>38380.945810185185</v>
      </c>
      <c r="C1806" s="153" t="s">
        <v>777</v>
      </c>
      <c r="D1806" s="131">
        <v>41.529224488460606</v>
      </c>
      <c r="F1806" s="131">
        <v>240.42531756369215</v>
      </c>
      <c r="G1806" s="131">
        <v>79.15385861304131</v>
      </c>
      <c r="H1806" s="131">
        <v>41.529224488460606</v>
      </c>
    </row>
    <row r="1808" spans="3:8" ht="12.75">
      <c r="C1808" s="153" t="s">
        <v>778</v>
      </c>
      <c r="D1808" s="131">
        <v>0.12744578238069057</v>
      </c>
      <c r="F1808" s="131">
        <v>0.9251278813448667</v>
      </c>
      <c r="G1808" s="131">
        <v>0.3306573499117509</v>
      </c>
      <c r="H1808" s="131">
        <v>0.5748305994642449</v>
      </c>
    </row>
    <row r="1809" spans="1:10" ht="12.75">
      <c r="A1809" s="147" t="s">
        <v>767</v>
      </c>
      <c r="C1809" s="148" t="s">
        <v>768</v>
      </c>
      <c r="D1809" s="148" t="s">
        <v>769</v>
      </c>
      <c r="F1809" s="148" t="s">
        <v>770</v>
      </c>
      <c r="G1809" s="148" t="s">
        <v>771</v>
      </c>
      <c r="H1809" s="148" t="s">
        <v>772</v>
      </c>
      <c r="I1809" s="149" t="s">
        <v>773</v>
      </c>
      <c r="J1809" s="148" t="s">
        <v>774</v>
      </c>
    </row>
    <row r="1810" spans="1:8" ht="12.75">
      <c r="A1810" s="150" t="s">
        <v>862</v>
      </c>
      <c r="C1810" s="151">
        <v>343.82299999985844</v>
      </c>
      <c r="D1810" s="131">
        <v>23198.518702954054</v>
      </c>
      <c r="F1810" s="131">
        <v>21770</v>
      </c>
      <c r="G1810" s="131">
        <v>21354</v>
      </c>
      <c r="H1810" s="152" t="s">
        <v>117</v>
      </c>
    </row>
    <row r="1812" spans="4:8" ht="12.75">
      <c r="D1812" s="131">
        <v>23252.415531933308</v>
      </c>
      <c r="F1812" s="131">
        <v>21712</v>
      </c>
      <c r="G1812" s="131">
        <v>21158</v>
      </c>
      <c r="H1812" s="152" t="s">
        <v>118</v>
      </c>
    </row>
    <row r="1814" spans="4:8" ht="12.75">
      <c r="D1814" s="131">
        <v>23442.906171888113</v>
      </c>
      <c r="F1814" s="131">
        <v>21802</v>
      </c>
      <c r="G1814" s="131">
        <v>21264</v>
      </c>
      <c r="H1814" s="152" t="s">
        <v>119</v>
      </c>
    </row>
    <row r="1816" spans="1:8" ht="12.75">
      <c r="A1816" s="147" t="s">
        <v>775</v>
      </c>
      <c r="C1816" s="153" t="s">
        <v>776</v>
      </c>
      <c r="D1816" s="131">
        <v>23297.94680225849</v>
      </c>
      <c r="F1816" s="131">
        <v>21761.333333333336</v>
      </c>
      <c r="G1816" s="131">
        <v>21258.666666666664</v>
      </c>
      <c r="H1816" s="131">
        <v>1751.6888787612238</v>
      </c>
    </row>
    <row r="1817" spans="1:8" ht="12.75">
      <c r="A1817" s="130">
        <v>38380.94625</v>
      </c>
      <c r="C1817" s="153" t="s">
        <v>777</v>
      </c>
      <c r="D1817" s="131">
        <v>128.39833011353386</v>
      </c>
      <c r="F1817" s="131">
        <v>45.62163229580167</v>
      </c>
      <c r="G1817" s="131">
        <v>98.10878316100622</v>
      </c>
      <c r="H1817" s="131">
        <v>128.39833011353386</v>
      </c>
    </row>
    <row r="1819" spans="3:8" ht="12.75">
      <c r="C1819" s="153" t="s">
        <v>778</v>
      </c>
      <c r="D1819" s="131">
        <v>0.551114358717168</v>
      </c>
      <c r="F1819" s="131">
        <v>0.2096453907349504</v>
      </c>
      <c r="G1819" s="131">
        <v>0.4615001716680549</v>
      </c>
      <c r="H1819" s="131">
        <v>7.329973471335609</v>
      </c>
    </row>
    <row r="1820" spans="1:10" ht="12.75">
      <c r="A1820" s="147" t="s">
        <v>767</v>
      </c>
      <c r="C1820" s="148" t="s">
        <v>768</v>
      </c>
      <c r="D1820" s="148" t="s">
        <v>769</v>
      </c>
      <c r="F1820" s="148" t="s">
        <v>770</v>
      </c>
      <c r="G1820" s="148" t="s">
        <v>771</v>
      </c>
      <c r="H1820" s="148" t="s">
        <v>772</v>
      </c>
      <c r="I1820" s="149" t="s">
        <v>773</v>
      </c>
      <c r="J1820" s="148" t="s">
        <v>774</v>
      </c>
    </row>
    <row r="1821" spans="1:8" ht="12.75">
      <c r="A1821" s="150" t="s">
        <v>844</v>
      </c>
      <c r="C1821" s="151">
        <v>361.38400000007823</v>
      </c>
      <c r="D1821" s="131">
        <v>60121.88510483503</v>
      </c>
      <c r="F1821" s="131">
        <v>22838</v>
      </c>
      <c r="G1821" s="131">
        <v>22636</v>
      </c>
      <c r="H1821" s="152" t="s">
        <v>120</v>
      </c>
    </row>
    <row r="1823" spans="4:8" ht="12.75">
      <c r="D1823" s="131">
        <v>59850.93364650011</v>
      </c>
      <c r="F1823" s="131">
        <v>23126</v>
      </c>
      <c r="G1823" s="131">
        <v>22328</v>
      </c>
      <c r="H1823" s="152" t="s">
        <v>121</v>
      </c>
    </row>
    <row r="1825" spans="4:8" ht="12.75">
      <c r="D1825" s="131">
        <v>60591.27214676142</v>
      </c>
      <c r="F1825" s="131">
        <v>22150</v>
      </c>
      <c r="G1825" s="131">
        <v>22610</v>
      </c>
      <c r="H1825" s="152" t="s">
        <v>122</v>
      </c>
    </row>
    <row r="1827" spans="1:8" ht="12.75">
      <c r="A1827" s="147" t="s">
        <v>775</v>
      </c>
      <c r="C1827" s="153" t="s">
        <v>776</v>
      </c>
      <c r="D1827" s="131">
        <v>60188.03029936552</v>
      </c>
      <c r="F1827" s="131">
        <v>22704.666666666664</v>
      </c>
      <c r="G1827" s="131">
        <v>22524.666666666664</v>
      </c>
      <c r="H1827" s="131">
        <v>37566.09961081103</v>
      </c>
    </row>
    <row r="1828" spans="1:8" ht="12.75">
      <c r="A1828" s="130">
        <v>38380.94667824074</v>
      </c>
      <c r="C1828" s="153" t="s">
        <v>777</v>
      </c>
      <c r="D1828" s="131">
        <v>374.57531126952665</v>
      </c>
      <c r="F1828" s="131">
        <v>501.4751572444374</v>
      </c>
      <c r="G1828" s="131">
        <v>170.81373871364485</v>
      </c>
      <c r="H1828" s="131">
        <v>374.57531126952665</v>
      </c>
    </row>
    <row r="1830" spans="3:8" ht="12.75">
      <c r="C1830" s="153" t="s">
        <v>778</v>
      </c>
      <c r="D1830" s="131">
        <v>0.6223418666576223</v>
      </c>
      <c r="F1830" s="131">
        <v>2.2086875998081346</v>
      </c>
      <c r="G1830" s="131">
        <v>0.7583408058438671</v>
      </c>
      <c r="H1830" s="131">
        <v>0.9971099346223553</v>
      </c>
    </row>
    <row r="1831" spans="1:10" ht="12.75">
      <c r="A1831" s="147" t="s">
        <v>767</v>
      </c>
      <c r="C1831" s="148" t="s">
        <v>768</v>
      </c>
      <c r="D1831" s="148" t="s">
        <v>769</v>
      </c>
      <c r="F1831" s="148" t="s">
        <v>770</v>
      </c>
      <c r="G1831" s="148" t="s">
        <v>771</v>
      </c>
      <c r="H1831" s="148" t="s">
        <v>772</v>
      </c>
      <c r="I1831" s="149" t="s">
        <v>773</v>
      </c>
      <c r="J1831" s="148" t="s">
        <v>774</v>
      </c>
    </row>
    <row r="1832" spans="1:8" ht="12.75">
      <c r="A1832" s="150" t="s">
        <v>863</v>
      </c>
      <c r="C1832" s="151">
        <v>371.029</v>
      </c>
      <c r="D1832" s="131">
        <v>36919.55761027336</v>
      </c>
      <c r="F1832" s="131">
        <v>31227.999999970198</v>
      </c>
      <c r="G1832" s="131">
        <v>31134</v>
      </c>
      <c r="H1832" s="152" t="s">
        <v>123</v>
      </c>
    </row>
    <row r="1834" spans="4:8" ht="12.75">
      <c r="D1834" s="131">
        <v>36657.26991391182</v>
      </c>
      <c r="F1834" s="131">
        <v>30272.000000029802</v>
      </c>
      <c r="G1834" s="131">
        <v>30596</v>
      </c>
      <c r="H1834" s="152" t="s">
        <v>124</v>
      </c>
    </row>
    <row r="1836" spans="4:8" ht="12.75">
      <c r="D1836" s="131">
        <v>36835.14272350073</v>
      </c>
      <c r="F1836" s="131">
        <v>30836</v>
      </c>
      <c r="G1836" s="131">
        <v>30777.999999970198</v>
      </c>
      <c r="H1836" s="152" t="s">
        <v>125</v>
      </c>
    </row>
    <row r="1838" spans="1:8" ht="12.75">
      <c r="A1838" s="147" t="s">
        <v>775</v>
      </c>
      <c r="C1838" s="153" t="s">
        <v>776</v>
      </c>
      <c r="D1838" s="131">
        <v>36803.99008256197</v>
      </c>
      <c r="F1838" s="131">
        <v>30778.666666666664</v>
      </c>
      <c r="G1838" s="131">
        <v>30835.99999999007</v>
      </c>
      <c r="H1838" s="131">
        <v>6003.5052340809025</v>
      </c>
    </row>
    <row r="1839" spans="1:8" ht="12.75">
      <c r="A1839" s="130">
        <v>38380.94712962963</v>
      </c>
      <c r="C1839" s="153" t="s">
        <v>777</v>
      </c>
      <c r="D1839" s="131">
        <v>133.89015719432902</v>
      </c>
      <c r="F1839" s="131">
        <v>480.5718815170632</v>
      </c>
      <c r="G1839" s="131">
        <v>273.64941074636187</v>
      </c>
      <c r="H1839" s="131">
        <v>133.89015719432902</v>
      </c>
    </row>
    <row r="1841" spans="3:8" ht="12.75">
      <c r="C1841" s="153" t="s">
        <v>778</v>
      </c>
      <c r="D1841" s="131">
        <v>0.36379250427460375</v>
      </c>
      <c r="F1841" s="131">
        <v>1.5613797917943057</v>
      </c>
      <c r="G1841" s="131">
        <v>0.8874348512986444</v>
      </c>
      <c r="H1841" s="131">
        <v>2.230199724558526</v>
      </c>
    </row>
    <row r="1842" spans="1:10" ht="12.75">
      <c r="A1842" s="147" t="s">
        <v>767</v>
      </c>
      <c r="C1842" s="148" t="s">
        <v>768</v>
      </c>
      <c r="D1842" s="148" t="s">
        <v>769</v>
      </c>
      <c r="F1842" s="148" t="s">
        <v>770</v>
      </c>
      <c r="G1842" s="148" t="s">
        <v>771</v>
      </c>
      <c r="H1842" s="148" t="s">
        <v>772</v>
      </c>
      <c r="I1842" s="149" t="s">
        <v>773</v>
      </c>
      <c r="J1842" s="148" t="s">
        <v>774</v>
      </c>
    </row>
    <row r="1843" spans="1:8" ht="12.75">
      <c r="A1843" s="150" t="s">
        <v>838</v>
      </c>
      <c r="C1843" s="151">
        <v>407.77100000018254</v>
      </c>
      <c r="D1843" s="131">
        <v>1232611.901248932</v>
      </c>
      <c r="F1843" s="131">
        <v>66000</v>
      </c>
      <c r="G1843" s="131">
        <v>65300</v>
      </c>
      <c r="H1843" s="152" t="s">
        <v>126</v>
      </c>
    </row>
    <row r="1845" spans="4:8" ht="12.75">
      <c r="D1845" s="131">
        <v>1237672.760334015</v>
      </c>
      <c r="F1845" s="131">
        <v>65400</v>
      </c>
      <c r="G1845" s="131">
        <v>64300</v>
      </c>
      <c r="H1845" s="152" t="s">
        <v>127</v>
      </c>
    </row>
    <row r="1847" spans="4:8" ht="12.75">
      <c r="D1847" s="131">
        <v>1248067.0645580292</v>
      </c>
      <c r="F1847" s="131">
        <v>65100</v>
      </c>
      <c r="G1847" s="131">
        <v>64900</v>
      </c>
      <c r="H1847" s="152" t="s">
        <v>128</v>
      </c>
    </row>
    <row r="1849" spans="1:8" ht="12.75">
      <c r="A1849" s="147" t="s">
        <v>775</v>
      </c>
      <c r="C1849" s="153" t="s">
        <v>776</v>
      </c>
      <c r="D1849" s="131">
        <v>1239450.5753803253</v>
      </c>
      <c r="F1849" s="131">
        <v>65500</v>
      </c>
      <c r="G1849" s="131">
        <v>64833.33333333333</v>
      </c>
      <c r="H1849" s="131">
        <v>1174289.3594474113</v>
      </c>
    </row>
    <row r="1850" spans="1:8" ht="12.75">
      <c r="A1850" s="130">
        <v>38380.947592592594</v>
      </c>
      <c r="C1850" s="153" t="s">
        <v>777</v>
      </c>
      <c r="D1850" s="131">
        <v>7879.4662244395295</v>
      </c>
      <c r="F1850" s="131">
        <v>458.25756949558405</v>
      </c>
      <c r="G1850" s="131">
        <v>503.32229568471666</v>
      </c>
      <c r="H1850" s="131">
        <v>7879.4662244395295</v>
      </c>
    </row>
    <row r="1852" spans="3:8" ht="12.75">
      <c r="C1852" s="153" t="s">
        <v>778</v>
      </c>
      <c r="D1852" s="131">
        <v>0.6357225032568738</v>
      </c>
      <c r="F1852" s="131">
        <v>0.6996298770924949</v>
      </c>
      <c r="G1852" s="131">
        <v>0.7763325897450644</v>
      </c>
      <c r="H1852" s="131">
        <v>0.6709986904886367</v>
      </c>
    </row>
    <row r="1853" spans="1:10" ht="12.75">
      <c r="A1853" s="147" t="s">
        <v>767</v>
      </c>
      <c r="C1853" s="148" t="s">
        <v>768</v>
      </c>
      <c r="D1853" s="148" t="s">
        <v>769</v>
      </c>
      <c r="F1853" s="148" t="s">
        <v>770</v>
      </c>
      <c r="G1853" s="148" t="s">
        <v>771</v>
      </c>
      <c r="H1853" s="148" t="s">
        <v>772</v>
      </c>
      <c r="I1853" s="149" t="s">
        <v>773</v>
      </c>
      <c r="J1853" s="148" t="s">
        <v>774</v>
      </c>
    </row>
    <row r="1854" spans="1:8" ht="12.75">
      <c r="A1854" s="150" t="s">
        <v>845</v>
      </c>
      <c r="C1854" s="151">
        <v>455.40299999993294</v>
      </c>
      <c r="D1854" s="131">
        <v>53582.99593257904</v>
      </c>
      <c r="F1854" s="131">
        <v>42622.5</v>
      </c>
      <c r="G1854" s="131">
        <v>44772.5</v>
      </c>
      <c r="H1854" s="152" t="s">
        <v>129</v>
      </c>
    </row>
    <row r="1856" spans="4:8" ht="12.75">
      <c r="D1856" s="131">
        <v>53876.820774555206</v>
      </c>
      <c r="F1856" s="131">
        <v>42567.5</v>
      </c>
      <c r="G1856" s="131">
        <v>44507.5</v>
      </c>
      <c r="H1856" s="152" t="s">
        <v>130</v>
      </c>
    </row>
    <row r="1858" spans="4:8" ht="12.75">
      <c r="D1858" s="131">
        <v>53811.06646633148</v>
      </c>
      <c r="F1858" s="131">
        <v>42717.5</v>
      </c>
      <c r="G1858" s="131">
        <v>44635</v>
      </c>
      <c r="H1858" s="152" t="s">
        <v>131</v>
      </c>
    </row>
    <row r="1860" spans="1:8" ht="12.75">
      <c r="A1860" s="147" t="s">
        <v>775</v>
      </c>
      <c r="C1860" s="153" t="s">
        <v>776</v>
      </c>
      <c r="D1860" s="131">
        <v>53756.961057821914</v>
      </c>
      <c r="F1860" s="131">
        <v>42635.83333333333</v>
      </c>
      <c r="G1860" s="131">
        <v>44638.33333333333</v>
      </c>
      <c r="H1860" s="131">
        <v>10125.69894541881</v>
      </c>
    </row>
    <row r="1861" spans="1:8" ht="12.75">
      <c r="A1861" s="130">
        <v>38380.94824074074</v>
      </c>
      <c r="C1861" s="153" t="s">
        <v>777</v>
      </c>
      <c r="D1861" s="131">
        <v>154.2037803123847</v>
      </c>
      <c r="F1861" s="131">
        <v>75.8836829188814</v>
      </c>
      <c r="G1861" s="131">
        <v>132.53144281012462</v>
      </c>
      <c r="H1861" s="131">
        <v>154.2037803123847</v>
      </c>
    </row>
    <row r="1863" spans="3:8" ht="12.75">
      <c r="C1863" s="153" t="s">
        <v>778</v>
      </c>
      <c r="D1863" s="131">
        <v>0.28685360421791783</v>
      </c>
      <c r="F1863" s="131">
        <v>0.17798100092382727</v>
      </c>
      <c r="G1863" s="131">
        <v>0.2969005178138177</v>
      </c>
      <c r="H1863" s="131">
        <v>1.5228951714207484</v>
      </c>
    </row>
    <row r="1864" spans="1:16" ht="12.75">
      <c r="A1864" s="141" t="s">
        <v>758</v>
      </c>
      <c r="B1864" s="136" t="s">
        <v>132</v>
      </c>
      <c r="D1864" s="141" t="s">
        <v>759</v>
      </c>
      <c r="E1864" s="136" t="s">
        <v>760</v>
      </c>
      <c r="F1864" s="137" t="s">
        <v>801</v>
      </c>
      <c r="G1864" s="142" t="s">
        <v>762</v>
      </c>
      <c r="H1864" s="143">
        <v>2</v>
      </c>
      <c r="I1864" s="144" t="s">
        <v>763</v>
      </c>
      <c r="J1864" s="143">
        <v>2</v>
      </c>
      <c r="K1864" s="142" t="s">
        <v>764</v>
      </c>
      <c r="L1864" s="145">
        <v>1</v>
      </c>
      <c r="M1864" s="142" t="s">
        <v>765</v>
      </c>
      <c r="N1864" s="146">
        <v>1</v>
      </c>
      <c r="O1864" s="142" t="s">
        <v>766</v>
      </c>
      <c r="P1864" s="146">
        <v>1</v>
      </c>
    </row>
    <row r="1866" spans="1:10" ht="12.75">
      <c r="A1866" s="147" t="s">
        <v>767</v>
      </c>
      <c r="C1866" s="148" t="s">
        <v>768</v>
      </c>
      <c r="D1866" s="148" t="s">
        <v>769</v>
      </c>
      <c r="F1866" s="148" t="s">
        <v>770</v>
      </c>
      <c r="G1866" s="148" t="s">
        <v>771</v>
      </c>
      <c r="H1866" s="148" t="s">
        <v>772</v>
      </c>
      <c r="I1866" s="149" t="s">
        <v>773</v>
      </c>
      <c r="J1866" s="148" t="s">
        <v>774</v>
      </c>
    </row>
    <row r="1867" spans="1:8" ht="12.75">
      <c r="A1867" s="150" t="s">
        <v>841</v>
      </c>
      <c r="C1867" s="151">
        <v>228.61599999992177</v>
      </c>
      <c r="D1867" s="131">
        <v>31284.334365069866</v>
      </c>
      <c r="F1867" s="131">
        <v>25836</v>
      </c>
      <c r="G1867" s="131">
        <v>26140</v>
      </c>
      <c r="H1867" s="152" t="s">
        <v>133</v>
      </c>
    </row>
    <row r="1869" spans="4:8" ht="12.75">
      <c r="D1869" s="131">
        <v>31784.735416263342</v>
      </c>
      <c r="F1869" s="131">
        <v>26235</v>
      </c>
      <c r="G1869" s="131">
        <v>26149.000000029802</v>
      </c>
      <c r="H1869" s="152" t="s">
        <v>134</v>
      </c>
    </row>
    <row r="1871" spans="4:8" ht="12.75">
      <c r="D1871" s="131">
        <v>31648.42259350419</v>
      </c>
      <c r="F1871" s="131">
        <v>26225.999999970198</v>
      </c>
      <c r="G1871" s="131">
        <v>25919</v>
      </c>
      <c r="H1871" s="152" t="s">
        <v>135</v>
      </c>
    </row>
    <row r="1873" spans="1:8" ht="12.75">
      <c r="A1873" s="147" t="s">
        <v>775</v>
      </c>
      <c r="C1873" s="153" t="s">
        <v>776</v>
      </c>
      <c r="D1873" s="131">
        <v>31572.497458279133</v>
      </c>
      <c r="F1873" s="131">
        <v>26098.99999999007</v>
      </c>
      <c r="G1873" s="131">
        <v>26069.333333343267</v>
      </c>
      <c r="H1873" s="131">
        <v>5488.708078537694</v>
      </c>
    </row>
    <row r="1874" spans="1:8" ht="12.75">
      <c r="A1874" s="130">
        <v>38380.95046296297</v>
      </c>
      <c r="C1874" s="153" t="s">
        <v>777</v>
      </c>
      <c r="D1874" s="131">
        <v>258.69629419064046</v>
      </c>
      <c r="F1874" s="131">
        <v>227.8091306250354</v>
      </c>
      <c r="G1874" s="131">
        <v>130.27023196252966</v>
      </c>
      <c r="H1874" s="131">
        <v>258.69629419064046</v>
      </c>
    </row>
    <row r="1876" spans="3:8" ht="12.75">
      <c r="C1876" s="153" t="s">
        <v>778</v>
      </c>
      <c r="D1876" s="131">
        <v>0.8193722860615941</v>
      </c>
      <c r="F1876" s="131">
        <v>0.8728653612212044</v>
      </c>
      <c r="G1876" s="131">
        <v>0.4997068022292349</v>
      </c>
      <c r="H1876" s="131">
        <v>4.713245639756496</v>
      </c>
    </row>
    <row r="1877" spans="1:10" ht="12.75">
      <c r="A1877" s="147" t="s">
        <v>767</v>
      </c>
      <c r="C1877" s="148" t="s">
        <v>768</v>
      </c>
      <c r="D1877" s="148" t="s">
        <v>769</v>
      </c>
      <c r="F1877" s="148" t="s">
        <v>770</v>
      </c>
      <c r="G1877" s="148" t="s">
        <v>771</v>
      </c>
      <c r="H1877" s="148" t="s">
        <v>772</v>
      </c>
      <c r="I1877" s="149" t="s">
        <v>773</v>
      </c>
      <c r="J1877" s="148" t="s">
        <v>774</v>
      </c>
    </row>
    <row r="1878" spans="1:8" ht="12.75">
      <c r="A1878" s="150" t="s">
        <v>842</v>
      </c>
      <c r="C1878" s="151">
        <v>231.6040000000503</v>
      </c>
      <c r="D1878" s="131">
        <v>29664.510871887207</v>
      </c>
      <c r="F1878" s="131">
        <v>19228</v>
      </c>
      <c r="G1878" s="131">
        <v>20436</v>
      </c>
      <c r="H1878" s="152" t="s">
        <v>136</v>
      </c>
    </row>
    <row r="1880" spans="4:8" ht="12.75">
      <c r="D1880" s="131">
        <v>29782.515668570995</v>
      </c>
      <c r="F1880" s="131">
        <v>19129</v>
      </c>
      <c r="G1880" s="131">
        <v>20284</v>
      </c>
      <c r="H1880" s="152" t="s">
        <v>137</v>
      </c>
    </row>
    <row r="1882" spans="4:8" ht="12.75">
      <c r="D1882" s="131">
        <v>29601.934508919716</v>
      </c>
      <c r="F1882" s="131">
        <v>19054</v>
      </c>
      <c r="G1882" s="131">
        <v>20277</v>
      </c>
      <c r="H1882" s="152" t="s">
        <v>138</v>
      </c>
    </row>
    <row r="1884" spans="1:8" ht="12.75">
      <c r="A1884" s="147" t="s">
        <v>775</v>
      </c>
      <c r="C1884" s="153" t="s">
        <v>776</v>
      </c>
      <c r="D1884" s="131">
        <v>29682.98701645931</v>
      </c>
      <c r="F1884" s="131">
        <v>19137</v>
      </c>
      <c r="G1884" s="131">
        <v>20332.333333333332</v>
      </c>
      <c r="H1884" s="131">
        <v>9908.186653482899</v>
      </c>
    </row>
    <row r="1885" spans="1:8" ht="12.75">
      <c r="A1885" s="130">
        <v>38380.95092592593</v>
      </c>
      <c r="C1885" s="153" t="s">
        <v>777</v>
      </c>
      <c r="D1885" s="131">
        <v>91.69740859945712</v>
      </c>
      <c r="F1885" s="131">
        <v>87.27542609463445</v>
      </c>
      <c r="G1885" s="131">
        <v>89.84616482261963</v>
      </c>
      <c r="H1885" s="131">
        <v>91.69740859945712</v>
      </c>
    </row>
    <row r="1887" spans="3:8" ht="12.75">
      <c r="C1887" s="153" t="s">
        <v>778</v>
      </c>
      <c r="D1887" s="131">
        <v>0.30892244284111503</v>
      </c>
      <c r="F1887" s="131">
        <v>0.45605594447737086</v>
      </c>
      <c r="G1887" s="131">
        <v>0.44188811657599375</v>
      </c>
      <c r="H1887" s="131">
        <v>0.9254711462992463</v>
      </c>
    </row>
    <row r="1888" spans="1:10" ht="12.75">
      <c r="A1888" s="147" t="s">
        <v>767</v>
      </c>
      <c r="C1888" s="148" t="s">
        <v>768</v>
      </c>
      <c r="D1888" s="148" t="s">
        <v>769</v>
      </c>
      <c r="F1888" s="148" t="s">
        <v>770</v>
      </c>
      <c r="G1888" s="148" t="s">
        <v>771</v>
      </c>
      <c r="H1888" s="148" t="s">
        <v>772</v>
      </c>
      <c r="I1888" s="149" t="s">
        <v>773</v>
      </c>
      <c r="J1888" s="148" t="s">
        <v>774</v>
      </c>
    </row>
    <row r="1889" spans="1:8" ht="12.75">
      <c r="A1889" s="150" t="s">
        <v>840</v>
      </c>
      <c r="C1889" s="151">
        <v>267.7160000000149</v>
      </c>
      <c r="D1889" s="131">
        <v>24435.810832858086</v>
      </c>
      <c r="F1889" s="131">
        <v>4894.5</v>
      </c>
      <c r="G1889" s="131">
        <v>5014.75</v>
      </c>
      <c r="H1889" s="152" t="s">
        <v>139</v>
      </c>
    </row>
    <row r="1891" spans="4:8" ht="12.75">
      <c r="D1891" s="131">
        <v>24167.096549093723</v>
      </c>
      <c r="F1891" s="131">
        <v>4893</v>
      </c>
      <c r="G1891" s="131">
        <v>5000.25</v>
      </c>
      <c r="H1891" s="152" t="s">
        <v>140</v>
      </c>
    </row>
    <row r="1893" spans="4:8" ht="12.75">
      <c r="D1893" s="131">
        <v>24167.34046474099</v>
      </c>
      <c r="F1893" s="131">
        <v>4858.5</v>
      </c>
      <c r="G1893" s="131">
        <v>5036.5</v>
      </c>
      <c r="H1893" s="152" t="s">
        <v>141</v>
      </c>
    </row>
    <row r="1895" spans="1:8" ht="12.75">
      <c r="A1895" s="147" t="s">
        <v>775</v>
      </c>
      <c r="C1895" s="153" t="s">
        <v>776</v>
      </c>
      <c r="D1895" s="131">
        <v>24256.749282230936</v>
      </c>
      <c r="F1895" s="131">
        <v>4882</v>
      </c>
      <c r="G1895" s="131">
        <v>5017.166666666667</v>
      </c>
      <c r="H1895" s="131">
        <v>19301.716991817775</v>
      </c>
    </row>
    <row r="1896" spans="1:8" ht="12.75">
      <c r="A1896" s="130">
        <v>38380.9515625</v>
      </c>
      <c r="C1896" s="153" t="s">
        <v>777</v>
      </c>
      <c r="D1896" s="131">
        <v>155.07189964119632</v>
      </c>
      <c r="F1896" s="131">
        <v>20.3654118544163</v>
      </c>
      <c r="G1896" s="131">
        <v>18.24543321857098</v>
      </c>
      <c r="H1896" s="131">
        <v>155.07189964119632</v>
      </c>
    </row>
    <row r="1898" spans="3:8" ht="12.75">
      <c r="C1898" s="153" t="s">
        <v>778</v>
      </c>
      <c r="D1898" s="131">
        <v>0.6392938222550408</v>
      </c>
      <c r="F1898" s="131">
        <v>0.41715304904580697</v>
      </c>
      <c r="G1898" s="131">
        <v>0.3636600980348333</v>
      </c>
      <c r="H1898" s="131">
        <v>0.8034098712924511</v>
      </c>
    </row>
    <row r="1899" spans="1:10" ht="12.75">
      <c r="A1899" s="147" t="s">
        <v>767</v>
      </c>
      <c r="C1899" s="148" t="s">
        <v>768</v>
      </c>
      <c r="D1899" s="148" t="s">
        <v>769</v>
      </c>
      <c r="F1899" s="148" t="s">
        <v>770</v>
      </c>
      <c r="G1899" s="148" t="s">
        <v>771</v>
      </c>
      <c r="H1899" s="148" t="s">
        <v>772</v>
      </c>
      <c r="I1899" s="149" t="s">
        <v>773</v>
      </c>
      <c r="J1899" s="148" t="s">
        <v>774</v>
      </c>
    </row>
    <row r="1900" spans="1:8" ht="12.75">
      <c r="A1900" s="150" t="s">
        <v>839</v>
      </c>
      <c r="C1900" s="151">
        <v>292.40199999976903</v>
      </c>
      <c r="D1900" s="131">
        <v>39956.965658426285</v>
      </c>
      <c r="F1900" s="131">
        <v>18956.5</v>
      </c>
      <c r="G1900" s="131">
        <v>18678.75</v>
      </c>
      <c r="H1900" s="152" t="s">
        <v>142</v>
      </c>
    </row>
    <row r="1902" spans="4:8" ht="12.75">
      <c r="D1902" s="131">
        <v>39730.059999227524</v>
      </c>
      <c r="F1902" s="131">
        <v>18885.25</v>
      </c>
      <c r="G1902" s="131">
        <v>18883.25</v>
      </c>
      <c r="H1902" s="152" t="s">
        <v>143</v>
      </c>
    </row>
    <row r="1904" spans="4:8" ht="12.75">
      <c r="D1904" s="131">
        <v>39234.06045550108</v>
      </c>
      <c r="F1904" s="131">
        <v>18946.75</v>
      </c>
      <c r="G1904" s="131">
        <v>18650.25</v>
      </c>
      <c r="H1904" s="152" t="s">
        <v>144</v>
      </c>
    </row>
    <row r="1906" spans="1:8" ht="12.75">
      <c r="A1906" s="147" t="s">
        <v>775</v>
      </c>
      <c r="C1906" s="153" t="s">
        <v>776</v>
      </c>
      <c r="D1906" s="131">
        <v>39640.362037718296</v>
      </c>
      <c r="F1906" s="131">
        <v>18929.5</v>
      </c>
      <c r="G1906" s="131">
        <v>18737.416666666668</v>
      </c>
      <c r="H1906" s="131">
        <v>20821.7949443091</v>
      </c>
    </row>
    <row r="1907" spans="1:8" ht="12.75">
      <c r="A1907" s="130">
        <v>38380.95224537037</v>
      </c>
      <c r="C1907" s="153" t="s">
        <v>777</v>
      </c>
      <c r="D1907" s="131">
        <v>369.7056617480072</v>
      </c>
      <c r="F1907" s="131">
        <v>38.63046077902773</v>
      </c>
      <c r="G1907" s="131">
        <v>127.09674792587468</v>
      </c>
      <c r="H1907" s="131">
        <v>369.7056617480072</v>
      </c>
    </row>
    <row r="1909" spans="3:8" ht="12.75">
      <c r="C1909" s="153" t="s">
        <v>778</v>
      </c>
      <c r="D1909" s="131">
        <v>0.9326495590434507</v>
      </c>
      <c r="F1909" s="131">
        <v>0.20407544192412758</v>
      </c>
      <c r="G1909" s="131">
        <v>0.6783045399848325</v>
      </c>
      <c r="H1909" s="131">
        <v>1.7755705631375125</v>
      </c>
    </row>
    <row r="1910" spans="1:10" ht="12.75">
      <c r="A1910" s="147" t="s">
        <v>767</v>
      </c>
      <c r="C1910" s="148" t="s">
        <v>768</v>
      </c>
      <c r="D1910" s="148" t="s">
        <v>769</v>
      </c>
      <c r="F1910" s="148" t="s">
        <v>770</v>
      </c>
      <c r="G1910" s="148" t="s">
        <v>771</v>
      </c>
      <c r="H1910" s="148" t="s">
        <v>772</v>
      </c>
      <c r="I1910" s="149" t="s">
        <v>773</v>
      </c>
      <c r="J1910" s="148" t="s">
        <v>774</v>
      </c>
    </row>
    <row r="1911" spans="1:8" ht="12.75">
      <c r="A1911" s="150" t="s">
        <v>893</v>
      </c>
      <c r="C1911" s="151">
        <v>309.418</v>
      </c>
      <c r="D1911" s="131">
        <v>24324.69455638528</v>
      </c>
      <c r="F1911" s="131">
        <v>6192</v>
      </c>
      <c r="G1911" s="131">
        <v>5626</v>
      </c>
      <c r="H1911" s="152" t="s">
        <v>145</v>
      </c>
    </row>
    <row r="1913" spans="4:8" ht="12.75">
      <c r="D1913" s="131">
        <v>24400.80326461792</v>
      </c>
      <c r="F1913" s="131">
        <v>6172</v>
      </c>
      <c r="G1913" s="131">
        <v>5922</v>
      </c>
      <c r="H1913" s="152" t="s">
        <v>146</v>
      </c>
    </row>
    <row r="1915" spans="4:8" ht="12.75">
      <c r="D1915" s="131">
        <v>24678.974929392338</v>
      </c>
      <c r="F1915" s="131">
        <v>6280</v>
      </c>
      <c r="G1915" s="131">
        <v>6008</v>
      </c>
      <c r="H1915" s="152" t="s">
        <v>147</v>
      </c>
    </row>
    <row r="1917" spans="1:8" ht="12.75">
      <c r="A1917" s="147" t="s">
        <v>775</v>
      </c>
      <c r="C1917" s="153" t="s">
        <v>776</v>
      </c>
      <c r="D1917" s="131">
        <v>24468.15758346518</v>
      </c>
      <c r="F1917" s="131">
        <v>6214.666666666666</v>
      </c>
      <c r="G1917" s="131">
        <v>5852</v>
      </c>
      <c r="H1917" s="131">
        <v>18456.835810825487</v>
      </c>
    </row>
    <row r="1918" spans="1:8" ht="12.75">
      <c r="A1918" s="130">
        <v>38380.95271990741</v>
      </c>
      <c r="C1918" s="153" t="s">
        <v>777</v>
      </c>
      <c r="D1918" s="131">
        <v>186.49691384878753</v>
      </c>
      <c r="F1918" s="131">
        <v>57.457230470440656</v>
      </c>
      <c r="G1918" s="131">
        <v>200.38962048968503</v>
      </c>
      <c r="H1918" s="131">
        <v>186.49691384878753</v>
      </c>
    </row>
    <row r="1920" spans="3:8" ht="12.75">
      <c r="C1920" s="153" t="s">
        <v>778</v>
      </c>
      <c r="D1920" s="131">
        <v>0.7622025206132248</v>
      </c>
      <c r="F1920" s="131">
        <v>0.9245424340877603</v>
      </c>
      <c r="G1920" s="131">
        <v>3.4242928996870305</v>
      </c>
      <c r="H1920" s="131">
        <v>1.0104490052374064</v>
      </c>
    </row>
    <row r="1921" spans="1:10" ht="12.75">
      <c r="A1921" s="147" t="s">
        <v>767</v>
      </c>
      <c r="C1921" s="148" t="s">
        <v>768</v>
      </c>
      <c r="D1921" s="148" t="s">
        <v>769</v>
      </c>
      <c r="F1921" s="148" t="s">
        <v>770</v>
      </c>
      <c r="G1921" s="148" t="s">
        <v>771</v>
      </c>
      <c r="H1921" s="148" t="s">
        <v>772</v>
      </c>
      <c r="I1921" s="149" t="s">
        <v>773</v>
      </c>
      <c r="J1921" s="148" t="s">
        <v>774</v>
      </c>
    </row>
    <row r="1922" spans="1:8" ht="12.75">
      <c r="A1922" s="150" t="s">
        <v>843</v>
      </c>
      <c r="C1922" s="151">
        <v>324.75400000019</v>
      </c>
      <c r="D1922" s="131">
        <v>38438.89116591215</v>
      </c>
      <c r="F1922" s="131">
        <v>26306.999999970198</v>
      </c>
      <c r="G1922" s="131">
        <v>23969</v>
      </c>
      <c r="H1922" s="152" t="s">
        <v>148</v>
      </c>
    </row>
    <row r="1924" spans="4:8" ht="12.75">
      <c r="D1924" s="131">
        <v>38786.519836485386</v>
      </c>
      <c r="F1924" s="131">
        <v>26584</v>
      </c>
      <c r="G1924" s="131">
        <v>24110</v>
      </c>
      <c r="H1924" s="152" t="s">
        <v>149</v>
      </c>
    </row>
    <row r="1926" spans="4:8" ht="12.75">
      <c r="D1926" s="131">
        <v>38769.02221232653</v>
      </c>
      <c r="F1926" s="131">
        <v>25775</v>
      </c>
      <c r="G1926" s="131">
        <v>24020</v>
      </c>
      <c r="H1926" s="152" t="s">
        <v>150</v>
      </c>
    </row>
    <row r="1928" spans="1:8" ht="12.75">
      <c r="A1928" s="147" t="s">
        <v>775</v>
      </c>
      <c r="C1928" s="153" t="s">
        <v>776</v>
      </c>
      <c r="D1928" s="131">
        <v>38664.81107157469</v>
      </c>
      <c r="F1928" s="131">
        <v>26221.99999999007</v>
      </c>
      <c r="G1928" s="131">
        <v>24033</v>
      </c>
      <c r="H1928" s="131">
        <v>13112.472255792109</v>
      </c>
    </row>
    <row r="1929" spans="1:8" ht="12.75">
      <c r="A1929" s="130">
        <v>38380.95318287037</v>
      </c>
      <c r="C1929" s="153" t="s">
        <v>777</v>
      </c>
      <c r="D1929" s="131">
        <v>195.84788623792684</v>
      </c>
      <c r="F1929" s="131">
        <v>411.14352724730475</v>
      </c>
      <c r="G1929" s="131">
        <v>71.39327699440614</v>
      </c>
      <c r="H1929" s="131">
        <v>195.84788623792684</v>
      </c>
    </row>
    <row r="1931" spans="3:8" ht="12.75">
      <c r="C1931" s="153" t="s">
        <v>778</v>
      </c>
      <c r="D1931" s="131">
        <v>0.5065274620775501</v>
      </c>
      <c r="F1931" s="131">
        <v>1.5679335186006427</v>
      </c>
      <c r="G1931" s="131">
        <v>0.297063525129639</v>
      </c>
      <c r="H1931" s="131">
        <v>1.4936000047696265</v>
      </c>
    </row>
    <row r="1932" spans="1:10" ht="12.75">
      <c r="A1932" s="147" t="s">
        <v>767</v>
      </c>
      <c r="C1932" s="148" t="s">
        <v>768</v>
      </c>
      <c r="D1932" s="148" t="s">
        <v>769</v>
      </c>
      <c r="F1932" s="148" t="s">
        <v>770</v>
      </c>
      <c r="G1932" s="148" t="s">
        <v>771</v>
      </c>
      <c r="H1932" s="148" t="s">
        <v>772</v>
      </c>
      <c r="I1932" s="149" t="s">
        <v>773</v>
      </c>
      <c r="J1932" s="148" t="s">
        <v>774</v>
      </c>
    </row>
    <row r="1933" spans="1:8" ht="12.75">
      <c r="A1933" s="150" t="s">
        <v>862</v>
      </c>
      <c r="C1933" s="151">
        <v>343.82299999985844</v>
      </c>
      <c r="D1933" s="131">
        <v>23502.57738402486</v>
      </c>
      <c r="F1933" s="131">
        <v>21528</v>
      </c>
      <c r="G1933" s="131">
        <v>21584</v>
      </c>
      <c r="H1933" s="152" t="s">
        <v>151</v>
      </c>
    </row>
    <row r="1935" spans="4:8" ht="12.75">
      <c r="D1935" s="131">
        <v>23275.492807239294</v>
      </c>
      <c r="F1935" s="131">
        <v>21966</v>
      </c>
      <c r="G1935" s="131">
        <v>21446</v>
      </c>
      <c r="H1935" s="152" t="s">
        <v>152</v>
      </c>
    </row>
    <row r="1937" spans="4:8" ht="12.75">
      <c r="D1937" s="131">
        <v>23643.394995450974</v>
      </c>
      <c r="F1937" s="131">
        <v>21454</v>
      </c>
      <c r="G1937" s="131">
        <v>21502</v>
      </c>
      <c r="H1937" s="152" t="s">
        <v>153</v>
      </c>
    </row>
    <row r="1939" spans="1:8" ht="12.75">
      <c r="A1939" s="147" t="s">
        <v>775</v>
      </c>
      <c r="C1939" s="153" t="s">
        <v>776</v>
      </c>
      <c r="D1939" s="131">
        <v>23473.821728905044</v>
      </c>
      <c r="F1939" s="131">
        <v>21649.333333333336</v>
      </c>
      <c r="G1939" s="131">
        <v>21510.666666666664</v>
      </c>
      <c r="H1939" s="131">
        <v>1883.8195431126921</v>
      </c>
    </row>
    <row r="1940" spans="1:8" ht="12.75">
      <c r="A1940" s="130">
        <v>38380.953622685185</v>
      </c>
      <c r="C1940" s="153" t="s">
        <v>777</v>
      </c>
      <c r="D1940" s="131">
        <v>185.62912163436732</v>
      </c>
      <c r="F1940" s="131">
        <v>276.7260980343801</v>
      </c>
      <c r="G1940" s="131">
        <v>69.40701213374146</v>
      </c>
      <c r="H1940" s="131">
        <v>185.62912163436732</v>
      </c>
    </row>
    <row r="1942" spans="3:8" ht="12.75">
      <c r="C1942" s="153" t="s">
        <v>778</v>
      </c>
      <c r="D1942" s="131">
        <v>0.790792073732879</v>
      </c>
      <c r="F1942" s="131">
        <v>1.2782199515044963</v>
      </c>
      <c r="G1942" s="131">
        <v>0.32266323126700613</v>
      </c>
      <c r="H1942" s="131">
        <v>9.853869618936363</v>
      </c>
    </row>
    <row r="1943" spans="1:10" ht="12.75">
      <c r="A1943" s="147" t="s">
        <v>767</v>
      </c>
      <c r="C1943" s="148" t="s">
        <v>768</v>
      </c>
      <c r="D1943" s="148" t="s">
        <v>769</v>
      </c>
      <c r="F1943" s="148" t="s">
        <v>770</v>
      </c>
      <c r="G1943" s="148" t="s">
        <v>771</v>
      </c>
      <c r="H1943" s="148" t="s">
        <v>772</v>
      </c>
      <c r="I1943" s="149" t="s">
        <v>773</v>
      </c>
      <c r="J1943" s="148" t="s">
        <v>774</v>
      </c>
    </row>
    <row r="1944" spans="1:8" ht="12.75">
      <c r="A1944" s="150" t="s">
        <v>844</v>
      </c>
      <c r="C1944" s="151">
        <v>361.38400000007823</v>
      </c>
      <c r="D1944" s="131">
        <v>66561.52391529083</v>
      </c>
      <c r="F1944" s="131">
        <v>22354</v>
      </c>
      <c r="G1944" s="131">
        <v>22868</v>
      </c>
      <c r="H1944" s="152" t="s">
        <v>154</v>
      </c>
    </row>
    <row r="1946" spans="4:8" ht="12.75">
      <c r="D1946" s="131">
        <v>66809.66188371181</v>
      </c>
      <c r="F1946" s="131">
        <v>22736</v>
      </c>
      <c r="G1946" s="131">
        <v>22554</v>
      </c>
      <c r="H1946" s="152" t="s">
        <v>155</v>
      </c>
    </row>
    <row r="1948" spans="4:8" ht="12.75">
      <c r="D1948" s="131">
        <v>65371.11553174257</v>
      </c>
      <c r="F1948" s="131">
        <v>22542</v>
      </c>
      <c r="G1948" s="131">
        <v>22692</v>
      </c>
      <c r="H1948" s="152" t="s">
        <v>156</v>
      </c>
    </row>
    <row r="1950" spans="1:8" ht="12.75">
      <c r="A1950" s="147" t="s">
        <v>775</v>
      </c>
      <c r="C1950" s="153" t="s">
        <v>776</v>
      </c>
      <c r="D1950" s="131">
        <v>66247.43377691507</v>
      </c>
      <c r="F1950" s="131">
        <v>22544</v>
      </c>
      <c r="G1950" s="131">
        <v>22704.666666666664</v>
      </c>
      <c r="H1950" s="131">
        <v>43629.58425571125</v>
      </c>
    </row>
    <row r="1951" spans="1:8" ht="12.75">
      <c r="A1951" s="130">
        <v>38380.954050925924</v>
      </c>
      <c r="C1951" s="153" t="s">
        <v>777</v>
      </c>
      <c r="D1951" s="131">
        <v>768.9885323975802</v>
      </c>
      <c r="F1951" s="131">
        <v>191.00785324169266</v>
      </c>
      <c r="G1951" s="131">
        <v>157.38276059763768</v>
      </c>
      <c r="H1951" s="131">
        <v>768.9885323975802</v>
      </c>
    </row>
    <row r="1953" spans="3:8" ht="12.75">
      <c r="C1953" s="153" t="s">
        <v>778</v>
      </c>
      <c r="D1953" s="131">
        <v>1.160782370811692</v>
      </c>
      <c r="F1953" s="131">
        <v>0.8472669146632924</v>
      </c>
      <c r="G1953" s="131">
        <v>0.6931736233269418</v>
      </c>
      <c r="H1953" s="131">
        <v>1.7625392162587874</v>
      </c>
    </row>
    <row r="1954" spans="1:10" ht="12.75">
      <c r="A1954" s="147" t="s">
        <v>767</v>
      </c>
      <c r="C1954" s="148" t="s">
        <v>768</v>
      </c>
      <c r="D1954" s="148" t="s">
        <v>769</v>
      </c>
      <c r="F1954" s="148" t="s">
        <v>770</v>
      </c>
      <c r="G1954" s="148" t="s">
        <v>771</v>
      </c>
      <c r="H1954" s="148" t="s">
        <v>772</v>
      </c>
      <c r="I1954" s="149" t="s">
        <v>773</v>
      </c>
      <c r="J1954" s="148" t="s">
        <v>774</v>
      </c>
    </row>
    <row r="1955" spans="1:8" ht="12.75">
      <c r="A1955" s="150" t="s">
        <v>863</v>
      </c>
      <c r="C1955" s="151">
        <v>371.029</v>
      </c>
      <c r="D1955" s="131">
        <v>38729.095368266106</v>
      </c>
      <c r="F1955" s="131">
        <v>30766.000000029802</v>
      </c>
      <c r="G1955" s="131">
        <v>30479.999999970198</v>
      </c>
      <c r="H1955" s="152" t="s">
        <v>157</v>
      </c>
    </row>
    <row r="1957" spans="4:8" ht="12.75">
      <c r="D1957" s="131">
        <v>38608.20206618309</v>
      </c>
      <c r="F1957" s="131">
        <v>30120.000000029802</v>
      </c>
      <c r="G1957" s="131">
        <v>30354</v>
      </c>
      <c r="H1957" s="152" t="s">
        <v>158</v>
      </c>
    </row>
    <row r="1959" spans="4:8" ht="12.75">
      <c r="D1959" s="131">
        <v>38170.84801530838</v>
      </c>
      <c r="F1959" s="131">
        <v>30260</v>
      </c>
      <c r="G1959" s="131">
        <v>30664</v>
      </c>
      <c r="H1959" s="152" t="s">
        <v>159</v>
      </c>
    </row>
    <row r="1961" spans="1:8" ht="12.75">
      <c r="A1961" s="147" t="s">
        <v>775</v>
      </c>
      <c r="C1961" s="153" t="s">
        <v>776</v>
      </c>
      <c r="D1961" s="131">
        <v>38502.71514991919</v>
      </c>
      <c r="F1961" s="131">
        <v>30382.00000001987</v>
      </c>
      <c r="G1961" s="131">
        <v>30499.333333323397</v>
      </c>
      <c r="H1961" s="131">
        <v>8076.063987119967</v>
      </c>
    </row>
    <row r="1962" spans="1:8" ht="12.75">
      <c r="A1962" s="130">
        <v>38380.95450231482</v>
      </c>
      <c r="C1962" s="153" t="s">
        <v>777</v>
      </c>
      <c r="D1962" s="131">
        <v>293.6931117648352</v>
      </c>
      <c r="F1962" s="131">
        <v>339.8411393631767</v>
      </c>
      <c r="G1962" s="131">
        <v>155.90167841795926</v>
      </c>
      <c r="H1962" s="131">
        <v>293.6931117648352</v>
      </c>
    </row>
    <row r="1964" spans="3:8" ht="12.75">
      <c r="C1964" s="153" t="s">
        <v>778</v>
      </c>
      <c r="D1964" s="131">
        <v>0.7627854571327594</v>
      </c>
      <c r="F1964" s="131">
        <v>1.1185607904777646</v>
      </c>
      <c r="G1964" s="131">
        <v>0.511164216981825</v>
      </c>
      <c r="H1964" s="131">
        <v>3.6365872315180865</v>
      </c>
    </row>
    <row r="1965" spans="1:10" ht="12.75">
      <c r="A1965" s="147" t="s">
        <v>767</v>
      </c>
      <c r="C1965" s="148" t="s">
        <v>768</v>
      </c>
      <c r="D1965" s="148" t="s">
        <v>769</v>
      </c>
      <c r="F1965" s="148" t="s">
        <v>770</v>
      </c>
      <c r="G1965" s="148" t="s">
        <v>771</v>
      </c>
      <c r="H1965" s="148" t="s">
        <v>772</v>
      </c>
      <c r="I1965" s="149" t="s">
        <v>773</v>
      </c>
      <c r="J1965" s="148" t="s">
        <v>774</v>
      </c>
    </row>
    <row r="1966" spans="1:8" ht="12.75">
      <c r="A1966" s="150" t="s">
        <v>838</v>
      </c>
      <c r="C1966" s="151">
        <v>407.77100000018254</v>
      </c>
      <c r="D1966" s="131">
        <v>1214430.5906219482</v>
      </c>
      <c r="F1966" s="131">
        <v>65200</v>
      </c>
      <c r="G1966" s="131">
        <v>64200</v>
      </c>
      <c r="H1966" s="152" t="s">
        <v>160</v>
      </c>
    </row>
    <row r="1968" spans="4:8" ht="12.75">
      <c r="D1968" s="131">
        <v>1252378.405347824</v>
      </c>
      <c r="F1968" s="131">
        <v>65100</v>
      </c>
      <c r="G1968" s="131">
        <v>64400</v>
      </c>
      <c r="H1968" s="152" t="s">
        <v>161</v>
      </c>
    </row>
    <row r="1970" spans="4:8" ht="12.75">
      <c r="D1970" s="131">
        <v>1259702.9195365906</v>
      </c>
      <c r="F1970" s="131">
        <v>65700</v>
      </c>
      <c r="G1970" s="131">
        <v>64400</v>
      </c>
      <c r="H1970" s="152" t="s">
        <v>162</v>
      </c>
    </row>
    <row r="1972" spans="1:8" ht="12.75">
      <c r="A1972" s="147" t="s">
        <v>775</v>
      </c>
      <c r="C1972" s="153" t="s">
        <v>776</v>
      </c>
      <c r="D1972" s="131">
        <v>1242170.638502121</v>
      </c>
      <c r="F1972" s="131">
        <v>65333.33333333333</v>
      </c>
      <c r="G1972" s="131">
        <v>64333.33333333333</v>
      </c>
      <c r="H1972" s="131">
        <v>1177345.4812694164</v>
      </c>
    </row>
    <row r="1973" spans="1:8" ht="12.75">
      <c r="A1973" s="130">
        <v>38380.95496527778</v>
      </c>
      <c r="C1973" s="153" t="s">
        <v>777</v>
      </c>
      <c r="D1973" s="131">
        <v>24301.12794338636</v>
      </c>
      <c r="F1973" s="131">
        <v>321.4550253664318</v>
      </c>
      <c r="G1973" s="131">
        <v>115.47005383792514</v>
      </c>
      <c r="H1973" s="131">
        <v>24301.12794338636</v>
      </c>
    </row>
    <row r="1975" spans="3:8" ht="12.75">
      <c r="C1975" s="153" t="s">
        <v>778</v>
      </c>
      <c r="D1975" s="131">
        <v>1.9563437735647997</v>
      </c>
      <c r="F1975" s="131">
        <v>0.4920229980098446</v>
      </c>
      <c r="G1975" s="131">
        <v>0.17948713031801833</v>
      </c>
      <c r="H1975" s="131">
        <v>2.06406091754689</v>
      </c>
    </row>
    <row r="1976" spans="1:10" ht="12.75">
      <c r="A1976" s="147" t="s">
        <v>767</v>
      </c>
      <c r="C1976" s="148" t="s">
        <v>768</v>
      </c>
      <c r="D1976" s="148" t="s">
        <v>769</v>
      </c>
      <c r="F1976" s="148" t="s">
        <v>770</v>
      </c>
      <c r="G1976" s="148" t="s">
        <v>771</v>
      </c>
      <c r="H1976" s="148" t="s">
        <v>772</v>
      </c>
      <c r="I1976" s="149" t="s">
        <v>773</v>
      </c>
      <c r="J1976" s="148" t="s">
        <v>774</v>
      </c>
    </row>
    <row r="1977" spans="1:8" ht="12.75">
      <c r="A1977" s="150" t="s">
        <v>845</v>
      </c>
      <c r="C1977" s="151">
        <v>455.40299999993294</v>
      </c>
      <c r="D1977" s="131">
        <v>54031.76795691252</v>
      </c>
      <c r="F1977" s="131">
        <v>42465</v>
      </c>
      <c r="G1977" s="131">
        <v>44535</v>
      </c>
      <c r="H1977" s="152" t="s">
        <v>163</v>
      </c>
    </row>
    <row r="1979" spans="4:8" ht="12.75">
      <c r="D1979" s="131">
        <v>54039.56846523285</v>
      </c>
      <c r="F1979" s="131">
        <v>42352.5</v>
      </c>
      <c r="G1979" s="131">
        <v>44772.5</v>
      </c>
      <c r="H1979" s="152" t="s">
        <v>164</v>
      </c>
    </row>
    <row r="1981" spans="4:8" ht="12.75">
      <c r="D1981" s="131">
        <v>53848.79425930977</v>
      </c>
      <c r="F1981" s="131">
        <v>42402.5</v>
      </c>
      <c r="G1981" s="131">
        <v>44505</v>
      </c>
      <c r="H1981" s="152" t="s">
        <v>165</v>
      </c>
    </row>
    <row r="1983" spans="1:8" ht="12.75">
      <c r="A1983" s="147" t="s">
        <v>775</v>
      </c>
      <c r="C1983" s="153" t="s">
        <v>776</v>
      </c>
      <c r="D1983" s="131">
        <v>53973.37689381838</v>
      </c>
      <c r="F1983" s="131">
        <v>42406.66666666667</v>
      </c>
      <c r="G1983" s="131">
        <v>44604.16666666667</v>
      </c>
      <c r="H1983" s="131">
        <v>10474.348308547062</v>
      </c>
    </row>
    <row r="1984" spans="1:8" ht="12.75">
      <c r="A1984" s="130">
        <v>38380.955613425926</v>
      </c>
      <c r="C1984" s="153" t="s">
        <v>777</v>
      </c>
      <c r="D1984" s="131">
        <v>107.96219985859538</v>
      </c>
      <c r="F1984" s="131">
        <v>56.36562191028617</v>
      </c>
      <c r="G1984" s="131">
        <v>146.55061696674406</v>
      </c>
      <c r="H1984" s="131">
        <v>107.96219985859538</v>
      </c>
    </row>
    <row r="1986" spans="3:8" ht="12.75">
      <c r="C1986" s="153" t="s">
        <v>778</v>
      </c>
      <c r="D1986" s="131">
        <v>0.2000286179443414</v>
      </c>
      <c r="F1986" s="131">
        <v>0.1329168886423978</v>
      </c>
      <c r="G1986" s="131">
        <v>0.3285581323869086</v>
      </c>
      <c r="H1986" s="131">
        <v>1.0307295182316814</v>
      </c>
    </row>
    <row r="1987" spans="1:16" ht="12.75">
      <c r="A1987" s="141" t="s">
        <v>758</v>
      </c>
      <c r="B1987" s="136" t="s">
        <v>166</v>
      </c>
      <c r="D1987" s="141" t="s">
        <v>759</v>
      </c>
      <c r="E1987" s="136" t="s">
        <v>760</v>
      </c>
      <c r="F1987" s="137" t="s">
        <v>802</v>
      </c>
      <c r="G1987" s="142" t="s">
        <v>762</v>
      </c>
      <c r="H1987" s="143">
        <v>2</v>
      </c>
      <c r="I1987" s="144" t="s">
        <v>763</v>
      </c>
      <c r="J1987" s="143">
        <v>3</v>
      </c>
      <c r="K1987" s="142" t="s">
        <v>764</v>
      </c>
      <c r="L1987" s="145">
        <v>1</v>
      </c>
      <c r="M1987" s="142" t="s">
        <v>765</v>
      </c>
      <c r="N1987" s="146">
        <v>1</v>
      </c>
      <c r="O1987" s="142" t="s">
        <v>766</v>
      </c>
      <c r="P1987" s="146">
        <v>1</v>
      </c>
    </row>
    <row r="1989" spans="1:10" ht="12.75">
      <c r="A1989" s="147" t="s">
        <v>767</v>
      </c>
      <c r="C1989" s="148" t="s">
        <v>768</v>
      </c>
      <c r="D1989" s="148" t="s">
        <v>769</v>
      </c>
      <c r="F1989" s="148" t="s">
        <v>770</v>
      </c>
      <c r="G1989" s="148" t="s">
        <v>771</v>
      </c>
      <c r="H1989" s="148" t="s">
        <v>772</v>
      </c>
      <c r="I1989" s="149" t="s">
        <v>773</v>
      </c>
      <c r="J1989" s="148" t="s">
        <v>774</v>
      </c>
    </row>
    <row r="1990" spans="1:8" ht="12.75">
      <c r="A1990" s="150" t="s">
        <v>841</v>
      </c>
      <c r="C1990" s="151">
        <v>228.61599999992177</v>
      </c>
      <c r="D1990" s="131">
        <v>37389.985972464085</v>
      </c>
      <c r="F1990" s="131">
        <v>26189</v>
      </c>
      <c r="G1990" s="131">
        <v>26785</v>
      </c>
      <c r="H1990" s="152" t="s">
        <v>167</v>
      </c>
    </row>
    <row r="1992" spans="4:8" ht="12.75">
      <c r="D1992" s="131">
        <v>37081.51453912258</v>
      </c>
      <c r="F1992" s="131">
        <v>26640</v>
      </c>
      <c r="G1992" s="131">
        <v>26811</v>
      </c>
      <c r="H1992" s="152" t="s">
        <v>168</v>
      </c>
    </row>
    <row r="1994" spans="4:8" ht="12.75">
      <c r="D1994" s="131">
        <v>37596.739909529686</v>
      </c>
      <c r="F1994" s="131">
        <v>26493.000000029802</v>
      </c>
      <c r="G1994" s="131">
        <v>26933</v>
      </c>
      <c r="H1994" s="152" t="s">
        <v>169</v>
      </c>
    </row>
    <row r="1996" spans="1:8" ht="12.75">
      <c r="A1996" s="147" t="s">
        <v>775</v>
      </c>
      <c r="C1996" s="153" t="s">
        <v>776</v>
      </c>
      <c r="D1996" s="131">
        <v>37356.08014037212</v>
      </c>
      <c r="F1996" s="131">
        <v>26440.666666676603</v>
      </c>
      <c r="G1996" s="131">
        <v>26843</v>
      </c>
      <c r="H1996" s="131">
        <v>10709.130118055808</v>
      </c>
    </row>
    <row r="1997" spans="1:8" ht="12.75">
      <c r="A1997" s="130">
        <v>38380.957824074074</v>
      </c>
      <c r="C1997" s="153" t="s">
        <v>777</v>
      </c>
      <c r="D1997" s="131">
        <v>259.2807352371565</v>
      </c>
      <c r="F1997" s="131">
        <v>230.00942010004175</v>
      </c>
      <c r="G1997" s="131">
        <v>79.01898506055365</v>
      </c>
      <c r="H1997" s="131">
        <v>259.2807352371565</v>
      </c>
    </row>
    <row r="1999" spans="3:8" ht="12.75">
      <c r="C1999" s="153" t="s">
        <v>778</v>
      </c>
      <c r="D1999" s="131">
        <v>0.6940790743109635</v>
      </c>
      <c r="F1999" s="131">
        <v>0.8699077939283754</v>
      </c>
      <c r="G1999" s="131">
        <v>0.2943746416591053</v>
      </c>
      <c r="H1999" s="131">
        <v>2.4211185444465184</v>
      </c>
    </row>
    <row r="2000" spans="1:10" ht="12.75">
      <c r="A2000" s="147" t="s">
        <v>767</v>
      </c>
      <c r="C2000" s="148" t="s">
        <v>768</v>
      </c>
      <c r="D2000" s="148" t="s">
        <v>769</v>
      </c>
      <c r="F2000" s="148" t="s">
        <v>770</v>
      </c>
      <c r="G2000" s="148" t="s">
        <v>771</v>
      </c>
      <c r="H2000" s="148" t="s">
        <v>772</v>
      </c>
      <c r="I2000" s="149" t="s">
        <v>773</v>
      </c>
      <c r="J2000" s="148" t="s">
        <v>774</v>
      </c>
    </row>
    <row r="2001" spans="1:8" ht="12.75">
      <c r="A2001" s="150" t="s">
        <v>842</v>
      </c>
      <c r="C2001" s="151">
        <v>231.6040000000503</v>
      </c>
      <c r="D2001" s="131">
        <v>65270.50359773636</v>
      </c>
      <c r="F2001" s="131">
        <v>19958</v>
      </c>
      <c r="G2001" s="131">
        <v>20748</v>
      </c>
      <c r="H2001" s="152" t="s">
        <v>170</v>
      </c>
    </row>
    <row r="2003" spans="4:8" ht="12.75">
      <c r="D2003" s="131">
        <v>64767.4643560648</v>
      </c>
      <c r="F2003" s="131">
        <v>19995</v>
      </c>
      <c r="G2003" s="131">
        <v>20910</v>
      </c>
      <c r="H2003" s="152" t="s">
        <v>171</v>
      </c>
    </row>
    <row r="2005" spans="4:8" ht="12.75">
      <c r="D2005" s="131">
        <v>65883.02998828888</v>
      </c>
      <c r="F2005" s="131">
        <v>19743</v>
      </c>
      <c r="G2005" s="131">
        <v>20875</v>
      </c>
      <c r="H2005" s="152" t="s">
        <v>172</v>
      </c>
    </row>
    <row r="2007" spans="1:8" ht="12.75">
      <c r="A2007" s="147" t="s">
        <v>775</v>
      </c>
      <c r="C2007" s="153" t="s">
        <v>776</v>
      </c>
      <c r="D2007" s="131">
        <v>65306.99931403001</v>
      </c>
      <c r="F2007" s="131">
        <v>19898.666666666668</v>
      </c>
      <c r="G2007" s="131">
        <v>20844.333333333332</v>
      </c>
      <c r="H2007" s="131">
        <v>44903.74825534882</v>
      </c>
    </row>
    <row r="2008" spans="1:8" ht="12.75">
      <c r="A2008" s="130">
        <v>38380.95829861111</v>
      </c>
      <c r="C2008" s="153" t="s">
        <v>777</v>
      </c>
      <c r="D2008" s="131">
        <v>558.6775661600359</v>
      </c>
      <c r="F2008" s="131">
        <v>136.07473436804253</v>
      </c>
      <c r="G2008" s="131">
        <v>85.24279050648994</v>
      </c>
      <c r="H2008" s="131">
        <v>558.6775661600359</v>
      </c>
    </row>
    <row r="2010" spans="3:8" ht="12.75">
      <c r="C2010" s="153" t="s">
        <v>778</v>
      </c>
      <c r="D2010" s="131">
        <v>0.8554635368769952</v>
      </c>
      <c r="F2010" s="131">
        <v>0.6838384533371208</v>
      </c>
      <c r="G2010" s="131">
        <v>0.408949469111461</v>
      </c>
      <c r="H2010" s="131">
        <v>1.2441668855416488</v>
      </c>
    </row>
    <row r="2011" spans="1:10" ht="12.75">
      <c r="A2011" s="147" t="s">
        <v>767</v>
      </c>
      <c r="C2011" s="148" t="s">
        <v>768</v>
      </c>
      <c r="D2011" s="148" t="s">
        <v>769</v>
      </c>
      <c r="F2011" s="148" t="s">
        <v>770</v>
      </c>
      <c r="G2011" s="148" t="s">
        <v>771</v>
      </c>
      <c r="H2011" s="148" t="s">
        <v>772</v>
      </c>
      <c r="I2011" s="149" t="s">
        <v>773</v>
      </c>
      <c r="J2011" s="148" t="s">
        <v>774</v>
      </c>
    </row>
    <row r="2012" spans="1:8" ht="12.75">
      <c r="A2012" s="150" t="s">
        <v>840</v>
      </c>
      <c r="C2012" s="151">
        <v>267.7160000000149</v>
      </c>
      <c r="D2012" s="131">
        <v>64588.0786113739</v>
      </c>
      <c r="F2012" s="131">
        <v>5067</v>
      </c>
      <c r="G2012" s="131">
        <v>5198.25</v>
      </c>
      <c r="H2012" s="152" t="s">
        <v>173</v>
      </c>
    </row>
    <row r="2014" spans="4:8" ht="12.75">
      <c r="D2014" s="131">
        <v>63139.24672263861</v>
      </c>
      <c r="F2014" s="131">
        <v>5101.25</v>
      </c>
      <c r="G2014" s="131">
        <v>5180.25</v>
      </c>
      <c r="H2014" s="152" t="s">
        <v>174</v>
      </c>
    </row>
    <row r="2016" spans="4:8" ht="12.75">
      <c r="D2016" s="131">
        <v>65119.02775400877</v>
      </c>
      <c r="F2016" s="131">
        <v>5076</v>
      </c>
      <c r="G2016" s="131">
        <v>5176.5</v>
      </c>
      <c r="H2016" s="152" t="s">
        <v>175</v>
      </c>
    </row>
    <row r="2018" spans="1:8" ht="12.75">
      <c r="A2018" s="147" t="s">
        <v>775</v>
      </c>
      <c r="C2018" s="153" t="s">
        <v>776</v>
      </c>
      <c r="D2018" s="131">
        <v>64282.11769600709</v>
      </c>
      <c r="F2018" s="131">
        <v>5081.416666666667</v>
      </c>
      <c r="G2018" s="131">
        <v>5185</v>
      </c>
      <c r="H2018" s="131">
        <v>59144.733620595944</v>
      </c>
    </row>
    <row r="2019" spans="1:8" ht="12.75">
      <c r="A2019" s="130">
        <v>38380.95893518518</v>
      </c>
      <c r="C2019" s="153" t="s">
        <v>777</v>
      </c>
      <c r="D2019" s="131">
        <v>1024.7401106337325</v>
      </c>
      <c r="F2019" s="131">
        <v>17.755867574785903</v>
      </c>
      <c r="G2019" s="131">
        <v>11.627015954233483</v>
      </c>
      <c r="H2019" s="131">
        <v>1024.7401106337325</v>
      </c>
    </row>
    <row r="2021" spans="3:8" ht="12.75">
      <c r="C2021" s="153" t="s">
        <v>778</v>
      </c>
      <c r="D2021" s="131">
        <v>1.5941293587740415</v>
      </c>
      <c r="F2021" s="131">
        <v>0.34942750692462865</v>
      </c>
      <c r="G2021" s="131">
        <v>0.2242433163786593</v>
      </c>
      <c r="H2021" s="131">
        <v>1.7325973893251045</v>
      </c>
    </row>
    <row r="2022" spans="1:10" ht="12.75">
      <c r="A2022" s="147" t="s">
        <v>767</v>
      </c>
      <c r="C2022" s="148" t="s">
        <v>768</v>
      </c>
      <c r="D2022" s="148" t="s">
        <v>769</v>
      </c>
      <c r="F2022" s="148" t="s">
        <v>770</v>
      </c>
      <c r="G2022" s="148" t="s">
        <v>771</v>
      </c>
      <c r="H2022" s="148" t="s">
        <v>772</v>
      </c>
      <c r="I2022" s="149" t="s">
        <v>773</v>
      </c>
      <c r="J2022" s="148" t="s">
        <v>774</v>
      </c>
    </row>
    <row r="2023" spans="1:8" ht="12.75">
      <c r="A2023" s="150" t="s">
        <v>839</v>
      </c>
      <c r="C2023" s="151">
        <v>292.40199999976903</v>
      </c>
      <c r="D2023" s="131">
        <v>60286.15168970823</v>
      </c>
      <c r="F2023" s="131">
        <v>20312.5</v>
      </c>
      <c r="G2023" s="131">
        <v>19285</v>
      </c>
      <c r="H2023" s="152" t="s">
        <v>176</v>
      </c>
    </row>
    <row r="2025" spans="4:8" ht="12.75">
      <c r="D2025" s="131">
        <v>60946.29236346483</v>
      </c>
      <c r="F2025" s="131">
        <v>20274.5</v>
      </c>
      <c r="G2025" s="131">
        <v>19362.75</v>
      </c>
      <c r="H2025" s="152" t="s">
        <v>177</v>
      </c>
    </row>
    <row r="2027" spans="4:8" ht="12.75">
      <c r="D2027" s="131">
        <v>61839.85096633434</v>
      </c>
      <c r="F2027" s="131">
        <v>20272.25</v>
      </c>
      <c r="G2027" s="131">
        <v>19556</v>
      </c>
      <c r="H2027" s="152" t="s">
        <v>178</v>
      </c>
    </row>
    <row r="2029" spans="1:8" ht="12.75">
      <c r="A2029" s="147" t="s">
        <v>775</v>
      </c>
      <c r="C2029" s="153" t="s">
        <v>776</v>
      </c>
      <c r="D2029" s="131">
        <v>61024.09833983581</v>
      </c>
      <c r="F2029" s="131">
        <v>20286.416666666668</v>
      </c>
      <c r="G2029" s="131">
        <v>19401.25</v>
      </c>
      <c r="H2029" s="131">
        <v>41248.88745790124</v>
      </c>
    </row>
    <row r="2030" spans="1:8" ht="12.75">
      <c r="A2030" s="130">
        <v>38380.95961805555</v>
      </c>
      <c r="C2030" s="153" t="s">
        <v>777</v>
      </c>
      <c r="D2030" s="131">
        <v>779.7664317068056</v>
      </c>
      <c r="F2030" s="131">
        <v>22.616826332032826</v>
      </c>
      <c r="G2030" s="131">
        <v>139.5418843931814</v>
      </c>
      <c r="H2030" s="131">
        <v>779.7664317068056</v>
      </c>
    </row>
    <row r="2032" spans="3:8" ht="12.75">
      <c r="C2032" s="153" t="s">
        <v>778</v>
      </c>
      <c r="D2032" s="131">
        <v>1.2778008244618067</v>
      </c>
      <c r="F2032" s="131">
        <v>0.1114875372208801</v>
      </c>
      <c r="G2032" s="131">
        <v>0.7192417209879848</v>
      </c>
      <c r="H2032" s="131">
        <v>1.8903938500223503</v>
      </c>
    </row>
    <row r="2033" spans="1:10" ht="12.75">
      <c r="A2033" s="147" t="s">
        <v>767</v>
      </c>
      <c r="C2033" s="148" t="s">
        <v>768</v>
      </c>
      <c r="D2033" s="148" t="s">
        <v>769</v>
      </c>
      <c r="F2033" s="148" t="s">
        <v>770</v>
      </c>
      <c r="G2033" s="148" t="s">
        <v>771</v>
      </c>
      <c r="H2033" s="148" t="s">
        <v>772</v>
      </c>
      <c r="I2033" s="149" t="s">
        <v>773</v>
      </c>
      <c r="J2033" s="148" t="s">
        <v>774</v>
      </c>
    </row>
    <row r="2034" spans="1:8" ht="12.75">
      <c r="A2034" s="150" t="s">
        <v>893</v>
      </c>
      <c r="C2034" s="151">
        <v>309.418</v>
      </c>
      <c r="D2034" s="131">
        <v>25059.172222822905</v>
      </c>
      <c r="F2034" s="131">
        <v>6743.999999992549</v>
      </c>
      <c r="G2034" s="131">
        <v>6190</v>
      </c>
      <c r="H2034" s="152" t="s">
        <v>179</v>
      </c>
    </row>
    <row r="2036" spans="4:8" ht="12.75">
      <c r="D2036" s="131">
        <v>24786.80159109831</v>
      </c>
      <c r="F2036" s="131">
        <v>6680.000000007451</v>
      </c>
      <c r="G2036" s="131">
        <v>6038</v>
      </c>
      <c r="H2036" s="152" t="s">
        <v>180</v>
      </c>
    </row>
    <row r="2038" spans="4:8" ht="12.75">
      <c r="D2038" s="131">
        <v>24838.521092951298</v>
      </c>
      <c r="F2038" s="131">
        <v>6572</v>
      </c>
      <c r="G2038" s="131">
        <v>6272</v>
      </c>
      <c r="H2038" s="152" t="s">
        <v>181</v>
      </c>
    </row>
    <row r="2040" spans="1:8" ht="12.75">
      <c r="A2040" s="147" t="s">
        <v>775</v>
      </c>
      <c r="C2040" s="153" t="s">
        <v>776</v>
      </c>
      <c r="D2040" s="131">
        <v>24894.83163562417</v>
      </c>
      <c r="F2040" s="131">
        <v>6665.333333333334</v>
      </c>
      <c r="G2040" s="131">
        <v>6166.666666666666</v>
      </c>
      <c r="H2040" s="131">
        <v>18509.097531577925</v>
      </c>
    </row>
    <row r="2041" spans="1:8" ht="12.75">
      <c r="A2041" s="130">
        <v>38380.96009259259</v>
      </c>
      <c r="C2041" s="153" t="s">
        <v>777</v>
      </c>
      <c r="D2041" s="131">
        <v>144.65337247550923</v>
      </c>
      <c r="F2041" s="131">
        <v>86.93292433163708</v>
      </c>
      <c r="G2041" s="131">
        <v>118.73219164714064</v>
      </c>
      <c r="H2041" s="131">
        <v>144.65337247550923</v>
      </c>
    </row>
    <row r="2043" spans="3:8" ht="12.75">
      <c r="C2043" s="153" t="s">
        <v>778</v>
      </c>
      <c r="D2043" s="131">
        <v>0.5810578460330384</v>
      </c>
      <c r="F2043" s="131">
        <v>1.30425471591774</v>
      </c>
      <c r="G2043" s="131">
        <v>1.925386891575254</v>
      </c>
      <c r="H2043" s="131">
        <v>0.7815257995627263</v>
      </c>
    </row>
    <row r="2044" spans="1:10" ht="12.75">
      <c r="A2044" s="147" t="s">
        <v>767</v>
      </c>
      <c r="C2044" s="148" t="s">
        <v>768</v>
      </c>
      <c r="D2044" s="148" t="s">
        <v>769</v>
      </c>
      <c r="F2044" s="148" t="s">
        <v>770</v>
      </c>
      <c r="G2044" s="148" t="s">
        <v>771</v>
      </c>
      <c r="H2044" s="148" t="s">
        <v>772</v>
      </c>
      <c r="I2044" s="149" t="s">
        <v>773</v>
      </c>
      <c r="J2044" s="148" t="s">
        <v>774</v>
      </c>
    </row>
    <row r="2045" spans="1:8" ht="12.75">
      <c r="A2045" s="150" t="s">
        <v>843</v>
      </c>
      <c r="C2045" s="151">
        <v>324.75400000019</v>
      </c>
      <c r="D2045" s="131">
        <v>53632.1755181551</v>
      </c>
      <c r="F2045" s="131">
        <v>28418.000000029802</v>
      </c>
      <c r="G2045" s="131">
        <v>25665</v>
      </c>
      <c r="H2045" s="152" t="s">
        <v>182</v>
      </c>
    </row>
    <row r="2047" spans="4:8" ht="12.75">
      <c r="D2047" s="131">
        <v>54848.6793473959</v>
      </c>
      <c r="F2047" s="131">
        <v>27781</v>
      </c>
      <c r="G2047" s="131">
        <v>25448</v>
      </c>
      <c r="H2047" s="152" t="s">
        <v>183</v>
      </c>
    </row>
    <row r="2049" spans="4:8" ht="12.75">
      <c r="D2049" s="131">
        <v>54962.8795029521</v>
      </c>
      <c r="F2049" s="131">
        <v>27779.999999970198</v>
      </c>
      <c r="G2049" s="131">
        <v>25681.999999970198</v>
      </c>
      <c r="H2049" s="152" t="s">
        <v>184</v>
      </c>
    </row>
    <row r="2051" spans="1:8" ht="12.75">
      <c r="A2051" s="147" t="s">
        <v>775</v>
      </c>
      <c r="C2051" s="153" t="s">
        <v>776</v>
      </c>
      <c r="D2051" s="131">
        <v>54481.24478950103</v>
      </c>
      <c r="F2051" s="131">
        <v>27993</v>
      </c>
      <c r="G2051" s="131">
        <v>25598.333333323397</v>
      </c>
      <c r="H2051" s="131">
        <v>27220.82373687249</v>
      </c>
    </row>
    <row r="2052" spans="1:8" ht="12.75">
      <c r="A2052" s="130">
        <v>38380.96056712963</v>
      </c>
      <c r="C2052" s="153" t="s">
        <v>777</v>
      </c>
      <c r="D2052" s="131">
        <v>737.5292465659934</v>
      </c>
      <c r="F2052" s="131">
        <v>368.0611362517386</v>
      </c>
      <c r="G2052" s="131">
        <v>130.46966440859703</v>
      </c>
      <c r="H2052" s="131">
        <v>737.5292465659934</v>
      </c>
    </row>
    <row r="2054" spans="3:8" ht="12.75">
      <c r="C2054" s="153" t="s">
        <v>778</v>
      </c>
      <c r="D2054" s="131">
        <v>1.3537305350044448</v>
      </c>
      <c r="F2054" s="131">
        <v>1.3148327662334822</v>
      </c>
      <c r="G2054" s="131">
        <v>0.5096803089080579</v>
      </c>
      <c r="H2054" s="131">
        <v>2.709430301210757</v>
      </c>
    </row>
    <row r="2055" spans="1:10" ht="12.75">
      <c r="A2055" s="147" t="s">
        <v>767</v>
      </c>
      <c r="C2055" s="148" t="s">
        <v>768</v>
      </c>
      <c r="D2055" s="148" t="s">
        <v>769</v>
      </c>
      <c r="F2055" s="148" t="s">
        <v>770</v>
      </c>
      <c r="G2055" s="148" t="s">
        <v>771</v>
      </c>
      <c r="H2055" s="148" t="s">
        <v>772</v>
      </c>
      <c r="I2055" s="149" t="s">
        <v>773</v>
      </c>
      <c r="J2055" s="148" t="s">
        <v>774</v>
      </c>
    </row>
    <row r="2056" spans="1:8" ht="12.75">
      <c r="A2056" s="150" t="s">
        <v>862</v>
      </c>
      <c r="C2056" s="151">
        <v>343.82299999985844</v>
      </c>
      <c r="D2056" s="131">
        <v>53878.44211554527</v>
      </c>
      <c r="F2056" s="131">
        <v>22998</v>
      </c>
      <c r="G2056" s="131">
        <v>22148</v>
      </c>
      <c r="H2056" s="152" t="s">
        <v>185</v>
      </c>
    </row>
    <row r="2058" spans="4:8" ht="12.75">
      <c r="D2058" s="131">
        <v>54339.11244952679</v>
      </c>
      <c r="F2058" s="131">
        <v>22608</v>
      </c>
      <c r="G2058" s="131">
        <v>22106</v>
      </c>
      <c r="H2058" s="152" t="s">
        <v>186</v>
      </c>
    </row>
    <row r="2060" spans="4:8" ht="12.75">
      <c r="D2060" s="131">
        <v>54160.73551571369</v>
      </c>
      <c r="F2060" s="131">
        <v>22332</v>
      </c>
      <c r="G2060" s="131">
        <v>22158</v>
      </c>
      <c r="H2060" s="152" t="s">
        <v>187</v>
      </c>
    </row>
    <row r="2062" spans="1:8" ht="12.75">
      <c r="A2062" s="147" t="s">
        <v>775</v>
      </c>
      <c r="C2062" s="153" t="s">
        <v>776</v>
      </c>
      <c r="D2062" s="131">
        <v>54126.096693595246</v>
      </c>
      <c r="F2062" s="131">
        <v>22646</v>
      </c>
      <c r="G2062" s="131">
        <v>22137.333333333336</v>
      </c>
      <c r="H2062" s="131">
        <v>31697.739316546074</v>
      </c>
    </row>
    <row r="2063" spans="1:8" ht="12.75">
      <c r="A2063" s="130">
        <v>38380.961006944446</v>
      </c>
      <c r="C2063" s="153" t="s">
        <v>777</v>
      </c>
      <c r="D2063" s="131">
        <v>232.28038047017054</v>
      </c>
      <c r="F2063" s="131">
        <v>334.62217499741405</v>
      </c>
      <c r="G2063" s="131">
        <v>27.5922694487665</v>
      </c>
      <c r="H2063" s="131">
        <v>232.28038047017054</v>
      </c>
    </row>
    <row r="2065" spans="3:8" ht="12.75">
      <c r="C2065" s="153" t="s">
        <v>778</v>
      </c>
      <c r="D2065" s="131">
        <v>0.42914674188515123</v>
      </c>
      <c r="F2065" s="131">
        <v>1.4776215446322265</v>
      </c>
      <c r="G2065" s="131">
        <v>0.12464134244759911</v>
      </c>
      <c r="H2065" s="131">
        <v>0.7327979391543586</v>
      </c>
    </row>
    <row r="2066" spans="1:10" ht="12.75">
      <c r="A2066" s="147" t="s">
        <v>767</v>
      </c>
      <c r="C2066" s="148" t="s">
        <v>768</v>
      </c>
      <c r="D2066" s="148" t="s">
        <v>769</v>
      </c>
      <c r="F2066" s="148" t="s">
        <v>770</v>
      </c>
      <c r="G2066" s="148" t="s">
        <v>771</v>
      </c>
      <c r="H2066" s="148" t="s">
        <v>772</v>
      </c>
      <c r="I2066" s="149" t="s">
        <v>773</v>
      </c>
      <c r="J2066" s="148" t="s">
        <v>774</v>
      </c>
    </row>
    <row r="2067" spans="1:8" ht="12.75">
      <c r="A2067" s="150" t="s">
        <v>844</v>
      </c>
      <c r="C2067" s="151">
        <v>361.38400000007823</v>
      </c>
      <c r="D2067" s="131">
        <v>58730.38040316105</v>
      </c>
      <c r="F2067" s="131">
        <v>23454</v>
      </c>
      <c r="G2067" s="131">
        <v>23404</v>
      </c>
      <c r="H2067" s="152" t="s">
        <v>188</v>
      </c>
    </row>
    <row r="2069" spans="4:8" ht="12.75">
      <c r="D2069" s="131">
        <v>58703.29548716545</v>
      </c>
      <c r="F2069" s="131">
        <v>23746</v>
      </c>
      <c r="G2069" s="131">
        <v>23430</v>
      </c>
      <c r="H2069" s="152" t="s">
        <v>189</v>
      </c>
    </row>
    <row r="2071" spans="4:8" ht="12.75">
      <c r="D2071" s="131">
        <v>58796.4294270277</v>
      </c>
      <c r="F2071" s="131">
        <v>23116</v>
      </c>
      <c r="G2071" s="131">
        <v>23240</v>
      </c>
      <c r="H2071" s="152" t="s">
        <v>190</v>
      </c>
    </row>
    <row r="2073" spans="1:8" ht="12.75">
      <c r="A2073" s="147" t="s">
        <v>775</v>
      </c>
      <c r="C2073" s="153" t="s">
        <v>776</v>
      </c>
      <c r="D2073" s="131">
        <v>58743.36843911807</v>
      </c>
      <c r="F2073" s="131">
        <v>23438.666666666664</v>
      </c>
      <c r="G2073" s="131">
        <v>23358</v>
      </c>
      <c r="H2073" s="131">
        <v>35341.7797478276</v>
      </c>
    </row>
    <row r="2074" spans="1:8" ht="12.75">
      <c r="A2074" s="130">
        <v>38380.961435185185</v>
      </c>
      <c r="C2074" s="153" t="s">
        <v>777</v>
      </c>
      <c r="D2074" s="131">
        <v>47.90615301890053</v>
      </c>
      <c r="F2074" s="131">
        <v>315.2797699398636</v>
      </c>
      <c r="G2074" s="131">
        <v>103.0145620774073</v>
      </c>
      <c r="H2074" s="131">
        <v>47.90615301890053</v>
      </c>
    </row>
    <row r="2076" spans="3:8" ht="12.75">
      <c r="C2076" s="153" t="s">
        <v>778</v>
      </c>
      <c r="D2076" s="131">
        <v>0.0815515934680367</v>
      </c>
      <c r="F2076" s="131">
        <v>1.3451267276574197</v>
      </c>
      <c r="G2076" s="131">
        <v>0.44102475416305886</v>
      </c>
      <c r="H2076" s="131">
        <v>0.1355510485344057</v>
      </c>
    </row>
    <row r="2077" spans="1:10" ht="12.75">
      <c r="A2077" s="147" t="s">
        <v>767</v>
      </c>
      <c r="C2077" s="148" t="s">
        <v>768</v>
      </c>
      <c r="D2077" s="148" t="s">
        <v>769</v>
      </c>
      <c r="F2077" s="148" t="s">
        <v>770</v>
      </c>
      <c r="G2077" s="148" t="s">
        <v>771</v>
      </c>
      <c r="H2077" s="148" t="s">
        <v>772</v>
      </c>
      <c r="I2077" s="149" t="s">
        <v>773</v>
      </c>
      <c r="J2077" s="148" t="s">
        <v>774</v>
      </c>
    </row>
    <row r="2078" spans="1:8" ht="12.75">
      <c r="A2078" s="150" t="s">
        <v>863</v>
      </c>
      <c r="C2078" s="151">
        <v>371.029</v>
      </c>
      <c r="D2078" s="131">
        <v>56322.72356337309</v>
      </c>
      <c r="F2078" s="131">
        <v>31822.000000029802</v>
      </c>
      <c r="G2078" s="131">
        <v>31498</v>
      </c>
      <c r="H2078" s="152" t="s">
        <v>191</v>
      </c>
    </row>
    <row r="2080" spans="4:8" ht="12.75">
      <c r="D2080" s="131">
        <v>56411.605037629604</v>
      </c>
      <c r="F2080" s="131">
        <v>31525.999999970198</v>
      </c>
      <c r="G2080" s="131">
        <v>31386</v>
      </c>
      <c r="H2080" s="152" t="s">
        <v>192</v>
      </c>
    </row>
    <row r="2082" spans="4:8" ht="12.75">
      <c r="D2082" s="131">
        <v>55762.71933281422</v>
      </c>
      <c r="F2082" s="131">
        <v>33282</v>
      </c>
      <c r="G2082" s="131">
        <v>31324.000000029802</v>
      </c>
      <c r="H2082" s="152" t="s">
        <v>193</v>
      </c>
    </row>
    <row r="2084" spans="1:8" ht="12.75">
      <c r="A2084" s="147" t="s">
        <v>775</v>
      </c>
      <c r="C2084" s="153" t="s">
        <v>776</v>
      </c>
      <c r="D2084" s="131">
        <v>56165.68264460564</v>
      </c>
      <c r="F2084" s="131">
        <v>32210</v>
      </c>
      <c r="G2084" s="131">
        <v>31402.666666676603</v>
      </c>
      <c r="H2084" s="131">
        <v>24262.913088576486</v>
      </c>
    </row>
    <row r="2085" spans="1:8" ht="12.75">
      <c r="A2085" s="130">
        <v>38380.96188657408</v>
      </c>
      <c r="C2085" s="153" t="s">
        <v>777</v>
      </c>
      <c r="D2085" s="131">
        <v>351.79475849375353</v>
      </c>
      <c r="F2085" s="131">
        <v>940.1021221170346</v>
      </c>
      <c r="G2085" s="131">
        <v>88.18919055582678</v>
      </c>
      <c r="H2085" s="131">
        <v>351.79475849375353</v>
      </c>
    </row>
    <row r="2087" spans="3:8" ht="12.75">
      <c r="C2087" s="153" t="s">
        <v>778</v>
      </c>
      <c r="D2087" s="131">
        <v>0.6263517897926613</v>
      </c>
      <c r="F2087" s="131">
        <v>2.918665389993898</v>
      </c>
      <c r="G2087" s="131">
        <v>0.280833444789611</v>
      </c>
      <c r="H2087" s="131">
        <v>1.4499279505699016</v>
      </c>
    </row>
    <row r="2088" spans="1:10" ht="12.75">
      <c r="A2088" s="147" t="s">
        <v>767</v>
      </c>
      <c r="C2088" s="148" t="s">
        <v>768</v>
      </c>
      <c r="D2088" s="148" t="s">
        <v>769</v>
      </c>
      <c r="F2088" s="148" t="s">
        <v>770</v>
      </c>
      <c r="G2088" s="148" t="s">
        <v>771</v>
      </c>
      <c r="H2088" s="148" t="s">
        <v>772</v>
      </c>
      <c r="I2088" s="149" t="s">
        <v>773</v>
      </c>
      <c r="J2088" s="148" t="s">
        <v>774</v>
      </c>
    </row>
    <row r="2089" spans="1:8" ht="12.75">
      <c r="A2089" s="150" t="s">
        <v>838</v>
      </c>
      <c r="C2089" s="151">
        <v>407.77100000018254</v>
      </c>
      <c r="D2089" s="131">
        <v>5425459.047798157</v>
      </c>
      <c r="F2089" s="131">
        <v>81000</v>
      </c>
      <c r="G2089" s="131">
        <v>72000</v>
      </c>
      <c r="H2089" s="152" t="s">
        <v>194</v>
      </c>
    </row>
    <row r="2091" spans="4:8" ht="12.75">
      <c r="D2091" s="131">
        <v>5438339.488456726</v>
      </c>
      <c r="F2091" s="131">
        <v>81900</v>
      </c>
      <c r="G2091" s="131">
        <v>72400</v>
      </c>
      <c r="H2091" s="152" t="s">
        <v>195</v>
      </c>
    </row>
    <row r="2093" spans="4:8" ht="12.75">
      <c r="D2093" s="131">
        <v>5505288.282562256</v>
      </c>
      <c r="F2093" s="131">
        <v>80300</v>
      </c>
      <c r="G2093" s="131">
        <v>73900</v>
      </c>
      <c r="H2093" s="152" t="s">
        <v>196</v>
      </c>
    </row>
    <row r="2095" spans="1:8" ht="12.75">
      <c r="A2095" s="147" t="s">
        <v>775</v>
      </c>
      <c r="C2095" s="153" t="s">
        <v>776</v>
      </c>
      <c r="D2095" s="131">
        <v>5456362.272939047</v>
      </c>
      <c r="F2095" s="131">
        <v>81066.66666666667</v>
      </c>
      <c r="G2095" s="131">
        <v>72766.66666666667</v>
      </c>
      <c r="H2095" s="131">
        <v>5379513.467907599</v>
      </c>
    </row>
    <row r="2096" spans="1:8" ht="12.75">
      <c r="A2096" s="130">
        <v>38380.96234953704</v>
      </c>
      <c r="C2096" s="153" t="s">
        <v>777</v>
      </c>
      <c r="D2096" s="131">
        <v>42857.81435304418</v>
      </c>
      <c r="F2096" s="131">
        <v>802.0806277010644</v>
      </c>
      <c r="G2096" s="131">
        <v>1001.6652800877813</v>
      </c>
      <c r="H2096" s="131">
        <v>42857.81435304418</v>
      </c>
    </row>
    <row r="2098" spans="3:8" ht="12.75">
      <c r="C2098" s="153" t="s">
        <v>778</v>
      </c>
      <c r="D2098" s="131">
        <v>0.7854649711511732</v>
      </c>
      <c r="F2098" s="131">
        <v>0.9894086690391417</v>
      </c>
      <c r="G2098" s="131">
        <v>1.3765441320491727</v>
      </c>
      <c r="H2098" s="131">
        <v>0.7966856967404162</v>
      </c>
    </row>
    <row r="2099" spans="1:10" ht="12.75">
      <c r="A2099" s="147" t="s">
        <v>767</v>
      </c>
      <c r="C2099" s="148" t="s">
        <v>768</v>
      </c>
      <c r="D2099" s="148" t="s">
        <v>769</v>
      </c>
      <c r="F2099" s="148" t="s">
        <v>770</v>
      </c>
      <c r="G2099" s="148" t="s">
        <v>771</v>
      </c>
      <c r="H2099" s="148" t="s">
        <v>772</v>
      </c>
      <c r="I2099" s="149" t="s">
        <v>773</v>
      </c>
      <c r="J2099" s="148" t="s">
        <v>774</v>
      </c>
    </row>
    <row r="2100" spans="1:8" ht="12.75">
      <c r="A2100" s="150" t="s">
        <v>845</v>
      </c>
      <c r="C2100" s="151">
        <v>455.40299999993294</v>
      </c>
      <c r="D2100" s="131">
        <v>495561.6161913872</v>
      </c>
      <c r="F2100" s="131">
        <v>45842.5</v>
      </c>
      <c r="G2100" s="131">
        <v>46785</v>
      </c>
      <c r="H2100" s="152" t="s">
        <v>197</v>
      </c>
    </row>
    <row r="2102" spans="4:8" ht="12.75">
      <c r="D2102" s="131">
        <v>508361.90269613266</v>
      </c>
      <c r="F2102" s="131">
        <v>45667.5</v>
      </c>
      <c r="G2102" s="131">
        <v>47017.5</v>
      </c>
      <c r="H2102" s="152" t="s">
        <v>198</v>
      </c>
    </row>
    <row r="2104" spans="4:8" ht="12.75">
      <c r="D2104" s="131">
        <v>497459.887198925</v>
      </c>
      <c r="F2104" s="131">
        <v>45877.5</v>
      </c>
      <c r="G2104" s="131">
        <v>47197.5</v>
      </c>
      <c r="H2104" s="152" t="s">
        <v>199</v>
      </c>
    </row>
    <row r="2106" spans="1:8" ht="12.75">
      <c r="A2106" s="147" t="s">
        <v>775</v>
      </c>
      <c r="C2106" s="153" t="s">
        <v>776</v>
      </c>
      <c r="D2106" s="131">
        <v>500461.1353621483</v>
      </c>
      <c r="F2106" s="131">
        <v>45795.83333333333</v>
      </c>
      <c r="G2106" s="131">
        <v>47000</v>
      </c>
      <c r="H2106" s="131">
        <v>454066.7191799778</v>
      </c>
    </row>
    <row r="2107" spans="1:8" ht="12.75">
      <c r="A2107" s="130">
        <v>38380.963009259256</v>
      </c>
      <c r="C2107" s="153" t="s">
        <v>777</v>
      </c>
      <c r="D2107" s="131">
        <v>6907.781956160325</v>
      </c>
      <c r="F2107" s="131">
        <v>112.50925887825115</v>
      </c>
      <c r="G2107" s="131">
        <v>206.80606857633558</v>
      </c>
      <c r="H2107" s="131">
        <v>6907.781956160325</v>
      </c>
    </row>
    <row r="2109" spans="3:8" ht="12.75">
      <c r="C2109" s="153" t="s">
        <v>778</v>
      </c>
      <c r="D2109" s="131">
        <v>1.3802833962644576</v>
      </c>
      <c r="F2109" s="131">
        <v>0.24567575407861228</v>
      </c>
      <c r="G2109" s="131">
        <v>0.44001291186454367</v>
      </c>
      <c r="H2109" s="131">
        <v>1.5213143056675549</v>
      </c>
    </row>
    <row r="2110" spans="1:16" ht="12.75">
      <c r="A2110" s="141" t="s">
        <v>758</v>
      </c>
      <c r="B2110" s="136" t="s">
        <v>200</v>
      </c>
      <c r="D2110" s="141" t="s">
        <v>759</v>
      </c>
      <c r="E2110" s="136" t="s">
        <v>760</v>
      </c>
      <c r="F2110" s="137" t="s">
        <v>803</v>
      </c>
      <c r="G2110" s="142" t="s">
        <v>762</v>
      </c>
      <c r="H2110" s="143">
        <v>2</v>
      </c>
      <c r="I2110" s="144" t="s">
        <v>763</v>
      </c>
      <c r="J2110" s="143">
        <v>4</v>
      </c>
      <c r="K2110" s="142" t="s">
        <v>764</v>
      </c>
      <c r="L2110" s="145">
        <v>1</v>
      </c>
      <c r="M2110" s="142" t="s">
        <v>765</v>
      </c>
      <c r="N2110" s="146">
        <v>1</v>
      </c>
      <c r="O2110" s="142" t="s">
        <v>766</v>
      </c>
      <c r="P2110" s="146">
        <v>1</v>
      </c>
    </row>
    <row r="2112" spans="1:10" ht="12.75">
      <c r="A2112" s="147" t="s">
        <v>767</v>
      </c>
      <c r="C2112" s="148" t="s">
        <v>768</v>
      </c>
      <c r="D2112" s="148" t="s">
        <v>769</v>
      </c>
      <c r="F2112" s="148" t="s">
        <v>770</v>
      </c>
      <c r="G2112" s="148" t="s">
        <v>771</v>
      </c>
      <c r="H2112" s="148" t="s">
        <v>772</v>
      </c>
      <c r="I2112" s="149" t="s">
        <v>773</v>
      </c>
      <c r="J2112" s="148" t="s">
        <v>774</v>
      </c>
    </row>
    <row r="2113" spans="1:8" ht="12.75">
      <c r="A2113" s="150" t="s">
        <v>841</v>
      </c>
      <c r="C2113" s="151">
        <v>228.61599999992177</v>
      </c>
      <c r="D2113" s="131">
        <v>36264.17979699373</v>
      </c>
      <c r="F2113" s="131">
        <v>27165</v>
      </c>
      <c r="G2113" s="131">
        <v>27025.999999970198</v>
      </c>
      <c r="H2113" s="152" t="s">
        <v>201</v>
      </c>
    </row>
    <row r="2115" spans="4:8" ht="12.75">
      <c r="D2115" s="131">
        <v>36524.50647807121</v>
      </c>
      <c r="F2115" s="131">
        <v>26744</v>
      </c>
      <c r="G2115" s="131">
        <v>27460</v>
      </c>
      <c r="H2115" s="152" t="s">
        <v>202</v>
      </c>
    </row>
    <row r="2117" spans="4:8" ht="12.75">
      <c r="D2117" s="131">
        <v>35693.51756852865</v>
      </c>
      <c r="F2117" s="131">
        <v>26652.999999970198</v>
      </c>
      <c r="G2117" s="131">
        <v>27008</v>
      </c>
      <c r="H2117" s="152" t="s">
        <v>203</v>
      </c>
    </row>
    <row r="2119" spans="1:8" ht="12.75">
      <c r="A2119" s="147" t="s">
        <v>775</v>
      </c>
      <c r="C2119" s="153" t="s">
        <v>776</v>
      </c>
      <c r="D2119" s="131">
        <v>36160.7346145312</v>
      </c>
      <c r="F2119" s="131">
        <v>26853.99999999007</v>
      </c>
      <c r="G2119" s="131">
        <v>27164.666666656733</v>
      </c>
      <c r="H2119" s="131">
        <v>9147.450366437608</v>
      </c>
    </row>
    <row r="2120" spans="1:8" ht="12.75">
      <c r="A2120" s="130">
        <v>38380.96523148148</v>
      </c>
      <c r="C2120" s="153" t="s">
        <v>777</v>
      </c>
      <c r="D2120" s="131">
        <v>425.0427287660095</v>
      </c>
      <c r="F2120" s="131">
        <v>273.1501418742082</v>
      </c>
      <c r="G2120" s="131">
        <v>255.92446803188307</v>
      </c>
      <c r="H2120" s="131">
        <v>425.0427287660095</v>
      </c>
    </row>
    <row r="2122" spans="3:8" ht="12.75">
      <c r="C2122" s="153" t="s">
        <v>778</v>
      </c>
      <c r="D2122" s="131">
        <v>1.1754261446757388</v>
      </c>
      <c r="F2122" s="131">
        <v>1.0171674308270993</v>
      </c>
      <c r="G2122" s="131">
        <v>0.9421226152795668</v>
      </c>
      <c r="H2122" s="131">
        <v>4.646570484006228</v>
      </c>
    </row>
    <row r="2123" spans="1:10" ht="12.75">
      <c r="A2123" s="147" t="s">
        <v>767</v>
      </c>
      <c r="C2123" s="148" t="s">
        <v>768</v>
      </c>
      <c r="D2123" s="148" t="s">
        <v>769</v>
      </c>
      <c r="F2123" s="148" t="s">
        <v>770</v>
      </c>
      <c r="G2123" s="148" t="s">
        <v>771</v>
      </c>
      <c r="H2123" s="148" t="s">
        <v>772</v>
      </c>
      <c r="I2123" s="149" t="s">
        <v>773</v>
      </c>
      <c r="J2123" s="148" t="s">
        <v>774</v>
      </c>
    </row>
    <row r="2124" spans="1:8" ht="12.75">
      <c r="A2124" s="150" t="s">
        <v>842</v>
      </c>
      <c r="C2124" s="151">
        <v>231.6040000000503</v>
      </c>
      <c r="D2124" s="131">
        <v>31899.995557665825</v>
      </c>
      <c r="F2124" s="131">
        <v>20194</v>
      </c>
      <c r="G2124" s="131">
        <v>20684</v>
      </c>
      <c r="H2124" s="152" t="s">
        <v>204</v>
      </c>
    </row>
    <row r="2126" spans="4:8" ht="12.75">
      <c r="D2126" s="131">
        <v>32495.170188635588</v>
      </c>
      <c r="F2126" s="131">
        <v>19500</v>
      </c>
      <c r="G2126" s="131">
        <v>20885</v>
      </c>
      <c r="H2126" s="152" t="s">
        <v>205</v>
      </c>
    </row>
    <row r="2128" spans="4:8" ht="12.75">
      <c r="D2128" s="131">
        <v>31366.895944982767</v>
      </c>
      <c r="F2128" s="131">
        <v>19728</v>
      </c>
      <c r="G2128" s="131">
        <v>20870</v>
      </c>
      <c r="H2128" s="152" t="s">
        <v>206</v>
      </c>
    </row>
    <row r="2130" spans="1:8" ht="12.75">
      <c r="A2130" s="147" t="s">
        <v>775</v>
      </c>
      <c r="C2130" s="153" t="s">
        <v>776</v>
      </c>
      <c r="D2130" s="131">
        <v>31920.687230428062</v>
      </c>
      <c r="F2130" s="131">
        <v>19807.333333333332</v>
      </c>
      <c r="G2130" s="131">
        <v>20813</v>
      </c>
      <c r="H2130" s="131">
        <v>11576.754986023947</v>
      </c>
    </row>
    <row r="2131" spans="1:8" ht="12.75">
      <c r="A2131" s="130">
        <v>38380.96569444444</v>
      </c>
      <c r="C2131" s="153" t="s">
        <v>777</v>
      </c>
      <c r="D2131" s="131">
        <v>564.4216519714606</v>
      </c>
      <c r="F2131" s="131">
        <v>353.7362482603858</v>
      </c>
      <c r="G2131" s="131">
        <v>111.96874563912914</v>
      </c>
      <c r="H2131" s="131">
        <v>564.4216519714606</v>
      </c>
    </row>
    <row r="2133" spans="3:8" ht="12.75">
      <c r="C2133" s="153" t="s">
        <v>778</v>
      </c>
      <c r="D2133" s="131">
        <v>1.768200189103171</v>
      </c>
      <c r="F2133" s="131">
        <v>1.7858852693971212</v>
      </c>
      <c r="G2133" s="131">
        <v>0.5379750427095042</v>
      </c>
      <c r="H2133" s="131">
        <v>4.875473763181992</v>
      </c>
    </row>
    <row r="2134" spans="1:10" ht="12.75">
      <c r="A2134" s="147" t="s">
        <v>767</v>
      </c>
      <c r="C2134" s="148" t="s">
        <v>768</v>
      </c>
      <c r="D2134" s="148" t="s">
        <v>769</v>
      </c>
      <c r="F2134" s="148" t="s">
        <v>770</v>
      </c>
      <c r="G2134" s="148" t="s">
        <v>771</v>
      </c>
      <c r="H2134" s="148" t="s">
        <v>772</v>
      </c>
      <c r="I2134" s="149" t="s">
        <v>773</v>
      </c>
      <c r="J2134" s="148" t="s">
        <v>774</v>
      </c>
    </row>
    <row r="2135" spans="1:8" ht="12.75">
      <c r="A2135" s="150" t="s">
        <v>840</v>
      </c>
      <c r="C2135" s="151">
        <v>267.7160000000149</v>
      </c>
      <c r="D2135" s="131">
        <v>17155.21353673935</v>
      </c>
      <c r="F2135" s="131">
        <v>5006</v>
      </c>
      <c r="G2135" s="131">
        <v>5114.5</v>
      </c>
      <c r="H2135" s="152" t="s">
        <v>207</v>
      </c>
    </row>
    <row r="2137" spans="4:8" ht="12.75">
      <c r="D2137" s="131">
        <v>17406.503810703754</v>
      </c>
      <c r="F2137" s="131">
        <v>4957</v>
      </c>
      <c r="G2137" s="131">
        <v>5186.5</v>
      </c>
      <c r="H2137" s="152" t="s">
        <v>208</v>
      </c>
    </row>
    <row r="2139" spans="4:8" ht="12.75">
      <c r="D2139" s="131">
        <v>17065.00380283594</v>
      </c>
      <c r="F2139" s="131">
        <v>4994.25</v>
      </c>
      <c r="G2139" s="131">
        <v>5144.5</v>
      </c>
      <c r="H2139" s="152" t="s">
        <v>209</v>
      </c>
    </row>
    <row r="2141" spans="1:8" ht="12.75">
      <c r="A2141" s="147" t="s">
        <v>775</v>
      </c>
      <c r="C2141" s="153" t="s">
        <v>776</v>
      </c>
      <c r="D2141" s="131">
        <v>17208.907050093014</v>
      </c>
      <c r="F2141" s="131">
        <v>4985.75</v>
      </c>
      <c r="G2141" s="131">
        <v>5148.5</v>
      </c>
      <c r="H2141" s="131">
        <v>12135.221129515397</v>
      </c>
    </row>
    <row r="2142" spans="1:8" ht="12.75">
      <c r="A2142" s="130">
        <v>38380.96633101852</v>
      </c>
      <c r="C2142" s="153" t="s">
        <v>777</v>
      </c>
      <c r="D2142" s="131">
        <v>176.9683838306456</v>
      </c>
      <c r="F2142" s="131">
        <v>25.581976076917904</v>
      </c>
      <c r="G2142" s="131">
        <v>36.16628264005025</v>
      </c>
      <c r="H2142" s="131">
        <v>176.9683838306456</v>
      </c>
    </row>
    <row r="2144" spans="3:8" ht="12.75">
      <c r="C2144" s="153" t="s">
        <v>778</v>
      </c>
      <c r="D2144" s="131">
        <v>1.0283534178870999</v>
      </c>
      <c r="F2144" s="131">
        <v>0.5131018618446153</v>
      </c>
      <c r="G2144" s="131">
        <v>0.7024625160736184</v>
      </c>
      <c r="H2144" s="131">
        <v>1.4583037419913303</v>
      </c>
    </row>
    <row r="2145" spans="1:10" ht="12.75">
      <c r="A2145" s="147" t="s">
        <v>767</v>
      </c>
      <c r="C2145" s="148" t="s">
        <v>768</v>
      </c>
      <c r="D2145" s="148" t="s">
        <v>769</v>
      </c>
      <c r="F2145" s="148" t="s">
        <v>770</v>
      </c>
      <c r="G2145" s="148" t="s">
        <v>771</v>
      </c>
      <c r="H2145" s="148" t="s">
        <v>772</v>
      </c>
      <c r="I2145" s="149" t="s">
        <v>773</v>
      </c>
      <c r="J2145" s="148" t="s">
        <v>774</v>
      </c>
    </row>
    <row r="2146" spans="1:8" ht="12.75">
      <c r="A2146" s="150" t="s">
        <v>839</v>
      </c>
      <c r="C2146" s="151">
        <v>292.40199999976903</v>
      </c>
      <c r="D2146" s="131">
        <v>61041.71891492605</v>
      </c>
      <c r="F2146" s="131">
        <v>19966.75</v>
      </c>
      <c r="G2146" s="131">
        <v>19521.5</v>
      </c>
      <c r="H2146" s="152" t="s">
        <v>210</v>
      </c>
    </row>
    <row r="2148" spans="4:8" ht="12.75">
      <c r="D2148" s="131">
        <v>60402.44462221861</v>
      </c>
      <c r="F2148" s="131">
        <v>19949.5</v>
      </c>
      <c r="G2148" s="131">
        <v>19350.75</v>
      </c>
      <c r="H2148" s="152" t="s">
        <v>211</v>
      </c>
    </row>
    <row r="2150" spans="4:8" ht="12.75">
      <c r="D2150" s="131">
        <v>59397.77561664581</v>
      </c>
      <c r="F2150" s="131">
        <v>20006</v>
      </c>
      <c r="G2150" s="131">
        <v>19452</v>
      </c>
      <c r="H2150" s="152" t="s">
        <v>212</v>
      </c>
    </row>
    <row r="2152" spans="1:8" ht="12.75">
      <c r="A2152" s="147" t="s">
        <v>775</v>
      </c>
      <c r="C2152" s="153" t="s">
        <v>776</v>
      </c>
      <c r="D2152" s="131">
        <v>60280.646384596825</v>
      </c>
      <c r="F2152" s="131">
        <v>19974.083333333332</v>
      </c>
      <c r="G2152" s="131">
        <v>19441.416666666668</v>
      </c>
      <c r="H2152" s="131">
        <v>40614.19131110228</v>
      </c>
    </row>
    <row r="2153" spans="1:8" ht="12.75">
      <c r="A2153" s="130">
        <v>38380.96701388889</v>
      </c>
      <c r="C2153" s="153" t="s">
        <v>777</v>
      </c>
      <c r="D2153" s="131">
        <v>828.7119523728958</v>
      </c>
      <c r="F2153" s="131">
        <v>28.955065762890843</v>
      </c>
      <c r="G2153" s="131">
        <v>85.8655683806573</v>
      </c>
      <c r="H2153" s="131">
        <v>828.7119523728958</v>
      </c>
    </row>
    <row r="2155" spans="3:8" ht="12.75">
      <c r="C2155" s="153" t="s">
        <v>778</v>
      </c>
      <c r="D2155" s="131">
        <v>1.3747562477774822</v>
      </c>
      <c r="F2155" s="131">
        <v>0.14496317693122765</v>
      </c>
      <c r="G2155" s="131">
        <v>0.4416631249299765</v>
      </c>
      <c r="H2155" s="131">
        <v>2.0404492262938634</v>
      </c>
    </row>
    <row r="2156" spans="1:10" ht="12.75">
      <c r="A2156" s="147" t="s">
        <v>767</v>
      </c>
      <c r="C2156" s="148" t="s">
        <v>768</v>
      </c>
      <c r="D2156" s="148" t="s">
        <v>769</v>
      </c>
      <c r="F2156" s="148" t="s">
        <v>770</v>
      </c>
      <c r="G2156" s="148" t="s">
        <v>771</v>
      </c>
      <c r="H2156" s="148" t="s">
        <v>772</v>
      </c>
      <c r="I2156" s="149" t="s">
        <v>773</v>
      </c>
      <c r="J2156" s="148" t="s">
        <v>774</v>
      </c>
    </row>
    <row r="2157" spans="1:8" ht="12.75">
      <c r="A2157" s="150" t="s">
        <v>893</v>
      </c>
      <c r="C2157" s="151">
        <v>309.418</v>
      </c>
      <c r="D2157" s="131">
        <v>25318.276696890593</v>
      </c>
      <c r="F2157" s="131">
        <v>6806.000000007451</v>
      </c>
      <c r="G2157" s="131">
        <v>6080</v>
      </c>
      <c r="H2157" s="152" t="s">
        <v>213</v>
      </c>
    </row>
    <row r="2159" spans="4:8" ht="12.75">
      <c r="D2159" s="131">
        <v>25616.967997699976</v>
      </c>
      <c r="F2159" s="131">
        <v>6824</v>
      </c>
      <c r="G2159" s="131">
        <v>6016</v>
      </c>
      <c r="H2159" s="152" t="s">
        <v>214</v>
      </c>
    </row>
    <row r="2161" spans="4:8" ht="12.75">
      <c r="D2161" s="131">
        <v>25745.604341208935</v>
      </c>
      <c r="F2161" s="131">
        <v>6442.000000007451</v>
      </c>
      <c r="G2161" s="131">
        <v>6126</v>
      </c>
      <c r="H2161" s="152" t="s">
        <v>215</v>
      </c>
    </row>
    <row r="2163" spans="1:8" ht="12.75">
      <c r="A2163" s="147" t="s">
        <v>775</v>
      </c>
      <c r="C2163" s="153" t="s">
        <v>776</v>
      </c>
      <c r="D2163" s="131">
        <v>25560.28301193317</v>
      </c>
      <c r="F2163" s="131">
        <v>6690.666666671634</v>
      </c>
      <c r="G2163" s="131">
        <v>6074</v>
      </c>
      <c r="H2163" s="131">
        <v>19215.37742426239</v>
      </c>
    </row>
    <row r="2164" spans="1:8" ht="12.75">
      <c r="A2164" s="130">
        <v>38380.96747685185</v>
      </c>
      <c r="C2164" s="153" t="s">
        <v>777</v>
      </c>
      <c r="D2164" s="131">
        <v>219.23074512567288</v>
      </c>
      <c r="F2164" s="131">
        <v>215.53963285746033</v>
      </c>
      <c r="G2164" s="131">
        <v>55.24490926773253</v>
      </c>
      <c r="H2164" s="131">
        <v>219.23074512567288</v>
      </c>
    </row>
    <row r="2166" spans="3:8" ht="12.75">
      <c r="C2166" s="153" t="s">
        <v>778</v>
      </c>
      <c r="D2166" s="131">
        <v>0.8577007735920684</v>
      </c>
      <c r="F2166" s="131">
        <v>3.221497103287669</v>
      </c>
      <c r="G2166" s="131">
        <v>0.9095309395412009</v>
      </c>
      <c r="H2166" s="131">
        <v>1.1409130317100098</v>
      </c>
    </row>
    <row r="2167" spans="1:10" ht="12.75">
      <c r="A2167" s="147" t="s">
        <v>767</v>
      </c>
      <c r="C2167" s="148" t="s">
        <v>768</v>
      </c>
      <c r="D2167" s="148" t="s">
        <v>769</v>
      </c>
      <c r="F2167" s="148" t="s">
        <v>770</v>
      </c>
      <c r="G2167" s="148" t="s">
        <v>771</v>
      </c>
      <c r="H2167" s="148" t="s">
        <v>772</v>
      </c>
      <c r="I2167" s="149" t="s">
        <v>773</v>
      </c>
      <c r="J2167" s="148" t="s">
        <v>774</v>
      </c>
    </row>
    <row r="2168" spans="1:8" ht="12.75">
      <c r="A2168" s="150" t="s">
        <v>843</v>
      </c>
      <c r="C2168" s="151">
        <v>324.75400000019</v>
      </c>
      <c r="D2168" s="131">
        <v>53576.273308098316</v>
      </c>
      <c r="F2168" s="131">
        <v>27569</v>
      </c>
      <c r="G2168" s="131">
        <v>24887</v>
      </c>
      <c r="H2168" s="152" t="s">
        <v>216</v>
      </c>
    </row>
    <row r="2170" spans="4:8" ht="12.75">
      <c r="D2170" s="131">
        <v>53681.646948218346</v>
      </c>
      <c r="F2170" s="131">
        <v>27202.999999970198</v>
      </c>
      <c r="G2170" s="131">
        <v>24261</v>
      </c>
      <c r="H2170" s="152" t="s">
        <v>217</v>
      </c>
    </row>
    <row r="2172" spans="4:8" ht="12.75">
      <c r="D2172" s="131">
        <v>53962.82766979933</v>
      </c>
      <c r="F2172" s="131">
        <v>27827.999999970198</v>
      </c>
      <c r="G2172" s="131">
        <v>24777</v>
      </c>
      <c r="H2172" s="152" t="s">
        <v>218</v>
      </c>
    </row>
    <row r="2174" spans="1:8" ht="12.75">
      <c r="A2174" s="147" t="s">
        <v>775</v>
      </c>
      <c r="C2174" s="153" t="s">
        <v>776</v>
      </c>
      <c r="D2174" s="131">
        <v>53740.24930870533</v>
      </c>
      <c r="F2174" s="131">
        <v>27533.333333313465</v>
      </c>
      <c r="G2174" s="131">
        <v>24641.666666666664</v>
      </c>
      <c r="H2174" s="131">
        <v>27091.5376859121</v>
      </c>
    </row>
    <row r="2175" spans="1:8" ht="12.75">
      <c r="A2175" s="130">
        <v>38380.96796296296</v>
      </c>
      <c r="C2175" s="153" t="s">
        <v>777</v>
      </c>
      <c r="D2175" s="131">
        <v>199.8292924671698</v>
      </c>
      <c r="F2175" s="131">
        <v>314.02282295169897</v>
      </c>
      <c r="G2175" s="131">
        <v>334.22347813002807</v>
      </c>
      <c r="H2175" s="131">
        <v>199.8292924671698</v>
      </c>
    </row>
    <row r="2177" spans="3:8" ht="12.75">
      <c r="C2177" s="153" t="s">
        <v>778</v>
      </c>
      <c r="D2177" s="131">
        <v>0.37184288319778913</v>
      </c>
      <c r="F2177" s="131">
        <v>1.1405187274283008</v>
      </c>
      <c r="G2177" s="131">
        <v>1.356334710030551</v>
      </c>
      <c r="H2177" s="131">
        <v>0.7376077902402833</v>
      </c>
    </row>
    <row r="2178" spans="1:10" ht="12.75">
      <c r="A2178" s="147" t="s">
        <v>767</v>
      </c>
      <c r="C2178" s="148" t="s">
        <v>768</v>
      </c>
      <c r="D2178" s="148" t="s">
        <v>769</v>
      </c>
      <c r="F2178" s="148" t="s">
        <v>770</v>
      </c>
      <c r="G2178" s="148" t="s">
        <v>771</v>
      </c>
      <c r="H2178" s="148" t="s">
        <v>772</v>
      </c>
      <c r="I2178" s="149" t="s">
        <v>773</v>
      </c>
      <c r="J2178" s="148" t="s">
        <v>774</v>
      </c>
    </row>
    <row r="2179" spans="1:8" ht="12.75">
      <c r="A2179" s="150" t="s">
        <v>862</v>
      </c>
      <c r="C2179" s="151">
        <v>343.82299999985844</v>
      </c>
      <c r="D2179" s="131">
        <v>26498.55754196644</v>
      </c>
      <c r="F2179" s="131">
        <v>21828</v>
      </c>
      <c r="G2179" s="131">
        <v>21882</v>
      </c>
      <c r="H2179" s="152" t="s">
        <v>219</v>
      </c>
    </row>
    <row r="2181" spans="4:8" ht="12.75">
      <c r="D2181" s="131">
        <v>26487.858611911535</v>
      </c>
      <c r="F2181" s="131">
        <v>21932</v>
      </c>
      <c r="G2181" s="131">
        <v>21904</v>
      </c>
      <c r="H2181" s="152" t="s">
        <v>220</v>
      </c>
    </row>
    <row r="2183" spans="4:8" ht="12.75">
      <c r="D2183" s="131">
        <v>26528.71387797594</v>
      </c>
      <c r="F2183" s="131">
        <v>22028</v>
      </c>
      <c r="G2183" s="131">
        <v>22632</v>
      </c>
      <c r="H2183" s="152" t="s">
        <v>221</v>
      </c>
    </row>
    <row r="2185" spans="1:8" ht="12.75">
      <c r="A2185" s="147" t="s">
        <v>775</v>
      </c>
      <c r="C2185" s="153" t="s">
        <v>776</v>
      </c>
      <c r="D2185" s="131">
        <v>26505.043343951307</v>
      </c>
      <c r="F2185" s="131">
        <v>21929.333333333336</v>
      </c>
      <c r="G2185" s="131">
        <v>22139.333333333336</v>
      </c>
      <c r="H2185" s="131">
        <v>4485.857551601577</v>
      </c>
    </row>
    <row r="2186" spans="1:8" ht="12.75">
      <c r="A2186" s="130">
        <v>38380.96839120371</v>
      </c>
      <c r="C2186" s="153" t="s">
        <v>777</v>
      </c>
      <c r="D2186" s="131">
        <v>21.18578325456425</v>
      </c>
      <c r="F2186" s="131">
        <v>100.02666311205894</v>
      </c>
      <c r="G2186" s="131">
        <v>426.80362385215676</v>
      </c>
      <c r="H2186" s="131">
        <v>21.18578325456425</v>
      </c>
    </row>
    <row r="2188" spans="3:8" ht="12.75">
      <c r="C2188" s="153" t="s">
        <v>778</v>
      </c>
      <c r="D2188" s="131">
        <v>0.07993113981984504</v>
      </c>
      <c r="F2188" s="131">
        <v>0.4561318011433344</v>
      </c>
      <c r="G2188" s="131">
        <v>1.9278070275474573</v>
      </c>
      <c r="H2188" s="131">
        <v>0.472279447371224</v>
      </c>
    </row>
    <row r="2189" spans="1:10" ht="12.75">
      <c r="A2189" s="147" t="s">
        <v>767</v>
      </c>
      <c r="C2189" s="148" t="s">
        <v>768</v>
      </c>
      <c r="D2189" s="148" t="s">
        <v>769</v>
      </c>
      <c r="F2189" s="148" t="s">
        <v>770</v>
      </c>
      <c r="G2189" s="148" t="s">
        <v>771</v>
      </c>
      <c r="H2189" s="148" t="s">
        <v>772</v>
      </c>
      <c r="I2189" s="149" t="s">
        <v>773</v>
      </c>
      <c r="J2189" s="148" t="s">
        <v>774</v>
      </c>
    </row>
    <row r="2190" spans="1:8" ht="12.75">
      <c r="A2190" s="150" t="s">
        <v>844</v>
      </c>
      <c r="C2190" s="151">
        <v>361.38400000007823</v>
      </c>
      <c r="D2190" s="131">
        <v>72269.78434038162</v>
      </c>
      <c r="F2190" s="131">
        <v>23792</v>
      </c>
      <c r="G2190" s="131">
        <v>22558</v>
      </c>
      <c r="H2190" s="152" t="s">
        <v>222</v>
      </c>
    </row>
    <row r="2192" spans="4:8" ht="12.75">
      <c r="D2192" s="131">
        <v>71426.67133593559</v>
      </c>
      <c r="F2192" s="131">
        <v>23570</v>
      </c>
      <c r="G2192" s="131">
        <v>23312</v>
      </c>
      <c r="H2192" s="152" t="s">
        <v>223</v>
      </c>
    </row>
    <row r="2194" spans="4:8" ht="12.75">
      <c r="D2194" s="131">
        <v>71272.96860790253</v>
      </c>
      <c r="F2194" s="131">
        <v>23360</v>
      </c>
      <c r="G2194" s="131">
        <v>23002</v>
      </c>
      <c r="H2194" s="152" t="s">
        <v>224</v>
      </c>
    </row>
    <row r="2196" spans="1:8" ht="12.75">
      <c r="A2196" s="147" t="s">
        <v>775</v>
      </c>
      <c r="C2196" s="153" t="s">
        <v>776</v>
      </c>
      <c r="D2196" s="131">
        <v>71656.47476140659</v>
      </c>
      <c r="F2196" s="131">
        <v>23574</v>
      </c>
      <c r="G2196" s="131">
        <v>22957.333333333336</v>
      </c>
      <c r="H2196" s="131">
        <v>48365.92209382792</v>
      </c>
    </row>
    <row r="2197" spans="1:8" ht="12.75">
      <c r="A2197" s="130">
        <v>38380.968831018516</v>
      </c>
      <c r="C2197" s="153" t="s">
        <v>777</v>
      </c>
      <c r="D2197" s="131">
        <v>536.6727232660389</v>
      </c>
      <c r="F2197" s="131">
        <v>216.02777599188488</v>
      </c>
      <c r="G2197" s="131">
        <v>378.9793310107206</v>
      </c>
      <c r="H2197" s="131">
        <v>536.6727232660389</v>
      </c>
    </row>
    <row r="2199" spans="3:8" ht="12.75">
      <c r="C2199" s="153" t="s">
        <v>778</v>
      </c>
      <c r="D2199" s="131">
        <v>0.7489521708303257</v>
      </c>
      <c r="F2199" s="131">
        <v>0.9163815050135099</v>
      </c>
      <c r="G2199" s="131">
        <v>1.6507985727612993</v>
      </c>
      <c r="H2199" s="131">
        <v>1.1096092042345764</v>
      </c>
    </row>
    <row r="2200" spans="1:10" ht="12.75">
      <c r="A2200" s="147" t="s">
        <v>767</v>
      </c>
      <c r="C2200" s="148" t="s">
        <v>768</v>
      </c>
      <c r="D2200" s="148" t="s">
        <v>769</v>
      </c>
      <c r="F2200" s="148" t="s">
        <v>770</v>
      </c>
      <c r="G2200" s="148" t="s">
        <v>771</v>
      </c>
      <c r="H2200" s="148" t="s">
        <v>772</v>
      </c>
      <c r="I2200" s="149" t="s">
        <v>773</v>
      </c>
      <c r="J2200" s="148" t="s">
        <v>774</v>
      </c>
    </row>
    <row r="2201" spans="1:8" ht="12.75">
      <c r="A2201" s="150" t="s">
        <v>863</v>
      </c>
      <c r="C2201" s="151">
        <v>371.029</v>
      </c>
      <c r="D2201" s="131">
        <v>45977.235359311104</v>
      </c>
      <c r="F2201" s="131">
        <v>32092</v>
      </c>
      <c r="G2201" s="131">
        <v>31236</v>
      </c>
      <c r="H2201" s="152" t="s">
        <v>225</v>
      </c>
    </row>
    <row r="2203" spans="4:8" ht="12.75">
      <c r="D2203" s="131">
        <v>45772.794553399086</v>
      </c>
      <c r="F2203" s="131">
        <v>32058</v>
      </c>
      <c r="G2203" s="131">
        <v>31722.000000029802</v>
      </c>
      <c r="H2203" s="152" t="s">
        <v>226</v>
      </c>
    </row>
    <row r="2205" spans="4:8" ht="12.75">
      <c r="D2205" s="131">
        <v>46306.64979863167</v>
      </c>
      <c r="F2205" s="131">
        <v>31800</v>
      </c>
      <c r="G2205" s="131">
        <v>31920.000000029802</v>
      </c>
      <c r="H2205" s="152" t="s">
        <v>227</v>
      </c>
    </row>
    <row r="2207" spans="1:8" ht="12.75">
      <c r="A2207" s="147" t="s">
        <v>775</v>
      </c>
      <c r="C2207" s="153" t="s">
        <v>776</v>
      </c>
      <c r="D2207" s="131">
        <v>46018.89323711395</v>
      </c>
      <c r="F2207" s="131">
        <v>31983.333333333336</v>
      </c>
      <c r="G2207" s="131">
        <v>31626.00000001987</v>
      </c>
      <c r="H2207" s="131">
        <v>14171.542990453821</v>
      </c>
    </row>
    <row r="2208" spans="1:8" ht="12.75">
      <c r="A2208" s="130">
        <v>38380.96927083333</v>
      </c>
      <c r="C2208" s="153" t="s">
        <v>777</v>
      </c>
      <c r="D2208" s="131">
        <v>269.3545800662261</v>
      </c>
      <c r="F2208" s="131">
        <v>159.67884435119555</v>
      </c>
      <c r="G2208" s="131">
        <v>351.9602250413955</v>
      </c>
      <c r="H2208" s="131">
        <v>269.3545800662261</v>
      </c>
    </row>
    <row r="2210" spans="3:8" ht="12.75">
      <c r="C2210" s="153" t="s">
        <v>778</v>
      </c>
      <c r="D2210" s="131">
        <v>0.5853130336672097</v>
      </c>
      <c r="F2210" s="131">
        <v>0.49925641798185166</v>
      </c>
      <c r="G2210" s="131">
        <v>1.1128825176790433</v>
      </c>
      <c r="H2210" s="131">
        <v>1.9006722150697888</v>
      </c>
    </row>
    <row r="2211" spans="1:10" ht="12.75">
      <c r="A2211" s="147" t="s">
        <v>767</v>
      </c>
      <c r="C2211" s="148" t="s">
        <v>768</v>
      </c>
      <c r="D2211" s="148" t="s">
        <v>769</v>
      </c>
      <c r="F2211" s="148" t="s">
        <v>770</v>
      </c>
      <c r="G2211" s="148" t="s">
        <v>771</v>
      </c>
      <c r="H2211" s="148" t="s">
        <v>772</v>
      </c>
      <c r="I2211" s="149" t="s">
        <v>773</v>
      </c>
      <c r="J2211" s="148" t="s">
        <v>774</v>
      </c>
    </row>
    <row r="2212" spans="1:8" ht="12.75">
      <c r="A2212" s="150" t="s">
        <v>838</v>
      </c>
      <c r="C2212" s="151">
        <v>407.77100000018254</v>
      </c>
      <c r="D2212" s="131">
        <v>1530099.6720237732</v>
      </c>
      <c r="F2212" s="131">
        <v>67900</v>
      </c>
      <c r="G2212" s="131">
        <v>65700</v>
      </c>
      <c r="H2212" s="152" t="s">
        <v>228</v>
      </c>
    </row>
    <row r="2214" spans="4:8" ht="12.75">
      <c r="D2214" s="131">
        <v>1532915.2042446136</v>
      </c>
      <c r="F2214" s="131">
        <v>67400</v>
      </c>
      <c r="G2214" s="131">
        <v>66500</v>
      </c>
      <c r="H2214" s="152" t="s">
        <v>229</v>
      </c>
    </row>
    <row r="2216" spans="4:8" ht="12.75">
      <c r="D2216" s="131">
        <v>1538286.2348861694</v>
      </c>
      <c r="F2216" s="131">
        <v>67100</v>
      </c>
      <c r="G2216" s="131">
        <v>66300</v>
      </c>
      <c r="H2216" s="152" t="s">
        <v>230</v>
      </c>
    </row>
    <row r="2218" spans="1:8" ht="12.75">
      <c r="A2218" s="147" t="s">
        <v>775</v>
      </c>
      <c r="C2218" s="153" t="s">
        <v>776</v>
      </c>
      <c r="D2218" s="131">
        <v>1533767.037051519</v>
      </c>
      <c r="F2218" s="131">
        <v>67466.66666666667</v>
      </c>
      <c r="G2218" s="131">
        <v>66166.66666666667</v>
      </c>
      <c r="H2218" s="131">
        <v>1466960.9993156698</v>
      </c>
    </row>
    <row r="2219" spans="1:8" ht="12.75">
      <c r="A2219" s="130">
        <v>38380.96974537037</v>
      </c>
      <c r="C2219" s="153" t="s">
        <v>777</v>
      </c>
      <c r="D2219" s="131">
        <v>4159.2267579142635</v>
      </c>
      <c r="F2219" s="131">
        <v>404.14518843273805</v>
      </c>
      <c r="G2219" s="131">
        <v>416.33319989322655</v>
      </c>
      <c r="H2219" s="131">
        <v>4159.2267579142635</v>
      </c>
    </row>
    <row r="2221" spans="3:8" ht="12.75">
      <c r="C2221" s="153" t="s">
        <v>778</v>
      </c>
      <c r="D2221" s="131">
        <v>0.27117721645067244</v>
      </c>
      <c r="F2221" s="131">
        <v>0.599029429495165</v>
      </c>
      <c r="G2221" s="131">
        <v>0.6292189419041208</v>
      </c>
      <c r="H2221" s="131">
        <v>0.28352674405485373</v>
      </c>
    </row>
    <row r="2222" spans="1:10" ht="12.75">
      <c r="A2222" s="147" t="s">
        <v>767</v>
      </c>
      <c r="C2222" s="148" t="s">
        <v>768</v>
      </c>
      <c r="D2222" s="148" t="s">
        <v>769</v>
      </c>
      <c r="F2222" s="148" t="s">
        <v>770</v>
      </c>
      <c r="G2222" s="148" t="s">
        <v>771</v>
      </c>
      <c r="H2222" s="148" t="s">
        <v>772</v>
      </c>
      <c r="I2222" s="149" t="s">
        <v>773</v>
      </c>
      <c r="J2222" s="148" t="s">
        <v>774</v>
      </c>
    </row>
    <row r="2223" spans="1:8" ht="12.75">
      <c r="A2223" s="150" t="s">
        <v>845</v>
      </c>
      <c r="C2223" s="151">
        <v>455.40299999993294</v>
      </c>
      <c r="D2223" s="131">
        <v>72147.26579391956</v>
      </c>
      <c r="F2223" s="131">
        <v>43497.5</v>
      </c>
      <c r="G2223" s="131">
        <v>45940</v>
      </c>
      <c r="H2223" s="152" t="s">
        <v>231</v>
      </c>
    </row>
    <row r="2225" spans="4:8" ht="12.75">
      <c r="D2225" s="131">
        <v>71356.10593616962</v>
      </c>
      <c r="F2225" s="131">
        <v>43822.5</v>
      </c>
      <c r="G2225" s="131">
        <v>45850</v>
      </c>
      <c r="H2225" s="152" t="s">
        <v>232</v>
      </c>
    </row>
    <row r="2227" spans="4:8" ht="12.75">
      <c r="D2227" s="131">
        <v>71452.09982132912</v>
      </c>
      <c r="F2227" s="131">
        <v>43665</v>
      </c>
      <c r="G2227" s="131">
        <v>45507.5</v>
      </c>
      <c r="H2227" s="152" t="s">
        <v>233</v>
      </c>
    </row>
    <row r="2229" spans="1:8" ht="12.75">
      <c r="A2229" s="147" t="s">
        <v>775</v>
      </c>
      <c r="C2229" s="153" t="s">
        <v>776</v>
      </c>
      <c r="D2229" s="131">
        <v>71651.82385047276</v>
      </c>
      <c r="F2229" s="131">
        <v>43661.66666666667</v>
      </c>
      <c r="G2229" s="131">
        <v>45765.83333333333</v>
      </c>
      <c r="H2229" s="131">
        <v>26944.190614038664</v>
      </c>
    </row>
    <row r="2230" spans="1:8" ht="12.75">
      <c r="A2230" s="130">
        <v>38380.97038194445</v>
      </c>
      <c r="C2230" s="153" t="s">
        <v>777</v>
      </c>
      <c r="D2230" s="131">
        <v>431.7415268319819</v>
      </c>
      <c r="F2230" s="131">
        <v>162.52563900299955</v>
      </c>
      <c r="G2230" s="131">
        <v>228.20403881906498</v>
      </c>
      <c r="H2230" s="131">
        <v>431.7415268319819</v>
      </c>
    </row>
    <row r="2232" spans="3:8" ht="12.75">
      <c r="C2232" s="153" t="s">
        <v>778</v>
      </c>
      <c r="D2232" s="131">
        <v>0.6025548320067408</v>
      </c>
      <c r="F2232" s="131">
        <v>0.372238742610985</v>
      </c>
      <c r="G2232" s="131">
        <v>0.49863407305828233</v>
      </c>
      <c r="H2232" s="131">
        <v>1.6023547822105766</v>
      </c>
    </row>
    <row r="2233" spans="1:16" ht="12.75">
      <c r="A2233" s="141" t="s">
        <v>758</v>
      </c>
      <c r="B2233" s="136" t="s">
        <v>234</v>
      </c>
      <c r="D2233" s="141" t="s">
        <v>759</v>
      </c>
      <c r="E2233" s="136" t="s">
        <v>760</v>
      </c>
      <c r="F2233" s="137" t="s">
        <v>804</v>
      </c>
      <c r="G2233" s="142" t="s">
        <v>762</v>
      </c>
      <c r="H2233" s="143">
        <v>2</v>
      </c>
      <c r="I2233" s="144" t="s">
        <v>763</v>
      </c>
      <c r="J2233" s="143">
        <v>5</v>
      </c>
      <c r="K2233" s="142" t="s">
        <v>764</v>
      </c>
      <c r="L2233" s="145">
        <v>1</v>
      </c>
      <c r="M2233" s="142" t="s">
        <v>765</v>
      </c>
      <c r="N2233" s="146">
        <v>1</v>
      </c>
      <c r="O2233" s="142" t="s">
        <v>766</v>
      </c>
      <c r="P2233" s="146">
        <v>1</v>
      </c>
    </row>
    <row r="2235" spans="1:10" ht="12.75">
      <c r="A2235" s="147" t="s">
        <v>767</v>
      </c>
      <c r="C2235" s="148" t="s">
        <v>768</v>
      </c>
      <c r="D2235" s="148" t="s">
        <v>769</v>
      </c>
      <c r="F2235" s="148" t="s">
        <v>770</v>
      </c>
      <c r="G2235" s="148" t="s">
        <v>771</v>
      </c>
      <c r="H2235" s="148" t="s">
        <v>772</v>
      </c>
      <c r="I2235" s="149" t="s">
        <v>773</v>
      </c>
      <c r="J2235" s="148" t="s">
        <v>774</v>
      </c>
    </row>
    <row r="2236" spans="1:8" ht="12.75">
      <c r="A2236" s="150" t="s">
        <v>841</v>
      </c>
      <c r="C2236" s="151">
        <v>228.61599999992177</v>
      </c>
      <c r="D2236" s="131">
        <v>32667.815565556288</v>
      </c>
      <c r="F2236" s="131">
        <v>27223</v>
      </c>
      <c r="G2236" s="131">
        <v>26475.999999970198</v>
      </c>
      <c r="H2236" s="152" t="s">
        <v>235</v>
      </c>
    </row>
    <row r="2238" spans="4:8" ht="12.75">
      <c r="D2238" s="131">
        <v>32686.3696834445</v>
      </c>
      <c r="F2238" s="131">
        <v>27146</v>
      </c>
      <c r="G2238" s="131">
        <v>26683</v>
      </c>
      <c r="H2238" s="152" t="s">
        <v>236</v>
      </c>
    </row>
    <row r="2240" spans="4:8" ht="12.75">
      <c r="D2240" s="131">
        <v>32852.30455267429</v>
      </c>
      <c r="F2240" s="131">
        <v>26718.000000029802</v>
      </c>
      <c r="G2240" s="131">
        <v>26441.000000029802</v>
      </c>
      <c r="H2240" s="152" t="s">
        <v>237</v>
      </c>
    </row>
    <row r="2242" spans="1:8" ht="12.75">
      <c r="A2242" s="147" t="s">
        <v>775</v>
      </c>
      <c r="C2242" s="153" t="s">
        <v>776</v>
      </c>
      <c r="D2242" s="131">
        <v>32735.496600558363</v>
      </c>
      <c r="F2242" s="131">
        <v>27029.00000000993</v>
      </c>
      <c r="G2242" s="131">
        <v>26533.333333333336</v>
      </c>
      <c r="H2242" s="131">
        <v>5960.633592967621</v>
      </c>
    </row>
    <row r="2243" spans="1:8" ht="12.75">
      <c r="A2243" s="130">
        <v>38380.972604166665</v>
      </c>
      <c r="C2243" s="153" t="s">
        <v>777</v>
      </c>
      <c r="D2243" s="131">
        <v>101.58315352797666</v>
      </c>
      <c r="F2243" s="131">
        <v>272.07168171429515</v>
      </c>
      <c r="G2243" s="131">
        <v>130.79118216497866</v>
      </c>
      <c r="H2243" s="131">
        <v>101.58315352797666</v>
      </c>
    </row>
    <row r="2245" spans="3:8" ht="12.75">
      <c r="C2245" s="153" t="s">
        <v>778</v>
      </c>
      <c r="D2245" s="131">
        <v>0.3103149916053022</v>
      </c>
      <c r="F2245" s="131">
        <v>1.0065917411454186</v>
      </c>
      <c r="G2245" s="131">
        <v>0.4929315910740401</v>
      </c>
      <c r="H2245" s="131">
        <v>1.7042341547016897</v>
      </c>
    </row>
    <row r="2246" spans="1:10" ht="12.75">
      <c r="A2246" s="147" t="s">
        <v>767</v>
      </c>
      <c r="C2246" s="148" t="s">
        <v>768</v>
      </c>
      <c r="D2246" s="148" t="s">
        <v>769</v>
      </c>
      <c r="F2246" s="148" t="s">
        <v>770</v>
      </c>
      <c r="G2246" s="148" t="s">
        <v>771</v>
      </c>
      <c r="H2246" s="148" t="s">
        <v>772</v>
      </c>
      <c r="I2246" s="149" t="s">
        <v>773</v>
      </c>
      <c r="J2246" s="148" t="s">
        <v>774</v>
      </c>
    </row>
    <row r="2247" spans="1:8" ht="12.75">
      <c r="A2247" s="150" t="s">
        <v>842</v>
      </c>
      <c r="C2247" s="151">
        <v>231.6040000000503</v>
      </c>
      <c r="D2247" s="131">
        <v>31470.705881237984</v>
      </c>
      <c r="F2247" s="131">
        <v>19702</v>
      </c>
      <c r="G2247" s="131">
        <v>20742</v>
      </c>
      <c r="H2247" s="152" t="s">
        <v>238</v>
      </c>
    </row>
    <row r="2249" spans="4:8" ht="12.75">
      <c r="D2249" s="131">
        <v>31898.467725098133</v>
      </c>
      <c r="F2249" s="131">
        <v>19414</v>
      </c>
      <c r="G2249" s="131">
        <v>20909</v>
      </c>
      <c r="H2249" s="152" t="s">
        <v>239</v>
      </c>
    </row>
    <row r="2251" spans="4:8" ht="12.75">
      <c r="D2251" s="131">
        <v>31796.661429822445</v>
      </c>
      <c r="F2251" s="131">
        <v>19226</v>
      </c>
      <c r="G2251" s="131">
        <v>20702</v>
      </c>
      <c r="H2251" s="152" t="s">
        <v>240</v>
      </c>
    </row>
    <row r="2253" spans="1:8" ht="12.75">
      <c r="A2253" s="147" t="s">
        <v>775</v>
      </c>
      <c r="C2253" s="153" t="s">
        <v>776</v>
      </c>
      <c r="D2253" s="131">
        <v>31721.945012052856</v>
      </c>
      <c r="F2253" s="131">
        <v>19447.333333333332</v>
      </c>
      <c r="G2253" s="131">
        <v>20784.333333333332</v>
      </c>
      <c r="H2253" s="131">
        <v>11561.221479082496</v>
      </c>
    </row>
    <row r="2254" spans="1:8" ht="12.75">
      <c r="A2254" s="130">
        <v>38380.973078703704</v>
      </c>
      <c r="C2254" s="153" t="s">
        <v>777</v>
      </c>
      <c r="D2254" s="131">
        <v>223.45459511744565</v>
      </c>
      <c r="F2254" s="131">
        <v>239.74430823970218</v>
      </c>
      <c r="G2254" s="131">
        <v>109.80133575386655</v>
      </c>
      <c r="H2254" s="131">
        <v>223.45459511744565</v>
      </c>
    </row>
    <row r="2256" spans="3:8" ht="12.75">
      <c r="C2256" s="153" t="s">
        <v>778</v>
      </c>
      <c r="D2256" s="131">
        <v>0.7044164379975545</v>
      </c>
      <c r="F2256" s="131">
        <v>1.2327875710793368</v>
      </c>
      <c r="G2256" s="131">
        <v>0.5282889472224267</v>
      </c>
      <c r="H2256" s="131">
        <v>1.9327940003721744</v>
      </c>
    </row>
    <row r="2257" spans="1:10" ht="12.75">
      <c r="A2257" s="147" t="s">
        <v>767</v>
      </c>
      <c r="C2257" s="148" t="s">
        <v>768</v>
      </c>
      <c r="D2257" s="148" t="s">
        <v>769</v>
      </c>
      <c r="F2257" s="148" t="s">
        <v>770</v>
      </c>
      <c r="G2257" s="148" t="s">
        <v>771</v>
      </c>
      <c r="H2257" s="148" t="s">
        <v>772</v>
      </c>
      <c r="I2257" s="149" t="s">
        <v>773</v>
      </c>
      <c r="J2257" s="148" t="s">
        <v>774</v>
      </c>
    </row>
    <row r="2258" spans="1:8" ht="12.75">
      <c r="A2258" s="150" t="s">
        <v>840</v>
      </c>
      <c r="C2258" s="151">
        <v>267.7160000000149</v>
      </c>
      <c r="D2258" s="131">
        <v>27635.172627657652</v>
      </c>
      <c r="F2258" s="131">
        <v>4953.25</v>
      </c>
      <c r="G2258" s="131">
        <v>5154.25</v>
      </c>
      <c r="H2258" s="152" t="s">
        <v>241</v>
      </c>
    </row>
    <row r="2260" spans="4:8" ht="12.75">
      <c r="D2260" s="131">
        <v>27230.27083685994</v>
      </c>
      <c r="F2260" s="131">
        <v>4938</v>
      </c>
      <c r="G2260" s="131">
        <v>5150.25</v>
      </c>
      <c r="H2260" s="152" t="s">
        <v>242</v>
      </c>
    </row>
    <row r="2262" spans="4:8" ht="12.75">
      <c r="D2262" s="131">
        <v>27123.15497148037</v>
      </c>
      <c r="F2262" s="131">
        <v>4986.75</v>
      </c>
      <c r="G2262" s="131">
        <v>5104.25</v>
      </c>
      <c r="H2262" s="152" t="s">
        <v>243</v>
      </c>
    </row>
    <row r="2264" spans="1:8" ht="12.75">
      <c r="A2264" s="147" t="s">
        <v>775</v>
      </c>
      <c r="C2264" s="153" t="s">
        <v>776</v>
      </c>
      <c r="D2264" s="131">
        <v>27329.53281199932</v>
      </c>
      <c r="F2264" s="131">
        <v>4959.333333333333</v>
      </c>
      <c r="G2264" s="131">
        <v>5136.25</v>
      </c>
      <c r="H2264" s="131">
        <v>22274.609125677624</v>
      </c>
    </row>
    <row r="2265" spans="1:8" ht="12.75">
      <c r="A2265" s="130">
        <v>38380.973715277774</v>
      </c>
      <c r="C2265" s="153" t="s">
        <v>777</v>
      </c>
      <c r="D2265" s="131">
        <v>270.05596612721166</v>
      </c>
      <c r="F2265" s="131">
        <v>24.937839387832565</v>
      </c>
      <c r="G2265" s="131">
        <v>27.78488797889961</v>
      </c>
      <c r="H2265" s="131">
        <v>270.05596612721166</v>
      </c>
    </row>
    <row r="2267" spans="3:8" ht="12.75">
      <c r="C2267" s="153" t="s">
        <v>778</v>
      </c>
      <c r="D2267" s="131">
        <v>0.9881470275578248</v>
      </c>
      <c r="F2267" s="131">
        <v>0.5028466068254989</v>
      </c>
      <c r="G2267" s="131">
        <v>0.5409566897814478</v>
      </c>
      <c r="H2267" s="131">
        <v>1.2123937376566478</v>
      </c>
    </row>
    <row r="2268" spans="1:10" ht="12.75">
      <c r="A2268" s="147" t="s">
        <v>767</v>
      </c>
      <c r="C2268" s="148" t="s">
        <v>768</v>
      </c>
      <c r="D2268" s="148" t="s">
        <v>769</v>
      </c>
      <c r="F2268" s="148" t="s">
        <v>770</v>
      </c>
      <c r="G2268" s="148" t="s">
        <v>771</v>
      </c>
      <c r="H2268" s="148" t="s">
        <v>772</v>
      </c>
      <c r="I2268" s="149" t="s">
        <v>773</v>
      </c>
      <c r="J2268" s="148" t="s">
        <v>774</v>
      </c>
    </row>
    <row r="2269" spans="1:8" ht="12.75">
      <c r="A2269" s="150" t="s">
        <v>839</v>
      </c>
      <c r="C2269" s="151">
        <v>292.40199999976903</v>
      </c>
      <c r="D2269" s="131">
        <v>43573.484493136406</v>
      </c>
      <c r="F2269" s="131">
        <v>19690</v>
      </c>
      <c r="G2269" s="131">
        <v>19179.75</v>
      </c>
      <c r="H2269" s="152" t="s">
        <v>244</v>
      </c>
    </row>
    <row r="2271" spans="4:8" ht="12.75">
      <c r="D2271" s="131">
        <v>44462.482343137264</v>
      </c>
      <c r="F2271" s="131">
        <v>19398.5</v>
      </c>
      <c r="G2271" s="131">
        <v>19336</v>
      </c>
      <c r="H2271" s="152" t="s">
        <v>245</v>
      </c>
    </row>
    <row r="2273" spans="4:8" ht="12.75">
      <c r="D2273" s="131">
        <v>44555.84493756294</v>
      </c>
      <c r="F2273" s="131">
        <v>19626.75</v>
      </c>
      <c r="G2273" s="131">
        <v>19317.5</v>
      </c>
      <c r="H2273" s="152" t="s">
        <v>246</v>
      </c>
    </row>
    <row r="2275" spans="1:8" ht="12.75">
      <c r="A2275" s="147" t="s">
        <v>775</v>
      </c>
      <c r="C2275" s="153" t="s">
        <v>776</v>
      </c>
      <c r="D2275" s="131">
        <v>44197.270591278866</v>
      </c>
      <c r="F2275" s="131">
        <v>19571.75</v>
      </c>
      <c r="G2275" s="131">
        <v>19277.75</v>
      </c>
      <c r="H2275" s="131">
        <v>24795.312909913293</v>
      </c>
    </row>
    <row r="2276" spans="1:8" ht="12.75">
      <c r="A2276" s="130">
        <v>38380.97439814815</v>
      </c>
      <c r="C2276" s="153" t="s">
        <v>777</v>
      </c>
      <c r="D2276" s="131">
        <v>542.2277802606964</v>
      </c>
      <c r="F2276" s="131">
        <v>153.33562045395718</v>
      </c>
      <c r="G2276" s="131">
        <v>85.37307830926562</v>
      </c>
      <c r="H2276" s="131">
        <v>542.2277802606964</v>
      </c>
    </row>
    <row r="2278" spans="3:8" ht="12.75">
      <c r="C2278" s="153" t="s">
        <v>778</v>
      </c>
      <c r="D2278" s="131">
        <v>1.2268354425661985</v>
      </c>
      <c r="F2278" s="131">
        <v>0.7834538069102516</v>
      </c>
      <c r="G2278" s="131">
        <v>0.44285810485801314</v>
      </c>
      <c r="H2278" s="131">
        <v>2.1868156382245574</v>
      </c>
    </row>
    <row r="2279" spans="1:10" ht="12.75">
      <c r="A2279" s="147" t="s">
        <v>767</v>
      </c>
      <c r="C2279" s="148" t="s">
        <v>768</v>
      </c>
      <c r="D2279" s="148" t="s">
        <v>769</v>
      </c>
      <c r="F2279" s="148" t="s">
        <v>770</v>
      </c>
      <c r="G2279" s="148" t="s">
        <v>771</v>
      </c>
      <c r="H2279" s="148" t="s">
        <v>772</v>
      </c>
      <c r="I2279" s="149" t="s">
        <v>773</v>
      </c>
      <c r="J2279" s="148" t="s">
        <v>774</v>
      </c>
    </row>
    <row r="2280" spans="1:8" ht="12.75">
      <c r="A2280" s="150" t="s">
        <v>893</v>
      </c>
      <c r="C2280" s="151">
        <v>309.418</v>
      </c>
      <c r="D2280" s="131">
        <v>24085.102107316256</v>
      </c>
      <c r="F2280" s="131">
        <v>6543.999999992549</v>
      </c>
      <c r="G2280" s="131">
        <v>5986</v>
      </c>
      <c r="H2280" s="152" t="s">
        <v>247</v>
      </c>
    </row>
    <row r="2282" spans="4:8" ht="12.75">
      <c r="D2282" s="131">
        <v>24744.19162327051</v>
      </c>
      <c r="F2282" s="131">
        <v>6264</v>
      </c>
      <c r="G2282" s="131">
        <v>5892</v>
      </c>
      <c r="H2282" s="152" t="s">
        <v>248</v>
      </c>
    </row>
    <row r="2284" spans="4:8" ht="12.75">
      <c r="D2284" s="131">
        <v>25106.29216682911</v>
      </c>
      <c r="F2284" s="131">
        <v>6164</v>
      </c>
      <c r="G2284" s="131">
        <v>6132</v>
      </c>
      <c r="H2284" s="152" t="s">
        <v>249</v>
      </c>
    </row>
    <row r="2286" spans="1:8" ht="12.75">
      <c r="A2286" s="147" t="s">
        <v>775</v>
      </c>
      <c r="C2286" s="153" t="s">
        <v>776</v>
      </c>
      <c r="D2286" s="131">
        <v>24645.195299138628</v>
      </c>
      <c r="F2286" s="131">
        <v>6323.999999997517</v>
      </c>
      <c r="G2286" s="131">
        <v>6003.333333333334</v>
      </c>
      <c r="H2286" s="131">
        <v>18500.991060218716</v>
      </c>
    </row>
    <row r="2287" spans="1:8" ht="12.75">
      <c r="A2287" s="130">
        <v>38380.97487268518</v>
      </c>
      <c r="C2287" s="153" t="s">
        <v>777</v>
      </c>
      <c r="D2287" s="131">
        <v>517.7426856611332</v>
      </c>
      <c r="F2287" s="131">
        <v>196.97715603179066</v>
      </c>
      <c r="G2287" s="131">
        <v>120.9352443803432</v>
      </c>
      <c r="H2287" s="131">
        <v>517.7426856611332</v>
      </c>
    </row>
    <row r="2289" spans="3:8" ht="12.75">
      <c r="C2289" s="153" t="s">
        <v>778</v>
      </c>
      <c r="D2289" s="131">
        <v>2.1007854852715604</v>
      </c>
      <c r="F2289" s="131">
        <v>3.1147557879802026</v>
      </c>
      <c r="G2289" s="131">
        <v>2.0144682573072163</v>
      </c>
      <c r="H2289" s="131">
        <v>2.79845919592057</v>
      </c>
    </row>
    <row r="2290" spans="1:10" ht="12.75">
      <c r="A2290" s="147" t="s">
        <v>767</v>
      </c>
      <c r="C2290" s="148" t="s">
        <v>768</v>
      </c>
      <c r="D2290" s="148" t="s">
        <v>769</v>
      </c>
      <c r="F2290" s="148" t="s">
        <v>770</v>
      </c>
      <c r="G2290" s="148" t="s">
        <v>771</v>
      </c>
      <c r="H2290" s="148" t="s">
        <v>772</v>
      </c>
      <c r="I2290" s="149" t="s">
        <v>773</v>
      </c>
      <c r="J2290" s="148" t="s">
        <v>774</v>
      </c>
    </row>
    <row r="2291" spans="1:8" ht="12.75">
      <c r="A2291" s="150" t="s">
        <v>843</v>
      </c>
      <c r="C2291" s="151">
        <v>324.75400000019</v>
      </c>
      <c r="D2291" s="131">
        <v>39757.27353668213</v>
      </c>
      <c r="F2291" s="131">
        <v>26854.999999970198</v>
      </c>
      <c r="G2291" s="131">
        <v>24292</v>
      </c>
      <c r="H2291" s="152" t="s">
        <v>250</v>
      </c>
    </row>
    <row r="2293" spans="4:8" ht="12.75">
      <c r="D2293" s="131">
        <v>40115.499137461185</v>
      </c>
      <c r="F2293" s="131">
        <v>26242</v>
      </c>
      <c r="G2293" s="131">
        <v>24337</v>
      </c>
      <c r="H2293" s="152" t="s">
        <v>251</v>
      </c>
    </row>
    <row r="2295" spans="4:8" ht="12.75">
      <c r="D2295" s="131">
        <v>39794.97925209999</v>
      </c>
      <c r="F2295" s="131">
        <v>26404.999999970198</v>
      </c>
      <c r="G2295" s="131">
        <v>24606</v>
      </c>
      <c r="H2295" s="152" t="s">
        <v>252</v>
      </c>
    </row>
    <row r="2297" spans="1:8" ht="12.75">
      <c r="A2297" s="147" t="s">
        <v>775</v>
      </c>
      <c r="C2297" s="153" t="s">
        <v>776</v>
      </c>
      <c r="D2297" s="131">
        <v>39889.250642081104</v>
      </c>
      <c r="F2297" s="131">
        <v>26500.6666666468</v>
      </c>
      <c r="G2297" s="131">
        <v>24411.666666666664</v>
      </c>
      <c r="H2297" s="131">
        <v>14027.653054375593</v>
      </c>
    </row>
    <row r="2298" spans="1:8" ht="12.75">
      <c r="A2298" s="130">
        <v>38380.97534722222</v>
      </c>
      <c r="C2298" s="153" t="s">
        <v>777</v>
      </c>
      <c r="D2298" s="131">
        <v>196.8418565500529</v>
      </c>
      <c r="F2298" s="131">
        <v>317.5001312213937</v>
      </c>
      <c r="G2298" s="131">
        <v>169.7949744054085</v>
      </c>
      <c r="H2298" s="131">
        <v>196.8418565500529</v>
      </c>
    </row>
    <row r="2300" spans="3:8" ht="12.75">
      <c r="C2300" s="153" t="s">
        <v>778</v>
      </c>
      <c r="D2300" s="131">
        <v>0.4934709310943909</v>
      </c>
      <c r="F2300" s="131">
        <v>1.1980835622561634</v>
      </c>
      <c r="G2300" s="131">
        <v>0.6955484716545719</v>
      </c>
      <c r="H2300" s="131">
        <v>1.4032415528601399</v>
      </c>
    </row>
    <row r="2301" spans="1:10" ht="12.75">
      <c r="A2301" s="147" t="s">
        <v>767</v>
      </c>
      <c r="C2301" s="148" t="s">
        <v>768</v>
      </c>
      <c r="D2301" s="148" t="s">
        <v>769</v>
      </c>
      <c r="F2301" s="148" t="s">
        <v>770</v>
      </c>
      <c r="G2301" s="148" t="s">
        <v>771</v>
      </c>
      <c r="H2301" s="148" t="s">
        <v>772</v>
      </c>
      <c r="I2301" s="149" t="s">
        <v>773</v>
      </c>
      <c r="J2301" s="148" t="s">
        <v>774</v>
      </c>
    </row>
    <row r="2302" spans="1:8" ht="12.75">
      <c r="A2302" s="150" t="s">
        <v>862</v>
      </c>
      <c r="C2302" s="151">
        <v>343.82299999985844</v>
      </c>
      <c r="D2302" s="131">
        <v>24105.609998613596</v>
      </c>
      <c r="F2302" s="131">
        <v>22176</v>
      </c>
      <c r="G2302" s="131">
        <v>21528</v>
      </c>
      <c r="H2302" s="152" t="s">
        <v>253</v>
      </c>
    </row>
    <row r="2304" spans="4:8" ht="12.75">
      <c r="D2304" s="131">
        <v>24022.07128611207</v>
      </c>
      <c r="F2304" s="131">
        <v>22228</v>
      </c>
      <c r="G2304" s="131">
        <v>21538</v>
      </c>
      <c r="H2304" s="152" t="s">
        <v>254</v>
      </c>
    </row>
    <row r="2306" spans="4:8" ht="12.75">
      <c r="D2306" s="131">
        <v>24317.88928359747</v>
      </c>
      <c r="F2306" s="131">
        <v>22074</v>
      </c>
      <c r="G2306" s="131">
        <v>21272</v>
      </c>
      <c r="H2306" s="152" t="s">
        <v>255</v>
      </c>
    </row>
    <row r="2308" spans="1:8" ht="12.75">
      <c r="A2308" s="147" t="s">
        <v>775</v>
      </c>
      <c r="C2308" s="153" t="s">
        <v>776</v>
      </c>
      <c r="D2308" s="131">
        <v>24148.523522774376</v>
      </c>
      <c r="F2308" s="131">
        <v>22159.333333333336</v>
      </c>
      <c r="G2308" s="131">
        <v>21446</v>
      </c>
      <c r="H2308" s="131">
        <v>2294.4033041951434</v>
      </c>
    </row>
    <row r="2309" spans="1:8" ht="12.75">
      <c r="A2309" s="130">
        <v>38380.97578703704</v>
      </c>
      <c r="C2309" s="153" t="s">
        <v>777</v>
      </c>
      <c r="D2309" s="131">
        <v>152.5065566657703</v>
      </c>
      <c r="F2309" s="131">
        <v>78.34113436333006</v>
      </c>
      <c r="G2309" s="131">
        <v>150.77135006359794</v>
      </c>
      <c r="H2309" s="131">
        <v>152.5065566657703</v>
      </c>
    </row>
    <row r="2311" spans="3:8" ht="12.75">
      <c r="C2311" s="153" t="s">
        <v>778</v>
      </c>
      <c r="D2311" s="131">
        <v>0.6315357397397071</v>
      </c>
      <c r="F2311" s="131">
        <v>0.3535356104124525</v>
      </c>
      <c r="G2311" s="131">
        <v>0.703027837655497</v>
      </c>
      <c r="H2311" s="131">
        <v>6.646894048091875</v>
      </c>
    </row>
    <row r="2312" spans="1:10" ht="12.75">
      <c r="A2312" s="147" t="s">
        <v>767</v>
      </c>
      <c r="C2312" s="148" t="s">
        <v>768</v>
      </c>
      <c r="D2312" s="148" t="s">
        <v>769</v>
      </c>
      <c r="F2312" s="148" t="s">
        <v>770</v>
      </c>
      <c r="G2312" s="148" t="s">
        <v>771</v>
      </c>
      <c r="H2312" s="148" t="s">
        <v>772</v>
      </c>
      <c r="I2312" s="149" t="s">
        <v>773</v>
      </c>
      <c r="J2312" s="148" t="s">
        <v>774</v>
      </c>
    </row>
    <row r="2313" spans="1:8" ht="12.75">
      <c r="A2313" s="150" t="s">
        <v>844</v>
      </c>
      <c r="C2313" s="151">
        <v>361.38400000007823</v>
      </c>
      <c r="D2313" s="131">
        <v>75192.81478118896</v>
      </c>
      <c r="F2313" s="131">
        <v>22760</v>
      </c>
      <c r="G2313" s="131">
        <v>22966</v>
      </c>
      <c r="H2313" s="152" t="s">
        <v>256</v>
      </c>
    </row>
    <row r="2315" spans="4:8" ht="12.75">
      <c r="D2315" s="131">
        <v>75187.61304938793</v>
      </c>
      <c r="F2315" s="131">
        <v>22906</v>
      </c>
      <c r="G2315" s="131">
        <v>23038</v>
      </c>
      <c r="H2315" s="152" t="s">
        <v>257</v>
      </c>
    </row>
    <row r="2317" spans="4:8" ht="12.75">
      <c r="D2317" s="131">
        <v>76199.57208240032</v>
      </c>
      <c r="F2317" s="131">
        <v>23068</v>
      </c>
      <c r="G2317" s="131">
        <v>23098</v>
      </c>
      <c r="H2317" s="152" t="s">
        <v>258</v>
      </c>
    </row>
    <row r="2319" spans="1:8" ht="12.75">
      <c r="A2319" s="147" t="s">
        <v>775</v>
      </c>
      <c r="C2319" s="153" t="s">
        <v>776</v>
      </c>
      <c r="D2319" s="131">
        <v>75526.66663765907</v>
      </c>
      <c r="F2319" s="131">
        <v>22911.333333333336</v>
      </c>
      <c r="G2319" s="131">
        <v>23034</v>
      </c>
      <c r="H2319" s="131">
        <v>52558.95026739004</v>
      </c>
    </row>
    <row r="2320" spans="1:8" ht="12.75">
      <c r="A2320" s="130">
        <v>38380.97621527778</v>
      </c>
      <c r="C2320" s="153" t="s">
        <v>777</v>
      </c>
      <c r="D2320" s="131">
        <v>582.7590133801289</v>
      </c>
      <c r="F2320" s="131">
        <v>154.0692484999305</v>
      </c>
      <c r="G2320" s="131">
        <v>66.09084656743322</v>
      </c>
      <c r="H2320" s="131">
        <v>582.7590133801289</v>
      </c>
    </row>
    <row r="2322" spans="3:8" ht="12.75">
      <c r="C2322" s="153" t="s">
        <v>778</v>
      </c>
      <c r="D2322" s="131">
        <v>0.7715937156023697</v>
      </c>
      <c r="F2322" s="131">
        <v>0.6724586747458191</v>
      </c>
      <c r="G2322" s="131">
        <v>0.28692735333608244</v>
      </c>
      <c r="H2322" s="131">
        <v>1.1087721699451427</v>
      </c>
    </row>
    <row r="2323" spans="1:10" ht="12.75">
      <c r="A2323" s="147" t="s">
        <v>767</v>
      </c>
      <c r="C2323" s="148" t="s">
        <v>768</v>
      </c>
      <c r="D2323" s="148" t="s">
        <v>769</v>
      </c>
      <c r="F2323" s="148" t="s">
        <v>770</v>
      </c>
      <c r="G2323" s="148" t="s">
        <v>771</v>
      </c>
      <c r="H2323" s="148" t="s">
        <v>772</v>
      </c>
      <c r="I2323" s="149" t="s">
        <v>773</v>
      </c>
      <c r="J2323" s="148" t="s">
        <v>774</v>
      </c>
    </row>
    <row r="2324" spans="1:8" ht="12.75">
      <c r="A2324" s="150" t="s">
        <v>863</v>
      </c>
      <c r="C2324" s="151">
        <v>371.029</v>
      </c>
      <c r="D2324" s="131">
        <v>40961.89677518606</v>
      </c>
      <c r="F2324" s="131">
        <v>31981.999999970198</v>
      </c>
      <c r="G2324" s="131">
        <v>31018.000000029802</v>
      </c>
      <c r="H2324" s="152" t="s">
        <v>259</v>
      </c>
    </row>
    <row r="2326" spans="4:8" ht="12.75">
      <c r="D2326" s="131">
        <v>40625.95858365297</v>
      </c>
      <c r="F2326" s="131">
        <v>30792</v>
      </c>
      <c r="G2326" s="131">
        <v>31436</v>
      </c>
      <c r="H2326" s="152" t="s">
        <v>260</v>
      </c>
    </row>
    <row r="2328" spans="4:8" ht="12.75">
      <c r="D2328" s="131">
        <v>40515.42709571123</v>
      </c>
      <c r="F2328" s="131">
        <v>30998</v>
      </c>
      <c r="G2328" s="131">
        <v>31210</v>
      </c>
      <c r="H2328" s="152" t="s">
        <v>261</v>
      </c>
    </row>
    <row r="2330" spans="1:8" ht="12.75">
      <c r="A2330" s="147" t="s">
        <v>775</v>
      </c>
      <c r="C2330" s="153" t="s">
        <v>776</v>
      </c>
      <c r="D2330" s="131">
        <v>40701.09415151676</v>
      </c>
      <c r="F2330" s="131">
        <v>31257.333333323397</v>
      </c>
      <c r="G2330" s="131">
        <v>31221.333333343267</v>
      </c>
      <c r="H2330" s="131">
        <v>9457.460606769304</v>
      </c>
    </row>
    <row r="2331" spans="1:8" ht="12.75">
      <c r="A2331" s="130">
        <v>38380.97666666667</v>
      </c>
      <c r="C2331" s="153" t="s">
        <v>777</v>
      </c>
      <c r="D2331" s="131">
        <v>232.5248563942054</v>
      </c>
      <c r="F2331" s="131">
        <v>635.9758905115594</v>
      </c>
      <c r="G2331" s="131">
        <v>209.230335581228</v>
      </c>
      <c r="H2331" s="131">
        <v>232.5248563942054</v>
      </c>
    </row>
    <row r="2333" spans="3:8" ht="12.75">
      <c r="C2333" s="153" t="s">
        <v>778</v>
      </c>
      <c r="D2333" s="131">
        <v>0.5712987850611386</v>
      </c>
      <c r="F2333" s="131">
        <v>2.0346453861870124</v>
      </c>
      <c r="G2333" s="131">
        <v>0.6701518264685303</v>
      </c>
      <c r="H2333" s="131">
        <v>2.458639438876146</v>
      </c>
    </row>
    <row r="2334" spans="1:10" ht="12.75">
      <c r="A2334" s="147" t="s">
        <v>767</v>
      </c>
      <c r="C2334" s="148" t="s">
        <v>768</v>
      </c>
      <c r="D2334" s="148" t="s">
        <v>769</v>
      </c>
      <c r="F2334" s="148" t="s">
        <v>770</v>
      </c>
      <c r="G2334" s="148" t="s">
        <v>771</v>
      </c>
      <c r="H2334" s="148" t="s">
        <v>772</v>
      </c>
      <c r="I2334" s="149" t="s">
        <v>773</v>
      </c>
      <c r="J2334" s="148" t="s">
        <v>774</v>
      </c>
    </row>
    <row r="2335" spans="1:8" ht="12.75">
      <c r="A2335" s="150" t="s">
        <v>838</v>
      </c>
      <c r="C2335" s="151">
        <v>407.77100000018254</v>
      </c>
      <c r="D2335" s="131">
        <v>1011721.7798252106</v>
      </c>
      <c r="F2335" s="131">
        <v>66400</v>
      </c>
      <c r="G2335" s="131">
        <v>64600</v>
      </c>
      <c r="H2335" s="152" t="s">
        <v>262</v>
      </c>
    </row>
    <row r="2337" spans="4:8" ht="12.75">
      <c r="D2337" s="131">
        <v>1006857.3889913559</v>
      </c>
      <c r="F2337" s="131">
        <v>65700</v>
      </c>
      <c r="G2337" s="131">
        <v>64800</v>
      </c>
      <c r="H2337" s="152" t="s">
        <v>263</v>
      </c>
    </row>
    <row r="2339" spans="4:8" ht="12.75">
      <c r="D2339" s="131">
        <v>1015272.2690887451</v>
      </c>
      <c r="F2339" s="131">
        <v>65400</v>
      </c>
      <c r="G2339" s="131">
        <v>65000</v>
      </c>
      <c r="H2339" s="152" t="s">
        <v>264</v>
      </c>
    </row>
    <row r="2341" spans="1:8" ht="12.75">
      <c r="A2341" s="147" t="s">
        <v>775</v>
      </c>
      <c r="C2341" s="153" t="s">
        <v>776</v>
      </c>
      <c r="D2341" s="131">
        <v>1011283.8126351039</v>
      </c>
      <c r="F2341" s="131">
        <v>65833.33333333333</v>
      </c>
      <c r="G2341" s="131">
        <v>64800</v>
      </c>
      <c r="H2341" s="131">
        <v>945975.5946057539</v>
      </c>
    </row>
    <row r="2342" spans="1:8" ht="12.75">
      <c r="A2342" s="130">
        <v>38380.97712962963</v>
      </c>
      <c r="C2342" s="153" t="s">
        <v>777</v>
      </c>
      <c r="D2342" s="131">
        <v>4224.50153368714</v>
      </c>
      <c r="F2342" s="131">
        <v>513.1601439446883</v>
      </c>
      <c r="G2342" s="131">
        <v>200</v>
      </c>
      <c r="H2342" s="131">
        <v>4224.50153368714</v>
      </c>
    </row>
    <row r="2344" spans="3:8" ht="12.75">
      <c r="C2344" s="153" t="s">
        <v>778</v>
      </c>
      <c r="D2344" s="131">
        <v>0.4177364930502891</v>
      </c>
      <c r="F2344" s="131">
        <v>0.779483762953957</v>
      </c>
      <c r="G2344" s="131">
        <v>0.3086419753086419</v>
      </c>
      <c r="H2344" s="131">
        <v>0.44657616515442444</v>
      </c>
    </row>
    <row r="2345" spans="1:10" ht="12.75">
      <c r="A2345" s="147" t="s">
        <v>767</v>
      </c>
      <c r="C2345" s="148" t="s">
        <v>768</v>
      </c>
      <c r="D2345" s="148" t="s">
        <v>769</v>
      </c>
      <c r="F2345" s="148" t="s">
        <v>770</v>
      </c>
      <c r="G2345" s="148" t="s">
        <v>771</v>
      </c>
      <c r="H2345" s="148" t="s">
        <v>772</v>
      </c>
      <c r="I2345" s="149" t="s">
        <v>773</v>
      </c>
      <c r="J2345" s="148" t="s">
        <v>774</v>
      </c>
    </row>
    <row r="2346" spans="1:8" ht="12.75">
      <c r="A2346" s="150" t="s">
        <v>845</v>
      </c>
      <c r="C2346" s="151">
        <v>455.40299999993294</v>
      </c>
      <c r="D2346" s="131">
        <v>55119.56745272875</v>
      </c>
      <c r="F2346" s="131">
        <v>43287.5</v>
      </c>
      <c r="G2346" s="131">
        <v>45485</v>
      </c>
      <c r="H2346" s="152" t="s">
        <v>265</v>
      </c>
    </row>
    <row r="2348" spans="4:8" ht="12.75">
      <c r="D2348" s="131">
        <v>54897.844057679176</v>
      </c>
      <c r="F2348" s="131">
        <v>43195</v>
      </c>
      <c r="G2348" s="131">
        <v>45660</v>
      </c>
      <c r="H2348" s="152" t="s">
        <v>266</v>
      </c>
    </row>
    <row r="2350" spans="4:8" ht="12.75">
      <c r="D2350" s="131">
        <v>55988.31429088116</v>
      </c>
      <c r="F2350" s="131">
        <v>43665</v>
      </c>
      <c r="G2350" s="131">
        <v>45552.5</v>
      </c>
      <c r="H2350" s="152" t="s">
        <v>267</v>
      </c>
    </row>
    <row r="2352" spans="1:8" ht="12.75">
      <c r="A2352" s="147" t="s">
        <v>775</v>
      </c>
      <c r="C2352" s="153" t="s">
        <v>776</v>
      </c>
      <c r="D2352" s="131">
        <v>55335.24193376303</v>
      </c>
      <c r="F2352" s="131">
        <v>43382.5</v>
      </c>
      <c r="G2352" s="131">
        <v>45565.83333333333</v>
      </c>
      <c r="H2352" s="131">
        <v>10867.422166321167</v>
      </c>
    </row>
    <row r="2353" spans="1:8" ht="12.75">
      <c r="A2353" s="130">
        <v>38380.97777777778</v>
      </c>
      <c r="C2353" s="153" t="s">
        <v>777</v>
      </c>
      <c r="D2353" s="131">
        <v>576.3401284856013</v>
      </c>
      <c r="F2353" s="131">
        <v>248.98544134145675</v>
      </c>
      <c r="G2353" s="131">
        <v>88.25861619883543</v>
      </c>
      <c r="H2353" s="131">
        <v>576.3401284856013</v>
      </c>
    </row>
    <row r="2355" spans="3:8" ht="12.75">
      <c r="C2355" s="153" t="s">
        <v>778</v>
      </c>
      <c r="D2355" s="131">
        <v>1.0415426197566602</v>
      </c>
      <c r="F2355" s="131">
        <v>0.5739305972257402</v>
      </c>
      <c r="G2355" s="131">
        <v>0.19369472638234522</v>
      </c>
      <c r="H2355" s="131">
        <v>5.30337479914709</v>
      </c>
    </row>
    <row r="2356" spans="1:16" ht="12.75">
      <c r="A2356" s="141" t="s">
        <v>758</v>
      </c>
      <c r="B2356" s="136" t="s">
        <v>268</v>
      </c>
      <c r="D2356" s="141" t="s">
        <v>759</v>
      </c>
      <c r="E2356" s="136" t="s">
        <v>760</v>
      </c>
      <c r="F2356" s="137" t="s">
        <v>805</v>
      </c>
      <c r="G2356" s="142" t="s">
        <v>762</v>
      </c>
      <c r="H2356" s="143">
        <v>2</v>
      </c>
      <c r="I2356" s="144" t="s">
        <v>763</v>
      </c>
      <c r="J2356" s="143">
        <v>6</v>
      </c>
      <c r="K2356" s="142" t="s">
        <v>764</v>
      </c>
      <c r="L2356" s="145">
        <v>1</v>
      </c>
      <c r="M2356" s="142" t="s">
        <v>765</v>
      </c>
      <c r="N2356" s="146">
        <v>1</v>
      </c>
      <c r="O2356" s="142" t="s">
        <v>766</v>
      </c>
      <c r="P2356" s="146">
        <v>1</v>
      </c>
    </row>
    <row r="2358" spans="1:10" ht="12.75">
      <c r="A2358" s="147" t="s">
        <v>767</v>
      </c>
      <c r="C2358" s="148" t="s">
        <v>768</v>
      </c>
      <c r="D2358" s="148" t="s">
        <v>769</v>
      </c>
      <c r="F2358" s="148" t="s">
        <v>770</v>
      </c>
      <c r="G2358" s="148" t="s">
        <v>771</v>
      </c>
      <c r="H2358" s="148" t="s">
        <v>772</v>
      </c>
      <c r="I2358" s="149" t="s">
        <v>773</v>
      </c>
      <c r="J2358" s="148" t="s">
        <v>774</v>
      </c>
    </row>
    <row r="2359" spans="1:8" ht="12.75">
      <c r="A2359" s="150" t="s">
        <v>841</v>
      </c>
      <c r="C2359" s="151">
        <v>228.61599999992177</v>
      </c>
      <c r="D2359" s="131">
        <v>41845.94717037678</v>
      </c>
      <c r="F2359" s="131">
        <v>26789</v>
      </c>
      <c r="G2359" s="131">
        <v>27125.999999970198</v>
      </c>
      <c r="H2359" s="152" t="s">
        <v>269</v>
      </c>
    </row>
    <row r="2361" spans="4:8" ht="12.75">
      <c r="D2361" s="131">
        <v>41605.49569398165</v>
      </c>
      <c r="F2361" s="131">
        <v>26500.999999970198</v>
      </c>
      <c r="G2361" s="131">
        <v>27152.999999970198</v>
      </c>
      <c r="H2361" s="152" t="s">
        <v>270</v>
      </c>
    </row>
    <row r="2363" spans="4:8" ht="12.75">
      <c r="D2363" s="131">
        <v>41110.30646264553</v>
      </c>
      <c r="F2363" s="131">
        <v>26960</v>
      </c>
      <c r="G2363" s="131">
        <v>27310</v>
      </c>
      <c r="H2363" s="152" t="s">
        <v>271</v>
      </c>
    </row>
    <row r="2365" spans="1:8" ht="12.75">
      <c r="A2365" s="147" t="s">
        <v>775</v>
      </c>
      <c r="C2365" s="153" t="s">
        <v>776</v>
      </c>
      <c r="D2365" s="131">
        <v>41520.583109001316</v>
      </c>
      <c r="F2365" s="131">
        <v>26749.99999999007</v>
      </c>
      <c r="G2365" s="131">
        <v>27196.333333313465</v>
      </c>
      <c r="H2365" s="131">
        <v>14541.740181751733</v>
      </c>
    </row>
    <row r="2366" spans="1:8" ht="12.75">
      <c r="A2366" s="130">
        <v>38380.98</v>
      </c>
      <c r="C2366" s="153" t="s">
        <v>777</v>
      </c>
      <c r="D2366" s="131">
        <v>375.09921758629963</v>
      </c>
      <c r="F2366" s="131">
        <v>231.97198108290507</v>
      </c>
      <c r="G2366" s="131">
        <v>99.35961622605303</v>
      </c>
      <c r="H2366" s="131">
        <v>375.09921758629963</v>
      </c>
    </row>
    <row r="2368" spans="3:8" ht="12.75">
      <c r="C2368" s="153" t="s">
        <v>778</v>
      </c>
      <c r="D2368" s="131">
        <v>0.9034054666370552</v>
      </c>
      <c r="F2368" s="131">
        <v>0.8671849760111822</v>
      </c>
      <c r="G2368" s="131">
        <v>0.3653419562421121</v>
      </c>
      <c r="H2368" s="131">
        <v>2.5794658197579916</v>
      </c>
    </row>
    <row r="2369" spans="1:10" ht="12.75">
      <c r="A2369" s="147" t="s">
        <v>767</v>
      </c>
      <c r="C2369" s="148" t="s">
        <v>768</v>
      </c>
      <c r="D2369" s="148" t="s">
        <v>769</v>
      </c>
      <c r="F2369" s="148" t="s">
        <v>770</v>
      </c>
      <c r="G2369" s="148" t="s">
        <v>771</v>
      </c>
      <c r="H2369" s="148" t="s">
        <v>772</v>
      </c>
      <c r="I2369" s="149" t="s">
        <v>773</v>
      </c>
      <c r="J2369" s="148" t="s">
        <v>774</v>
      </c>
    </row>
    <row r="2370" spans="1:8" ht="12.75">
      <c r="A2370" s="150" t="s">
        <v>842</v>
      </c>
      <c r="C2370" s="151">
        <v>231.6040000000503</v>
      </c>
      <c r="D2370" s="131">
        <v>100757.63530290127</v>
      </c>
      <c r="F2370" s="131">
        <v>20352</v>
      </c>
      <c r="G2370" s="131">
        <v>21719</v>
      </c>
      <c r="H2370" s="152" t="s">
        <v>272</v>
      </c>
    </row>
    <row r="2372" spans="4:8" ht="12.75">
      <c r="D2372" s="131">
        <v>102099.43756747246</v>
      </c>
      <c r="F2372" s="131">
        <v>19984</v>
      </c>
      <c r="G2372" s="131">
        <v>21286</v>
      </c>
      <c r="H2372" s="152" t="s">
        <v>273</v>
      </c>
    </row>
    <row r="2374" spans="4:8" ht="12.75">
      <c r="D2374" s="131">
        <v>102612.93924033642</v>
      </c>
      <c r="F2374" s="131">
        <v>20077</v>
      </c>
      <c r="G2374" s="131">
        <v>20922</v>
      </c>
      <c r="H2374" s="152" t="s">
        <v>274</v>
      </c>
    </row>
    <row r="2376" spans="1:8" ht="12.75">
      <c r="A2376" s="147" t="s">
        <v>775</v>
      </c>
      <c r="C2376" s="153" t="s">
        <v>776</v>
      </c>
      <c r="D2376" s="131">
        <v>101823.33737023672</v>
      </c>
      <c r="F2376" s="131">
        <v>20137.666666666668</v>
      </c>
      <c r="G2376" s="131">
        <v>21309</v>
      </c>
      <c r="H2376" s="131">
        <v>81060.67614821615</v>
      </c>
    </row>
    <row r="2377" spans="1:8" ht="12.75">
      <c r="A2377" s="130">
        <v>38380.980462962965</v>
      </c>
      <c r="C2377" s="153" t="s">
        <v>777</v>
      </c>
      <c r="D2377" s="131">
        <v>957.9726845016521</v>
      </c>
      <c r="F2377" s="131">
        <v>191.35394778612053</v>
      </c>
      <c r="G2377" s="131">
        <v>398.99749372646437</v>
      </c>
      <c r="H2377" s="131">
        <v>957.9726845016521</v>
      </c>
    </row>
    <row r="2379" spans="3:8" ht="12.75">
      <c r="C2379" s="153" t="s">
        <v>778</v>
      </c>
      <c r="D2379" s="131">
        <v>0.9408183911890423</v>
      </c>
      <c r="F2379" s="131">
        <v>0.9502289960080802</v>
      </c>
      <c r="G2379" s="131">
        <v>1.8724364997253007</v>
      </c>
      <c r="H2379" s="131">
        <v>1.1817970562570166</v>
      </c>
    </row>
    <row r="2380" spans="1:10" ht="12.75">
      <c r="A2380" s="147" t="s">
        <v>767</v>
      </c>
      <c r="C2380" s="148" t="s">
        <v>768</v>
      </c>
      <c r="D2380" s="148" t="s">
        <v>769</v>
      </c>
      <c r="F2380" s="148" t="s">
        <v>770</v>
      </c>
      <c r="G2380" s="148" t="s">
        <v>771</v>
      </c>
      <c r="H2380" s="148" t="s">
        <v>772</v>
      </c>
      <c r="I2380" s="149" t="s">
        <v>773</v>
      </c>
      <c r="J2380" s="148" t="s">
        <v>774</v>
      </c>
    </row>
    <row r="2381" spans="1:8" ht="12.75">
      <c r="A2381" s="150" t="s">
        <v>840</v>
      </c>
      <c r="C2381" s="151">
        <v>267.7160000000149</v>
      </c>
      <c r="D2381" s="131">
        <v>45541.30401957035</v>
      </c>
      <c r="F2381" s="131">
        <v>5049.5</v>
      </c>
      <c r="G2381" s="131">
        <v>5189</v>
      </c>
      <c r="H2381" s="152" t="s">
        <v>275</v>
      </c>
    </row>
    <row r="2383" spans="4:8" ht="12.75">
      <c r="D2383" s="131">
        <v>46068.63453018665</v>
      </c>
      <c r="F2383" s="131">
        <v>5139.5</v>
      </c>
      <c r="G2383" s="131">
        <v>5187.5</v>
      </c>
      <c r="H2383" s="152" t="s">
        <v>276</v>
      </c>
    </row>
    <row r="2385" spans="4:8" ht="12.75">
      <c r="D2385" s="131">
        <v>46069.13286960125</v>
      </c>
      <c r="F2385" s="131">
        <v>5132</v>
      </c>
      <c r="G2385" s="131">
        <v>5186</v>
      </c>
      <c r="H2385" s="152" t="s">
        <v>277</v>
      </c>
    </row>
    <row r="2387" spans="1:8" ht="12.75">
      <c r="A2387" s="147" t="s">
        <v>775</v>
      </c>
      <c r="C2387" s="153" t="s">
        <v>776</v>
      </c>
      <c r="D2387" s="131">
        <v>45893.02380645275</v>
      </c>
      <c r="F2387" s="131">
        <v>5107</v>
      </c>
      <c r="G2387" s="131">
        <v>5187.5</v>
      </c>
      <c r="H2387" s="131">
        <v>40742.52861993049</v>
      </c>
    </row>
    <row r="2388" spans="1:8" ht="12.75">
      <c r="A2388" s="130">
        <v>38380.981099537035</v>
      </c>
      <c r="C2388" s="153" t="s">
        <v>777</v>
      </c>
      <c r="D2388" s="131">
        <v>304.5983723681073</v>
      </c>
      <c r="F2388" s="131">
        <v>49.93746088859545</v>
      </c>
      <c r="G2388" s="131">
        <v>1.5</v>
      </c>
      <c r="H2388" s="131">
        <v>304.5983723681073</v>
      </c>
    </row>
    <row r="2390" spans="3:8" ht="12.75">
      <c r="C2390" s="153" t="s">
        <v>778</v>
      </c>
      <c r="D2390" s="131">
        <v>0.6637138874368078</v>
      </c>
      <c r="F2390" s="131">
        <v>0.9778237886938603</v>
      </c>
      <c r="G2390" s="131">
        <v>0.02891566265060241</v>
      </c>
      <c r="H2390" s="131">
        <v>0.7476177416712997</v>
      </c>
    </row>
    <row r="2391" spans="1:10" ht="12.75">
      <c r="A2391" s="147" t="s">
        <v>767</v>
      </c>
      <c r="C2391" s="148" t="s">
        <v>768</v>
      </c>
      <c r="D2391" s="148" t="s">
        <v>769</v>
      </c>
      <c r="F2391" s="148" t="s">
        <v>770</v>
      </c>
      <c r="G2391" s="148" t="s">
        <v>771</v>
      </c>
      <c r="H2391" s="148" t="s">
        <v>772</v>
      </c>
      <c r="I2391" s="149" t="s">
        <v>773</v>
      </c>
      <c r="J2391" s="148" t="s">
        <v>774</v>
      </c>
    </row>
    <row r="2392" spans="1:8" ht="12.75">
      <c r="A2392" s="150" t="s">
        <v>839</v>
      </c>
      <c r="C2392" s="151">
        <v>292.40199999976903</v>
      </c>
      <c r="D2392" s="131">
        <v>24598.759242594242</v>
      </c>
      <c r="F2392" s="131">
        <v>19810</v>
      </c>
      <c r="G2392" s="131">
        <v>19275.25</v>
      </c>
      <c r="H2392" s="152" t="s">
        <v>278</v>
      </c>
    </row>
    <row r="2394" spans="4:8" ht="12.75">
      <c r="D2394" s="131">
        <v>24315.02012887597</v>
      </c>
      <c r="F2394" s="131">
        <v>19695</v>
      </c>
      <c r="G2394" s="131">
        <v>19531.5</v>
      </c>
      <c r="H2394" s="152" t="s">
        <v>279</v>
      </c>
    </row>
    <row r="2396" spans="4:8" ht="12.75">
      <c r="D2396" s="131">
        <v>24521.751263052225</v>
      </c>
      <c r="F2396" s="131">
        <v>19859.25</v>
      </c>
      <c r="G2396" s="131">
        <v>19538.5</v>
      </c>
      <c r="H2396" s="152" t="s">
        <v>280</v>
      </c>
    </row>
    <row r="2398" spans="1:8" ht="12.75">
      <c r="A2398" s="147" t="s">
        <v>775</v>
      </c>
      <c r="C2398" s="153" t="s">
        <v>776</v>
      </c>
      <c r="D2398" s="131">
        <v>24478.510211507477</v>
      </c>
      <c r="F2398" s="131">
        <v>19788.083333333332</v>
      </c>
      <c r="G2398" s="131">
        <v>19448.416666666668</v>
      </c>
      <c r="H2398" s="131">
        <v>4886.592833603259</v>
      </c>
    </row>
    <row r="2399" spans="1:8" ht="12.75">
      <c r="A2399" s="130">
        <v>38380.981782407405</v>
      </c>
      <c r="C2399" s="153" t="s">
        <v>777</v>
      </c>
      <c r="D2399" s="131">
        <v>146.72870396566532</v>
      </c>
      <c r="F2399" s="131">
        <v>84.28980266517021</v>
      </c>
      <c r="G2399" s="131">
        <v>150.0075692534658</v>
      </c>
      <c r="H2399" s="131">
        <v>146.72870396566532</v>
      </c>
    </row>
    <row r="2401" spans="3:8" ht="12.75">
      <c r="C2401" s="153" t="s">
        <v>778</v>
      </c>
      <c r="D2401" s="131">
        <v>0.5994184396756604</v>
      </c>
      <c r="F2401" s="131">
        <v>0.4259624403500603</v>
      </c>
      <c r="G2401" s="131">
        <v>0.7713099314175486</v>
      </c>
      <c r="H2401" s="131">
        <v>3.002679146023119</v>
      </c>
    </row>
    <row r="2402" spans="1:10" ht="12.75">
      <c r="A2402" s="147" t="s">
        <v>767</v>
      </c>
      <c r="C2402" s="148" t="s">
        <v>768</v>
      </c>
      <c r="D2402" s="148" t="s">
        <v>769</v>
      </c>
      <c r="F2402" s="148" t="s">
        <v>770</v>
      </c>
      <c r="G2402" s="148" t="s">
        <v>771</v>
      </c>
      <c r="H2402" s="148" t="s">
        <v>772</v>
      </c>
      <c r="I2402" s="149" t="s">
        <v>773</v>
      </c>
      <c r="J2402" s="148" t="s">
        <v>774</v>
      </c>
    </row>
    <row r="2403" spans="1:8" ht="12.75">
      <c r="A2403" s="150" t="s">
        <v>893</v>
      </c>
      <c r="C2403" s="151">
        <v>309.418</v>
      </c>
      <c r="D2403" s="131">
        <v>25777.602805763483</v>
      </c>
      <c r="F2403" s="131">
        <v>6260</v>
      </c>
      <c r="G2403" s="131">
        <v>6272</v>
      </c>
      <c r="H2403" s="152" t="s">
        <v>281</v>
      </c>
    </row>
    <row r="2405" spans="4:8" ht="12.75">
      <c r="D2405" s="131">
        <v>24906.396676898003</v>
      </c>
      <c r="F2405" s="131">
        <v>6418.000000007451</v>
      </c>
      <c r="G2405" s="131">
        <v>6344</v>
      </c>
      <c r="H2405" s="152" t="s">
        <v>282</v>
      </c>
    </row>
    <row r="2407" spans="4:8" ht="12.75">
      <c r="D2407" s="131">
        <v>25808.61810722947</v>
      </c>
      <c r="F2407" s="131">
        <v>6396</v>
      </c>
      <c r="G2407" s="131">
        <v>6030</v>
      </c>
      <c r="H2407" s="152" t="s">
        <v>283</v>
      </c>
    </row>
    <row r="2409" spans="1:8" ht="12.75">
      <c r="A2409" s="147" t="s">
        <v>775</v>
      </c>
      <c r="C2409" s="153" t="s">
        <v>776</v>
      </c>
      <c r="D2409" s="131">
        <v>25497.53919663032</v>
      </c>
      <c r="F2409" s="131">
        <v>6358.000000002483</v>
      </c>
      <c r="G2409" s="131">
        <v>6215.333333333334</v>
      </c>
      <c r="H2409" s="131">
        <v>19219.531489500132</v>
      </c>
    </row>
    <row r="2410" spans="1:8" ht="12.75">
      <c r="A2410" s="130">
        <v>38380.982256944444</v>
      </c>
      <c r="C2410" s="153" t="s">
        <v>777</v>
      </c>
      <c r="D2410" s="131">
        <v>512.1792617899346</v>
      </c>
      <c r="F2410" s="131">
        <v>85.58037158393886</v>
      </c>
      <c r="G2410" s="131">
        <v>164.4911345128768</v>
      </c>
      <c r="H2410" s="131">
        <v>512.1792617899346</v>
      </c>
    </row>
    <row r="2412" spans="3:8" ht="12.75">
      <c r="C2412" s="153" t="s">
        <v>778</v>
      </c>
      <c r="D2412" s="131">
        <v>2.0087399722778843</v>
      </c>
      <c r="F2412" s="131">
        <v>1.3460266055977572</v>
      </c>
      <c r="G2412" s="131">
        <v>2.646537614172641</v>
      </c>
      <c r="H2412" s="131">
        <v>2.6648894228756013</v>
      </c>
    </row>
    <row r="2413" spans="1:10" ht="12.75">
      <c r="A2413" s="147" t="s">
        <v>767</v>
      </c>
      <c r="C2413" s="148" t="s">
        <v>768</v>
      </c>
      <c r="D2413" s="148" t="s">
        <v>769</v>
      </c>
      <c r="F2413" s="148" t="s">
        <v>770</v>
      </c>
      <c r="G2413" s="148" t="s">
        <v>771</v>
      </c>
      <c r="H2413" s="148" t="s">
        <v>772</v>
      </c>
      <c r="I2413" s="149" t="s">
        <v>773</v>
      </c>
      <c r="J2413" s="148" t="s">
        <v>774</v>
      </c>
    </row>
    <row r="2414" spans="1:8" ht="12.75">
      <c r="A2414" s="150" t="s">
        <v>843</v>
      </c>
      <c r="C2414" s="151">
        <v>324.75400000019</v>
      </c>
      <c r="D2414" s="131">
        <v>40837.11827588081</v>
      </c>
      <c r="F2414" s="131">
        <v>27118.000000029802</v>
      </c>
      <c r="G2414" s="131">
        <v>24508</v>
      </c>
      <c r="H2414" s="152" t="s">
        <v>284</v>
      </c>
    </row>
    <row r="2416" spans="4:8" ht="12.75">
      <c r="D2416" s="131">
        <v>41182.350140333176</v>
      </c>
      <c r="F2416" s="131">
        <v>26812</v>
      </c>
      <c r="G2416" s="131">
        <v>24725</v>
      </c>
      <c r="H2416" s="152" t="s">
        <v>285</v>
      </c>
    </row>
    <row r="2418" spans="4:8" ht="12.75">
      <c r="D2418" s="131">
        <v>40435.46317392588</v>
      </c>
      <c r="F2418" s="131">
        <v>26598</v>
      </c>
      <c r="G2418" s="131">
        <v>24351</v>
      </c>
      <c r="H2418" s="152" t="s">
        <v>286</v>
      </c>
    </row>
    <row r="2420" spans="1:8" ht="12.75">
      <c r="A2420" s="147" t="s">
        <v>775</v>
      </c>
      <c r="C2420" s="153" t="s">
        <v>776</v>
      </c>
      <c r="D2420" s="131">
        <v>40818.31053004662</v>
      </c>
      <c r="F2420" s="131">
        <v>26842.666666676603</v>
      </c>
      <c r="G2420" s="131">
        <v>24528</v>
      </c>
      <c r="H2420" s="131">
        <v>14683.749126530953</v>
      </c>
    </row>
    <row r="2421" spans="1:8" ht="12.75">
      <c r="A2421" s="130">
        <v>38380.98273148148</v>
      </c>
      <c r="C2421" s="153" t="s">
        <v>777</v>
      </c>
      <c r="D2421" s="131">
        <v>373.79852009428083</v>
      </c>
      <c r="F2421" s="131">
        <v>261.35289044063546</v>
      </c>
      <c r="G2421" s="131">
        <v>187.8004259846074</v>
      </c>
      <c r="H2421" s="131">
        <v>373.79852009428083</v>
      </c>
    </row>
    <row r="2423" spans="3:8" ht="12.75">
      <c r="C2423" s="153" t="s">
        <v>778</v>
      </c>
      <c r="D2423" s="131">
        <v>0.9157618608911443</v>
      </c>
      <c r="F2423" s="131">
        <v>0.9736472671885756</v>
      </c>
      <c r="G2423" s="131">
        <v>0.7656573140272642</v>
      </c>
      <c r="H2423" s="131">
        <v>2.54566130811165</v>
      </c>
    </row>
    <row r="2424" spans="1:10" ht="12.75">
      <c r="A2424" s="147" t="s">
        <v>767</v>
      </c>
      <c r="C2424" s="148" t="s">
        <v>768</v>
      </c>
      <c r="D2424" s="148" t="s">
        <v>769</v>
      </c>
      <c r="F2424" s="148" t="s">
        <v>770</v>
      </c>
      <c r="G2424" s="148" t="s">
        <v>771</v>
      </c>
      <c r="H2424" s="148" t="s">
        <v>772</v>
      </c>
      <c r="I2424" s="149" t="s">
        <v>773</v>
      </c>
      <c r="J2424" s="148" t="s">
        <v>774</v>
      </c>
    </row>
    <row r="2425" spans="1:8" ht="12.75">
      <c r="A2425" s="150" t="s">
        <v>862</v>
      </c>
      <c r="C2425" s="151">
        <v>343.82299999985844</v>
      </c>
      <c r="D2425" s="131">
        <v>23646.024404227734</v>
      </c>
      <c r="F2425" s="131">
        <v>21876</v>
      </c>
      <c r="G2425" s="131">
        <v>22384</v>
      </c>
      <c r="H2425" s="152" t="s">
        <v>287</v>
      </c>
    </row>
    <row r="2427" spans="4:8" ht="12.75">
      <c r="D2427" s="131">
        <v>23571.46743181348</v>
      </c>
      <c r="F2427" s="131">
        <v>21928</v>
      </c>
      <c r="G2427" s="131">
        <v>22042</v>
      </c>
      <c r="H2427" s="152" t="s">
        <v>288</v>
      </c>
    </row>
    <row r="2429" spans="4:8" ht="12.75">
      <c r="D2429" s="131">
        <v>23582</v>
      </c>
      <c r="F2429" s="131">
        <v>22258</v>
      </c>
      <c r="G2429" s="131">
        <v>22046</v>
      </c>
      <c r="H2429" s="152" t="s">
        <v>289</v>
      </c>
    </row>
    <row r="2431" spans="1:8" ht="12.75">
      <c r="A2431" s="147" t="s">
        <v>775</v>
      </c>
      <c r="C2431" s="153" t="s">
        <v>776</v>
      </c>
      <c r="D2431" s="131">
        <v>23599.830612013735</v>
      </c>
      <c r="F2431" s="131">
        <v>22020.666666666664</v>
      </c>
      <c r="G2431" s="131">
        <v>22157.333333333336</v>
      </c>
      <c r="H2431" s="131">
        <v>1520.6885355110053</v>
      </c>
    </row>
    <row r="2432" spans="1:8" ht="12.75">
      <c r="A2432" s="130">
        <v>38380.9831712963</v>
      </c>
      <c r="C2432" s="153" t="s">
        <v>777</v>
      </c>
      <c r="D2432" s="131">
        <v>40.350137265841276</v>
      </c>
      <c r="F2432" s="131">
        <v>207.174644523246</v>
      </c>
      <c r="G2432" s="131">
        <v>196.30927979424033</v>
      </c>
      <c r="H2432" s="131">
        <v>40.350137265841276</v>
      </c>
    </row>
    <row r="2434" spans="3:8" ht="12.75">
      <c r="C2434" s="153" t="s">
        <v>778</v>
      </c>
      <c r="D2434" s="131">
        <v>0.1709763850817668</v>
      </c>
      <c r="F2434" s="131">
        <v>0.9408191298624596</v>
      </c>
      <c r="G2434" s="131">
        <v>0.8859788172203648</v>
      </c>
      <c r="H2434" s="131">
        <v>2.6534123407645858</v>
      </c>
    </row>
    <row r="2435" spans="1:10" ht="12.75">
      <c r="A2435" s="147" t="s">
        <v>767</v>
      </c>
      <c r="C2435" s="148" t="s">
        <v>768</v>
      </c>
      <c r="D2435" s="148" t="s">
        <v>769</v>
      </c>
      <c r="F2435" s="148" t="s">
        <v>770</v>
      </c>
      <c r="G2435" s="148" t="s">
        <v>771</v>
      </c>
      <c r="H2435" s="148" t="s">
        <v>772</v>
      </c>
      <c r="I2435" s="149" t="s">
        <v>773</v>
      </c>
      <c r="J2435" s="148" t="s">
        <v>774</v>
      </c>
    </row>
    <row r="2436" spans="1:8" ht="12.75">
      <c r="A2436" s="150" t="s">
        <v>844</v>
      </c>
      <c r="C2436" s="151">
        <v>361.38400000007823</v>
      </c>
      <c r="D2436" s="131">
        <v>35203.47625786066</v>
      </c>
      <c r="F2436" s="131">
        <v>22930</v>
      </c>
      <c r="G2436" s="131">
        <v>23042</v>
      </c>
      <c r="H2436" s="152" t="s">
        <v>290</v>
      </c>
    </row>
    <row r="2438" spans="4:8" ht="12.75">
      <c r="D2438" s="131">
        <v>35036.55380940437</v>
      </c>
      <c r="F2438" s="131">
        <v>23036</v>
      </c>
      <c r="G2438" s="131">
        <v>22994</v>
      </c>
      <c r="H2438" s="152" t="s">
        <v>291</v>
      </c>
    </row>
    <row r="2440" spans="4:8" ht="12.75">
      <c r="D2440" s="131">
        <v>34976.31095701456</v>
      </c>
      <c r="F2440" s="131">
        <v>23826</v>
      </c>
      <c r="G2440" s="131">
        <v>22934</v>
      </c>
      <c r="H2440" s="152" t="s">
        <v>292</v>
      </c>
    </row>
    <row r="2442" spans="1:8" ht="12.75">
      <c r="A2442" s="147" t="s">
        <v>775</v>
      </c>
      <c r="C2442" s="153" t="s">
        <v>776</v>
      </c>
      <c r="D2442" s="131">
        <v>35072.113674759865</v>
      </c>
      <c r="F2442" s="131">
        <v>23264</v>
      </c>
      <c r="G2442" s="131">
        <v>22990</v>
      </c>
      <c r="H2442" s="131">
        <v>11934.05621921951</v>
      </c>
    </row>
    <row r="2443" spans="1:8" ht="12.75">
      <c r="A2443" s="130">
        <v>38380.98359953704</v>
      </c>
      <c r="C2443" s="153" t="s">
        <v>777</v>
      </c>
      <c r="D2443" s="131">
        <v>117.68345888595104</v>
      </c>
      <c r="F2443" s="131">
        <v>489.5834964538735</v>
      </c>
      <c r="G2443" s="131">
        <v>54.110997033874725</v>
      </c>
      <c r="H2443" s="131">
        <v>117.68345888595104</v>
      </c>
    </row>
    <row r="2445" spans="3:8" ht="12.75">
      <c r="C2445" s="153" t="s">
        <v>778</v>
      </c>
      <c r="D2445" s="131">
        <v>0.3355470958416846</v>
      </c>
      <c r="F2445" s="131">
        <v>2.104468261923459</v>
      </c>
      <c r="G2445" s="131">
        <v>0.23536753820737158</v>
      </c>
      <c r="H2445" s="131">
        <v>0.9861145005871907</v>
      </c>
    </row>
    <row r="2446" spans="1:10" ht="12.75">
      <c r="A2446" s="147" t="s">
        <v>767</v>
      </c>
      <c r="C2446" s="148" t="s">
        <v>768</v>
      </c>
      <c r="D2446" s="148" t="s">
        <v>769</v>
      </c>
      <c r="F2446" s="148" t="s">
        <v>770</v>
      </c>
      <c r="G2446" s="148" t="s">
        <v>771</v>
      </c>
      <c r="H2446" s="148" t="s">
        <v>772</v>
      </c>
      <c r="I2446" s="149" t="s">
        <v>773</v>
      </c>
      <c r="J2446" s="148" t="s">
        <v>774</v>
      </c>
    </row>
    <row r="2447" spans="1:8" ht="12.75">
      <c r="A2447" s="150" t="s">
        <v>863</v>
      </c>
      <c r="C2447" s="151">
        <v>371.029</v>
      </c>
      <c r="D2447" s="131">
        <v>32909</v>
      </c>
      <c r="F2447" s="131">
        <v>30702</v>
      </c>
      <c r="G2447" s="131">
        <v>31358</v>
      </c>
      <c r="H2447" s="152" t="s">
        <v>293</v>
      </c>
    </row>
    <row r="2449" spans="4:8" ht="12.75">
      <c r="D2449" s="131">
        <v>33266.757928431034</v>
      </c>
      <c r="F2449" s="131">
        <v>31286</v>
      </c>
      <c r="G2449" s="131">
        <v>31420.000000029802</v>
      </c>
      <c r="H2449" s="152" t="s">
        <v>294</v>
      </c>
    </row>
    <row r="2451" spans="4:8" ht="12.75">
      <c r="D2451" s="131">
        <v>33633.88252800703</v>
      </c>
      <c r="F2451" s="131">
        <v>30916.000000029802</v>
      </c>
      <c r="G2451" s="131">
        <v>31140</v>
      </c>
      <c r="H2451" s="152" t="s">
        <v>295</v>
      </c>
    </row>
    <row r="2453" spans="1:8" ht="12.75">
      <c r="A2453" s="147" t="s">
        <v>775</v>
      </c>
      <c r="C2453" s="153" t="s">
        <v>776</v>
      </c>
      <c r="D2453" s="131">
        <v>33269.88015214602</v>
      </c>
      <c r="F2453" s="131">
        <v>30968.00000000993</v>
      </c>
      <c r="G2453" s="131">
        <v>31306.00000000993</v>
      </c>
      <c r="H2453" s="131">
        <v>2173.254359324248</v>
      </c>
    </row>
    <row r="2454" spans="1:8" ht="12.75">
      <c r="A2454" s="130">
        <v>38380.98403935185</v>
      </c>
      <c r="C2454" s="153" t="s">
        <v>777</v>
      </c>
      <c r="D2454" s="131">
        <v>362.45134992579204</v>
      </c>
      <c r="F2454" s="131">
        <v>295.45219579278694</v>
      </c>
      <c r="G2454" s="131">
        <v>147.06461166186517</v>
      </c>
      <c r="H2454" s="131">
        <v>362.45134992579204</v>
      </c>
    </row>
    <row r="2456" spans="3:8" ht="12.75">
      <c r="C2456" s="153" t="s">
        <v>778</v>
      </c>
      <c r="D2456" s="131">
        <v>1.0894278797166415</v>
      </c>
      <c r="F2456" s="131">
        <v>0.9540564317769704</v>
      </c>
      <c r="G2456" s="131">
        <v>0.46976493854794144</v>
      </c>
      <c r="H2456" s="131">
        <v>16.677815386436986</v>
      </c>
    </row>
    <row r="2457" spans="1:10" ht="12.75">
      <c r="A2457" s="147" t="s">
        <v>767</v>
      </c>
      <c r="C2457" s="148" t="s">
        <v>768</v>
      </c>
      <c r="D2457" s="148" t="s">
        <v>769</v>
      </c>
      <c r="F2457" s="148" t="s">
        <v>770</v>
      </c>
      <c r="G2457" s="148" t="s">
        <v>771</v>
      </c>
      <c r="H2457" s="148" t="s">
        <v>772</v>
      </c>
      <c r="I2457" s="149" t="s">
        <v>773</v>
      </c>
      <c r="J2457" s="148" t="s">
        <v>774</v>
      </c>
    </row>
    <row r="2458" spans="1:8" ht="12.75">
      <c r="A2458" s="150" t="s">
        <v>838</v>
      </c>
      <c r="C2458" s="151">
        <v>407.77100000018254</v>
      </c>
      <c r="D2458" s="131">
        <v>726636.7158679962</v>
      </c>
      <c r="F2458" s="131">
        <v>64400</v>
      </c>
      <c r="G2458" s="131">
        <v>64900</v>
      </c>
      <c r="H2458" s="152" t="s">
        <v>296</v>
      </c>
    </row>
    <row r="2460" spans="4:8" ht="12.75">
      <c r="D2460" s="131">
        <v>720649.1519727707</v>
      </c>
      <c r="F2460" s="131">
        <v>65000</v>
      </c>
      <c r="G2460" s="131">
        <v>63700</v>
      </c>
      <c r="H2460" s="152" t="s">
        <v>297</v>
      </c>
    </row>
    <row r="2462" spans="4:8" ht="12.75">
      <c r="D2462" s="131">
        <v>708212.758477211</v>
      </c>
      <c r="F2462" s="131">
        <v>64800</v>
      </c>
      <c r="G2462" s="131">
        <v>64300</v>
      </c>
      <c r="H2462" s="152" t="s">
        <v>298</v>
      </c>
    </row>
    <row r="2464" spans="1:8" ht="12.75">
      <c r="A2464" s="147" t="s">
        <v>775</v>
      </c>
      <c r="C2464" s="153" t="s">
        <v>776</v>
      </c>
      <c r="D2464" s="131">
        <v>718499.5421059926</v>
      </c>
      <c r="F2464" s="131">
        <v>64733.33333333333</v>
      </c>
      <c r="G2464" s="131">
        <v>64300</v>
      </c>
      <c r="H2464" s="131">
        <v>653986.4184162652</v>
      </c>
    </row>
    <row r="2465" spans="1:8" ht="12.75">
      <c r="A2465" s="130">
        <v>38380.98451388889</v>
      </c>
      <c r="C2465" s="153" t="s">
        <v>777</v>
      </c>
      <c r="D2465" s="131">
        <v>9398.200275523723</v>
      </c>
      <c r="F2465" s="131">
        <v>305.5050463303894</v>
      </c>
      <c r="G2465" s="131">
        <v>600</v>
      </c>
      <c r="H2465" s="131">
        <v>9398.200275523723</v>
      </c>
    </row>
    <row r="2467" spans="3:8" ht="12.75">
      <c r="C2467" s="153" t="s">
        <v>778</v>
      </c>
      <c r="D2467" s="131">
        <v>1.308031491290402</v>
      </c>
      <c r="F2467" s="131">
        <v>0.47194394386774896</v>
      </c>
      <c r="G2467" s="131">
        <v>0.9331259720062208</v>
      </c>
      <c r="H2467" s="131">
        <v>1.4370635246956653</v>
      </c>
    </row>
    <row r="2468" spans="1:10" ht="12.75">
      <c r="A2468" s="147" t="s">
        <v>767</v>
      </c>
      <c r="C2468" s="148" t="s">
        <v>768</v>
      </c>
      <c r="D2468" s="148" t="s">
        <v>769</v>
      </c>
      <c r="F2468" s="148" t="s">
        <v>770</v>
      </c>
      <c r="G2468" s="148" t="s">
        <v>771</v>
      </c>
      <c r="H2468" s="148" t="s">
        <v>772</v>
      </c>
      <c r="I2468" s="149" t="s">
        <v>773</v>
      </c>
      <c r="J2468" s="148" t="s">
        <v>774</v>
      </c>
    </row>
    <row r="2469" spans="1:8" ht="12.75">
      <c r="A2469" s="150" t="s">
        <v>845</v>
      </c>
      <c r="C2469" s="151">
        <v>455.40299999993294</v>
      </c>
      <c r="D2469" s="131">
        <v>51198.171723246574</v>
      </c>
      <c r="F2469" s="131">
        <v>43065</v>
      </c>
      <c r="G2469" s="131">
        <v>45335</v>
      </c>
      <c r="H2469" s="152" t="s">
        <v>299</v>
      </c>
    </row>
    <row r="2471" spans="4:8" ht="12.75">
      <c r="D2471" s="131">
        <v>51737.02699363232</v>
      </c>
      <c r="F2471" s="131">
        <v>43335</v>
      </c>
      <c r="G2471" s="131">
        <v>45287.5</v>
      </c>
      <c r="H2471" s="152" t="s">
        <v>300</v>
      </c>
    </row>
    <row r="2473" spans="4:8" ht="12.75">
      <c r="D2473" s="131">
        <v>51206.67697709799</v>
      </c>
      <c r="F2473" s="131">
        <v>43582.5</v>
      </c>
      <c r="G2473" s="131">
        <v>45180</v>
      </c>
      <c r="H2473" s="152" t="s">
        <v>301</v>
      </c>
    </row>
    <row r="2475" spans="1:8" ht="12.75">
      <c r="A2475" s="147" t="s">
        <v>775</v>
      </c>
      <c r="C2475" s="153" t="s">
        <v>776</v>
      </c>
      <c r="D2475" s="131">
        <v>51380.62523132563</v>
      </c>
      <c r="F2475" s="131">
        <v>43327.5</v>
      </c>
      <c r="G2475" s="131">
        <v>45267.5</v>
      </c>
      <c r="H2475" s="131">
        <v>7088.764766209346</v>
      </c>
    </row>
    <row r="2476" spans="1:8" ht="12.75">
      <c r="A2476" s="130">
        <v>38380.98515046296</v>
      </c>
      <c r="C2476" s="153" t="s">
        <v>777</v>
      </c>
      <c r="D2476" s="131">
        <v>308.68227511111394</v>
      </c>
      <c r="F2476" s="131">
        <v>258.83150890106094</v>
      </c>
      <c r="G2476" s="131">
        <v>79.41190087134297</v>
      </c>
      <c r="H2476" s="131">
        <v>308.68227511111394</v>
      </c>
    </row>
    <row r="2478" spans="3:8" ht="12.75">
      <c r="C2478" s="153" t="s">
        <v>778</v>
      </c>
      <c r="D2478" s="131">
        <v>0.6007756303497008</v>
      </c>
      <c r="F2478" s="131">
        <v>0.5973838991427176</v>
      </c>
      <c r="G2478" s="131">
        <v>0.17542806841849665</v>
      </c>
      <c r="H2478" s="131">
        <v>4.354528402219491</v>
      </c>
    </row>
    <row r="2479" spans="1:16" ht="12.75">
      <c r="A2479" s="141" t="s">
        <v>758</v>
      </c>
      <c r="B2479" s="136" t="s">
        <v>302</v>
      </c>
      <c r="D2479" s="141" t="s">
        <v>759</v>
      </c>
      <c r="E2479" s="136" t="s">
        <v>760</v>
      </c>
      <c r="F2479" s="137" t="s">
        <v>806</v>
      </c>
      <c r="G2479" s="142" t="s">
        <v>762</v>
      </c>
      <c r="H2479" s="143">
        <v>2</v>
      </c>
      <c r="I2479" s="144" t="s">
        <v>763</v>
      </c>
      <c r="J2479" s="143">
        <v>7</v>
      </c>
      <c r="K2479" s="142" t="s">
        <v>764</v>
      </c>
      <c r="L2479" s="145">
        <v>1</v>
      </c>
      <c r="M2479" s="142" t="s">
        <v>765</v>
      </c>
      <c r="N2479" s="146">
        <v>1</v>
      </c>
      <c r="O2479" s="142" t="s">
        <v>766</v>
      </c>
      <c r="P2479" s="146">
        <v>1</v>
      </c>
    </row>
    <row r="2481" spans="1:10" ht="12.75">
      <c r="A2481" s="147" t="s">
        <v>767</v>
      </c>
      <c r="C2481" s="148" t="s">
        <v>768</v>
      </c>
      <c r="D2481" s="148" t="s">
        <v>769</v>
      </c>
      <c r="F2481" s="148" t="s">
        <v>770</v>
      </c>
      <c r="G2481" s="148" t="s">
        <v>771</v>
      </c>
      <c r="H2481" s="148" t="s">
        <v>772</v>
      </c>
      <c r="I2481" s="149" t="s">
        <v>773</v>
      </c>
      <c r="J2481" s="148" t="s">
        <v>774</v>
      </c>
    </row>
    <row r="2482" spans="1:8" ht="12.75">
      <c r="A2482" s="150" t="s">
        <v>841</v>
      </c>
      <c r="C2482" s="151">
        <v>228.61599999992177</v>
      </c>
      <c r="D2482" s="131">
        <v>38788.68509751558</v>
      </c>
      <c r="F2482" s="131">
        <v>26667</v>
      </c>
      <c r="G2482" s="131">
        <v>27191.000000029802</v>
      </c>
      <c r="H2482" s="152" t="s">
        <v>303</v>
      </c>
    </row>
    <row r="2484" spans="4:8" ht="12.75">
      <c r="D2484" s="131">
        <v>38408.40093463659</v>
      </c>
      <c r="F2484" s="131">
        <v>26588</v>
      </c>
      <c r="G2484" s="131">
        <v>27544</v>
      </c>
      <c r="H2484" s="152" t="s">
        <v>304</v>
      </c>
    </row>
    <row r="2486" spans="4:8" ht="12.75">
      <c r="D2486" s="131">
        <v>38806.682238161564</v>
      </c>
      <c r="F2486" s="131">
        <v>27063</v>
      </c>
      <c r="G2486" s="131">
        <v>27150.999999970198</v>
      </c>
      <c r="H2486" s="152" t="s">
        <v>305</v>
      </c>
    </row>
    <row r="2488" spans="1:8" ht="12.75">
      <c r="A2488" s="147" t="s">
        <v>775</v>
      </c>
      <c r="C2488" s="153" t="s">
        <v>776</v>
      </c>
      <c r="D2488" s="131">
        <v>38667.922756771244</v>
      </c>
      <c r="F2488" s="131">
        <v>26772.666666666664</v>
      </c>
      <c r="G2488" s="131">
        <v>27295.333333333336</v>
      </c>
      <c r="H2488" s="131">
        <v>11627.275724196505</v>
      </c>
    </row>
    <row r="2489" spans="1:8" ht="12.75">
      <c r="A2489" s="130">
        <v>38380.98738425926</v>
      </c>
      <c r="C2489" s="153" t="s">
        <v>777</v>
      </c>
      <c r="D2489" s="131">
        <v>224.9325596501933</v>
      </c>
      <c r="F2489" s="131">
        <v>254.51980931419334</v>
      </c>
      <c r="G2489" s="131">
        <v>216.278370010859</v>
      </c>
      <c r="H2489" s="131">
        <v>224.9325596501933</v>
      </c>
    </row>
    <row r="2491" spans="3:8" ht="12.75">
      <c r="C2491" s="153" t="s">
        <v>778</v>
      </c>
      <c r="D2491" s="131">
        <v>0.5817032403448793</v>
      </c>
      <c r="F2491" s="131">
        <v>0.9506703702066539</v>
      </c>
      <c r="G2491" s="131">
        <v>0.792363908400187</v>
      </c>
      <c r="H2491" s="131">
        <v>1.9345250339432978</v>
      </c>
    </row>
    <row r="2492" spans="1:10" ht="12.75">
      <c r="A2492" s="147" t="s">
        <v>767</v>
      </c>
      <c r="C2492" s="148" t="s">
        <v>768</v>
      </c>
      <c r="D2492" s="148" t="s">
        <v>769</v>
      </c>
      <c r="F2492" s="148" t="s">
        <v>770</v>
      </c>
      <c r="G2492" s="148" t="s">
        <v>771</v>
      </c>
      <c r="H2492" s="148" t="s">
        <v>772</v>
      </c>
      <c r="I2492" s="149" t="s">
        <v>773</v>
      </c>
      <c r="J2492" s="148" t="s">
        <v>774</v>
      </c>
    </row>
    <row r="2493" spans="1:8" ht="12.75">
      <c r="A2493" s="150" t="s">
        <v>842</v>
      </c>
      <c r="C2493" s="151">
        <v>231.6040000000503</v>
      </c>
      <c r="D2493" s="131">
        <v>23027.23621594906</v>
      </c>
      <c r="F2493" s="131">
        <v>19874</v>
      </c>
      <c r="G2493" s="131">
        <v>21253</v>
      </c>
      <c r="H2493" s="152" t="s">
        <v>306</v>
      </c>
    </row>
    <row r="2495" spans="4:8" ht="12.75">
      <c r="D2495" s="131">
        <v>22885.739190012217</v>
      </c>
      <c r="F2495" s="131">
        <v>20195</v>
      </c>
      <c r="G2495" s="131">
        <v>20874</v>
      </c>
      <c r="H2495" s="152" t="s">
        <v>307</v>
      </c>
    </row>
    <row r="2497" spans="4:8" ht="12.75">
      <c r="D2497" s="131">
        <v>22716.84100419283</v>
      </c>
      <c r="F2497" s="131">
        <v>19580</v>
      </c>
      <c r="G2497" s="131">
        <v>21082</v>
      </c>
      <c r="H2497" s="152" t="s">
        <v>308</v>
      </c>
    </row>
    <row r="2499" spans="1:8" ht="12.75">
      <c r="A2499" s="147" t="s">
        <v>775</v>
      </c>
      <c r="C2499" s="153" t="s">
        <v>776</v>
      </c>
      <c r="D2499" s="131">
        <v>22876.60547005137</v>
      </c>
      <c r="F2499" s="131">
        <v>19883</v>
      </c>
      <c r="G2499" s="131">
        <v>21069.666666666664</v>
      </c>
      <c r="H2499" s="131">
        <v>2360.429426494199</v>
      </c>
    </row>
    <row r="2500" spans="1:8" ht="12.75">
      <c r="A2500" s="130">
        <v>38380.98784722222</v>
      </c>
      <c r="C2500" s="153" t="s">
        <v>777</v>
      </c>
      <c r="D2500" s="131">
        <v>155.39905244398463</v>
      </c>
      <c r="F2500" s="131">
        <v>307.59876462690806</v>
      </c>
      <c r="G2500" s="131">
        <v>189.80077274166547</v>
      </c>
      <c r="H2500" s="131">
        <v>155.39905244398463</v>
      </c>
    </row>
    <row r="2502" spans="3:8" ht="12.75">
      <c r="C2502" s="153" t="s">
        <v>778</v>
      </c>
      <c r="D2502" s="131">
        <v>0.6792924441846209</v>
      </c>
      <c r="F2502" s="131">
        <v>1.5470440307142186</v>
      </c>
      <c r="G2502" s="131">
        <v>0.9008247531601455</v>
      </c>
      <c r="H2502" s="131">
        <v>6.583507674482321</v>
      </c>
    </row>
    <row r="2503" spans="1:10" ht="12.75">
      <c r="A2503" s="147" t="s">
        <v>767</v>
      </c>
      <c r="C2503" s="148" t="s">
        <v>768</v>
      </c>
      <c r="D2503" s="148" t="s">
        <v>769</v>
      </c>
      <c r="F2503" s="148" t="s">
        <v>770</v>
      </c>
      <c r="G2503" s="148" t="s">
        <v>771</v>
      </c>
      <c r="H2503" s="148" t="s">
        <v>772</v>
      </c>
      <c r="I2503" s="149" t="s">
        <v>773</v>
      </c>
      <c r="J2503" s="148" t="s">
        <v>774</v>
      </c>
    </row>
    <row r="2504" spans="1:8" ht="12.75">
      <c r="A2504" s="150" t="s">
        <v>840</v>
      </c>
      <c r="C2504" s="151">
        <v>267.7160000000149</v>
      </c>
      <c r="D2504" s="131">
        <v>7286.886662863195</v>
      </c>
      <c r="F2504" s="131">
        <v>5023.25</v>
      </c>
      <c r="G2504" s="131">
        <v>5170</v>
      </c>
      <c r="H2504" s="152" t="s">
        <v>309</v>
      </c>
    </row>
    <row r="2506" spans="4:8" ht="12.75">
      <c r="D2506" s="131">
        <v>7312.584755726159</v>
      </c>
      <c r="F2506" s="131">
        <v>4956</v>
      </c>
      <c r="G2506" s="131">
        <v>5163.75</v>
      </c>
      <c r="H2506" s="152" t="s">
        <v>310</v>
      </c>
    </row>
    <row r="2508" spans="4:8" ht="12.75">
      <c r="D2508" s="131">
        <v>7370.238838046789</v>
      </c>
      <c r="F2508" s="131">
        <v>5037.5</v>
      </c>
      <c r="G2508" s="131">
        <v>5198.25</v>
      </c>
      <c r="H2508" s="152" t="s">
        <v>311</v>
      </c>
    </row>
    <row r="2510" spans="1:8" ht="12.75">
      <c r="A2510" s="147" t="s">
        <v>775</v>
      </c>
      <c r="C2510" s="153" t="s">
        <v>776</v>
      </c>
      <c r="D2510" s="131">
        <v>7323.236752212048</v>
      </c>
      <c r="F2510" s="131">
        <v>5005.583333333333</v>
      </c>
      <c r="G2510" s="131">
        <v>5177.333333333333</v>
      </c>
      <c r="H2510" s="131">
        <v>2224.85468241662</v>
      </c>
    </row>
    <row r="2511" spans="1:8" ht="12.75">
      <c r="A2511" s="130">
        <v>38380.988483796296</v>
      </c>
      <c r="C2511" s="153" t="s">
        <v>777</v>
      </c>
      <c r="D2511" s="131">
        <v>42.68483394386593</v>
      </c>
      <c r="F2511" s="131">
        <v>43.527529602922954</v>
      </c>
      <c r="G2511" s="131">
        <v>18.381943132686853</v>
      </c>
      <c r="H2511" s="131">
        <v>42.68483394386593</v>
      </c>
    </row>
    <row r="2513" spans="3:8" ht="12.75">
      <c r="C2513" s="153" t="s">
        <v>778</v>
      </c>
      <c r="D2513" s="131">
        <v>0.5828684144476497</v>
      </c>
      <c r="F2513" s="131">
        <v>0.8695795615480638</v>
      </c>
      <c r="G2513" s="131">
        <v>0.35504654518452594</v>
      </c>
      <c r="H2513" s="131">
        <v>1.918544805699489</v>
      </c>
    </row>
    <row r="2514" spans="1:10" ht="12.75">
      <c r="A2514" s="147" t="s">
        <v>767</v>
      </c>
      <c r="C2514" s="148" t="s">
        <v>768</v>
      </c>
      <c r="D2514" s="148" t="s">
        <v>769</v>
      </c>
      <c r="F2514" s="148" t="s">
        <v>770</v>
      </c>
      <c r="G2514" s="148" t="s">
        <v>771</v>
      </c>
      <c r="H2514" s="148" t="s">
        <v>772</v>
      </c>
      <c r="I2514" s="149" t="s">
        <v>773</v>
      </c>
      <c r="J2514" s="148" t="s">
        <v>774</v>
      </c>
    </row>
    <row r="2515" spans="1:8" ht="12.75">
      <c r="A2515" s="150" t="s">
        <v>839</v>
      </c>
      <c r="C2515" s="151">
        <v>292.40199999976903</v>
      </c>
      <c r="D2515" s="131">
        <v>103256.51920413971</v>
      </c>
      <c r="F2515" s="131">
        <v>20657.25</v>
      </c>
      <c r="G2515" s="131">
        <v>19936.75</v>
      </c>
      <c r="H2515" s="152" t="s">
        <v>312</v>
      </c>
    </row>
    <row r="2517" spans="4:8" ht="12.75">
      <c r="D2517" s="131">
        <v>103506.14249873161</v>
      </c>
      <c r="F2517" s="131">
        <v>20630.75</v>
      </c>
      <c r="G2517" s="131">
        <v>19675.75</v>
      </c>
      <c r="H2517" s="152" t="s">
        <v>313</v>
      </c>
    </row>
    <row r="2519" spans="4:8" ht="12.75">
      <c r="D2519" s="131">
        <v>104020.1121647358</v>
      </c>
      <c r="F2519" s="131">
        <v>20737.75</v>
      </c>
      <c r="G2519" s="131">
        <v>19868.25</v>
      </c>
      <c r="H2519" s="152" t="s">
        <v>314</v>
      </c>
    </row>
    <row r="2521" spans="1:8" ht="12.75">
      <c r="A2521" s="147" t="s">
        <v>775</v>
      </c>
      <c r="C2521" s="153" t="s">
        <v>776</v>
      </c>
      <c r="D2521" s="131">
        <v>103594.25795586905</v>
      </c>
      <c r="F2521" s="131">
        <v>20675.25</v>
      </c>
      <c r="G2521" s="131">
        <v>19826.916666666668</v>
      </c>
      <c r="H2521" s="131">
        <v>83408.94157369739</v>
      </c>
    </row>
    <row r="2522" spans="1:8" ht="12.75">
      <c r="A2522" s="130">
        <v>38380.989166666666</v>
      </c>
      <c r="C2522" s="153" t="s">
        <v>777</v>
      </c>
      <c r="D2522" s="131">
        <v>389.34791987158906</v>
      </c>
      <c r="F2522" s="131">
        <v>55.724770075793046</v>
      </c>
      <c r="G2522" s="131">
        <v>135.32029904391038</v>
      </c>
      <c r="H2522" s="131">
        <v>389.34791987158906</v>
      </c>
    </row>
    <row r="2524" spans="3:8" ht="12.75">
      <c r="C2524" s="153" t="s">
        <v>778</v>
      </c>
      <c r="D2524" s="131">
        <v>0.3758392864182207</v>
      </c>
      <c r="F2524" s="131">
        <v>0.26952404481586945</v>
      </c>
      <c r="G2524" s="131">
        <v>0.6825080334927369</v>
      </c>
      <c r="H2524" s="131">
        <v>0.46679398218663887</v>
      </c>
    </row>
    <row r="2525" spans="1:10" ht="12.75">
      <c r="A2525" s="147" t="s">
        <v>767</v>
      </c>
      <c r="C2525" s="148" t="s">
        <v>768</v>
      </c>
      <c r="D2525" s="148" t="s">
        <v>769</v>
      </c>
      <c r="F2525" s="148" t="s">
        <v>770</v>
      </c>
      <c r="G2525" s="148" t="s">
        <v>771</v>
      </c>
      <c r="H2525" s="148" t="s">
        <v>772</v>
      </c>
      <c r="I2525" s="149" t="s">
        <v>773</v>
      </c>
      <c r="J2525" s="148" t="s">
        <v>774</v>
      </c>
    </row>
    <row r="2526" spans="1:8" ht="12.75">
      <c r="A2526" s="150" t="s">
        <v>893</v>
      </c>
      <c r="C2526" s="151">
        <v>309.418</v>
      </c>
      <c r="D2526" s="131">
        <v>25188.7907410264</v>
      </c>
      <c r="F2526" s="131">
        <v>7216</v>
      </c>
      <c r="G2526" s="131">
        <v>6056</v>
      </c>
      <c r="H2526" s="152" t="s">
        <v>315</v>
      </c>
    </row>
    <row r="2528" spans="4:8" ht="12.75">
      <c r="D2528" s="131">
        <v>25435.74063435197</v>
      </c>
      <c r="F2528" s="131">
        <v>7488</v>
      </c>
      <c r="G2528" s="131">
        <v>6250</v>
      </c>
      <c r="H2528" s="152" t="s">
        <v>316</v>
      </c>
    </row>
    <row r="2530" spans="4:8" ht="12.75">
      <c r="D2530" s="131">
        <v>25310.837730377913</v>
      </c>
      <c r="F2530" s="131">
        <v>7236</v>
      </c>
      <c r="G2530" s="131">
        <v>6160</v>
      </c>
      <c r="H2530" s="152" t="s">
        <v>317</v>
      </c>
    </row>
    <row r="2532" spans="1:8" ht="12.75">
      <c r="A2532" s="147" t="s">
        <v>775</v>
      </c>
      <c r="C2532" s="153" t="s">
        <v>776</v>
      </c>
      <c r="D2532" s="131">
        <v>25311.78970191876</v>
      </c>
      <c r="F2532" s="131">
        <v>7313.333333333334</v>
      </c>
      <c r="G2532" s="131">
        <v>6155.333333333334</v>
      </c>
      <c r="H2532" s="131">
        <v>18647.739605579645</v>
      </c>
    </row>
    <row r="2533" spans="1:8" ht="12.75">
      <c r="A2533" s="130">
        <v>38380.989641203705</v>
      </c>
      <c r="C2533" s="153" t="s">
        <v>777</v>
      </c>
      <c r="D2533" s="131">
        <v>123.47769896101232</v>
      </c>
      <c r="F2533" s="131">
        <v>151.59595421162575</v>
      </c>
      <c r="G2533" s="131">
        <v>97.08415593356793</v>
      </c>
      <c r="H2533" s="131">
        <v>123.47769896101232</v>
      </c>
    </row>
    <row r="2535" spans="3:8" ht="12.75">
      <c r="C2535" s="153" t="s">
        <v>778</v>
      </c>
      <c r="D2535" s="131">
        <v>0.4878268206836917</v>
      </c>
      <c r="F2535" s="131">
        <v>2.072870841544564</v>
      </c>
      <c r="G2535" s="131">
        <v>1.5772363684647666</v>
      </c>
      <c r="H2535" s="131">
        <v>0.6621590689955056</v>
      </c>
    </row>
    <row r="2536" spans="1:10" ht="12.75">
      <c r="A2536" s="147" t="s">
        <v>767</v>
      </c>
      <c r="C2536" s="148" t="s">
        <v>768</v>
      </c>
      <c r="D2536" s="148" t="s">
        <v>769</v>
      </c>
      <c r="F2536" s="148" t="s">
        <v>770</v>
      </c>
      <c r="G2536" s="148" t="s">
        <v>771</v>
      </c>
      <c r="H2536" s="148" t="s">
        <v>772</v>
      </c>
      <c r="I2536" s="149" t="s">
        <v>773</v>
      </c>
      <c r="J2536" s="148" t="s">
        <v>774</v>
      </c>
    </row>
    <row r="2537" spans="1:8" ht="12.75">
      <c r="A2537" s="150" t="s">
        <v>843</v>
      </c>
      <c r="C2537" s="151">
        <v>324.75400000019</v>
      </c>
      <c r="D2537" s="131">
        <v>47136.57712864876</v>
      </c>
      <c r="F2537" s="131">
        <v>27615</v>
      </c>
      <c r="G2537" s="131">
        <v>25469</v>
      </c>
      <c r="H2537" s="152" t="s">
        <v>318</v>
      </c>
    </row>
    <row r="2539" spans="4:8" ht="12.75">
      <c r="D2539" s="131">
        <v>46781.46949803829</v>
      </c>
      <c r="F2539" s="131">
        <v>27760</v>
      </c>
      <c r="G2539" s="131">
        <v>25115</v>
      </c>
      <c r="H2539" s="152" t="s">
        <v>319</v>
      </c>
    </row>
    <row r="2541" spans="4:8" ht="12.75">
      <c r="D2541" s="131">
        <v>46285.91555720568</v>
      </c>
      <c r="F2541" s="131">
        <v>27656.999999970198</v>
      </c>
      <c r="G2541" s="131">
        <v>25201</v>
      </c>
      <c r="H2541" s="152" t="s">
        <v>320</v>
      </c>
    </row>
    <row r="2543" spans="1:8" ht="12.75">
      <c r="A2543" s="147" t="s">
        <v>775</v>
      </c>
      <c r="C2543" s="153" t="s">
        <v>776</v>
      </c>
      <c r="D2543" s="131">
        <v>46734.65406129758</v>
      </c>
      <c r="F2543" s="131">
        <v>27677.333333323397</v>
      </c>
      <c r="G2543" s="131">
        <v>25261.666666666664</v>
      </c>
      <c r="H2543" s="131">
        <v>19796.324017444822</v>
      </c>
    </row>
    <row r="2544" spans="1:8" ht="12.75">
      <c r="A2544" s="130">
        <v>38380.990115740744</v>
      </c>
      <c r="C2544" s="153" t="s">
        <v>777</v>
      </c>
      <c r="D2544" s="131">
        <v>427.2587519531993</v>
      </c>
      <c r="F2544" s="131">
        <v>74.60786375269188</v>
      </c>
      <c r="G2544" s="131">
        <v>184.63296924800113</v>
      </c>
      <c r="H2544" s="131">
        <v>427.2587519531993</v>
      </c>
    </row>
    <row r="2546" spans="3:8" ht="12.75">
      <c r="C2546" s="153" t="s">
        <v>778</v>
      </c>
      <c r="D2546" s="131">
        <v>0.914222562539573</v>
      </c>
      <c r="F2546" s="131">
        <v>0.2695630494967675</v>
      </c>
      <c r="G2546" s="131">
        <v>0.7308819789457064</v>
      </c>
      <c r="H2546" s="131">
        <v>2.1582731802969706</v>
      </c>
    </row>
    <row r="2547" spans="1:10" ht="12.75">
      <c r="A2547" s="147" t="s">
        <v>767</v>
      </c>
      <c r="C2547" s="148" t="s">
        <v>768</v>
      </c>
      <c r="D2547" s="148" t="s">
        <v>769</v>
      </c>
      <c r="F2547" s="148" t="s">
        <v>770</v>
      </c>
      <c r="G2547" s="148" t="s">
        <v>771</v>
      </c>
      <c r="H2547" s="148" t="s">
        <v>772</v>
      </c>
      <c r="I2547" s="149" t="s">
        <v>773</v>
      </c>
      <c r="J2547" s="148" t="s">
        <v>774</v>
      </c>
    </row>
    <row r="2548" spans="1:8" ht="12.75">
      <c r="A2548" s="150" t="s">
        <v>862</v>
      </c>
      <c r="C2548" s="151">
        <v>343.82299999985844</v>
      </c>
      <c r="D2548" s="131">
        <v>28422.637940973043</v>
      </c>
      <c r="F2548" s="131">
        <v>22804</v>
      </c>
      <c r="G2548" s="131">
        <v>22426</v>
      </c>
      <c r="H2548" s="152" t="s">
        <v>321</v>
      </c>
    </row>
    <row r="2550" spans="4:8" ht="12.75">
      <c r="D2550" s="131">
        <v>28663.10050985217</v>
      </c>
      <c r="F2550" s="131">
        <v>22730</v>
      </c>
      <c r="G2550" s="131">
        <v>22274</v>
      </c>
      <c r="H2550" s="152" t="s">
        <v>322</v>
      </c>
    </row>
    <row r="2552" spans="4:8" ht="12.75">
      <c r="D2552" s="131">
        <v>28464.01994267106</v>
      </c>
      <c r="F2552" s="131">
        <v>22712</v>
      </c>
      <c r="G2552" s="131">
        <v>22140</v>
      </c>
      <c r="H2552" s="152" t="s">
        <v>323</v>
      </c>
    </row>
    <row r="2554" spans="1:8" ht="12.75">
      <c r="A2554" s="147" t="s">
        <v>775</v>
      </c>
      <c r="C2554" s="153" t="s">
        <v>776</v>
      </c>
      <c r="D2554" s="131">
        <v>28516.586131165423</v>
      </c>
      <c r="F2554" s="131">
        <v>22748.666666666664</v>
      </c>
      <c r="G2554" s="131">
        <v>22280</v>
      </c>
      <c r="H2554" s="131">
        <v>5968.447333351217</v>
      </c>
    </row>
    <row r="2555" spans="1:8" ht="12.75">
      <c r="A2555" s="130">
        <v>38380.99055555555</v>
      </c>
      <c r="C2555" s="153" t="s">
        <v>777</v>
      </c>
      <c r="D2555" s="131">
        <v>128.56113288119124</v>
      </c>
      <c r="F2555" s="131">
        <v>48.75790534193746</v>
      </c>
      <c r="G2555" s="131">
        <v>143.0943744526667</v>
      </c>
      <c r="H2555" s="131">
        <v>128.56113288119124</v>
      </c>
    </row>
    <row r="2557" spans="3:8" ht="12.75">
      <c r="C2557" s="153" t="s">
        <v>778</v>
      </c>
      <c r="D2557" s="131">
        <v>0.45082932539631165</v>
      </c>
      <c r="F2557" s="131">
        <v>0.21433302468395576</v>
      </c>
      <c r="G2557" s="131">
        <v>0.6422548224985042</v>
      </c>
      <c r="H2557" s="131">
        <v>2.1540130238362285</v>
      </c>
    </row>
    <row r="2558" spans="1:10" ht="12.75">
      <c r="A2558" s="147" t="s">
        <v>767</v>
      </c>
      <c r="C2558" s="148" t="s">
        <v>768</v>
      </c>
      <c r="D2558" s="148" t="s">
        <v>769</v>
      </c>
      <c r="F2558" s="148" t="s">
        <v>770</v>
      </c>
      <c r="G2558" s="148" t="s">
        <v>771</v>
      </c>
      <c r="H2558" s="148" t="s">
        <v>772</v>
      </c>
      <c r="I2558" s="149" t="s">
        <v>773</v>
      </c>
      <c r="J2558" s="148" t="s">
        <v>774</v>
      </c>
    </row>
    <row r="2559" spans="1:8" ht="12.75">
      <c r="A2559" s="150" t="s">
        <v>844</v>
      </c>
      <c r="C2559" s="151">
        <v>361.38400000007823</v>
      </c>
      <c r="D2559" s="131">
        <v>62709.76926255226</v>
      </c>
      <c r="F2559" s="131">
        <v>23844</v>
      </c>
      <c r="G2559" s="131">
        <v>23052</v>
      </c>
      <c r="H2559" s="152" t="s">
        <v>324</v>
      </c>
    </row>
    <row r="2561" spans="4:8" ht="12.75">
      <c r="D2561" s="131">
        <v>63190.6778832078</v>
      </c>
      <c r="F2561" s="131">
        <v>24116</v>
      </c>
      <c r="G2561" s="131">
        <v>23072</v>
      </c>
      <c r="H2561" s="152" t="s">
        <v>325</v>
      </c>
    </row>
    <row r="2563" spans="4:8" ht="12.75">
      <c r="D2563" s="131">
        <v>63761.98427563906</v>
      </c>
      <c r="F2563" s="131">
        <v>23494</v>
      </c>
      <c r="G2563" s="131">
        <v>23372</v>
      </c>
      <c r="H2563" s="152" t="s">
        <v>326</v>
      </c>
    </row>
    <row r="2565" spans="1:8" ht="12.75">
      <c r="A2565" s="147" t="s">
        <v>775</v>
      </c>
      <c r="C2565" s="153" t="s">
        <v>776</v>
      </c>
      <c r="D2565" s="131">
        <v>63220.810473799706</v>
      </c>
      <c r="F2565" s="131">
        <v>23818</v>
      </c>
      <c r="G2565" s="131">
        <v>23165.333333333336</v>
      </c>
      <c r="H2565" s="131">
        <v>39702.80500184348</v>
      </c>
    </row>
    <row r="2566" spans="1:8" ht="12.75">
      <c r="A2566" s="130">
        <v>38380.9909837963</v>
      </c>
      <c r="C2566" s="153" t="s">
        <v>777</v>
      </c>
      <c r="D2566" s="131">
        <v>526.7542958563556</v>
      </c>
      <c r="F2566" s="131">
        <v>311.81404714989986</v>
      </c>
      <c r="G2566" s="131">
        <v>179.25772879665004</v>
      </c>
      <c r="H2566" s="131">
        <v>526.7542958563556</v>
      </c>
    </row>
    <row r="2568" spans="3:8" ht="12.75">
      <c r="C2568" s="153" t="s">
        <v>778</v>
      </c>
      <c r="D2568" s="131">
        <v>0.8331976320908697</v>
      </c>
      <c r="F2568" s="131">
        <v>1.3091529395830874</v>
      </c>
      <c r="G2568" s="131">
        <v>0.7738189052462733</v>
      </c>
      <c r="H2568" s="131">
        <v>1.3267432762795914</v>
      </c>
    </row>
    <row r="2569" spans="1:10" ht="12.75">
      <c r="A2569" s="147" t="s">
        <v>767</v>
      </c>
      <c r="C2569" s="148" t="s">
        <v>768</v>
      </c>
      <c r="D2569" s="148" t="s">
        <v>769</v>
      </c>
      <c r="F2569" s="148" t="s">
        <v>770</v>
      </c>
      <c r="G2569" s="148" t="s">
        <v>771</v>
      </c>
      <c r="H2569" s="148" t="s">
        <v>772</v>
      </c>
      <c r="I2569" s="149" t="s">
        <v>773</v>
      </c>
      <c r="J2569" s="148" t="s">
        <v>774</v>
      </c>
    </row>
    <row r="2570" spans="1:8" ht="12.75">
      <c r="A2570" s="150" t="s">
        <v>863</v>
      </c>
      <c r="C2570" s="151">
        <v>371.029</v>
      </c>
      <c r="D2570" s="131">
        <v>41385.05620318651</v>
      </c>
      <c r="F2570" s="131">
        <v>31372.000000029802</v>
      </c>
      <c r="G2570" s="131">
        <v>31874.000000029802</v>
      </c>
      <c r="H2570" s="152" t="s">
        <v>327</v>
      </c>
    </row>
    <row r="2572" spans="4:8" ht="12.75">
      <c r="D2572" s="131">
        <v>42087.23396867514</v>
      </c>
      <c r="F2572" s="131">
        <v>31086</v>
      </c>
      <c r="G2572" s="131">
        <v>32268.000000029802</v>
      </c>
      <c r="H2572" s="152" t="s">
        <v>328</v>
      </c>
    </row>
    <row r="2574" spans="4:8" ht="12.75">
      <c r="D2574" s="131">
        <v>40636.02071493864</v>
      </c>
      <c r="F2574" s="131">
        <v>32375.999999970198</v>
      </c>
      <c r="G2574" s="131">
        <v>31584</v>
      </c>
      <c r="H2574" s="152" t="s">
        <v>329</v>
      </c>
    </row>
    <row r="2576" spans="1:8" ht="12.75">
      <c r="A2576" s="147" t="s">
        <v>775</v>
      </c>
      <c r="C2576" s="153" t="s">
        <v>776</v>
      </c>
      <c r="D2576" s="131">
        <v>41369.436962266765</v>
      </c>
      <c r="F2576" s="131">
        <v>31611.333333333336</v>
      </c>
      <c r="G2576" s="131">
        <v>31908.666666686535</v>
      </c>
      <c r="H2576" s="131">
        <v>9644.953523217624</v>
      </c>
    </row>
    <row r="2577" spans="1:8" ht="12.75">
      <c r="A2577" s="130">
        <v>38380.991435185184</v>
      </c>
      <c r="C2577" s="153" t="s">
        <v>777</v>
      </c>
      <c r="D2577" s="131">
        <v>725.7326969830533</v>
      </c>
      <c r="F2577" s="131">
        <v>677.4845631476971</v>
      </c>
      <c r="G2577" s="131">
        <v>343.3152098918703</v>
      </c>
      <c r="H2577" s="131">
        <v>725.7326969830533</v>
      </c>
    </row>
    <row r="2579" spans="3:8" ht="12.75">
      <c r="C2579" s="153" t="s">
        <v>778</v>
      </c>
      <c r="D2579" s="131">
        <v>1.7542725989841177</v>
      </c>
      <c r="F2579" s="131">
        <v>2.143169843561478</v>
      </c>
      <c r="G2579" s="131">
        <v>1.0759309170705658</v>
      </c>
      <c r="H2579" s="131">
        <v>7.524481017311774</v>
      </c>
    </row>
    <row r="2580" spans="1:10" ht="12.75">
      <c r="A2580" s="147" t="s">
        <v>767</v>
      </c>
      <c r="C2580" s="148" t="s">
        <v>768</v>
      </c>
      <c r="D2580" s="148" t="s">
        <v>769</v>
      </c>
      <c r="F2580" s="148" t="s">
        <v>770</v>
      </c>
      <c r="G2580" s="148" t="s">
        <v>771</v>
      </c>
      <c r="H2580" s="148" t="s">
        <v>772</v>
      </c>
      <c r="I2580" s="149" t="s">
        <v>773</v>
      </c>
      <c r="J2580" s="148" t="s">
        <v>774</v>
      </c>
    </row>
    <row r="2581" spans="1:8" ht="12.75">
      <c r="A2581" s="150" t="s">
        <v>838</v>
      </c>
      <c r="C2581" s="151">
        <v>407.77100000018254</v>
      </c>
      <c r="D2581" s="131">
        <v>4674445.484512329</v>
      </c>
      <c r="F2581" s="131">
        <v>76900</v>
      </c>
      <c r="G2581" s="131">
        <v>72500</v>
      </c>
      <c r="H2581" s="152" t="s">
        <v>330</v>
      </c>
    </row>
    <row r="2583" spans="4:8" ht="12.75">
      <c r="D2583" s="131">
        <v>4642560.191940308</v>
      </c>
      <c r="F2583" s="131">
        <v>75700</v>
      </c>
      <c r="G2583" s="131">
        <v>71900</v>
      </c>
      <c r="H2583" s="152" t="s">
        <v>331</v>
      </c>
    </row>
    <row r="2585" spans="4:8" ht="12.75">
      <c r="D2585" s="131">
        <v>4718862.944213867</v>
      </c>
      <c r="F2585" s="131">
        <v>76400</v>
      </c>
      <c r="G2585" s="131">
        <v>71700</v>
      </c>
      <c r="H2585" s="152" t="s">
        <v>332</v>
      </c>
    </row>
    <row r="2587" spans="1:8" ht="12.75">
      <c r="A2587" s="147" t="s">
        <v>775</v>
      </c>
      <c r="C2587" s="153" t="s">
        <v>776</v>
      </c>
      <c r="D2587" s="131">
        <v>4678622.873555501</v>
      </c>
      <c r="F2587" s="131">
        <v>76333.33333333333</v>
      </c>
      <c r="G2587" s="131">
        <v>72033.33333333333</v>
      </c>
      <c r="H2587" s="131">
        <v>4604474.697454873</v>
      </c>
    </row>
    <row r="2588" spans="1:8" ht="12.75">
      <c r="A2588" s="130">
        <v>38380.991898148146</v>
      </c>
      <c r="C2588" s="153" t="s">
        <v>777</v>
      </c>
      <c r="D2588" s="131">
        <v>38322.51864826562</v>
      </c>
      <c r="F2588" s="131">
        <v>602.7713773341708</v>
      </c>
      <c r="G2588" s="131">
        <v>416.33319989322655</v>
      </c>
      <c r="H2588" s="131">
        <v>38322.51864826562</v>
      </c>
    </row>
    <row r="2590" spans="3:8" ht="12.75">
      <c r="C2590" s="153" t="s">
        <v>778</v>
      </c>
      <c r="D2590" s="131">
        <v>0.8190982621162319</v>
      </c>
      <c r="F2590" s="131">
        <v>0.7896568262019708</v>
      </c>
      <c r="G2590" s="131">
        <v>0.5779729753260897</v>
      </c>
      <c r="H2590" s="131">
        <v>0.8322886141485027</v>
      </c>
    </row>
    <row r="2591" spans="1:10" ht="12.75">
      <c r="A2591" s="147" t="s">
        <v>767</v>
      </c>
      <c r="C2591" s="148" t="s">
        <v>768</v>
      </c>
      <c r="D2591" s="148" t="s">
        <v>769</v>
      </c>
      <c r="F2591" s="148" t="s">
        <v>770</v>
      </c>
      <c r="G2591" s="148" t="s">
        <v>771</v>
      </c>
      <c r="H2591" s="148" t="s">
        <v>772</v>
      </c>
      <c r="I2591" s="149" t="s">
        <v>773</v>
      </c>
      <c r="J2591" s="148" t="s">
        <v>774</v>
      </c>
    </row>
    <row r="2592" spans="1:8" ht="12.75">
      <c r="A2592" s="150" t="s">
        <v>845</v>
      </c>
      <c r="C2592" s="151">
        <v>455.40299999993294</v>
      </c>
      <c r="D2592" s="131">
        <v>265964.7948489189</v>
      </c>
      <c r="F2592" s="131">
        <v>45380</v>
      </c>
      <c r="G2592" s="131">
        <v>46810</v>
      </c>
      <c r="H2592" s="152" t="s">
        <v>333</v>
      </c>
    </row>
    <row r="2594" spans="4:8" ht="12.75">
      <c r="D2594" s="131">
        <v>273914.6134634018</v>
      </c>
      <c r="F2594" s="131">
        <v>45165</v>
      </c>
      <c r="G2594" s="131">
        <v>47285</v>
      </c>
      <c r="H2594" s="152" t="s">
        <v>334</v>
      </c>
    </row>
    <row r="2596" spans="4:8" ht="12.75">
      <c r="D2596" s="131">
        <v>272432.5488753319</v>
      </c>
      <c r="F2596" s="131">
        <v>45455</v>
      </c>
      <c r="G2596" s="131">
        <v>47210</v>
      </c>
      <c r="H2596" s="152" t="s">
        <v>335</v>
      </c>
    </row>
    <row r="2598" spans="1:8" ht="12.75">
      <c r="A2598" s="147" t="s">
        <v>775</v>
      </c>
      <c r="C2598" s="153" t="s">
        <v>776</v>
      </c>
      <c r="D2598" s="131">
        <v>270770.6523958842</v>
      </c>
      <c r="F2598" s="131">
        <v>45333.33333333333</v>
      </c>
      <c r="G2598" s="131">
        <v>47101.66666666667</v>
      </c>
      <c r="H2598" s="131">
        <v>224558.29289976018</v>
      </c>
    </row>
    <row r="2599" spans="1:8" ht="12.75">
      <c r="A2599" s="130">
        <v>38380.99254629629</v>
      </c>
      <c r="C2599" s="153" t="s">
        <v>777</v>
      </c>
      <c r="D2599" s="131">
        <v>4227.449459438797</v>
      </c>
      <c r="F2599" s="131">
        <v>150.52685253247452</v>
      </c>
      <c r="G2599" s="131">
        <v>255.3592241007427</v>
      </c>
      <c r="H2599" s="131">
        <v>4227.449459438797</v>
      </c>
    </row>
    <row r="2601" spans="3:8" ht="12.75">
      <c r="C2601" s="153" t="s">
        <v>778</v>
      </c>
      <c r="D2601" s="131">
        <v>1.5612657509344816</v>
      </c>
      <c r="F2601" s="131">
        <v>0.33204452764516446</v>
      </c>
      <c r="G2601" s="131">
        <v>0.542144773576468</v>
      </c>
      <c r="H2601" s="131">
        <v>1.8825621645270851</v>
      </c>
    </row>
    <row r="2602" spans="1:16" ht="12.75">
      <c r="A2602" s="141" t="s">
        <v>758</v>
      </c>
      <c r="B2602" s="136" t="s">
        <v>707</v>
      </c>
      <c r="D2602" s="141" t="s">
        <v>759</v>
      </c>
      <c r="E2602" s="136" t="s">
        <v>760</v>
      </c>
      <c r="F2602" s="137" t="s">
        <v>807</v>
      </c>
      <c r="G2602" s="142" t="s">
        <v>762</v>
      </c>
      <c r="H2602" s="143">
        <v>2</v>
      </c>
      <c r="I2602" s="144" t="s">
        <v>763</v>
      </c>
      <c r="J2602" s="143">
        <v>8</v>
      </c>
      <c r="K2602" s="142" t="s">
        <v>764</v>
      </c>
      <c r="L2602" s="145">
        <v>1</v>
      </c>
      <c r="M2602" s="142" t="s">
        <v>765</v>
      </c>
      <c r="N2602" s="146">
        <v>1</v>
      </c>
      <c r="O2602" s="142" t="s">
        <v>766</v>
      </c>
      <c r="P2602" s="146">
        <v>1</v>
      </c>
    </row>
    <row r="2604" spans="1:10" ht="12.75">
      <c r="A2604" s="147" t="s">
        <v>767</v>
      </c>
      <c r="C2604" s="148" t="s">
        <v>768</v>
      </c>
      <c r="D2604" s="148" t="s">
        <v>769</v>
      </c>
      <c r="F2604" s="148" t="s">
        <v>770</v>
      </c>
      <c r="G2604" s="148" t="s">
        <v>771</v>
      </c>
      <c r="H2604" s="148" t="s">
        <v>772</v>
      </c>
      <c r="I2604" s="149" t="s">
        <v>773</v>
      </c>
      <c r="J2604" s="148" t="s">
        <v>774</v>
      </c>
    </row>
    <row r="2605" spans="1:8" ht="12.75">
      <c r="A2605" s="150" t="s">
        <v>841</v>
      </c>
      <c r="C2605" s="151">
        <v>228.61599999992177</v>
      </c>
      <c r="D2605" s="131">
        <v>37746.799839794636</v>
      </c>
      <c r="F2605" s="131">
        <v>27006</v>
      </c>
      <c r="G2605" s="131">
        <v>27404</v>
      </c>
      <c r="H2605" s="152" t="s">
        <v>336</v>
      </c>
    </row>
    <row r="2607" spans="4:8" ht="12.75">
      <c r="D2607" s="131">
        <v>38081.63713377714</v>
      </c>
      <c r="F2607" s="131">
        <v>26971</v>
      </c>
      <c r="G2607" s="131">
        <v>26991.000000029802</v>
      </c>
      <c r="H2607" s="152" t="s">
        <v>337</v>
      </c>
    </row>
    <row r="2609" spans="4:8" ht="12.75">
      <c r="D2609" s="131">
        <v>38315.76528006792</v>
      </c>
      <c r="F2609" s="131">
        <v>27002</v>
      </c>
      <c r="G2609" s="131">
        <v>27612</v>
      </c>
      <c r="H2609" s="152" t="s">
        <v>338</v>
      </c>
    </row>
    <row r="2611" spans="1:8" ht="12.75">
      <c r="A2611" s="147" t="s">
        <v>775</v>
      </c>
      <c r="C2611" s="153" t="s">
        <v>776</v>
      </c>
      <c r="D2611" s="131">
        <v>38048.0674178799</v>
      </c>
      <c r="F2611" s="131">
        <v>26993</v>
      </c>
      <c r="G2611" s="131">
        <v>27335.666666676603</v>
      </c>
      <c r="H2611" s="131">
        <v>10879.376208593236</v>
      </c>
    </row>
    <row r="2612" spans="1:8" ht="12.75">
      <c r="A2612" s="130">
        <v>38380.99475694444</v>
      </c>
      <c r="C2612" s="153" t="s">
        <v>777</v>
      </c>
      <c r="D2612" s="131">
        <v>285.9643551660541</v>
      </c>
      <c r="F2612" s="131">
        <v>19.157244060668017</v>
      </c>
      <c r="G2612" s="131">
        <v>316.08912243694397</v>
      </c>
      <c r="H2612" s="131">
        <v>285.9643551660541</v>
      </c>
    </row>
    <row r="2614" spans="3:8" ht="12.75">
      <c r="C2614" s="153" t="s">
        <v>778</v>
      </c>
      <c r="D2614" s="131">
        <v>0.7515870701797354</v>
      </c>
      <c r="F2614" s="131">
        <v>0.07097115570950993</v>
      </c>
      <c r="G2614" s="131">
        <v>1.1563249080084472</v>
      </c>
      <c r="H2614" s="131">
        <v>2.6284995544154532</v>
      </c>
    </row>
    <row r="2615" spans="1:10" ht="12.75">
      <c r="A2615" s="147" t="s">
        <v>767</v>
      </c>
      <c r="C2615" s="148" t="s">
        <v>768</v>
      </c>
      <c r="D2615" s="148" t="s">
        <v>769</v>
      </c>
      <c r="F2615" s="148" t="s">
        <v>770</v>
      </c>
      <c r="G2615" s="148" t="s">
        <v>771</v>
      </c>
      <c r="H2615" s="148" t="s">
        <v>772</v>
      </c>
      <c r="I2615" s="149" t="s">
        <v>773</v>
      </c>
      <c r="J2615" s="148" t="s">
        <v>774</v>
      </c>
    </row>
    <row r="2616" spans="1:8" ht="12.75">
      <c r="A2616" s="150" t="s">
        <v>842</v>
      </c>
      <c r="C2616" s="151">
        <v>231.6040000000503</v>
      </c>
      <c r="D2616" s="131">
        <v>67461.55238831043</v>
      </c>
      <c r="F2616" s="131">
        <v>20042</v>
      </c>
      <c r="G2616" s="131">
        <v>21399</v>
      </c>
      <c r="H2616" s="152" t="s">
        <v>339</v>
      </c>
    </row>
    <row r="2618" spans="4:8" ht="12.75">
      <c r="D2618" s="131">
        <v>68027.3778733015</v>
      </c>
      <c r="F2618" s="131">
        <v>19974</v>
      </c>
      <c r="G2618" s="131">
        <v>21483</v>
      </c>
      <c r="H2618" s="152" t="s">
        <v>340</v>
      </c>
    </row>
    <row r="2620" spans="4:8" ht="12.75">
      <c r="D2620" s="131">
        <v>68110.19903564453</v>
      </c>
      <c r="F2620" s="131">
        <v>20128</v>
      </c>
      <c r="G2620" s="131">
        <v>21418</v>
      </c>
      <c r="H2620" s="152" t="s">
        <v>341</v>
      </c>
    </row>
    <row r="2622" spans="1:8" ht="12.75">
      <c r="A2622" s="147" t="s">
        <v>775</v>
      </c>
      <c r="C2622" s="153" t="s">
        <v>776</v>
      </c>
      <c r="D2622" s="131">
        <v>67866.37643241882</v>
      </c>
      <c r="F2622" s="131">
        <v>20048</v>
      </c>
      <c r="G2622" s="131">
        <v>21433.333333333336</v>
      </c>
      <c r="H2622" s="131">
        <v>47079.1967590976</v>
      </c>
    </row>
    <row r="2623" spans="1:8" ht="12.75">
      <c r="A2623" s="130">
        <v>38380.99521990741</v>
      </c>
      <c r="C2623" s="153" t="s">
        <v>777</v>
      </c>
      <c r="D2623" s="131">
        <v>353.02509294666294</v>
      </c>
      <c r="F2623" s="131">
        <v>77.17512552629896</v>
      </c>
      <c r="G2623" s="131">
        <v>44.04921490030593</v>
      </c>
      <c r="H2623" s="131">
        <v>353.02509294666294</v>
      </c>
    </row>
    <row r="2625" spans="3:8" ht="12.75">
      <c r="C2625" s="153" t="s">
        <v>778</v>
      </c>
      <c r="D2625" s="131">
        <v>0.5201767230024497</v>
      </c>
      <c r="F2625" s="131">
        <v>0.3849517434472214</v>
      </c>
      <c r="G2625" s="131">
        <v>0.20551733234979438</v>
      </c>
      <c r="H2625" s="131">
        <v>0.7498536875067738</v>
      </c>
    </row>
    <row r="2626" spans="1:10" ht="12.75">
      <c r="A2626" s="147" t="s">
        <v>767</v>
      </c>
      <c r="C2626" s="148" t="s">
        <v>768</v>
      </c>
      <c r="D2626" s="148" t="s">
        <v>769</v>
      </c>
      <c r="F2626" s="148" t="s">
        <v>770</v>
      </c>
      <c r="G2626" s="148" t="s">
        <v>771</v>
      </c>
      <c r="H2626" s="148" t="s">
        <v>772</v>
      </c>
      <c r="I2626" s="149" t="s">
        <v>773</v>
      </c>
      <c r="J2626" s="148" t="s">
        <v>774</v>
      </c>
    </row>
    <row r="2627" spans="1:8" ht="12.75">
      <c r="A2627" s="150" t="s">
        <v>840</v>
      </c>
      <c r="C2627" s="151">
        <v>267.7160000000149</v>
      </c>
      <c r="D2627" s="131">
        <v>65650.71247494221</v>
      </c>
      <c r="F2627" s="131">
        <v>5147.75</v>
      </c>
      <c r="G2627" s="131">
        <v>5334.75</v>
      </c>
      <c r="H2627" s="152" t="s">
        <v>342</v>
      </c>
    </row>
    <row r="2629" spans="4:8" ht="12.75">
      <c r="D2629" s="131">
        <v>65375.631465911865</v>
      </c>
      <c r="F2629" s="131">
        <v>5180.25</v>
      </c>
      <c r="G2629" s="131">
        <v>5319.5</v>
      </c>
      <c r="H2629" s="152" t="s">
        <v>343</v>
      </c>
    </row>
    <row r="2631" spans="4:8" ht="12.75">
      <c r="D2631" s="131">
        <v>65902.26032102108</v>
      </c>
      <c r="F2631" s="131">
        <v>5198.25</v>
      </c>
      <c r="G2631" s="131">
        <v>5298.5</v>
      </c>
      <c r="H2631" s="152" t="s">
        <v>344</v>
      </c>
    </row>
    <row r="2633" spans="1:8" ht="12.75">
      <c r="A2633" s="147" t="s">
        <v>775</v>
      </c>
      <c r="C2633" s="153" t="s">
        <v>776</v>
      </c>
      <c r="D2633" s="131">
        <v>65642.86808729172</v>
      </c>
      <c r="F2633" s="131">
        <v>5175.416666666667</v>
      </c>
      <c r="G2633" s="131">
        <v>5317.583333333334</v>
      </c>
      <c r="H2633" s="131">
        <v>60390.63694007953</v>
      </c>
    </row>
    <row r="2634" spans="1:8" ht="12.75">
      <c r="A2634" s="130">
        <v>38380.99586805556</v>
      </c>
      <c r="C2634" s="153" t="s">
        <v>777</v>
      </c>
      <c r="D2634" s="131">
        <v>263.40204739480924</v>
      </c>
      <c r="F2634" s="131">
        <v>25.594595783745703</v>
      </c>
      <c r="G2634" s="131">
        <v>18.20084704988571</v>
      </c>
      <c r="H2634" s="131">
        <v>263.40204739480924</v>
      </c>
    </row>
    <row r="2636" spans="3:8" ht="12.75">
      <c r="C2636" s="153" t="s">
        <v>778</v>
      </c>
      <c r="D2636" s="131">
        <v>0.40126529365617897</v>
      </c>
      <c r="F2636" s="131">
        <v>0.49454174286281033</v>
      </c>
      <c r="G2636" s="131">
        <v>0.3422766679704573</v>
      </c>
      <c r="H2636" s="131">
        <v>0.43616371798853637</v>
      </c>
    </row>
    <row r="2637" spans="1:10" ht="12.75">
      <c r="A2637" s="147" t="s">
        <v>767</v>
      </c>
      <c r="C2637" s="148" t="s">
        <v>768</v>
      </c>
      <c r="D2637" s="148" t="s">
        <v>769</v>
      </c>
      <c r="F2637" s="148" t="s">
        <v>770</v>
      </c>
      <c r="G2637" s="148" t="s">
        <v>771</v>
      </c>
      <c r="H2637" s="148" t="s">
        <v>772</v>
      </c>
      <c r="I2637" s="149" t="s">
        <v>773</v>
      </c>
      <c r="J2637" s="148" t="s">
        <v>774</v>
      </c>
    </row>
    <row r="2638" spans="1:8" ht="12.75">
      <c r="A2638" s="150" t="s">
        <v>839</v>
      </c>
      <c r="C2638" s="151">
        <v>292.40199999976903</v>
      </c>
      <c r="D2638" s="131">
        <v>63012.58538234234</v>
      </c>
      <c r="F2638" s="131">
        <v>20865.25</v>
      </c>
      <c r="G2638" s="131">
        <v>19662.25</v>
      </c>
      <c r="H2638" s="152" t="s">
        <v>345</v>
      </c>
    </row>
    <row r="2640" spans="4:8" ht="12.75">
      <c r="D2640" s="131">
        <v>62511.15687632561</v>
      </c>
      <c r="F2640" s="131">
        <v>20935.5</v>
      </c>
      <c r="G2640" s="131">
        <v>19757.25</v>
      </c>
      <c r="H2640" s="152" t="s">
        <v>346</v>
      </c>
    </row>
    <row r="2642" spans="4:8" ht="12.75">
      <c r="D2642" s="131">
        <v>62335.771750986576</v>
      </c>
      <c r="F2642" s="131">
        <v>21129.25</v>
      </c>
      <c r="G2642" s="131">
        <v>19598.5</v>
      </c>
      <c r="H2642" s="152" t="s">
        <v>347</v>
      </c>
    </row>
    <row r="2644" spans="1:8" ht="12.75">
      <c r="A2644" s="147" t="s">
        <v>775</v>
      </c>
      <c r="C2644" s="153" t="s">
        <v>776</v>
      </c>
      <c r="D2644" s="131">
        <v>62619.838003218174</v>
      </c>
      <c r="F2644" s="131">
        <v>20976.666666666664</v>
      </c>
      <c r="G2644" s="131">
        <v>19672.666666666668</v>
      </c>
      <c r="H2644" s="131">
        <v>42396.26379743344</v>
      </c>
    </row>
    <row r="2645" spans="1:8" ht="12.75">
      <c r="A2645" s="130">
        <v>38380.99655092593</v>
      </c>
      <c r="C2645" s="153" t="s">
        <v>777</v>
      </c>
      <c r="D2645" s="131">
        <v>351.2518518194254</v>
      </c>
      <c r="F2645" s="131">
        <v>136.72973646333608</v>
      </c>
      <c r="G2645" s="131">
        <v>79.88598646404346</v>
      </c>
      <c r="H2645" s="131">
        <v>351.2518518194254</v>
      </c>
    </row>
    <row r="2647" spans="3:8" ht="12.75">
      <c r="C2647" s="153" t="s">
        <v>778</v>
      </c>
      <c r="D2647" s="131">
        <v>0.5609274361287452</v>
      </c>
      <c r="F2647" s="131">
        <v>0.6518182256316676</v>
      </c>
      <c r="G2647" s="131">
        <v>0.40607604356659044</v>
      </c>
      <c r="H2647" s="131">
        <v>0.82849718432191</v>
      </c>
    </row>
    <row r="2648" spans="1:10" ht="12.75">
      <c r="A2648" s="147" t="s">
        <v>767</v>
      </c>
      <c r="C2648" s="148" t="s">
        <v>768</v>
      </c>
      <c r="D2648" s="148" t="s">
        <v>769</v>
      </c>
      <c r="F2648" s="148" t="s">
        <v>770</v>
      </c>
      <c r="G2648" s="148" t="s">
        <v>771</v>
      </c>
      <c r="H2648" s="148" t="s">
        <v>772</v>
      </c>
      <c r="I2648" s="149" t="s">
        <v>773</v>
      </c>
      <c r="J2648" s="148" t="s">
        <v>774</v>
      </c>
    </row>
    <row r="2649" spans="1:8" ht="12.75">
      <c r="A2649" s="150" t="s">
        <v>893</v>
      </c>
      <c r="C2649" s="151">
        <v>309.418</v>
      </c>
      <c r="D2649" s="131">
        <v>25727.16610133648</v>
      </c>
      <c r="F2649" s="131">
        <v>6880.000000007451</v>
      </c>
      <c r="G2649" s="131">
        <v>6076</v>
      </c>
      <c r="H2649" s="152" t="s">
        <v>348</v>
      </c>
    </row>
    <row r="2651" spans="4:8" ht="12.75">
      <c r="D2651" s="131">
        <v>25757.666215509176</v>
      </c>
      <c r="F2651" s="131">
        <v>6812</v>
      </c>
      <c r="G2651" s="131">
        <v>6130</v>
      </c>
      <c r="H2651" s="152" t="s">
        <v>349</v>
      </c>
    </row>
    <row r="2653" spans="4:8" ht="12.75">
      <c r="D2653" s="131">
        <v>25496.372610896826</v>
      </c>
      <c r="F2653" s="131">
        <v>6880.000000007451</v>
      </c>
      <c r="G2653" s="131">
        <v>6486</v>
      </c>
      <c r="H2653" s="152" t="s">
        <v>350</v>
      </c>
    </row>
    <row r="2655" spans="1:8" ht="12.75">
      <c r="A2655" s="147" t="s">
        <v>775</v>
      </c>
      <c r="C2655" s="153" t="s">
        <v>776</v>
      </c>
      <c r="D2655" s="131">
        <v>25660.40164258083</v>
      </c>
      <c r="F2655" s="131">
        <v>6857.3333333383</v>
      </c>
      <c r="G2655" s="131">
        <v>6230.666666666666</v>
      </c>
      <c r="H2655" s="131">
        <v>19154.436324659568</v>
      </c>
    </row>
    <row r="2656" spans="1:8" ht="12.75">
      <c r="A2656" s="130">
        <v>38380.99701388889</v>
      </c>
      <c r="C2656" s="153" t="s">
        <v>777</v>
      </c>
      <c r="D2656" s="131">
        <v>142.8695442264742</v>
      </c>
      <c r="F2656" s="131">
        <v>39.25981830910505</v>
      </c>
      <c r="G2656" s="131">
        <v>222.76744226509697</v>
      </c>
      <c r="H2656" s="131">
        <v>142.8695442264742</v>
      </c>
    </row>
    <row r="2658" spans="3:8" ht="12.75">
      <c r="C2658" s="153" t="s">
        <v>778</v>
      </c>
      <c r="D2658" s="131">
        <v>0.556770491033144</v>
      </c>
      <c r="F2658" s="131">
        <v>0.5725231135875455</v>
      </c>
      <c r="G2658" s="131">
        <v>3.575338790901408</v>
      </c>
      <c r="H2658" s="131">
        <v>0.7458822687595504</v>
      </c>
    </row>
    <row r="2659" spans="1:10" ht="12.75">
      <c r="A2659" s="147" t="s">
        <v>767</v>
      </c>
      <c r="C2659" s="148" t="s">
        <v>768</v>
      </c>
      <c r="D2659" s="148" t="s">
        <v>769</v>
      </c>
      <c r="F2659" s="148" t="s">
        <v>770</v>
      </c>
      <c r="G2659" s="148" t="s">
        <v>771</v>
      </c>
      <c r="H2659" s="148" t="s">
        <v>772</v>
      </c>
      <c r="I2659" s="149" t="s">
        <v>773</v>
      </c>
      <c r="J2659" s="148" t="s">
        <v>774</v>
      </c>
    </row>
    <row r="2660" spans="1:8" ht="12.75">
      <c r="A2660" s="150" t="s">
        <v>843</v>
      </c>
      <c r="C2660" s="151">
        <v>324.75400000019</v>
      </c>
      <c r="D2660" s="131">
        <v>56053.94929277897</v>
      </c>
      <c r="F2660" s="131">
        <v>28508</v>
      </c>
      <c r="G2660" s="131">
        <v>25929</v>
      </c>
      <c r="H2660" s="152" t="s">
        <v>351</v>
      </c>
    </row>
    <row r="2662" spans="4:8" ht="12.75">
      <c r="D2662" s="131">
        <v>54537.97610026598</v>
      </c>
      <c r="F2662" s="131">
        <v>28220.000000029802</v>
      </c>
      <c r="G2662" s="131">
        <v>25586</v>
      </c>
      <c r="H2662" s="152" t="s">
        <v>352</v>
      </c>
    </row>
    <row r="2664" spans="4:8" ht="12.75">
      <c r="D2664" s="131">
        <v>55576.28508281708</v>
      </c>
      <c r="F2664" s="131">
        <v>28023</v>
      </c>
      <c r="G2664" s="131">
        <v>25482</v>
      </c>
      <c r="H2664" s="152" t="s">
        <v>353</v>
      </c>
    </row>
    <row r="2666" spans="1:8" ht="12.75">
      <c r="A2666" s="147" t="s">
        <v>775</v>
      </c>
      <c r="C2666" s="153" t="s">
        <v>776</v>
      </c>
      <c r="D2666" s="131">
        <v>55389.40349195401</v>
      </c>
      <c r="F2666" s="131">
        <v>28250.333333343267</v>
      </c>
      <c r="G2666" s="131">
        <v>25665.666666666664</v>
      </c>
      <c r="H2666" s="131">
        <v>27929.774105982204</v>
      </c>
    </row>
    <row r="2667" spans="1:8" ht="12.75">
      <c r="A2667" s="130">
        <v>38380.99748842593</v>
      </c>
      <c r="C2667" s="153" t="s">
        <v>777</v>
      </c>
      <c r="D2667" s="131">
        <v>775.0724010420552</v>
      </c>
      <c r="F2667" s="131">
        <v>243.9187023016471</v>
      </c>
      <c r="G2667" s="131">
        <v>233.90667654715057</v>
      </c>
      <c r="H2667" s="131">
        <v>775.0724010420552</v>
      </c>
    </row>
    <row r="2669" spans="3:8" ht="12.75">
      <c r="C2669" s="153" t="s">
        <v>778</v>
      </c>
      <c r="D2669" s="131">
        <v>1.3993153061390953</v>
      </c>
      <c r="F2669" s="131">
        <v>0.863418846862791</v>
      </c>
      <c r="G2669" s="131">
        <v>0.9113602213611591</v>
      </c>
      <c r="H2669" s="131">
        <v>2.775075795819073</v>
      </c>
    </row>
    <row r="2670" spans="1:10" ht="12.75">
      <c r="A2670" s="147" t="s">
        <v>767</v>
      </c>
      <c r="C2670" s="148" t="s">
        <v>768</v>
      </c>
      <c r="D2670" s="148" t="s">
        <v>769</v>
      </c>
      <c r="F2670" s="148" t="s">
        <v>770</v>
      </c>
      <c r="G2670" s="148" t="s">
        <v>771</v>
      </c>
      <c r="H2670" s="148" t="s">
        <v>772</v>
      </c>
      <c r="I2670" s="149" t="s">
        <v>773</v>
      </c>
      <c r="J2670" s="148" t="s">
        <v>774</v>
      </c>
    </row>
    <row r="2671" spans="1:8" ht="12.75">
      <c r="A2671" s="150" t="s">
        <v>862</v>
      </c>
      <c r="C2671" s="151">
        <v>343.82299999985844</v>
      </c>
      <c r="D2671" s="131">
        <v>54662.92273801565</v>
      </c>
      <c r="F2671" s="131">
        <v>22906</v>
      </c>
      <c r="G2671" s="131">
        <v>22434</v>
      </c>
      <c r="H2671" s="152" t="s">
        <v>354</v>
      </c>
    </row>
    <row r="2673" spans="4:8" ht="12.75">
      <c r="D2673" s="131">
        <v>55169.34177958965</v>
      </c>
      <c r="F2673" s="131">
        <v>22988</v>
      </c>
      <c r="G2673" s="131">
        <v>22740</v>
      </c>
      <c r="H2673" s="152" t="s">
        <v>355</v>
      </c>
    </row>
    <row r="2675" spans="4:8" ht="12.75">
      <c r="D2675" s="131">
        <v>55471.37413662672</v>
      </c>
      <c r="F2675" s="131">
        <v>22932</v>
      </c>
      <c r="G2675" s="131">
        <v>22144</v>
      </c>
      <c r="H2675" s="152" t="s">
        <v>356</v>
      </c>
    </row>
    <row r="2677" spans="1:8" ht="12.75">
      <c r="A2677" s="147" t="s">
        <v>775</v>
      </c>
      <c r="C2677" s="153" t="s">
        <v>776</v>
      </c>
      <c r="D2677" s="131">
        <v>55101.212884744</v>
      </c>
      <c r="F2677" s="131">
        <v>22942</v>
      </c>
      <c r="G2677" s="131">
        <v>22439.333333333336</v>
      </c>
      <c r="H2677" s="131">
        <v>32374.28829458007</v>
      </c>
    </row>
    <row r="2678" spans="1:8" ht="12.75">
      <c r="A2678" s="130">
        <v>38380.997928240744</v>
      </c>
      <c r="C2678" s="153" t="s">
        <v>777</v>
      </c>
      <c r="D2678" s="131">
        <v>408.5089665044309</v>
      </c>
      <c r="F2678" s="131">
        <v>41.90465367951393</v>
      </c>
      <c r="G2678" s="131">
        <v>298.03579203399937</v>
      </c>
      <c r="H2678" s="131">
        <v>408.5089665044309</v>
      </c>
    </row>
    <row r="2680" spans="3:8" ht="12.75">
      <c r="C2680" s="153" t="s">
        <v>778</v>
      </c>
      <c r="D2680" s="131">
        <v>0.741379263935469</v>
      </c>
      <c r="F2680" s="131">
        <v>0.18265475407337603</v>
      </c>
      <c r="G2680" s="131">
        <v>1.3281846996375386</v>
      </c>
      <c r="H2680" s="131">
        <v>1.2618314966102937</v>
      </c>
    </row>
    <row r="2681" spans="1:10" ht="12.75">
      <c r="A2681" s="147" t="s">
        <v>767</v>
      </c>
      <c r="C2681" s="148" t="s">
        <v>768</v>
      </c>
      <c r="D2681" s="148" t="s">
        <v>769</v>
      </c>
      <c r="F2681" s="148" t="s">
        <v>770</v>
      </c>
      <c r="G2681" s="148" t="s">
        <v>771</v>
      </c>
      <c r="H2681" s="148" t="s">
        <v>772</v>
      </c>
      <c r="I2681" s="149" t="s">
        <v>773</v>
      </c>
      <c r="J2681" s="148" t="s">
        <v>774</v>
      </c>
    </row>
    <row r="2682" spans="1:8" ht="12.75">
      <c r="A2682" s="150" t="s">
        <v>844</v>
      </c>
      <c r="C2682" s="151">
        <v>361.38400000007823</v>
      </c>
      <c r="D2682" s="131">
        <v>59870.540038883686</v>
      </c>
      <c r="F2682" s="131">
        <v>24338</v>
      </c>
      <c r="G2682" s="131">
        <v>23286</v>
      </c>
      <c r="H2682" s="152" t="s">
        <v>357</v>
      </c>
    </row>
    <row r="2684" spans="4:8" ht="12.75">
      <c r="D2684" s="131">
        <v>59906.44977349043</v>
      </c>
      <c r="F2684" s="131">
        <v>24616</v>
      </c>
      <c r="G2684" s="131">
        <v>23694</v>
      </c>
      <c r="H2684" s="152" t="s">
        <v>358</v>
      </c>
    </row>
    <row r="2686" spans="4:8" ht="12.75">
      <c r="D2686" s="131">
        <v>59281.21601784229</v>
      </c>
      <c r="F2686" s="131">
        <v>24124</v>
      </c>
      <c r="G2686" s="131">
        <v>22890</v>
      </c>
      <c r="H2686" s="152" t="s">
        <v>359</v>
      </c>
    </row>
    <row r="2688" spans="1:8" ht="12.75">
      <c r="A2688" s="147" t="s">
        <v>775</v>
      </c>
      <c r="C2688" s="153" t="s">
        <v>776</v>
      </c>
      <c r="D2688" s="131">
        <v>59686.068610072136</v>
      </c>
      <c r="F2688" s="131">
        <v>24359.333333333336</v>
      </c>
      <c r="G2688" s="131">
        <v>23290</v>
      </c>
      <c r="H2688" s="131">
        <v>35818.24827263484</v>
      </c>
    </row>
    <row r="2689" spans="1:8" ht="12.75">
      <c r="A2689" s="130">
        <v>38380.99835648148</v>
      </c>
      <c r="C2689" s="153" t="s">
        <v>777</v>
      </c>
      <c r="D2689" s="131">
        <v>351.07206288252064</v>
      </c>
      <c r="F2689" s="131">
        <v>246.6927914093424</v>
      </c>
      <c r="G2689" s="131">
        <v>402.0149250960715</v>
      </c>
      <c r="H2689" s="131">
        <v>351.07206288252064</v>
      </c>
    </row>
    <row r="2691" spans="3:8" ht="12.75">
      <c r="C2691" s="153" t="s">
        <v>778</v>
      </c>
      <c r="D2691" s="131">
        <v>0.5881976666549562</v>
      </c>
      <c r="F2691" s="131">
        <v>1.0127239035387219</v>
      </c>
      <c r="G2691" s="131">
        <v>1.7261267715589164</v>
      </c>
      <c r="H2691" s="131">
        <v>0.9801486108709001</v>
      </c>
    </row>
    <row r="2692" spans="1:10" ht="12.75">
      <c r="A2692" s="147" t="s">
        <v>767</v>
      </c>
      <c r="C2692" s="148" t="s">
        <v>768</v>
      </c>
      <c r="D2692" s="148" t="s">
        <v>769</v>
      </c>
      <c r="F2692" s="148" t="s">
        <v>770</v>
      </c>
      <c r="G2692" s="148" t="s">
        <v>771</v>
      </c>
      <c r="H2692" s="148" t="s">
        <v>772</v>
      </c>
      <c r="I2692" s="149" t="s">
        <v>773</v>
      </c>
      <c r="J2692" s="148" t="s">
        <v>774</v>
      </c>
    </row>
    <row r="2693" spans="1:8" ht="12.75">
      <c r="A2693" s="150" t="s">
        <v>863</v>
      </c>
      <c r="C2693" s="151">
        <v>371.029</v>
      </c>
      <c r="D2693" s="131">
        <v>57372.41412705183</v>
      </c>
      <c r="F2693" s="131">
        <v>32742</v>
      </c>
      <c r="G2693" s="131">
        <v>31642</v>
      </c>
      <c r="H2693" s="152" t="s">
        <v>360</v>
      </c>
    </row>
    <row r="2695" spans="4:8" ht="12.75">
      <c r="D2695" s="131">
        <v>56060.97088652849</v>
      </c>
      <c r="F2695" s="131">
        <v>33322</v>
      </c>
      <c r="G2695" s="131">
        <v>32058</v>
      </c>
      <c r="H2695" s="152" t="s">
        <v>361</v>
      </c>
    </row>
    <row r="2697" spans="4:8" ht="12.75">
      <c r="D2697" s="131">
        <v>56468.2531106472</v>
      </c>
      <c r="F2697" s="131">
        <v>33164</v>
      </c>
      <c r="G2697" s="131">
        <v>31994</v>
      </c>
      <c r="H2697" s="152" t="s">
        <v>362</v>
      </c>
    </row>
    <row r="2699" spans="1:8" ht="12.75">
      <c r="A2699" s="147" t="s">
        <v>775</v>
      </c>
      <c r="C2699" s="153" t="s">
        <v>776</v>
      </c>
      <c r="D2699" s="131">
        <v>56633.87937474251</v>
      </c>
      <c r="F2699" s="131">
        <v>33076</v>
      </c>
      <c r="G2699" s="131">
        <v>31898</v>
      </c>
      <c r="H2699" s="131">
        <v>24006.166901169567</v>
      </c>
    </row>
    <row r="2700" spans="1:8" ht="12.75">
      <c r="A2700" s="130">
        <v>38380.9987962963</v>
      </c>
      <c r="C2700" s="153" t="s">
        <v>777</v>
      </c>
      <c r="D2700" s="131">
        <v>671.2264057656238</v>
      </c>
      <c r="F2700" s="131">
        <v>299.8466274614407</v>
      </c>
      <c r="G2700" s="131">
        <v>224</v>
      </c>
      <c r="H2700" s="131">
        <v>671.2264057656238</v>
      </c>
    </row>
    <row r="2702" spans="3:8" ht="12.75">
      <c r="C2702" s="153" t="s">
        <v>778</v>
      </c>
      <c r="D2702" s="131">
        <v>1.1852029442026468</v>
      </c>
      <c r="F2702" s="131">
        <v>0.906538358512035</v>
      </c>
      <c r="G2702" s="131">
        <v>0.7022383848517149</v>
      </c>
      <c r="H2702" s="131">
        <v>2.796058231740953</v>
      </c>
    </row>
    <row r="2703" spans="1:10" ht="12.75">
      <c r="A2703" s="147" t="s">
        <v>767</v>
      </c>
      <c r="C2703" s="148" t="s">
        <v>768</v>
      </c>
      <c r="D2703" s="148" t="s">
        <v>769</v>
      </c>
      <c r="F2703" s="148" t="s">
        <v>770</v>
      </c>
      <c r="G2703" s="148" t="s">
        <v>771</v>
      </c>
      <c r="H2703" s="148" t="s">
        <v>772</v>
      </c>
      <c r="I2703" s="149" t="s">
        <v>773</v>
      </c>
      <c r="J2703" s="148" t="s">
        <v>774</v>
      </c>
    </row>
    <row r="2704" spans="1:8" ht="12.75">
      <c r="A2704" s="150" t="s">
        <v>838</v>
      </c>
      <c r="C2704" s="151">
        <v>407.77100000018254</v>
      </c>
      <c r="D2704" s="131">
        <v>5499543.015426636</v>
      </c>
      <c r="F2704" s="131">
        <v>79300</v>
      </c>
      <c r="G2704" s="131">
        <v>74200</v>
      </c>
      <c r="H2704" s="152" t="s">
        <v>363</v>
      </c>
    </row>
    <row r="2706" spans="4:8" ht="12.75">
      <c r="D2706" s="131">
        <v>5436791.274894714</v>
      </c>
      <c r="F2706" s="131">
        <v>78400</v>
      </c>
      <c r="G2706" s="131">
        <v>72900</v>
      </c>
      <c r="H2706" s="152" t="s">
        <v>364</v>
      </c>
    </row>
    <row r="2708" spans="4:8" ht="12.75">
      <c r="D2708" s="131">
        <v>5534269.5467681885</v>
      </c>
      <c r="F2708" s="131">
        <v>82500</v>
      </c>
      <c r="G2708" s="131">
        <v>73500</v>
      </c>
      <c r="H2708" s="152" t="s">
        <v>365</v>
      </c>
    </row>
    <row r="2710" spans="1:8" ht="12.75">
      <c r="A2710" s="147" t="s">
        <v>775</v>
      </c>
      <c r="C2710" s="153" t="s">
        <v>776</v>
      </c>
      <c r="D2710" s="131">
        <v>5490201.279029846</v>
      </c>
      <c r="F2710" s="131">
        <v>80066.66666666667</v>
      </c>
      <c r="G2710" s="131">
        <v>73533.33333333333</v>
      </c>
      <c r="H2710" s="131">
        <v>5413454.696220622</v>
      </c>
    </row>
    <row r="2711" spans="1:8" ht="12.75">
      <c r="A2711" s="130">
        <v>38380.99927083333</v>
      </c>
      <c r="C2711" s="153" t="s">
        <v>777</v>
      </c>
      <c r="D2711" s="131">
        <v>49406.01583855958</v>
      </c>
      <c r="F2711" s="131">
        <v>2154.8395145191985</v>
      </c>
      <c r="G2711" s="131">
        <v>650.6407098647712</v>
      </c>
      <c r="H2711" s="131">
        <v>49406.01583855958</v>
      </c>
    </row>
    <row r="2713" spans="3:8" ht="12.75">
      <c r="C2713" s="153" t="s">
        <v>778</v>
      </c>
      <c r="D2713" s="131">
        <v>0.8998944360613664</v>
      </c>
      <c r="F2713" s="131">
        <v>2.6913066376176498</v>
      </c>
      <c r="G2713" s="131">
        <v>0.8848241747934336</v>
      </c>
      <c r="H2713" s="131">
        <v>0.9126522453961265</v>
      </c>
    </row>
    <row r="2714" spans="1:10" ht="12.75">
      <c r="A2714" s="147" t="s">
        <v>767</v>
      </c>
      <c r="C2714" s="148" t="s">
        <v>768</v>
      </c>
      <c r="D2714" s="148" t="s">
        <v>769</v>
      </c>
      <c r="F2714" s="148" t="s">
        <v>770</v>
      </c>
      <c r="G2714" s="148" t="s">
        <v>771</v>
      </c>
      <c r="H2714" s="148" t="s">
        <v>772</v>
      </c>
      <c r="I2714" s="149" t="s">
        <v>773</v>
      </c>
      <c r="J2714" s="148" t="s">
        <v>774</v>
      </c>
    </row>
    <row r="2715" spans="1:8" ht="12.75">
      <c r="A2715" s="150" t="s">
        <v>845</v>
      </c>
      <c r="C2715" s="151">
        <v>455.40299999993294</v>
      </c>
      <c r="D2715" s="131">
        <v>506829.62166929245</v>
      </c>
      <c r="F2715" s="131">
        <v>45930</v>
      </c>
      <c r="G2715" s="131">
        <v>48022.5</v>
      </c>
      <c r="H2715" s="152" t="s">
        <v>366</v>
      </c>
    </row>
    <row r="2717" spans="4:8" ht="12.75">
      <c r="D2717" s="131">
        <v>507554.33308172226</v>
      </c>
      <c r="F2717" s="131">
        <v>46032.5</v>
      </c>
      <c r="G2717" s="131">
        <v>47662.5</v>
      </c>
      <c r="H2717" s="152" t="s">
        <v>367</v>
      </c>
    </row>
    <row r="2719" spans="4:8" ht="12.75">
      <c r="D2719" s="131">
        <v>505408.3263721466</v>
      </c>
      <c r="F2719" s="131">
        <v>46707.5</v>
      </c>
      <c r="G2719" s="131">
        <v>48032.5</v>
      </c>
      <c r="H2719" s="152" t="s">
        <v>368</v>
      </c>
    </row>
    <row r="2721" spans="1:8" ht="12.75">
      <c r="A2721" s="147" t="s">
        <v>775</v>
      </c>
      <c r="C2721" s="153" t="s">
        <v>776</v>
      </c>
      <c r="D2721" s="131">
        <v>506597.4270410538</v>
      </c>
      <c r="F2721" s="131">
        <v>46223.33333333333</v>
      </c>
      <c r="G2721" s="131">
        <v>47905.83333333333</v>
      </c>
      <c r="H2721" s="131">
        <v>459537.73469609255</v>
      </c>
    </row>
    <row r="2722" spans="1:8" ht="12.75">
      <c r="A2722" s="130">
        <v>38380.999918981484</v>
      </c>
      <c r="C2722" s="153" t="s">
        <v>777</v>
      </c>
      <c r="D2722" s="131">
        <v>1091.6830851659743</v>
      </c>
      <c r="F2722" s="131">
        <v>422.421097168848</v>
      </c>
      <c r="G2722" s="131">
        <v>210.79215671683167</v>
      </c>
      <c r="H2722" s="131">
        <v>1091.6830851659743</v>
      </c>
    </row>
    <row r="2724" spans="3:8" ht="12.75">
      <c r="C2724" s="153" t="s">
        <v>778</v>
      </c>
      <c r="D2724" s="131">
        <v>0.21549321549900138</v>
      </c>
      <c r="F2724" s="131">
        <v>0.9138698287347978</v>
      </c>
      <c r="G2724" s="131">
        <v>0.440013547515435</v>
      </c>
      <c r="H2724" s="131">
        <v>0.23756114084688615</v>
      </c>
    </row>
    <row r="2725" spans="1:16" ht="12.75">
      <c r="A2725" s="141" t="s">
        <v>758</v>
      </c>
      <c r="B2725" s="136" t="s">
        <v>369</v>
      </c>
      <c r="D2725" s="141" t="s">
        <v>759</v>
      </c>
      <c r="E2725" s="136" t="s">
        <v>760</v>
      </c>
      <c r="F2725" s="137" t="s">
        <v>808</v>
      </c>
      <c r="G2725" s="142" t="s">
        <v>762</v>
      </c>
      <c r="H2725" s="143">
        <v>2</v>
      </c>
      <c r="I2725" s="144" t="s">
        <v>763</v>
      </c>
      <c r="J2725" s="143">
        <v>9</v>
      </c>
      <c r="K2725" s="142" t="s">
        <v>764</v>
      </c>
      <c r="L2725" s="145">
        <v>1</v>
      </c>
      <c r="M2725" s="142" t="s">
        <v>765</v>
      </c>
      <c r="N2725" s="146">
        <v>1</v>
      </c>
      <c r="O2725" s="142" t="s">
        <v>766</v>
      </c>
      <c r="P2725" s="146">
        <v>1</v>
      </c>
    </row>
    <row r="2727" spans="1:10" ht="12.75">
      <c r="A2727" s="147" t="s">
        <v>767</v>
      </c>
      <c r="C2727" s="148" t="s">
        <v>768</v>
      </c>
      <c r="D2727" s="148" t="s">
        <v>769</v>
      </c>
      <c r="F2727" s="148" t="s">
        <v>770</v>
      </c>
      <c r="G2727" s="148" t="s">
        <v>771</v>
      </c>
      <c r="H2727" s="148" t="s">
        <v>772</v>
      </c>
      <c r="I2727" s="149" t="s">
        <v>773</v>
      </c>
      <c r="J2727" s="148" t="s">
        <v>774</v>
      </c>
    </row>
    <row r="2728" spans="1:8" ht="12.75">
      <c r="A2728" s="150" t="s">
        <v>841</v>
      </c>
      <c r="C2728" s="151">
        <v>228.61599999992177</v>
      </c>
      <c r="D2728" s="131">
        <v>45845.90327775478</v>
      </c>
      <c r="F2728" s="131">
        <v>27290</v>
      </c>
      <c r="G2728" s="131">
        <v>27472.000000029802</v>
      </c>
      <c r="H2728" s="152" t="s">
        <v>370</v>
      </c>
    </row>
    <row r="2730" spans="4:8" ht="12.75">
      <c r="D2730" s="131">
        <v>44723.2808200717</v>
      </c>
      <c r="F2730" s="131">
        <v>26902.999999970198</v>
      </c>
      <c r="G2730" s="131">
        <v>27433</v>
      </c>
      <c r="H2730" s="152" t="s">
        <v>371</v>
      </c>
    </row>
    <row r="2732" spans="4:8" ht="12.75">
      <c r="D2732" s="131">
        <v>45642.449089705944</v>
      </c>
      <c r="F2732" s="131">
        <v>27320.000000029802</v>
      </c>
      <c r="G2732" s="131">
        <v>27072.000000029802</v>
      </c>
      <c r="H2732" s="152" t="s">
        <v>372</v>
      </c>
    </row>
    <row r="2734" spans="1:8" ht="12.75">
      <c r="A2734" s="147" t="s">
        <v>775</v>
      </c>
      <c r="C2734" s="153" t="s">
        <v>776</v>
      </c>
      <c r="D2734" s="131">
        <v>45403.877729177475</v>
      </c>
      <c r="F2734" s="131">
        <v>27171</v>
      </c>
      <c r="G2734" s="131">
        <v>27325.666666686535</v>
      </c>
      <c r="H2734" s="131">
        <v>18153.577416806733</v>
      </c>
    </row>
    <row r="2735" spans="1:8" ht="12.75">
      <c r="A2735" s="130">
        <v>38381.00212962963</v>
      </c>
      <c r="C2735" s="153" t="s">
        <v>777</v>
      </c>
      <c r="D2735" s="131">
        <v>598.1283442308029</v>
      </c>
      <c r="F2735" s="131">
        <v>232.5790188572777</v>
      </c>
      <c r="G2735" s="131">
        <v>220.54553572919613</v>
      </c>
      <c r="H2735" s="131">
        <v>598.1283442308029</v>
      </c>
    </row>
    <row r="2737" spans="3:8" ht="12.75">
      <c r="C2737" s="153" t="s">
        <v>778</v>
      </c>
      <c r="D2737" s="131">
        <v>1.3173507950102532</v>
      </c>
      <c r="F2737" s="131">
        <v>0.8559825507242196</v>
      </c>
      <c r="G2737" s="131">
        <v>0.8071002929932873</v>
      </c>
      <c r="H2737" s="131">
        <v>3.2948235518419127</v>
      </c>
    </row>
    <row r="2738" spans="1:10" ht="12.75">
      <c r="A2738" s="147" t="s">
        <v>767</v>
      </c>
      <c r="C2738" s="148" t="s">
        <v>768</v>
      </c>
      <c r="D2738" s="148" t="s">
        <v>769</v>
      </c>
      <c r="F2738" s="148" t="s">
        <v>770</v>
      </c>
      <c r="G2738" s="148" t="s">
        <v>771</v>
      </c>
      <c r="H2738" s="148" t="s">
        <v>772</v>
      </c>
      <c r="I2738" s="149" t="s">
        <v>773</v>
      </c>
      <c r="J2738" s="148" t="s">
        <v>774</v>
      </c>
    </row>
    <row r="2739" spans="1:8" ht="12.75">
      <c r="A2739" s="150" t="s">
        <v>842</v>
      </c>
      <c r="C2739" s="151">
        <v>231.6040000000503</v>
      </c>
      <c r="D2739" s="131">
        <v>127211.71870839596</v>
      </c>
      <c r="F2739" s="131">
        <v>20475</v>
      </c>
      <c r="G2739" s="131">
        <v>24092</v>
      </c>
      <c r="H2739" s="152" t="s">
        <v>373</v>
      </c>
    </row>
    <row r="2741" spans="4:8" ht="12.75">
      <c r="D2741" s="131">
        <v>130036.72653782368</v>
      </c>
      <c r="F2741" s="131">
        <v>20450</v>
      </c>
      <c r="G2741" s="131">
        <v>22230</v>
      </c>
      <c r="H2741" s="152" t="s">
        <v>374</v>
      </c>
    </row>
    <row r="2743" spans="4:8" ht="12.75">
      <c r="D2743" s="131">
        <v>130791.73175048828</v>
      </c>
      <c r="F2743" s="131">
        <v>20684</v>
      </c>
      <c r="G2743" s="131">
        <v>21964</v>
      </c>
      <c r="H2743" s="152" t="s">
        <v>375</v>
      </c>
    </row>
    <row r="2745" spans="1:8" ht="12.75">
      <c r="A2745" s="147" t="s">
        <v>775</v>
      </c>
      <c r="C2745" s="153" t="s">
        <v>776</v>
      </c>
      <c r="D2745" s="131">
        <v>129346.7256655693</v>
      </c>
      <c r="F2745" s="131">
        <v>20536.333333333332</v>
      </c>
      <c r="G2745" s="131">
        <v>22762</v>
      </c>
      <c r="H2745" s="131">
        <v>107622.83153368787</v>
      </c>
    </row>
    <row r="2746" spans="1:8" ht="12.75">
      <c r="A2746" s="130">
        <v>38381.002592592595</v>
      </c>
      <c r="C2746" s="153" t="s">
        <v>777</v>
      </c>
      <c r="D2746" s="131">
        <v>1887.113999783024</v>
      </c>
      <c r="F2746" s="131">
        <v>128.4925419366172</v>
      </c>
      <c r="G2746" s="131">
        <v>1159.467118981819</v>
      </c>
      <c r="H2746" s="131">
        <v>1887.113999783024</v>
      </c>
    </row>
    <row r="2748" spans="3:8" ht="12.75">
      <c r="C2748" s="153" t="s">
        <v>778</v>
      </c>
      <c r="D2748" s="131">
        <v>1.4589576891665785</v>
      </c>
      <c r="F2748" s="131">
        <v>0.6256839517113598</v>
      </c>
      <c r="G2748" s="131">
        <v>5.093871887276246</v>
      </c>
      <c r="H2748" s="131">
        <v>1.753451356826942</v>
      </c>
    </row>
    <row r="2749" spans="1:10" ht="12.75">
      <c r="A2749" s="147" t="s">
        <v>767</v>
      </c>
      <c r="C2749" s="148" t="s">
        <v>768</v>
      </c>
      <c r="D2749" s="148" t="s">
        <v>769</v>
      </c>
      <c r="F2749" s="148" t="s">
        <v>770</v>
      </c>
      <c r="G2749" s="148" t="s">
        <v>771</v>
      </c>
      <c r="H2749" s="148" t="s">
        <v>772</v>
      </c>
      <c r="I2749" s="149" t="s">
        <v>773</v>
      </c>
      <c r="J2749" s="148" t="s">
        <v>774</v>
      </c>
    </row>
    <row r="2750" spans="1:8" ht="12.75">
      <c r="A2750" s="150" t="s">
        <v>840</v>
      </c>
      <c r="C2750" s="151">
        <v>267.7160000000149</v>
      </c>
      <c r="D2750" s="131">
        <v>129289.4868042469</v>
      </c>
      <c r="F2750" s="131">
        <v>5400.75</v>
      </c>
      <c r="G2750" s="131">
        <v>5489</v>
      </c>
      <c r="H2750" s="152" t="s">
        <v>376</v>
      </c>
    </row>
    <row r="2752" spans="4:8" ht="12.75">
      <c r="D2752" s="131">
        <v>128134.0766762495</v>
      </c>
      <c r="F2752" s="131">
        <v>5422</v>
      </c>
      <c r="G2752" s="131">
        <v>5459.25</v>
      </c>
      <c r="H2752" s="152" t="s">
        <v>377</v>
      </c>
    </row>
    <row r="2754" spans="4:8" ht="12.75">
      <c r="D2754" s="131">
        <v>132870.42862033844</v>
      </c>
      <c r="F2754" s="131">
        <v>5384.5</v>
      </c>
      <c r="G2754" s="131">
        <v>5474.75</v>
      </c>
      <c r="H2754" s="152" t="s">
        <v>378</v>
      </c>
    </row>
    <row r="2756" spans="1:8" ht="12.75">
      <c r="A2756" s="147" t="s">
        <v>775</v>
      </c>
      <c r="C2756" s="153" t="s">
        <v>776</v>
      </c>
      <c r="D2756" s="131">
        <v>130097.99736694494</v>
      </c>
      <c r="F2756" s="131">
        <v>5402.416666666666</v>
      </c>
      <c r="G2756" s="131">
        <v>5474.333333333334</v>
      </c>
      <c r="H2756" s="131">
        <v>124656.7231992755</v>
      </c>
    </row>
    <row r="2757" spans="1:8" ht="12.75">
      <c r="A2757" s="130">
        <v>38381.00324074074</v>
      </c>
      <c r="C2757" s="153" t="s">
        <v>777</v>
      </c>
      <c r="D2757" s="131">
        <v>2469.519068982929</v>
      </c>
      <c r="F2757" s="131">
        <v>18.805473493994597</v>
      </c>
      <c r="G2757" s="131">
        <v>14.8793761069923</v>
      </c>
      <c r="H2757" s="131">
        <v>2469.519068982929</v>
      </c>
    </row>
    <row r="2759" spans="3:8" ht="12.75">
      <c r="C2759" s="153" t="s">
        <v>778</v>
      </c>
      <c r="D2759" s="131">
        <v>1.8981991413884591</v>
      </c>
      <c r="F2759" s="131">
        <v>0.34809372646182296</v>
      </c>
      <c r="G2759" s="131">
        <v>0.27180252280933387</v>
      </c>
      <c r="H2759" s="131">
        <v>1.9810556587751555</v>
      </c>
    </row>
    <row r="2760" spans="1:10" ht="12.75">
      <c r="A2760" s="147" t="s">
        <v>767</v>
      </c>
      <c r="C2760" s="148" t="s">
        <v>768</v>
      </c>
      <c r="D2760" s="148" t="s">
        <v>769</v>
      </c>
      <c r="F2760" s="148" t="s">
        <v>770</v>
      </c>
      <c r="G2760" s="148" t="s">
        <v>771</v>
      </c>
      <c r="H2760" s="148" t="s">
        <v>772</v>
      </c>
      <c r="I2760" s="149" t="s">
        <v>773</v>
      </c>
      <c r="J2760" s="148" t="s">
        <v>774</v>
      </c>
    </row>
    <row r="2761" spans="1:8" ht="12.75">
      <c r="A2761" s="150" t="s">
        <v>839</v>
      </c>
      <c r="C2761" s="151">
        <v>292.40199999976903</v>
      </c>
      <c r="D2761" s="131">
        <v>27260.55894804001</v>
      </c>
      <c r="F2761" s="131">
        <v>20973.75</v>
      </c>
      <c r="G2761" s="131">
        <v>20016.25</v>
      </c>
      <c r="H2761" s="152" t="s">
        <v>379</v>
      </c>
    </row>
    <row r="2763" spans="4:8" ht="12.75">
      <c r="D2763" s="131">
        <v>27558.06271108985</v>
      </c>
      <c r="F2763" s="131">
        <v>21162.25</v>
      </c>
      <c r="G2763" s="131">
        <v>19858</v>
      </c>
      <c r="H2763" s="152" t="s">
        <v>380</v>
      </c>
    </row>
    <row r="2765" spans="4:8" ht="12.75">
      <c r="D2765" s="131">
        <v>27109.392009466887</v>
      </c>
      <c r="F2765" s="131">
        <v>20758.25</v>
      </c>
      <c r="G2765" s="131">
        <v>19929.75</v>
      </c>
      <c r="H2765" s="152" t="s">
        <v>381</v>
      </c>
    </row>
    <row r="2767" spans="1:8" ht="12.75">
      <c r="A2767" s="147" t="s">
        <v>775</v>
      </c>
      <c r="C2767" s="153" t="s">
        <v>776</v>
      </c>
      <c r="D2767" s="131">
        <v>27309.337889532246</v>
      </c>
      <c r="F2767" s="131">
        <v>20964.75</v>
      </c>
      <c r="G2767" s="131">
        <v>19934.666666666668</v>
      </c>
      <c r="H2767" s="131">
        <v>6939.486656720489</v>
      </c>
    </row>
    <row r="2768" spans="1:8" ht="12.75">
      <c r="A2768" s="130">
        <v>38381.003912037035</v>
      </c>
      <c r="C2768" s="153" t="s">
        <v>777</v>
      </c>
      <c r="D2768" s="131">
        <v>228.27809459847595</v>
      </c>
      <c r="F2768" s="131">
        <v>202.15031535963527</v>
      </c>
      <c r="G2768" s="131">
        <v>79.23948405519394</v>
      </c>
      <c r="H2768" s="131">
        <v>228.27809459847595</v>
      </c>
    </row>
    <row r="2770" spans="3:8" ht="12.75">
      <c r="C2770" s="153" t="s">
        <v>778</v>
      </c>
      <c r="D2770" s="131">
        <v>0.8358975802411369</v>
      </c>
      <c r="F2770" s="131">
        <v>0.964239093524298</v>
      </c>
      <c r="G2770" s="131">
        <v>0.39749590690519326</v>
      </c>
      <c r="H2770" s="131">
        <v>3.2895530446391437</v>
      </c>
    </row>
    <row r="2771" spans="1:10" ht="12.75">
      <c r="A2771" s="147" t="s">
        <v>767</v>
      </c>
      <c r="C2771" s="148" t="s">
        <v>768</v>
      </c>
      <c r="D2771" s="148" t="s">
        <v>769</v>
      </c>
      <c r="F2771" s="148" t="s">
        <v>770</v>
      </c>
      <c r="G2771" s="148" t="s">
        <v>771</v>
      </c>
      <c r="H2771" s="148" t="s">
        <v>772</v>
      </c>
      <c r="I2771" s="149" t="s">
        <v>773</v>
      </c>
      <c r="J2771" s="148" t="s">
        <v>774</v>
      </c>
    </row>
    <row r="2772" spans="1:8" ht="12.75">
      <c r="A2772" s="150" t="s">
        <v>893</v>
      </c>
      <c r="C2772" s="151">
        <v>309.418</v>
      </c>
      <c r="D2772" s="131">
        <v>25902.39135581255</v>
      </c>
      <c r="F2772" s="131">
        <v>6692.000000007451</v>
      </c>
      <c r="G2772" s="131">
        <v>6186</v>
      </c>
      <c r="H2772" s="152" t="s">
        <v>382</v>
      </c>
    </row>
    <row r="2774" spans="4:8" ht="12.75">
      <c r="D2774" s="131">
        <v>25847.804525077343</v>
      </c>
      <c r="F2774" s="131">
        <v>6856.000000007451</v>
      </c>
      <c r="G2774" s="131">
        <v>6607.999999992549</v>
      </c>
      <c r="H2774" s="152" t="s">
        <v>383</v>
      </c>
    </row>
    <row r="2776" spans="4:8" ht="12.75">
      <c r="D2776" s="131">
        <v>25012.275791853666</v>
      </c>
      <c r="F2776" s="131">
        <v>6200</v>
      </c>
      <c r="G2776" s="131">
        <v>6166</v>
      </c>
      <c r="H2776" s="152" t="s">
        <v>384</v>
      </c>
    </row>
    <row r="2778" spans="1:8" ht="12.75">
      <c r="A2778" s="147" t="s">
        <v>775</v>
      </c>
      <c r="C2778" s="153" t="s">
        <v>776</v>
      </c>
      <c r="D2778" s="131">
        <v>25587.490557581186</v>
      </c>
      <c r="F2778" s="131">
        <v>6582.666666671634</v>
      </c>
      <c r="G2778" s="131">
        <v>6319.999999997517</v>
      </c>
      <c r="H2778" s="131">
        <v>19152.099420778857</v>
      </c>
    </row>
    <row r="2779" spans="1:8" ht="12.75">
      <c r="A2779" s="130">
        <v>38381.00438657407</v>
      </c>
      <c r="C2779" s="153" t="s">
        <v>777</v>
      </c>
      <c r="D2779" s="131">
        <v>498.897735568747</v>
      </c>
      <c r="F2779" s="131">
        <v>341.39322391661733</v>
      </c>
      <c r="G2779" s="131">
        <v>249.61570462983906</v>
      </c>
      <c r="H2779" s="131">
        <v>498.897735568747</v>
      </c>
    </row>
    <row r="2781" spans="3:8" ht="12.75">
      <c r="C2781" s="153" t="s">
        <v>778</v>
      </c>
      <c r="D2781" s="131">
        <v>1.949772035854963</v>
      </c>
      <c r="F2781" s="131">
        <v>5.186245046329142</v>
      </c>
      <c r="G2781" s="131">
        <v>3.9496155795876122</v>
      </c>
      <c r="H2781" s="131">
        <v>2.604924528678426</v>
      </c>
    </row>
    <row r="2782" spans="1:10" ht="12.75">
      <c r="A2782" s="147" t="s">
        <v>767</v>
      </c>
      <c r="C2782" s="148" t="s">
        <v>768</v>
      </c>
      <c r="D2782" s="148" t="s">
        <v>769</v>
      </c>
      <c r="F2782" s="148" t="s">
        <v>770</v>
      </c>
      <c r="G2782" s="148" t="s">
        <v>771</v>
      </c>
      <c r="H2782" s="148" t="s">
        <v>772</v>
      </c>
      <c r="I2782" s="149" t="s">
        <v>773</v>
      </c>
      <c r="J2782" s="148" t="s">
        <v>774</v>
      </c>
    </row>
    <row r="2783" spans="1:8" ht="12.75">
      <c r="A2783" s="150" t="s">
        <v>843</v>
      </c>
      <c r="C2783" s="151">
        <v>324.75400000019</v>
      </c>
      <c r="D2783" s="131">
        <v>43792.62726008892</v>
      </c>
      <c r="F2783" s="131">
        <v>27952.999999970198</v>
      </c>
      <c r="G2783" s="131">
        <v>24779</v>
      </c>
      <c r="H2783" s="152" t="s">
        <v>385</v>
      </c>
    </row>
    <row r="2785" spans="4:8" ht="12.75">
      <c r="D2785" s="131">
        <v>43595.461720228195</v>
      </c>
      <c r="F2785" s="131">
        <v>27214</v>
      </c>
      <c r="G2785" s="131">
        <v>24982</v>
      </c>
      <c r="H2785" s="152" t="s">
        <v>386</v>
      </c>
    </row>
    <row r="2787" spans="4:8" ht="12.75">
      <c r="D2787" s="131">
        <v>43502.42082667351</v>
      </c>
      <c r="F2787" s="131">
        <v>27859</v>
      </c>
      <c r="G2787" s="131">
        <v>25341</v>
      </c>
      <c r="H2787" s="152" t="s">
        <v>387</v>
      </c>
    </row>
    <row r="2789" spans="1:8" ht="12.75">
      <c r="A2789" s="147" t="s">
        <v>775</v>
      </c>
      <c r="C2789" s="153" t="s">
        <v>776</v>
      </c>
      <c r="D2789" s="131">
        <v>43630.169935663536</v>
      </c>
      <c r="F2789" s="131">
        <v>27675.333333323397</v>
      </c>
      <c r="G2789" s="131">
        <v>25034</v>
      </c>
      <c r="H2789" s="131">
        <v>16762.87607602131</v>
      </c>
    </row>
    <row r="2790" spans="1:8" ht="12.75">
      <c r="A2790" s="130">
        <v>38381.00486111111</v>
      </c>
      <c r="C2790" s="153" t="s">
        <v>777</v>
      </c>
      <c r="D2790" s="131">
        <v>148.18380027293833</v>
      </c>
      <c r="F2790" s="131">
        <v>402.2814106135099</v>
      </c>
      <c r="G2790" s="131">
        <v>284.5856637288674</v>
      </c>
      <c r="H2790" s="131">
        <v>148.18380027293833</v>
      </c>
    </row>
    <row r="2792" spans="3:8" ht="12.75">
      <c r="C2792" s="153" t="s">
        <v>778</v>
      </c>
      <c r="D2792" s="131">
        <v>0.33963608322279787</v>
      </c>
      <c r="F2792" s="131">
        <v>1.4535738585996714</v>
      </c>
      <c r="G2792" s="131">
        <v>1.136796611523797</v>
      </c>
      <c r="H2792" s="131">
        <v>0.8839998554001711</v>
      </c>
    </row>
    <row r="2793" spans="1:10" ht="12.75">
      <c r="A2793" s="147" t="s">
        <v>767</v>
      </c>
      <c r="C2793" s="148" t="s">
        <v>768</v>
      </c>
      <c r="D2793" s="148" t="s">
        <v>769</v>
      </c>
      <c r="F2793" s="148" t="s">
        <v>770</v>
      </c>
      <c r="G2793" s="148" t="s">
        <v>771</v>
      </c>
      <c r="H2793" s="148" t="s">
        <v>772</v>
      </c>
      <c r="I2793" s="149" t="s">
        <v>773</v>
      </c>
      <c r="J2793" s="148" t="s">
        <v>774</v>
      </c>
    </row>
    <row r="2794" spans="1:8" ht="12.75">
      <c r="A2794" s="150" t="s">
        <v>862</v>
      </c>
      <c r="C2794" s="151">
        <v>343.82299999985844</v>
      </c>
      <c r="D2794" s="131">
        <v>24924.72521457076</v>
      </c>
      <c r="F2794" s="131">
        <v>23120</v>
      </c>
      <c r="G2794" s="131">
        <v>23168</v>
      </c>
      <c r="H2794" s="152" t="s">
        <v>388</v>
      </c>
    </row>
    <row r="2796" spans="4:8" ht="12.75">
      <c r="D2796" s="131">
        <v>24575</v>
      </c>
      <c r="F2796" s="131">
        <v>22882</v>
      </c>
      <c r="G2796" s="131">
        <v>22560</v>
      </c>
      <c r="H2796" s="152" t="s">
        <v>389</v>
      </c>
    </row>
    <row r="2798" spans="4:8" ht="12.75">
      <c r="D2798" s="131">
        <v>24422.484042048454</v>
      </c>
      <c r="F2798" s="131">
        <v>22514</v>
      </c>
      <c r="G2798" s="131">
        <v>22614</v>
      </c>
      <c r="H2798" s="152" t="s">
        <v>390</v>
      </c>
    </row>
    <row r="2800" spans="1:8" ht="12.75">
      <c r="A2800" s="147" t="s">
        <v>775</v>
      </c>
      <c r="C2800" s="153" t="s">
        <v>776</v>
      </c>
      <c r="D2800" s="131">
        <v>24640.73641887307</v>
      </c>
      <c r="F2800" s="131">
        <v>22838.666666666664</v>
      </c>
      <c r="G2800" s="131">
        <v>22780.666666666664</v>
      </c>
      <c r="H2800" s="131">
        <v>1826.8861456490276</v>
      </c>
    </row>
    <row r="2801" spans="1:8" ht="12.75">
      <c r="A2801" s="130">
        <v>38381.00530092593</v>
      </c>
      <c r="C2801" s="153" t="s">
        <v>777</v>
      </c>
      <c r="D2801" s="131">
        <v>257.49273080781126</v>
      </c>
      <c r="F2801" s="131">
        <v>305.31513774022625</v>
      </c>
      <c r="G2801" s="131">
        <v>336.5253828960504</v>
      </c>
      <c r="H2801" s="131">
        <v>257.49273080781126</v>
      </c>
    </row>
    <row r="2803" spans="3:8" ht="12.75">
      <c r="C2803" s="153" t="s">
        <v>778</v>
      </c>
      <c r="D2803" s="131">
        <v>1.0449879680162075</v>
      </c>
      <c r="F2803" s="131">
        <v>1.3368343353679129</v>
      </c>
      <c r="G2803" s="131">
        <v>1.4772411528608347</v>
      </c>
      <c r="H2803" s="131">
        <v>14.094623872487317</v>
      </c>
    </row>
    <row r="2804" spans="1:10" ht="12.75">
      <c r="A2804" s="147" t="s">
        <v>767</v>
      </c>
      <c r="C2804" s="148" t="s">
        <v>768</v>
      </c>
      <c r="D2804" s="148" t="s">
        <v>769</v>
      </c>
      <c r="F2804" s="148" t="s">
        <v>770</v>
      </c>
      <c r="G2804" s="148" t="s">
        <v>771</v>
      </c>
      <c r="H2804" s="148" t="s">
        <v>772</v>
      </c>
      <c r="I2804" s="149" t="s">
        <v>773</v>
      </c>
      <c r="J2804" s="148" t="s">
        <v>774</v>
      </c>
    </row>
    <row r="2805" spans="1:8" ht="12.75">
      <c r="A2805" s="150" t="s">
        <v>844</v>
      </c>
      <c r="C2805" s="151">
        <v>361.38400000007823</v>
      </c>
      <c r="D2805" s="131">
        <v>32142.59447005391</v>
      </c>
      <c r="F2805" s="131">
        <v>23668</v>
      </c>
      <c r="G2805" s="131">
        <v>22874</v>
      </c>
      <c r="H2805" s="152" t="s">
        <v>391</v>
      </c>
    </row>
    <row r="2807" spans="4:8" ht="12.75">
      <c r="D2807" s="131">
        <v>31982.330186635256</v>
      </c>
      <c r="F2807" s="131">
        <v>23586</v>
      </c>
      <c r="G2807" s="131">
        <v>23244</v>
      </c>
      <c r="H2807" s="152" t="s">
        <v>392</v>
      </c>
    </row>
    <row r="2809" spans="4:8" ht="12.75">
      <c r="D2809" s="131">
        <v>32716.28654882312</v>
      </c>
      <c r="F2809" s="131">
        <v>23476</v>
      </c>
      <c r="G2809" s="131">
        <v>23482</v>
      </c>
      <c r="H2809" s="152" t="s">
        <v>393</v>
      </c>
    </row>
    <row r="2811" spans="1:8" ht="12.75">
      <c r="A2811" s="147" t="s">
        <v>775</v>
      </c>
      <c r="C2811" s="153" t="s">
        <v>776</v>
      </c>
      <c r="D2811" s="131">
        <v>32280.40373517076</v>
      </c>
      <c r="F2811" s="131">
        <v>23576.666666666664</v>
      </c>
      <c r="G2811" s="131">
        <v>23200</v>
      </c>
      <c r="H2811" s="131">
        <v>8876.869763442535</v>
      </c>
    </row>
    <row r="2812" spans="1:8" ht="12.75">
      <c r="A2812" s="130">
        <v>38381.00572916667</v>
      </c>
      <c r="C2812" s="153" t="s">
        <v>777</v>
      </c>
      <c r="D2812" s="131">
        <v>385.89704658516246</v>
      </c>
      <c r="F2812" s="131">
        <v>96.33967683843107</v>
      </c>
      <c r="G2812" s="131">
        <v>306.3788504450005</v>
      </c>
      <c r="H2812" s="131">
        <v>385.89704658516246</v>
      </c>
    </row>
    <row r="2814" spans="3:8" ht="12.75">
      <c r="C2814" s="153" t="s">
        <v>778</v>
      </c>
      <c r="D2814" s="131">
        <v>1.1954529743527111</v>
      </c>
      <c r="F2814" s="131">
        <v>0.4086229754210284</v>
      </c>
      <c r="G2814" s="131">
        <v>1.3205984932974162</v>
      </c>
      <c r="H2814" s="131">
        <v>4.347219874447138</v>
      </c>
    </row>
    <row r="2815" spans="1:10" ht="12.75">
      <c r="A2815" s="147" t="s">
        <v>767</v>
      </c>
      <c r="C2815" s="148" t="s">
        <v>768</v>
      </c>
      <c r="D2815" s="148" t="s">
        <v>769</v>
      </c>
      <c r="F2815" s="148" t="s">
        <v>770</v>
      </c>
      <c r="G2815" s="148" t="s">
        <v>771</v>
      </c>
      <c r="H2815" s="148" t="s">
        <v>772</v>
      </c>
      <c r="I2815" s="149" t="s">
        <v>773</v>
      </c>
      <c r="J2815" s="148" t="s">
        <v>774</v>
      </c>
    </row>
    <row r="2816" spans="1:8" ht="12.75">
      <c r="A2816" s="150" t="s">
        <v>863</v>
      </c>
      <c r="C2816" s="151">
        <v>371.029</v>
      </c>
      <c r="D2816" s="131">
        <v>32973.88526433706</v>
      </c>
      <c r="F2816" s="131">
        <v>31720.000000029802</v>
      </c>
      <c r="G2816" s="131">
        <v>32322.000000029802</v>
      </c>
      <c r="H2816" s="152" t="s">
        <v>394</v>
      </c>
    </row>
    <row r="2818" spans="4:8" ht="12.75">
      <c r="D2818" s="131">
        <v>32628.47382643819</v>
      </c>
      <c r="F2818" s="131">
        <v>31624.000000029802</v>
      </c>
      <c r="G2818" s="131">
        <v>32020.000000029802</v>
      </c>
      <c r="H2818" s="152" t="s">
        <v>395</v>
      </c>
    </row>
    <row r="2820" spans="4:8" ht="12.75">
      <c r="D2820" s="131">
        <v>32769.1890604496</v>
      </c>
      <c r="F2820" s="131">
        <v>31758</v>
      </c>
      <c r="G2820" s="131">
        <v>31260</v>
      </c>
      <c r="H2820" s="152" t="s">
        <v>396</v>
      </c>
    </row>
    <row r="2822" spans="1:8" ht="12.75">
      <c r="A2822" s="147" t="s">
        <v>775</v>
      </c>
      <c r="C2822" s="153" t="s">
        <v>776</v>
      </c>
      <c r="D2822" s="131">
        <v>32790.51605040828</v>
      </c>
      <c r="F2822" s="131">
        <v>31700.666666686535</v>
      </c>
      <c r="G2822" s="131">
        <v>31867.3333333532</v>
      </c>
      <c r="H2822" s="131">
        <v>1026.4244365758716</v>
      </c>
    </row>
    <row r="2823" spans="1:8" ht="12.75">
      <c r="A2823" s="130">
        <v>38381.00616898148</v>
      </c>
      <c r="C2823" s="153" t="s">
        <v>777</v>
      </c>
      <c r="D2823" s="131">
        <v>173.69051710797478</v>
      </c>
      <c r="F2823" s="131">
        <v>69.06036005917055</v>
      </c>
      <c r="G2823" s="131">
        <v>547.2123293125292</v>
      </c>
      <c r="H2823" s="131">
        <v>173.69051710797478</v>
      </c>
    </row>
    <row r="2825" spans="3:8" ht="12.75">
      <c r="C2825" s="153" t="s">
        <v>778</v>
      </c>
      <c r="D2825" s="131">
        <v>0.5296974187321828</v>
      </c>
      <c r="F2825" s="131">
        <v>0.2178514438995834</v>
      </c>
      <c r="G2825" s="131">
        <v>1.7171575782269874</v>
      </c>
      <c r="H2825" s="131">
        <v>16.921900036538716</v>
      </c>
    </row>
    <row r="2826" spans="1:10" ht="12.75">
      <c r="A2826" s="147" t="s">
        <v>767</v>
      </c>
      <c r="C2826" s="148" t="s">
        <v>768</v>
      </c>
      <c r="D2826" s="148" t="s">
        <v>769</v>
      </c>
      <c r="F2826" s="148" t="s">
        <v>770</v>
      </c>
      <c r="G2826" s="148" t="s">
        <v>771</v>
      </c>
      <c r="H2826" s="148" t="s">
        <v>772</v>
      </c>
      <c r="I2826" s="149" t="s">
        <v>773</v>
      </c>
      <c r="J2826" s="148" t="s">
        <v>774</v>
      </c>
    </row>
    <row r="2827" spans="1:8" ht="12.75">
      <c r="A2827" s="150" t="s">
        <v>838</v>
      </c>
      <c r="C2827" s="151">
        <v>407.77100000018254</v>
      </c>
      <c r="D2827" s="131">
        <v>479978.2343735695</v>
      </c>
      <c r="F2827" s="131">
        <v>64700</v>
      </c>
      <c r="G2827" s="131">
        <v>64400</v>
      </c>
      <c r="H2827" s="152" t="s">
        <v>397</v>
      </c>
    </row>
    <row r="2829" spans="4:8" ht="12.75">
      <c r="D2829" s="131">
        <v>487642.92788648605</v>
      </c>
      <c r="F2829" s="131">
        <v>65900</v>
      </c>
      <c r="G2829" s="131">
        <v>64500</v>
      </c>
      <c r="H2829" s="152" t="s">
        <v>398</v>
      </c>
    </row>
    <row r="2831" spans="4:8" ht="12.75">
      <c r="D2831" s="131">
        <v>490311.0325779915</v>
      </c>
      <c r="F2831" s="131">
        <v>64700</v>
      </c>
      <c r="G2831" s="131">
        <v>64200</v>
      </c>
      <c r="H2831" s="152" t="s">
        <v>399</v>
      </c>
    </row>
    <row r="2833" spans="1:8" ht="12.75">
      <c r="A2833" s="147" t="s">
        <v>775</v>
      </c>
      <c r="C2833" s="153" t="s">
        <v>776</v>
      </c>
      <c r="D2833" s="131">
        <v>485977.39827934897</v>
      </c>
      <c r="F2833" s="131">
        <v>65100</v>
      </c>
      <c r="G2833" s="131">
        <v>64366.66666666667</v>
      </c>
      <c r="H2833" s="131">
        <v>421250.0607531435</v>
      </c>
    </row>
    <row r="2834" spans="1:8" ht="12.75">
      <c r="A2834" s="130">
        <v>38381.00664351852</v>
      </c>
      <c r="C2834" s="153" t="s">
        <v>777</v>
      </c>
      <c r="D2834" s="131">
        <v>5363.969736813205</v>
      </c>
      <c r="F2834" s="131">
        <v>692.8203230275509</v>
      </c>
      <c r="G2834" s="131">
        <v>152.7525231651947</v>
      </c>
      <c r="H2834" s="131">
        <v>5363.969736813205</v>
      </c>
    </row>
    <row r="2836" spans="3:8" ht="12.75">
      <c r="C2836" s="153" t="s">
        <v>778</v>
      </c>
      <c r="D2836" s="131">
        <v>1.1037488072089092</v>
      </c>
      <c r="F2836" s="131">
        <v>1.0642401275384807</v>
      </c>
      <c r="G2836" s="131">
        <v>0.23731619342081</v>
      </c>
      <c r="H2836" s="131">
        <v>1.2733457479443644</v>
      </c>
    </row>
    <row r="2837" spans="1:10" ht="12.75">
      <c r="A2837" s="147" t="s">
        <v>767</v>
      </c>
      <c r="C2837" s="148" t="s">
        <v>768</v>
      </c>
      <c r="D2837" s="148" t="s">
        <v>769</v>
      </c>
      <c r="F2837" s="148" t="s">
        <v>770</v>
      </c>
      <c r="G2837" s="148" t="s">
        <v>771</v>
      </c>
      <c r="H2837" s="148" t="s">
        <v>772</v>
      </c>
      <c r="I2837" s="149" t="s">
        <v>773</v>
      </c>
      <c r="J2837" s="148" t="s">
        <v>774</v>
      </c>
    </row>
    <row r="2838" spans="1:8" ht="12.75">
      <c r="A2838" s="150" t="s">
        <v>845</v>
      </c>
      <c r="C2838" s="151">
        <v>455.40299999993294</v>
      </c>
      <c r="D2838" s="131">
        <v>51721.61797887087</v>
      </c>
      <c r="F2838" s="131">
        <v>44030</v>
      </c>
      <c r="G2838" s="131">
        <v>45882.5</v>
      </c>
      <c r="H2838" s="152" t="s">
        <v>400</v>
      </c>
    </row>
    <row r="2840" spans="4:8" ht="12.75">
      <c r="D2840" s="131">
        <v>51419.806106984615</v>
      </c>
      <c r="F2840" s="131">
        <v>43470</v>
      </c>
      <c r="G2840" s="131">
        <v>46025</v>
      </c>
      <c r="H2840" s="152" t="s">
        <v>401</v>
      </c>
    </row>
    <row r="2842" spans="4:8" ht="12.75">
      <c r="D2842" s="131">
        <v>51468.71212601662</v>
      </c>
      <c r="F2842" s="131">
        <v>43660</v>
      </c>
      <c r="G2842" s="131">
        <v>46425</v>
      </c>
      <c r="H2842" s="152" t="s">
        <v>402</v>
      </c>
    </row>
    <row r="2844" spans="1:8" ht="12.75">
      <c r="A2844" s="147" t="s">
        <v>775</v>
      </c>
      <c r="C2844" s="153" t="s">
        <v>776</v>
      </c>
      <c r="D2844" s="131">
        <v>51536.71207062404</v>
      </c>
      <c r="F2844" s="131">
        <v>43720</v>
      </c>
      <c r="G2844" s="131">
        <v>46110.83333333333</v>
      </c>
      <c r="H2844" s="131">
        <v>6628.245500856591</v>
      </c>
    </row>
    <row r="2845" spans="1:8" ht="12.75">
      <c r="A2845" s="130">
        <v>38381.00728009259</v>
      </c>
      <c r="C2845" s="153" t="s">
        <v>777</v>
      </c>
      <c r="D2845" s="131">
        <v>161.9894930323093</v>
      </c>
      <c r="F2845" s="131">
        <v>284.7806173179628</v>
      </c>
      <c r="G2845" s="131">
        <v>281.25092592440177</v>
      </c>
      <c r="H2845" s="131">
        <v>161.9894930323093</v>
      </c>
    </row>
    <row r="2847" spans="3:8" ht="12.75">
      <c r="C2847" s="153" t="s">
        <v>778</v>
      </c>
      <c r="D2847" s="131">
        <v>0.3143186410695444</v>
      </c>
      <c r="F2847" s="131">
        <v>0.6513737816055876</v>
      </c>
      <c r="G2847" s="131">
        <v>0.609945441435097</v>
      </c>
      <c r="H2847" s="131">
        <v>2.4439271751683735</v>
      </c>
    </row>
    <row r="2848" spans="1:16" ht="12.75">
      <c r="A2848" s="141" t="s">
        <v>758</v>
      </c>
      <c r="B2848" s="136" t="s">
        <v>403</v>
      </c>
      <c r="D2848" s="141" t="s">
        <v>759</v>
      </c>
      <c r="E2848" s="136" t="s">
        <v>760</v>
      </c>
      <c r="F2848" s="137" t="s">
        <v>809</v>
      </c>
      <c r="G2848" s="142" t="s">
        <v>762</v>
      </c>
      <c r="H2848" s="143">
        <v>2</v>
      </c>
      <c r="I2848" s="144" t="s">
        <v>763</v>
      </c>
      <c r="J2848" s="143">
        <v>10</v>
      </c>
      <c r="K2848" s="142" t="s">
        <v>764</v>
      </c>
      <c r="L2848" s="145">
        <v>1</v>
      </c>
      <c r="M2848" s="142" t="s">
        <v>765</v>
      </c>
      <c r="N2848" s="146">
        <v>1</v>
      </c>
      <c r="O2848" s="142" t="s">
        <v>766</v>
      </c>
      <c r="P2848" s="146">
        <v>1</v>
      </c>
    </row>
    <row r="2850" spans="1:10" ht="12.75">
      <c r="A2850" s="147" t="s">
        <v>767</v>
      </c>
      <c r="C2850" s="148" t="s">
        <v>768</v>
      </c>
      <c r="D2850" s="148" t="s">
        <v>769</v>
      </c>
      <c r="F2850" s="148" t="s">
        <v>770</v>
      </c>
      <c r="G2850" s="148" t="s">
        <v>771</v>
      </c>
      <c r="H2850" s="148" t="s">
        <v>772</v>
      </c>
      <c r="I2850" s="149" t="s">
        <v>773</v>
      </c>
      <c r="J2850" s="148" t="s">
        <v>774</v>
      </c>
    </row>
    <row r="2851" spans="1:8" ht="12.75">
      <c r="A2851" s="150" t="s">
        <v>841</v>
      </c>
      <c r="C2851" s="151">
        <v>228.61599999992177</v>
      </c>
      <c r="D2851" s="131">
        <v>46191.282834112644</v>
      </c>
      <c r="F2851" s="131">
        <v>27502</v>
      </c>
      <c r="G2851" s="131">
        <v>28109</v>
      </c>
      <c r="H2851" s="152" t="s">
        <v>404</v>
      </c>
    </row>
    <row r="2853" spans="4:8" ht="12.75">
      <c r="D2853" s="131">
        <v>46733.37051767111</v>
      </c>
      <c r="F2853" s="131">
        <v>27448</v>
      </c>
      <c r="G2853" s="131">
        <v>28122.000000029802</v>
      </c>
      <c r="H2853" s="152" t="s">
        <v>405</v>
      </c>
    </row>
    <row r="2855" spans="4:8" ht="12.75">
      <c r="D2855" s="131">
        <v>46237.489367723465</v>
      </c>
      <c r="F2855" s="131">
        <v>28016.000000029802</v>
      </c>
      <c r="G2855" s="131">
        <v>27965</v>
      </c>
      <c r="H2855" s="152" t="s">
        <v>406</v>
      </c>
    </row>
    <row r="2857" spans="1:8" ht="12.75">
      <c r="A2857" s="147" t="s">
        <v>775</v>
      </c>
      <c r="C2857" s="153" t="s">
        <v>776</v>
      </c>
      <c r="D2857" s="131">
        <v>46387.38090650241</v>
      </c>
      <c r="F2857" s="131">
        <v>27655.333333343267</v>
      </c>
      <c r="G2857" s="131">
        <v>28065.333333343267</v>
      </c>
      <c r="H2857" s="131">
        <v>18521.83338306543</v>
      </c>
    </row>
    <row r="2858" spans="1:8" ht="12.75">
      <c r="A2858" s="130">
        <v>38381.00950231482</v>
      </c>
      <c r="C2858" s="153" t="s">
        <v>777</v>
      </c>
      <c r="D2858" s="131">
        <v>300.5251557089143</v>
      </c>
      <c r="F2858" s="131">
        <v>313.51129699600335</v>
      </c>
      <c r="G2858" s="131">
        <v>87.13399643629884</v>
      </c>
      <c r="H2858" s="131">
        <v>300.5251557089143</v>
      </c>
    </row>
    <row r="2860" spans="3:8" ht="12.75">
      <c r="C2860" s="153" t="s">
        <v>778</v>
      </c>
      <c r="D2860" s="131">
        <v>0.6478597192513359</v>
      </c>
      <c r="F2860" s="131">
        <v>1.133637744362356</v>
      </c>
      <c r="G2860" s="131">
        <v>0.3104684181063281</v>
      </c>
      <c r="H2860" s="131">
        <v>1.6225454008439866</v>
      </c>
    </row>
    <row r="2861" spans="1:10" ht="12.75">
      <c r="A2861" s="147" t="s">
        <v>767</v>
      </c>
      <c r="C2861" s="148" t="s">
        <v>768</v>
      </c>
      <c r="D2861" s="148" t="s">
        <v>769</v>
      </c>
      <c r="F2861" s="148" t="s">
        <v>770</v>
      </c>
      <c r="G2861" s="148" t="s">
        <v>771</v>
      </c>
      <c r="H2861" s="148" t="s">
        <v>772</v>
      </c>
      <c r="I2861" s="149" t="s">
        <v>773</v>
      </c>
      <c r="J2861" s="148" t="s">
        <v>774</v>
      </c>
    </row>
    <row r="2862" spans="1:8" ht="12.75">
      <c r="A2862" s="150" t="s">
        <v>842</v>
      </c>
      <c r="C2862" s="151">
        <v>231.6040000000503</v>
      </c>
      <c r="D2862" s="131">
        <v>185575.93366479874</v>
      </c>
      <c r="F2862" s="131">
        <v>23026</v>
      </c>
      <c r="G2862" s="131">
        <v>22280</v>
      </c>
      <c r="H2862" s="152" t="s">
        <v>407</v>
      </c>
    </row>
    <row r="2864" spans="4:8" ht="12.75">
      <c r="D2864" s="131">
        <v>189762.6142165661</v>
      </c>
      <c r="F2864" s="131">
        <v>21113</v>
      </c>
      <c r="G2864" s="131">
        <v>22350</v>
      </c>
      <c r="H2864" s="152" t="s">
        <v>408</v>
      </c>
    </row>
    <row r="2866" spans="4:8" ht="12.75">
      <c r="D2866" s="131">
        <v>193796.90057492256</v>
      </c>
      <c r="F2866" s="131">
        <v>21015</v>
      </c>
      <c r="G2866" s="131">
        <v>21983</v>
      </c>
      <c r="H2866" s="152" t="s">
        <v>409</v>
      </c>
    </row>
    <row r="2868" spans="1:8" ht="12.75">
      <c r="A2868" s="147" t="s">
        <v>775</v>
      </c>
      <c r="C2868" s="153" t="s">
        <v>776</v>
      </c>
      <c r="D2868" s="131">
        <v>189711.8161520958</v>
      </c>
      <c r="F2868" s="131">
        <v>21718</v>
      </c>
      <c r="G2868" s="131">
        <v>22204.333333333336</v>
      </c>
      <c r="H2868" s="131">
        <v>167734.3206893009</v>
      </c>
    </row>
    <row r="2869" spans="1:8" ht="12.75">
      <c r="A2869" s="130">
        <v>38381.00996527778</v>
      </c>
      <c r="C2869" s="153" t="s">
        <v>777</v>
      </c>
      <c r="D2869" s="131">
        <v>4110.71886254162</v>
      </c>
      <c r="F2869" s="131">
        <v>1133.8205325359036</v>
      </c>
      <c r="G2869" s="131">
        <v>194.8495145832633</v>
      </c>
      <c r="H2869" s="131">
        <v>4110.71886254162</v>
      </c>
    </row>
    <row r="2871" spans="3:8" ht="12.75">
      <c r="C2871" s="153" t="s">
        <v>778</v>
      </c>
      <c r="D2871" s="131">
        <v>2.1668227872775057</v>
      </c>
      <c r="F2871" s="131">
        <v>5.2206489204158</v>
      </c>
      <c r="G2871" s="131">
        <v>0.8775292266521398</v>
      </c>
      <c r="H2871" s="131">
        <v>2.4507321135285265</v>
      </c>
    </row>
    <row r="2872" spans="1:10" ht="12.75">
      <c r="A2872" s="147" t="s">
        <v>767</v>
      </c>
      <c r="C2872" s="148" t="s">
        <v>768</v>
      </c>
      <c r="D2872" s="148" t="s">
        <v>769</v>
      </c>
      <c r="F2872" s="148" t="s">
        <v>770</v>
      </c>
      <c r="G2872" s="148" t="s">
        <v>771</v>
      </c>
      <c r="H2872" s="148" t="s">
        <v>772</v>
      </c>
      <c r="I2872" s="149" t="s">
        <v>773</v>
      </c>
      <c r="J2872" s="148" t="s">
        <v>774</v>
      </c>
    </row>
    <row r="2873" spans="1:8" ht="12.75">
      <c r="A2873" s="150" t="s">
        <v>840</v>
      </c>
      <c r="C2873" s="151">
        <v>267.7160000000149</v>
      </c>
      <c r="D2873" s="131">
        <v>90997.09286642075</v>
      </c>
      <c r="F2873" s="131">
        <v>5336.75</v>
      </c>
      <c r="G2873" s="131">
        <v>5434.5</v>
      </c>
      <c r="H2873" s="152" t="s">
        <v>410</v>
      </c>
    </row>
    <row r="2875" spans="4:8" ht="12.75">
      <c r="D2875" s="131">
        <v>92464.24901890755</v>
      </c>
      <c r="F2875" s="131">
        <v>5369.75</v>
      </c>
      <c r="G2875" s="131">
        <v>5484.25</v>
      </c>
      <c r="H2875" s="152" t="s">
        <v>411</v>
      </c>
    </row>
    <row r="2877" spans="4:8" ht="12.75">
      <c r="D2877" s="131">
        <v>90546.70424580574</v>
      </c>
      <c r="F2877" s="131">
        <v>5349</v>
      </c>
      <c r="G2877" s="131">
        <v>5455.25</v>
      </c>
      <c r="H2877" s="152" t="s">
        <v>412</v>
      </c>
    </row>
    <row r="2879" spans="1:8" ht="12.75">
      <c r="A2879" s="147" t="s">
        <v>775</v>
      </c>
      <c r="C2879" s="153" t="s">
        <v>776</v>
      </c>
      <c r="D2879" s="131">
        <v>91336.01537704468</v>
      </c>
      <c r="F2879" s="131">
        <v>5351.833333333334</v>
      </c>
      <c r="G2879" s="131">
        <v>5458</v>
      </c>
      <c r="H2879" s="131">
        <v>85926.8188267037</v>
      </c>
    </row>
    <row r="2880" spans="1:8" ht="12.75">
      <c r="A2880" s="130">
        <v>38381.010613425926</v>
      </c>
      <c r="C2880" s="153" t="s">
        <v>777</v>
      </c>
      <c r="D2880" s="131">
        <v>1002.6942905830464</v>
      </c>
      <c r="F2880" s="131">
        <v>16.68145177535017</v>
      </c>
      <c r="G2880" s="131">
        <v>24.988747467610295</v>
      </c>
      <c r="H2880" s="131">
        <v>1002.6942905830464</v>
      </c>
    </row>
    <row r="2882" spans="3:8" ht="12.75">
      <c r="C2882" s="153" t="s">
        <v>778</v>
      </c>
      <c r="D2882" s="131">
        <v>1.0978082265181144</v>
      </c>
      <c r="F2882" s="131">
        <v>0.31169602520040174</v>
      </c>
      <c r="G2882" s="131">
        <v>0.4578370734263521</v>
      </c>
      <c r="H2882" s="131">
        <v>1.1669165742133076</v>
      </c>
    </row>
    <row r="2883" spans="1:10" ht="12.75">
      <c r="A2883" s="147" t="s">
        <v>767</v>
      </c>
      <c r="C2883" s="148" t="s">
        <v>768</v>
      </c>
      <c r="D2883" s="148" t="s">
        <v>769</v>
      </c>
      <c r="F2883" s="148" t="s">
        <v>770</v>
      </c>
      <c r="G2883" s="148" t="s">
        <v>771</v>
      </c>
      <c r="H2883" s="148" t="s">
        <v>772</v>
      </c>
      <c r="I2883" s="149" t="s">
        <v>773</v>
      </c>
      <c r="J2883" s="148" t="s">
        <v>774</v>
      </c>
    </row>
    <row r="2884" spans="1:8" ht="12.75">
      <c r="A2884" s="150" t="s">
        <v>839</v>
      </c>
      <c r="C2884" s="151">
        <v>292.40199999976903</v>
      </c>
      <c r="D2884" s="131">
        <v>23790.195799171925</v>
      </c>
      <c r="F2884" s="131">
        <v>20959.75</v>
      </c>
      <c r="G2884" s="131">
        <v>20407</v>
      </c>
      <c r="H2884" s="152" t="s">
        <v>413</v>
      </c>
    </row>
    <row r="2886" spans="4:8" ht="12.75">
      <c r="D2886" s="131">
        <v>23954.790817558765</v>
      </c>
      <c r="F2886" s="131">
        <v>20879</v>
      </c>
      <c r="G2886" s="131">
        <v>20439.75</v>
      </c>
      <c r="H2886" s="152" t="s">
        <v>414</v>
      </c>
    </row>
    <row r="2888" spans="4:8" ht="12.75">
      <c r="D2888" s="131">
        <v>23808.793273180723</v>
      </c>
      <c r="F2888" s="131">
        <v>20659</v>
      </c>
      <c r="G2888" s="131">
        <v>20324.25</v>
      </c>
      <c r="H2888" s="152" t="s">
        <v>415</v>
      </c>
    </row>
    <row r="2890" spans="1:8" ht="12.75">
      <c r="A2890" s="147" t="s">
        <v>775</v>
      </c>
      <c r="C2890" s="153" t="s">
        <v>776</v>
      </c>
      <c r="D2890" s="131">
        <v>23851.259963303804</v>
      </c>
      <c r="F2890" s="131">
        <v>20832.583333333332</v>
      </c>
      <c r="G2890" s="131">
        <v>20390.333333333332</v>
      </c>
      <c r="H2890" s="131">
        <v>3274.0870140387497</v>
      </c>
    </row>
    <row r="2891" spans="1:8" ht="12.75">
      <c r="A2891" s="130">
        <v>38381.011296296296</v>
      </c>
      <c r="C2891" s="153" t="s">
        <v>777</v>
      </c>
      <c r="D2891" s="131">
        <v>90.14124942003639</v>
      </c>
      <c r="F2891" s="131">
        <v>155.6551342980158</v>
      </c>
      <c r="G2891" s="131">
        <v>59.52642970423586</v>
      </c>
      <c r="H2891" s="131">
        <v>90.14124942003639</v>
      </c>
    </row>
    <row r="2893" spans="3:8" ht="12.75">
      <c r="C2893" s="153" t="s">
        <v>778</v>
      </c>
      <c r="D2893" s="131">
        <v>0.37793076574873863</v>
      </c>
      <c r="F2893" s="131">
        <v>0.747171542806017</v>
      </c>
      <c r="G2893" s="131">
        <v>0.29193455904384036</v>
      </c>
      <c r="H2893" s="131">
        <v>2.7531720761704093</v>
      </c>
    </row>
    <row r="2894" spans="1:10" ht="12.75">
      <c r="A2894" s="147" t="s">
        <v>767</v>
      </c>
      <c r="C2894" s="148" t="s">
        <v>768</v>
      </c>
      <c r="D2894" s="148" t="s">
        <v>769</v>
      </c>
      <c r="F2894" s="148" t="s">
        <v>770</v>
      </c>
      <c r="G2894" s="148" t="s">
        <v>771</v>
      </c>
      <c r="H2894" s="148" t="s">
        <v>772</v>
      </c>
      <c r="I2894" s="149" t="s">
        <v>773</v>
      </c>
      <c r="J2894" s="148" t="s">
        <v>774</v>
      </c>
    </row>
    <row r="2895" spans="1:8" ht="12.75">
      <c r="A2895" s="150" t="s">
        <v>893</v>
      </c>
      <c r="C2895" s="151">
        <v>309.418</v>
      </c>
      <c r="D2895" s="131">
        <v>26449.54309016466</v>
      </c>
      <c r="F2895" s="131">
        <v>6657.999999992549</v>
      </c>
      <c r="G2895" s="131">
        <v>6366</v>
      </c>
      <c r="H2895" s="152" t="s">
        <v>416</v>
      </c>
    </row>
    <row r="2897" spans="4:8" ht="12.75">
      <c r="D2897" s="131">
        <v>25773.602876991034</v>
      </c>
      <c r="F2897" s="131">
        <v>6326</v>
      </c>
      <c r="G2897" s="131">
        <v>6330</v>
      </c>
      <c r="H2897" s="152" t="s">
        <v>417</v>
      </c>
    </row>
    <row r="2899" spans="4:8" ht="12.75">
      <c r="D2899" s="131">
        <v>25372.87473526597</v>
      </c>
      <c r="F2899" s="131">
        <v>6443.999999992549</v>
      </c>
      <c r="G2899" s="131">
        <v>6164</v>
      </c>
      <c r="H2899" s="152" t="s">
        <v>418</v>
      </c>
    </row>
    <row r="2901" spans="1:8" ht="12.75">
      <c r="A2901" s="147" t="s">
        <v>775</v>
      </c>
      <c r="C2901" s="153" t="s">
        <v>776</v>
      </c>
      <c r="D2901" s="131">
        <v>25865.340234140553</v>
      </c>
      <c r="F2901" s="131">
        <v>6475.999999995032</v>
      </c>
      <c r="G2901" s="131">
        <v>6286.666666666666</v>
      </c>
      <c r="H2901" s="131">
        <v>19495.498230289173</v>
      </c>
    </row>
    <row r="2902" spans="1:8" ht="12.75">
      <c r="A2902" s="130">
        <v>38381.01175925926</v>
      </c>
      <c r="C2902" s="153" t="s">
        <v>777</v>
      </c>
      <c r="D2902" s="131">
        <v>544.1649507572213</v>
      </c>
      <c r="F2902" s="131">
        <v>168.297355887967</v>
      </c>
      <c r="G2902" s="131">
        <v>107.7466163428501</v>
      </c>
      <c r="H2902" s="131">
        <v>544.1649507572213</v>
      </c>
    </row>
    <row r="2904" spans="3:8" ht="12.75">
      <c r="C2904" s="153" t="s">
        <v>778</v>
      </c>
      <c r="D2904" s="131">
        <v>2.1038383637380473</v>
      </c>
      <c r="F2904" s="131">
        <v>2.5987856066722683</v>
      </c>
      <c r="G2904" s="131">
        <v>1.713891034085633</v>
      </c>
      <c r="H2904" s="131">
        <v>2.791233875273727</v>
      </c>
    </row>
    <row r="2905" spans="1:10" ht="12.75">
      <c r="A2905" s="147" t="s">
        <v>767</v>
      </c>
      <c r="C2905" s="148" t="s">
        <v>768</v>
      </c>
      <c r="D2905" s="148" t="s">
        <v>769</v>
      </c>
      <c r="F2905" s="148" t="s">
        <v>770</v>
      </c>
      <c r="G2905" s="148" t="s">
        <v>771</v>
      </c>
      <c r="H2905" s="148" t="s">
        <v>772</v>
      </c>
      <c r="I2905" s="149" t="s">
        <v>773</v>
      </c>
      <c r="J2905" s="148" t="s">
        <v>774</v>
      </c>
    </row>
    <row r="2906" spans="1:8" ht="12.75">
      <c r="A2906" s="150" t="s">
        <v>843</v>
      </c>
      <c r="C2906" s="151">
        <v>324.75400000019</v>
      </c>
      <c r="D2906" s="131">
        <v>31422.255990058184</v>
      </c>
      <c r="F2906" s="131">
        <v>27804</v>
      </c>
      <c r="G2906" s="131">
        <v>25609</v>
      </c>
      <c r="H2906" s="152" t="s">
        <v>419</v>
      </c>
    </row>
    <row r="2908" spans="4:8" ht="12.75">
      <c r="D2908" s="131">
        <v>31393.858749717474</v>
      </c>
      <c r="F2908" s="131">
        <v>28075</v>
      </c>
      <c r="G2908" s="131">
        <v>25342</v>
      </c>
      <c r="H2908" s="152" t="s">
        <v>420</v>
      </c>
    </row>
    <row r="2910" spans="4:8" ht="12.75">
      <c r="D2910" s="131">
        <v>31117.06535372138</v>
      </c>
      <c r="F2910" s="131">
        <v>27691.000000029802</v>
      </c>
      <c r="G2910" s="131">
        <v>25431</v>
      </c>
      <c r="H2910" s="152" t="s">
        <v>421</v>
      </c>
    </row>
    <row r="2912" spans="1:8" ht="12.75">
      <c r="A2912" s="147" t="s">
        <v>775</v>
      </c>
      <c r="C2912" s="153" t="s">
        <v>776</v>
      </c>
      <c r="D2912" s="131">
        <v>31311.06003116568</v>
      </c>
      <c r="F2912" s="131">
        <v>27856.666666676603</v>
      </c>
      <c r="G2912" s="131">
        <v>25460.666666666664</v>
      </c>
      <c r="H2912" s="131">
        <v>4187.3802065973805</v>
      </c>
    </row>
    <row r="2913" spans="1:8" ht="12.75">
      <c r="A2913" s="130">
        <v>38381.0122337963</v>
      </c>
      <c r="C2913" s="153" t="s">
        <v>777</v>
      </c>
      <c r="D2913" s="131">
        <v>168.603238320767</v>
      </c>
      <c r="F2913" s="131">
        <v>197.34318667804845</v>
      </c>
      <c r="G2913" s="131">
        <v>135.94974561702327</v>
      </c>
      <c r="H2913" s="131">
        <v>168.603238320767</v>
      </c>
    </row>
    <row r="2915" spans="3:8" ht="12.75">
      <c r="C2915" s="153" t="s">
        <v>778</v>
      </c>
      <c r="D2915" s="131">
        <v>0.5384782187282914</v>
      </c>
      <c r="F2915" s="131">
        <v>0.7084235491611036</v>
      </c>
      <c r="G2915" s="131">
        <v>0.5339598817143698</v>
      </c>
      <c r="H2915" s="131">
        <v>4.0264611762534965</v>
      </c>
    </row>
    <row r="2916" spans="1:10" ht="12.75">
      <c r="A2916" s="147" t="s">
        <v>767</v>
      </c>
      <c r="C2916" s="148" t="s">
        <v>768</v>
      </c>
      <c r="D2916" s="148" t="s">
        <v>769</v>
      </c>
      <c r="F2916" s="148" t="s">
        <v>770</v>
      </c>
      <c r="G2916" s="148" t="s">
        <v>771</v>
      </c>
      <c r="H2916" s="148" t="s">
        <v>772</v>
      </c>
      <c r="I2916" s="149" t="s">
        <v>773</v>
      </c>
      <c r="J2916" s="148" t="s">
        <v>774</v>
      </c>
    </row>
    <row r="2917" spans="1:8" ht="12.75">
      <c r="A2917" s="150" t="s">
        <v>862</v>
      </c>
      <c r="C2917" s="151">
        <v>343.82299999985844</v>
      </c>
      <c r="D2917" s="131">
        <v>24974.310019493103</v>
      </c>
      <c r="F2917" s="131">
        <v>23104</v>
      </c>
      <c r="G2917" s="131">
        <v>22264</v>
      </c>
      <c r="H2917" s="152" t="s">
        <v>422</v>
      </c>
    </row>
    <row r="2919" spans="4:8" ht="12.75">
      <c r="D2919" s="131">
        <v>24848.57940608263</v>
      </c>
      <c r="F2919" s="131">
        <v>22286</v>
      </c>
      <c r="G2919" s="131">
        <v>22300</v>
      </c>
      <c r="H2919" s="152" t="s">
        <v>423</v>
      </c>
    </row>
    <row r="2921" spans="4:8" ht="12.75">
      <c r="D2921" s="131">
        <v>24559.698063462973</v>
      </c>
      <c r="F2921" s="131">
        <v>22654</v>
      </c>
      <c r="G2921" s="131">
        <v>22486</v>
      </c>
      <c r="H2921" s="152" t="s">
        <v>424</v>
      </c>
    </row>
    <row r="2923" spans="1:8" ht="12.75">
      <c r="A2923" s="147" t="s">
        <v>775</v>
      </c>
      <c r="C2923" s="153" t="s">
        <v>776</v>
      </c>
      <c r="D2923" s="131">
        <v>24794.19582967957</v>
      </c>
      <c r="F2923" s="131">
        <v>22681.333333333336</v>
      </c>
      <c r="G2923" s="131">
        <v>22350</v>
      </c>
      <c r="H2923" s="131">
        <v>2254.6297094609895</v>
      </c>
    </row>
    <row r="2924" spans="1:8" ht="12.75">
      <c r="A2924" s="130">
        <v>38381.01267361111</v>
      </c>
      <c r="C2924" s="153" t="s">
        <v>777</v>
      </c>
      <c r="D2924" s="131">
        <v>212.588683982793</v>
      </c>
      <c r="F2924" s="131">
        <v>409.68443140218704</v>
      </c>
      <c r="G2924" s="131">
        <v>119.14696806885183</v>
      </c>
      <c r="H2924" s="131">
        <v>212.588683982793</v>
      </c>
    </row>
    <row r="2926" spans="3:8" ht="12.75">
      <c r="C2926" s="153" t="s">
        <v>778</v>
      </c>
      <c r="D2926" s="131">
        <v>0.8574131036277305</v>
      </c>
      <c r="F2926" s="131">
        <v>1.8062625568846056</v>
      </c>
      <c r="G2926" s="131">
        <v>0.533096053999337</v>
      </c>
      <c r="H2926" s="131">
        <v>9.428984417739098</v>
      </c>
    </row>
    <row r="2927" spans="1:10" ht="12.75">
      <c r="A2927" s="147" t="s">
        <v>767</v>
      </c>
      <c r="C2927" s="148" t="s">
        <v>768</v>
      </c>
      <c r="D2927" s="148" t="s">
        <v>769</v>
      </c>
      <c r="F2927" s="148" t="s">
        <v>770</v>
      </c>
      <c r="G2927" s="148" t="s">
        <v>771</v>
      </c>
      <c r="H2927" s="148" t="s">
        <v>772</v>
      </c>
      <c r="I2927" s="149" t="s">
        <v>773</v>
      </c>
      <c r="J2927" s="148" t="s">
        <v>774</v>
      </c>
    </row>
    <row r="2928" spans="1:8" ht="12.75">
      <c r="A2928" s="150" t="s">
        <v>844</v>
      </c>
      <c r="C2928" s="151">
        <v>361.38400000007823</v>
      </c>
      <c r="D2928" s="131">
        <v>31506.411183446646</v>
      </c>
      <c r="F2928" s="131">
        <v>23638</v>
      </c>
      <c r="G2928" s="131">
        <v>23232</v>
      </c>
      <c r="H2928" s="152" t="s">
        <v>425</v>
      </c>
    </row>
    <row r="2930" spans="4:8" ht="12.75">
      <c r="D2930" s="131">
        <v>31911.891963094473</v>
      </c>
      <c r="F2930" s="131">
        <v>23346</v>
      </c>
      <c r="G2930" s="131">
        <v>22926</v>
      </c>
      <c r="H2930" s="152" t="s">
        <v>426</v>
      </c>
    </row>
    <row r="2932" spans="4:8" ht="12.75">
      <c r="D2932" s="131">
        <v>31472.585316091776</v>
      </c>
      <c r="F2932" s="131">
        <v>23966</v>
      </c>
      <c r="G2932" s="131">
        <v>23214</v>
      </c>
      <c r="H2932" s="152" t="s">
        <v>427</v>
      </c>
    </row>
    <row r="2934" spans="1:8" ht="12.75">
      <c r="A2934" s="147" t="s">
        <v>775</v>
      </c>
      <c r="C2934" s="153" t="s">
        <v>776</v>
      </c>
      <c r="D2934" s="131">
        <v>31630.296154210962</v>
      </c>
      <c r="F2934" s="131">
        <v>23650</v>
      </c>
      <c r="G2934" s="131">
        <v>23124</v>
      </c>
      <c r="H2934" s="131">
        <v>8222.069068027655</v>
      </c>
    </row>
    <row r="2935" spans="1:8" ht="12.75">
      <c r="A2935" s="130">
        <v>38381.01310185185</v>
      </c>
      <c r="C2935" s="153" t="s">
        <v>777</v>
      </c>
      <c r="D2935" s="131">
        <v>244.45489770408633</v>
      </c>
      <c r="F2935" s="131">
        <v>310.17414463491315</v>
      </c>
      <c r="G2935" s="131">
        <v>171.70905625505023</v>
      </c>
      <c r="H2935" s="131">
        <v>244.45489770408633</v>
      </c>
    </row>
    <row r="2937" spans="3:8" ht="12.75">
      <c r="C2937" s="153" t="s">
        <v>778</v>
      </c>
      <c r="D2937" s="131">
        <v>0.7728504864838007</v>
      </c>
      <c r="F2937" s="131">
        <v>1.311518581965806</v>
      </c>
      <c r="G2937" s="131">
        <v>0.7425577592762942</v>
      </c>
      <c r="H2937" s="131">
        <v>2.9731554877673534</v>
      </c>
    </row>
    <row r="2938" spans="1:10" ht="12.75">
      <c r="A2938" s="147" t="s">
        <v>767</v>
      </c>
      <c r="C2938" s="148" t="s">
        <v>768</v>
      </c>
      <c r="D2938" s="148" t="s">
        <v>769</v>
      </c>
      <c r="F2938" s="148" t="s">
        <v>770</v>
      </c>
      <c r="G2938" s="148" t="s">
        <v>771</v>
      </c>
      <c r="H2938" s="148" t="s">
        <v>772</v>
      </c>
      <c r="I2938" s="149" t="s">
        <v>773</v>
      </c>
      <c r="J2938" s="148" t="s">
        <v>774</v>
      </c>
    </row>
    <row r="2939" spans="1:8" ht="12.75">
      <c r="A2939" s="150" t="s">
        <v>863</v>
      </c>
      <c r="C2939" s="151">
        <v>371.029</v>
      </c>
      <c r="D2939" s="131">
        <v>31638.5</v>
      </c>
      <c r="F2939" s="131">
        <v>31362</v>
      </c>
      <c r="G2939" s="131">
        <v>32092</v>
      </c>
      <c r="H2939" s="152" t="s">
        <v>428</v>
      </c>
    </row>
    <row r="2941" spans="4:8" ht="12.75">
      <c r="D2941" s="131">
        <v>31507</v>
      </c>
      <c r="F2941" s="131">
        <v>31466.000000029802</v>
      </c>
      <c r="G2941" s="131">
        <v>31698</v>
      </c>
      <c r="H2941" s="152" t="s">
        <v>429</v>
      </c>
    </row>
    <row r="2943" spans="4:8" ht="12.75">
      <c r="D2943" s="131">
        <v>32141.36529096961</v>
      </c>
      <c r="F2943" s="131">
        <v>30896</v>
      </c>
      <c r="G2943" s="131">
        <v>31806</v>
      </c>
      <c r="H2943" s="152" t="s">
        <v>430</v>
      </c>
    </row>
    <row r="2945" spans="1:8" ht="12.75">
      <c r="A2945" s="147" t="s">
        <v>775</v>
      </c>
      <c r="C2945" s="153" t="s">
        <v>776</v>
      </c>
      <c r="D2945" s="131">
        <v>31762.288430323206</v>
      </c>
      <c r="F2945" s="131">
        <v>31241.333333343267</v>
      </c>
      <c r="G2945" s="131">
        <v>31865.333333333336</v>
      </c>
      <c r="H2945" s="131">
        <v>283.49209486955147</v>
      </c>
    </row>
    <row r="2946" spans="1:8" ht="12.75">
      <c r="A2946" s="130">
        <v>38381.01354166667</v>
      </c>
      <c r="C2946" s="153" t="s">
        <v>777</v>
      </c>
      <c r="D2946" s="131">
        <v>334.8096656434099</v>
      </c>
      <c r="F2946" s="131">
        <v>303.55449813872076</v>
      </c>
      <c r="G2946" s="131">
        <v>203.59109345286532</v>
      </c>
      <c r="H2946" s="131">
        <v>334.8096656434099</v>
      </c>
    </row>
    <row r="2948" spans="3:8" ht="12.75">
      <c r="C2948" s="153" t="s">
        <v>778</v>
      </c>
      <c r="D2948" s="131">
        <v>1.0541106519383208</v>
      </c>
      <c r="F2948" s="131">
        <v>0.9716438632750125</v>
      </c>
      <c r="G2948" s="131">
        <v>0.6389109171498765</v>
      </c>
      <c r="H2948" s="131">
        <v>118.10194065463169</v>
      </c>
    </row>
    <row r="2949" spans="1:10" ht="12.75">
      <c r="A2949" s="147" t="s">
        <v>767</v>
      </c>
      <c r="C2949" s="148" t="s">
        <v>768</v>
      </c>
      <c r="D2949" s="148" t="s">
        <v>769</v>
      </c>
      <c r="F2949" s="148" t="s">
        <v>770</v>
      </c>
      <c r="G2949" s="148" t="s">
        <v>771</v>
      </c>
      <c r="H2949" s="148" t="s">
        <v>772</v>
      </c>
      <c r="I2949" s="149" t="s">
        <v>773</v>
      </c>
      <c r="J2949" s="148" t="s">
        <v>774</v>
      </c>
    </row>
    <row r="2950" spans="1:8" ht="12.75">
      <c r="A2950" s="150" t="s">
        <v>838</v>
      </c>
      <c r="C2950" s="151">
        <v>407.77100000018254</v>
      </c>
      <c r="D2950" s="131">
        <v>80039.55870485306</v>
      </c>
      <c r="F2950" s="131">
        <v>63400</v>
      </c>
      <c r="G2950" s="131">
        <v>65100</v>
      </c>
      <c r="H2950" s="152" t="s">
        <v>431</v>
      </c>
    </row>
    <row r="2952" spans="4:8" ht="12.75">
      <c r="D2952" s="131">
        <v>78755.83193540573</v>
      </c>
      <c r="F2952" s="131">
        <v>64900</v>
      </c>
      <c r="G2952" s="131">
        <v>64100</v>
      </c>
      <c r="H2952" s="152" t="s">
        <v>432</v>
      </c>
    </row>
    <row r="2954" spans="4:8" ht="12.75">
      <c r="D2954" s="131">
        <v>78222.24198842049</v>
      </c>
      <c r="F2954" s="131">
        <v>64900</v>
      </c>
      <c r="G2954" s="131">
        <v>64900</v>
      </c>
      <c r="H2954" s="152" t="s">
        <v>433</v>
      </c>
    </row>
    <row r="2956" spans="1:8" ht="12.75">
      <c r="A2956" s="147" t="s">
        <v>775</v>
      </c>
      <c r="C2956" s="153" t="s">
        <v>776</v>
      </c>
      <c r="D2956" s="131">
        <v>79005.8775428931</v>
      </c>
      <c r="F2956" s="131">
        <v>64400</v>
      </c>
      <c r="G2956" s="131">
        <v>64700</v>
      </c>
      <c r="H2956" s="131">
        <v>14453.424712704413</v>
      </c>
    </row>
    <row r="2957" spans="1:8" ht="12.75">
      <c r="A2957" s="130">
        <v>38381.01400462963</v>
      </c>
      <c r="C2957" s="153" t="s">
        <v>777</v>
      </c>
      <c r="D2957" s="131">
        <v>934.1049814260011</v>
      </c>
      <c r="F2957" s="131">
        <v>866.0254037844387</v>
      </c>
      <c r="G2957" s="131">
        <v>529.150262212918</v>
      </c>
      <c r="H2957" s="131">
        <v>934.1049814260011</v>
      </c>
    </row>
    <row r="2959" spans="3:8" ht="12.75">
      <c r="C2959" s="153" t="s">
        <v>778</v>
      </c>
      <c r="D2959" s="131">
        <v>1.1823234048870175</v>
      </c>
      <c r="F2959" s="131">
        <v>1.3447599437646565</v>
      </c>
      <c r="G2959" s="131">
        <v>0.8178520281497961</v>
      </c>
      <c r="H2959" s="131">
        <v>6.462862608644805</v>
      </c>
    </row>
    <row r="2960" spans="1:10" ht="12.75">
      <c r="A2960" s="147" t="s">
        <v>767</v>
      </c>
      <c r="C2960" s="148" t="s">
        <v>768</v>
      </c>
      <c r="D2960" s="148" t="s">
        <v>769</v>
      </c>
      <c r="F2960" s="148" t="s">
        <v>770</v>
      </c>
      <c r="G2960" s="148" t="s">
        <v>771</v>
      </c>
      <c r="H2960" s="148" t="s">
        <v>772</v>
      </c>
      <c r="I2960" s="149" t="s">
        <v>773</v>
      </c>
      <c r="J2960" s="148" t="s">
        <v>774</v>
      </c>
    </row>
    <row r="2961" spans="1:8" ht="12.75">
      <c r="A2961" s="150" t="s">
        <v>845</v>
      </c>
      <c r="C2961" s="151">
        <v>455.40299999993294</v>
      </c>
      <c r="D2961" s="131">
        <v>83909.94408810139</v>
      </c>
      <c r="F2961" s="131">
        <v>44625</v>
      </c>
      <c r="G2961" s="131">
        <v>46590</v>
      </c>
      <c r="H2961" s="152" t="s">
        <v>434</v>
      </c>
    </row>
    <row r="2963" spans="4:8" ht="12.75">
      <c r="D2963" s="131">
        <v>84352.16595363617</v>
      </c>
      <c r="F2963" s="131">
        <v>44240</v>
      </c>
      <c r="G2963" s="131">
        <v>46452.5</v>
      </c>
      <c r="H2963" s="152" t="s">
        <v>435</v>
      </c>
    </row>
    <row r="2965" spans="4:8" ht="12.75">
      <c r="D2965" s="131">
        <v>85160.3085244894</v>
      </c>
      <c r="F2965" s="131">
        <v>44337.5</v>
      </c>
      <c r="G2965" s="131">
        <v>46100</v>
      </c>
      <c r="H2965" s="152" t="s">
        <v>436</v>
      </c>
    </row>
    <row r="2967" spans="1:8" ht="12.75">
      <c r="A2967" s="147" t="s">
        <v>775</v>
      </c>
      <c r="C2967" s="153" t="s">
        <v>776</v>
      </c>
      <c r="D2967" s="131">
        <v>84474.13952207565</v>
      </c>
      <c r="F2967" s="131">
        <v>44400.83333333333</v>
      </c>
      <c r="G2967" s="131">
        <v>46380.83333333333</v>
      </c>
      <c r="H2967" s="131">
        <v>39089.062002695806</v>
      </c>
    </row>
    <row r="2968" spans="1:8" ht="12.75">
      <c r="A2968" s="130">
        <v>38381.014652777776</v>
      </c>
      <c r="C2968" s="153" t="s">
        <v>777</v>
      </c>
      <c r="D2968" s="131">
        <v>634.0433498537897</v>
      </c>
      <c r="F2968" s="131">
        <v>200.1613932139096</v>
      </c>
      <c r="G2968" s="131">
        <v>252.73916066437613</v>
      </c>
      <c r="H2968" s="131">
        <v>634.0433498537897</v>
      </c>
    </row>
    <row r="2970" spans="3:8" ht="12.75">
      <c r="C2970" s="153" t="s">
        <v>778</v>
      </c>
      <c r="D2970" s="131">
        <v>0.750576867004481</v>
      </c>
      <c r="F2970" s="131">
        <v>0.45080548761601996</v>
      </c>
      <c r="G2970" s="131">
        <v>0.5449215602660068</v>
      </c>
      <c r="H2970" s="131">
        <v>1.6220480036335037</v>
      </c>
    </row>
    <row r="2971" spans="1:16" ht="12.75">
      <c r="A2971" s="141" t="s">
        <v>758</v>
      </c>
      <c r="B2971" s="136" t="s">
        <v>437</v>
      </c>
      <c r="D2971" s="141" t="s">
        <v>759</v>
      </c>
      <c r="E2971" s="136" t="s">
        <v>760</v>
      </c>
      <c r="F2971" s="137" t="s">
        <v>810</v>
      </c>
      <c r="G2971" s="142" t="s">
        <v>762</v>
      </c>
      <c r="H2971" s="143">
        <v>2</v>
      </c>
      <c r="I2971" s="144" t="s">
        <v>763</v>
      </c>
      <c r="J2971" s="143">
        <v>11</v>
      </c>
      <c r="K2971" s="142" t="s">
        <v>764</v>
      </c>
      <c r="L2971" s="145">
        <v>1</v>
      </c>
      <c r="M2971" s="142" t="s">
        <v>765</v>
      </c>
      <c r="N2971" s="146">
        <v>1</v>
      </c>
      <c r="O2971" s="142" t="s">
        <v>766</v>
      </c>
      <c r="P2971" s="146">
        <v>1</v>
      </c>
    </row>
    <row r="2973" spans="1:10" ht="12.75">
      <c r="A2973" s="147" t="s">
        <v>767</v>
      </c>
      <c r="C2973" s="148" t="s">
        <v>768</v>
      </c>
      <c r="D2973" s="148" t="s">
        <v>769</v>
      </c>
      <c r="F2973" s="148" t="s">
        <v>770</v>
      </c>
      <c r="G2973" s="148" t="s">
        <v>771</v>
      </c>
      <c r="H2973" s="148" t="s">
        <v>772</v>
      </c>
      <c r="I2973" s="149" t="s">
        <v>773</v>
      </c>
      <c r="J2973" s="148" t="s">
        <v>774</v>
      </c>
    </row>
    <row r="2974" spans="1:8" ht="12.75">
      <c r="A2974" s="150" t="s">
        <v>841</v>
      </c>
      <c r="C2974" s="151">
        <v>228.61599999992177</v>
      </c>
      <c r="D2974" s="131">
        <v>43653.5179695487</v>
      </c>
      <c r="F2974" s="131">
        <v>27843.000000029802</v>
      </c>
      <c r="G2974" s="131">
        <v>28202</v>
      </c>
      <c r="H2974" s="152" t="s">
        <v>438</v>
      </c>
    </row>
    <row r="2976" spans="4:8" ht="12.75">
      <c r="D2976" s="131">
        <v>43512.8029076457</v>
      </c>
      <c r="F2976" s="131">
        <v>28112</v>
      </c>
      <c r="G2976" s="131">
        <v>28360</v>
      </c>
      <c r="H2976" s="152" t="s">
        <v>439</v>
      </c>
    </row>
    <row r="2978" spans="4:8" ht="12.75">
      <c r="D2978" s="131">
        <v>43678.804795086384</v>
      </c>
      <c r="F2978" s="131">
        <v>28189</v>
      </c>
      <c r="G2978" s="131">
        <v>28404</v>
      </c>
      <c r="H2978" s="152" t="s">
        <v>440</v>
      </c>
    </row>
    <row r="2980" spans="1:8" ht="12.75">
      <c r="A2980" s="147" t="s">
        <v>775</v>
      </c>
      <c r="C2980" s="153" t="s">
        <v>776</v>
      </c>
      <c r="D2980" s="131">
        <v>43615.04189076026</v>
      </c>
      <c r="F2980" s="131">
        <v>28048.00000000993</v>
      </c>
      <c r="G2980" s="131">
        <v>28322</v>
      </c>
      <c r="H2980" s="131">
        <v>15426.55728566841</v>
      </c>
    </row>
    <row r="2981" spans="1:8" ht="12.75">
      <c r="A2981" s="130">
        <v>38381.016863425924</v>
      </c>
      <c r="C2981" s="153" t="s">
        <v>777</v>
      </c>
      <c r="D2981" s="131">
        <v>89.43971789539047</v>
      </c>
      <c r="F2981" s="131">
        <v>181.66177361705195</v>
      </c>
      <c r="G2981" s="131">
        <v>106.226173799116</v>
      </c>
      <c r="H2981" s="131">
        <v>89.43971789539047</v>
      </c>
    </row>
    <row r="2983" spans="3:8" ht="12.75">
      <c r="C2983" s="153" t="s">
        <v>778</v>
      </c>
      <c r="D2983" s="131">
        <v>0.20506622031776167</v>
      </c>
      <c r="F2983" s="131">
        <v>0.647681737082814</v>
      </c>
      <c r="G2983" s="131">
        <v>0.3750659338998517</v>
      </c>
      <c r="H2983" s="131">
        <v>0.5797775630631588</v>
      </c>
    </row>
    <row r="2984" spans="1:10" ht="12.75">
      <c r="A2984" s="147" t="s">
        <v>767</v>
      </c>
      <c r="C2984" s="148" t="s">
        <v>768</v>
      </c>
      <c r="D2984" s="148" t="s">
        <v>769</v>
      </c>
      <c r="F2984" s="148" t="s">
        <v>770</v>
      </c>
      <c r="G2984" s="148" t="s">
        <v>771</v>
      </c>
      <c r="H2984" s="148" t="s">
        <v>772</v>
      </c>
      <c r="I2984" s="149" t="s">
        <v>773</v>
      </c>
      <c r="J2984" s="148" t="s">
        <v>774</v>
      </c>
    </row>
    <row r="2985" spans="1:8" ht="12.75">
      <c r="A2985" s="150" t="s">
        <v>842</v>
      </c>
      <c r="C2985" s="151">
        <v>231.6040000000503</v>
      </c>
      <c r="D2985" s="131">
        <v>27376.255989015102</v>
      </c>
      <c r="F2985" s="131">
        <v>21041</v>
      </c>
      <c r="G2985" s="131">
        <v>21872</v>
      </c>
      <c r="H2985" s="152" t="s">
        <v>441</v>
      </c>
    </row>
    <row r="2987" spans="4:8" ht="12.75">
      <c r="D2987" s="131">
        <v>27532.04075101018</v>
      </c>
      <c r="F2987" s="131">
        <v>20484</v>
      </c>
      <c r="G2987" s="131">
        <v>21657</v>
      </c>
      <c r="H2987" s="152" t="s">
        <v>442</v>
      </c>
    </row>
    <row r="2989" spans="4:8" ht="12.75">
      <c r="D2989" s="131">
        <v>27455.23460763693</v>
      </c>
      <c r="F2989" s="131">
        <v>20959</v>
      </c>
      <c r="G2989" s="131">
        <v>21790</v>
      </c>
      <c r="H2989" s="152" t="s">
        <v>443</v>
      </c>
    </row>
    <row r="2991" spans="1:8" ht="12.75">
      <c r="A2991" s="147" t="s">
        <v>775</v>
      </c>
      <c r="C2991" s="153" t="s">
        <v>776</v>
      </c>
      <c r="D2991" s="131">
        <v>27454.51044922074</v>
      </c>
      <c r="F2991" s="131">
        <v>20828</v>
      </c>
      <c r="G2991" s="131">
        <v>21773</v>
      </c>
      <c r="H2991" s="131">
        <v>6122.28177408462</v>
      </c>
    </row>
    <row r="2992" spans="1:8" ht="12.75">
      <c r="A2992" s="130">
        <v>38381.01732638889</v>
      </c>
      <c r="C2992" s="153" t="s">
        <v>777</v>
      </c>
      <c r="D2992" s="131">
        <v>77.89490561781099</v>
      </c>
      <c r="F2992" s="131">
        <v>300.72080074381284</v>
      </c>
      <c r="G2992" s="131">
        <v>108.50345616615168</v>
      </c>
      <c r="H2992" s="131">
        <v>77.89490561781099</v>
      </c>
    </row>
    <row r="2994" spans="3:8" ht="12.75">
      <c r="C2994" s="153" t="s">
        <v>778</v>
      </c>
      <c r="D2994" s="131">
        <v>0.28372352791314087</v>
      </c>
      <c r="F2994" s="131">
        <v>1.4438294639130635</v>
      </c>
      <c r="G2994" s="131">
        <v>0.4983394854459728</v>
      </c>
      <c r="H2994" s="131">
        <v>1.272318205730698</v>
      </c>
    </row>
    <row r="2995" spans="1:10" ht="12.75">
      <c r="A2995" s="147" t="s">
        <v>767</v>
      </c>
      <c r="C2995" s="148" t="s">
        <v>768</v>
      </c>
      <c r="D2995" s="148" t="s">
        <v>769</v>
      </c>
      <c r="F2995" s="148" t="s">
        <v>770</v>
      </c>
      <c r="G2995" s="148" t="s">
        <v>771</v>
      </c>
      <c r="H2995" s="148" t="s">
        <v>772</v>
      </c>
      <c r="I2995" s="149" t="s">
        <v>773</v>
      </c>
      <c r="J2995" s="148" t="s">
        <v>774</v>
      </c>
    </row>
    <row r="2996" spans="1:8" ht="12.75">
      <c r="A2996" s="150" t="s">
        <v>840</v>
      </c>
      <c r="C2996" s="151">
        <v>267.7160000000149</v>
      </c>
      <c r="D2996" s="131">
        <v>7809.086010985076</v>
      </c>
      <c r="F2996" s="131">
        <v>5222.75</v>
      </c>
      <c r="G2996" s="131">
        <v>5468.5</v>
      </c>
      <c r="H2996" s="152" t="s">
        <v>444</v>
      </c>
    </row>
    <row r="2998" spans="4:8" ht="12.75">
      <c r="D2998" s="131">
        <v>7956.337789140642</v>
      </c>
      <c r="F2998" s="131">
        <v>5201</v>
      </c>
      <c r="G2998" s="131">
        <v>5382.25</v>
      </c>
      <c r="H2998" s="152" t="s">
        <v>445</v>
      </c>
    </row>
    <row r="3000" spans="4:8" ht="12.75">
      <c r="D3000" s="131">
        <v>7889.7622007876635</v>
      </c>
      <c r="F3000" s="131">
        <v>5232.75</v>
      </c>
      <c r="G3000" s="131">
        <v>5419.5</v>
      </c>
      <c r="H3000" s="152" t="s">
        <v>446</v>
      </c>
    </row>
    <row r="3002" spans="1:8" ht="12.75">
      <c r="A3002" s="147" t="s">
        <v>775</v>
      </c>
      <c r="C3002" s="153" t="s">
        <v>776</v>
      </c>
      <c r="D3002" s="131">
        <v>7885.0620003044605</v>
      </c>
      <c r="F3002" s="131">
        <v>5218.833333333333</v>
      </c>
      <c r="G3002" s="131">
        <v>5423.416666666666</v>
      </c>
      <c r="H3002" s="131">
        <v>2555.689657745295</v>
      </c>
    </row>
    <row r="3003" spans="1:8" ht="12.75">
      <c r="A3003" s="130">
        <v>38381.01797453704</v>
      </c>
      <c r="C3003" s="153" t="s">
        <v>777</v>
      </c>
      <c r="D3003" s="131">
        <v>73.73832420073443</v>
      </c>
      <c r="F3003" s="131">
        <v>16.233324777547367</v>
      </c>
      <c r="G3003" s="131">
        <v>43.25818804958587</v>
      </c>
      <c r="H3003" s="131">
        <v>73.73832420073443</v>
      </c>
    </row>
    <row r="3005" spans="3:8" ht="12.75">
      <c r="C3005" s="153" t="s">
        <v>778</v>
      </c>
      <c r="D3005" s="131">
        <v>0.9351647989310321</v>
      </c>
      <c r="F3005" s="131">
        <v>0.31105275337809934</v>
      </c>
      <c r="G3005" s="131">
        <v>0.7976187467848228</v>
      </c>
      <c r="H3005" s="131">
        <v>2.88526128269379</v>
      </c>
    </row>
    <row r="3006" spans="1:10" ht="12.75">
      <c r="A3006" s="147" t="s">
        <v>767</v>
      </c>
      <c r="C3006" s="148" t="s">
        <v>768</v>
      </c>
      <c r="D3006" s="148" t="s">
        <v>769</v>
      </c>
      <c r="F3006" s="148" t="s">
        <v>770</v>
      </c>
      <c r="G3006" s="148" t="s">
        <v>771</v>
      </c>
      <c r="H3006" s="148" t="s">
        <v>772</v>
      </c>
      <c r="I3006" s="149" t="s">
        <v>773</v>
      </c>
      <c r="J3006" s="148" t="s">
        <v>774</v>
      </c>
    </row>
    <row r="3007" spans="1:8" ht="12.75">
      <c r="A3007" s="150" t="s">
        <v>839</v>
      </c>
      <c r="C3007" s="151">
        <v>292.40199999976903</v>
      </c>
      <c r="D3007" s="131">
        <v>159603.65679240227</v>
      </c>
      <c r="F3007" s="131">
        <v>22488.75</v>
      </c>
      <c r="G3007" s="131">
        <v>21023.5</v>
      </c>
      <c r="H3007" s="152" t="s">
        <v>447</v>
      </c>
    </row>
    <row r="3009" spans="4:8" ht="12.75">
      <c r="D3009" s="131">
        <v>159754.12827825546</v>
      </c>
      <c r="F3009" s="131">
        <v>22707.75</v>
      </c>
      <c r="G3009" s="131">
        <v>20784.5</v>
      </c>
      <c r="H3009" s="152" t="s">
        <v>448</v>
      </c>
    </row>
    <row r="3011" spans="4:8" ht="12.75">
      <c r="D3011" s="131">
        <v>158243.73958563805</v>
      </c>
      <c r="F3011" s="131">
        <v>22545.75</v>
      </c>
      <c r="G3011" s="131">
        <v>21187.75</v>
      </c>
      <c r="H3011" s="152" t="s">
        <v>449</v>
      </c>
    </row>
    <row r="3013" spans="1:8" ht="12.75">
      <c r="A3013" s="147" t="s">
        <v>775</v>
      </c>
      <c r="C3013" s="153" t="s">
        <v>776</v>
      </c>
      <c r="D3013" s="131">
        <v>159200.50821876526</v>
      </c>
      <c r="F3013" s="131">
        <v>22580.75</v>
      </c>
      <c r="G3013" s="131">
        <v>20998.583333333336</v>
      </c>
      <c r="H3013" s="131">
        <v>137533.49885413746</v>
      </c>
    </row>
    <row r="3014" spans="1:8" ht="12.75">
      <c r="A3014" s="130">
        <v>38381.01865740741</v>
      </c>
      <c r="C3014" s="153" t="s">
        <v>777</v>
      </c>
      <c r="D3014" s="131">
        <v>831.9946394175453</v>
      </c>
      <c r="F3014" s="131">
        <v>113.61778029868387</v>
      </c>
      <c r="G3014" s="131">
        <v>202.7764060075366</v>
      </c>
      <c r="H3014" s="131">
        <v>831.9946394175453</v>
      </c>
    </row>
    <row r="3016" spans="3:8" ht="12.75">
      <c r="C3016" s="153" t="s">
        <v>778</v>
      </c>
      <c r="D3016" s="131">
        <v>0.5226080297898676</v>
      </c>
      <c r="F3016" s="131">
        <v>0.5031621194986166</v>
      </c>
      <c r="G3016" s="131">
        <v>0.965667077576836</v>
      </c>
      <c r="H3016" s="131">
        <v>0.6049396302350496</v>
      </c>
    </row>
    <row r="3017" spans="1:10" ht="12.75">
      <c r="A3017" s="147" t="s">
        <v>767</v>
      </c>
      <c r="C3017" s="148" t="s">
        <v>768</v>
      </c>
      <c r="D3017" s="148" t="s">
        <v>769</v>
      </c>
      <c r="F3017" s="148" t="s">
        <v>770</v>
      </c>
      <c r="G3017" s="148" t="s">
        <v>771</v>
      </c>
      <c r="H3017" s="148" t="s">
        <v>772</v>
      </c>
      <c r="I3017" s="149" t="s">
        <v>773</v>
      </c>
      <c r="J3017" s="148" t="s">
        <v>774</v>
      </c>
    </row>
    <row r="3018" spans="1:8" ht="12.75">
      <c r="A3018" s="150" t="s">
        <v>893</v>
      </c>
      <c r="C3018" s="151">
        <v>309.418</v>
      </c>
      <c r="D3018" s="131">
        <v>25770.882924944162</v>
      </c>
      <c r="F3018" s="131">
        <v>8124</v>
      </c>
      <c r="G3018" s="131">
        <v>6536</v>
      </c>
      <c r="H3018" s="152" t="s">
        <v>450</v>
      </c>
    </row>
    <row r="3020" spans="4:8" ht="12.75">
      <c r="D3020" s="131">
        <v>25882.354319930077</v>
      </c>
      <c r="F3020" s="131">
        <v>8090</v>
      </c>
      <c r="G3020" s="131">
        <v>6506.000000007451</v>
      </c>
      <c r="H3020" s="152" t="s">
        <v>451</v>
      </c>
    </row>
    <row r="3022" spans="4:8" ht="12.75">
      <c r="D3022" s="131">
        <v>25911.409085929394</v>
      </c>
      <c r="F3022" s="131">
        <v>7584</v>
      </c>
      <c r="G3022" s="131">
        <v>6372</v>
      </c>
      <c r="H3022" s="152" t="s">
        <v>452</v>
      </c>
    </row>
    <row r="3024" spans="1:8" ht="12.75">
      <c r="A3024" s="147" t="s">
        <v>775</v>
      </c>
      <c r="C3024" s="153" t="s">
        <v>776</v>
      </c>
      <c r="D3024" s="131">
        <v>25854.882110267878</v>
      </c>
      <c r="F3024" s="131">
        <v>7932.666666666666</v>
      </c>
      <c r="G3024" s="131">
        <v>6471.333333335817</v>
      </c>
      <c r="H3024" s="131">
        <v>18741.575751884982</v>
      </c>
    </row>
    <row r="3025" spans="1:8" ht="12.75">
      <c r="A3025" s="130">
        <v>38381.01913194444</v>
      </c>
      <c r="C3025" s="153" t="s">
        <v>777</v>
      </c>
      <c r="D3025" s="131">
        <v>74.18181858280339</v>
      </c>
      <c r="F3025" s="131">
        <v>302.43236158409593</v>
      </c>
      <c r="G3025" s="131">
        <v>87.32315462457622</v>
      </c>
      <c r="H3025" s="131">
        <v>74.18181858280339</v>
      </c>
    </row>
    <row r="3027" spans="3:8" ht="12.75">
      <c r="C3027" s="153" t="s">
        <v>778</v>
      </c>
      <c r="D3027" s="131">
        <v>0.2869160967991542</v>
      </c>
      <c r="F3027" s="131">
        <v>3.8124930025728547</v>
      </c>
      <c r="G3027" s="131">
        <v>1.349384278735078</v>
      </c>
      <c r="H3027" s="131">
        <v>0.39581420241754417</v>
      </c>
    </row>
    <row r="3028" spans="1:10" ht="12.75">
      <c r="A3028" s="147" t="s">
        <v>767</v>
      </c>
      <c r="C3028" s="148" t="s">
        <v>768</v>
      </c>
      <c r="D3028" s="148" t="s">
        <v>769</v>
      </c>
      <c r="F3028" s="148" t="s">
        <v>770</v>
      </c>
      <c r="G3028" s="148" t="s">
        <v>771</v>
      </c>
      <c r="H3028" s="148" t="s">
        <v>772</v>
      </c>
      <c r="I3028" s="149" t="s">
        <v>773</v>
      </c>
      <c r="J3028" s="148" t="s">
        <v>774</v>
      </c>
    </row>
    <row r="3029" spans="1:8" ht="12.75">
      <c r="A3029" s="150" t="s">
        <v>843</v>
      </c>
      <c r="C3029" s="151">
        <v>324.75400000019</v>
      </c>
      <c r="D3029" s="131">
        <v>34088.34885287285</v>
      </c>
      <c r="F3029" s="131">
        <v>29346</v>
      </c>
      <c r="G3029" s="131">
        <v>26988</v>
      </c>
      <c r="H3029" s="152" t="s">
        <v>453</v>
      </c>
    </row>
    <row r="3031" spans="4:8" ht="12.75">
      <c r="D3031" s="131">
        <v>34011.008454144</v>
      </c>
      <c r="F3031" s="131">
        <v>29547.000000029802</v>
      </c>
      <c r="G3031" s="131">
        <v>27245.000000029802</v>
      </c>
      <c r="H3031" s="152" t="s">
        <v>454</v>
      </c>
    </row>
    <row r="3033" spans="4:8" ht="12.75">
      <c r="D3033" s="131">
        <v>34244.202672719955</v>
      </c>
      <c r="F3033" s="131">
        <v>29346</v>
      </c>
      <c r="G3033" s="131">
        <v>26539</v>
      </c>
      <c r="H3033" s="152" t="s">
        <v>455</v>
      </c>
    </row>
    <row r="3035" spans="1:8" ht="12.75">
      <c r="A3035" s="147" t="s">
        <v>775</v>
      </c>
      <c r="C3035" s="153" t="s">
        <v>776</v>
      </c>
      <c r="D3035" s="131">
        <v>34114.5199932456</v>
      </c>
      <c r="F3035" s="131">
        <v>29413.00000000993</v>
      </c>
      <c r="G3035" s="131">
        <v>26924.00000000993</v>
      </c>
      <c r="H3035" s="131">
        <v>5462.957493235668</v>
      </c>
    </row>
    <row r="3036" spans="1:8" ht="12.75">
      <c r="A3036" s="130">
        <v>38381.01960648148</v>
      </c>
      <c r="C3036" s="153" t="s">
        <v>777</v>
      </c>
      <c r="D3036" s="131">
        <v>118.77955352505742</v>
      </c>
      <c r="F3036" s="131">
        <v>116.04740412464645</v>
      </c>
      <c r="G3036" s="131">
        <v>357.3247822493735</v>
      </c>
      <c r="H3036" s="131">
        <v>118.77955352505742</v>
      </c>
    </row>
    <row r="3038" spans="3:8" ht="12.75">
      <c r="C3038" s="153" t="s">
        <v>778</v>
      </c>
      <c r="D3038" s="131">
        <v>0.3481788796927959</v>
      </c>
      <c r="F3038" s="131">
        <v>0.3945446031503325</v>
      </c>
      <c r="G3038" s="131">
        <v>1.3271608314115357</v>
      </c>
      <c r="H3038" s="131">
        <v>2.174271970304224</v>
      </c>
    </row>
    <row r="3039" spans="1:10" ht="12.75">
      <c r="A3039" s="147" t="s">
        <v>767</v>
      </c>
      <c r="C3039" s="148" t="s">
        <v>768</v>
      </c>
      <c r="D3039" s="148" t="s">
        <v>769</v>
      </c>
      <c r="F3039" s="148" t="s">
        <v>770</v>
      </c>
      <c r="G3039" s="148" t="s">
        <v>771</v>
      </c>
      <c r="H3039" s="148" t="s">
        <v>772</v>
      </c>
      <c r="I3039" s="149" t="s">
        <v>773</v>
      </c>
      <c r="J3039" s="148" t="s">
        <v>774</v>
      </c>
    </row>
    <row r="3040" spans="1:8" ht="12.75">
      <c r="A3040" s="150" t="s">
        <v>862</v>
      </c>
      <c r="C3040" s="151">
        <v>343.82299999985844</v>
      </c>
      <c r="D3040" s="131">
        <v>42235.26056689024</v>
      </c>
      <c r="F3040" s="131">
        <v>23700</v>
      </c>
      <c r="G3040" s="131">
        <v>23190</v>
      </c>
      <c r="H3040" s="152" t="s">
        <v>456</v>
      </c>
    </row>
    <row r="3042" spans="4:8" ht="12.75">
      <c r="D3042" s="131">
        <v>42755.00613027811</v>
      </c>
      <c r="F3042" s="131">
        <v>23726</v>
      </c>
      <c r="G3042" s="131">
        <v>23224</v>
      </c>
      <c r="H3042" s="152" t="s">
        <v>457</v>
      </c>
    </row>
    <row r="3044" spans="4:8" ht="12.75">
      <c r="D3044" s="131">
        <v>42487.88838094473</v>
      </c>
      <c r="F3044" s="131">
        <v>23778</v>
      </c>
      <c r="G3044" s="131">
        <v>22978</v>
      </c>
      <c r="H3044" s="152" t="s">
        <v>458</v>
      </c>
    </row>
    <row r="3046" spans="1:8" ht="12.75">
      <c r="A3046" s="147" t="s">
        <v>775</v>
      </c>
      <c r="C3046" s="153" t="s">
        <v>776</v>
      </c>
      <c r="D3046" s="131">
        <v>42492.71835937102</v>
      </c>
      <c r="F3046" s="131">
        <v>23734.666666666664</v>
      </c>
      <c r="G3046" s="131">
        <v>23130.666666666664</v>
      </c>
      <c r="H3046" s="131">
        <v>19016.484479589606</v>
      </c>
    </row>
    <row r="3047" spans="1:8" ht="12.75">
      <c r="A3047" s="130">
        <v>38381.0200462963</v>
      </c>
      <c r="C3047" s="153" t="s">
        <v>777</v>
      </c>
      <c r="D3047" s="131">
        <v>259.90644313785356</v>
      </c>
      <c r="F3047" s="131">
        <v>39.71565602295062</v>
      </c>
      <c r="G3047" s="131">
        <v>133.30166290535664</v>
      </c>
      <c r="H3047" s="131">
        <v>259.90644313785356</v>
      </c>
    </row>
    <row r="3049" spans="3:8" ht="12.75">
      <c r="C3049" s="153" t="s">
        <v>778</v>
      </c>
      <c r="D3049" s="131">
        <v>0.6116493676393283</v>
      </c>
      <c r="F3049" s="131">
        <v>0.16733184662217276</v>
      </c>
      <c r="G3049" s="131">
        <v>0.5762984043060727</v>
      </c>
      <c r="H3049" s="131">
        <v>1.366742856266684</v>
      </c>
    </row>
    <row r="3050" spans="1:10" ht="12.75">
      <c r="A3050" s="147" t="s">
        <v>767</v>
      </c>
      <c r="C3050" s="148" t="s">
        <v>768</v>
      </c>
      <c r="D3050" s="148" t="s">
        <v>769</v>
      </c>
      <c r="F3050" s="148" t="s">
        <v>770</v>
      </c>
      <c r="G3050" s="148" t="s">
        <v>771</v>
      </c>
      <c r="H3050" s="148" t="s">
        <v>772</v>
      </c>
      <c r="I3050" s="149" t="s">
        <v>773</v>
      </c>
      <c r="J3050" s="148" t="s">
        <v>774</v>
      </c>
    </row>
    <row r="3051" spans="1:8" ht="12.75">
      <c r="A3051" s="150" t="s">
        <v>844</v>
      </c>
      <c r="C3051" s="151">
        <v>361.38400000007823</v>
      </c>
      <c r="D3051" s="131">
        <v>66133.46160697937</v>
      </c>
      <c r="F3051" s="131">
        <v>25424</v>
      </c>
      <c r="G3051" s="131">
        <v>24270</v>
      </c>
      <c r="H3051" s="152" t="s">
        <v>459</v>
      </c>
    </row>
    <row r="3053" spans="4:8" ht="12.75">
      <c r="D3053" s="131">
        <v>64390.98783046007</v>
      </c>
      <c r="F3053" s="131">
        <v>24854</v>
      </c>
      <c r="G3053" s="131">
        <v>24104</v>
      </c>
      <c r="H3053" s="152" t="s">
        <v>460</v>
      </c>
    </row>
    <row r="3055" spans="4:8" ht="12.75">
      <c r="D3055" s="131">
        <v>66834.19653689861</v>
      </c>
      <c r="F3055" s="131">
        <v>25100</v>
      </c>
      <c r="G3055" s="131">
        <v>24182</v>
      </c>
      <c r="H3055" s="152" t="s">
        <v>461</v>
      </c>
    </row>
    <row r="3057" spans="1:8" ht="12.75">
      <c r="A3057" s="147" t="s">
        <v>775</v>
      </c>
      <c r="C3057" s="153" t="s">
        <v>776</v>
      </c>
      <c r="D3057" s="131">
        <v>65786.21532477935</v>
      </c>
      <c r="F3057" s="131">
        <v>25126</v>
      </c>
      <c r="G3057" s="131">
        <v>24185.333333333336</v>
      </c>
      <c r="H3057" s="131">
        <v>41092.587417802606</v>
      </c>
    </row>
    <row r="3058" spans="1:8" ht="12.75">
      <c r="A3058" s="130">
        <v>38381.020474537036</v>
      </c>
      <c r="C3058" s="153" t="s">
        <v>777</v>
      </c>
      <c r="D3058" s="131">
        <v>1258.0747915691024</v>
      </c>
      <c r="F3058" s="131">
        <v>285.88808999326994</v>
      </c>
      <c r="G3058" s="131">
        <v>83.05018563093843</v>
      </c>
      <c r="H3058" s="131">
        <v>1258.0747915691024</v>
      </c>
    </row>
    <row r="3060" spans="3:8" ht="12.75">
      <c r="C3060" s="153" t="s">
        <v>778</v>
      </c>
      <c r="D3060" s="131">
        <v>1.912368397175799</v>
      </c>
      <c r="F3060" s="131">
        <v>1.137817758470389</v>
      </c>
      <c r="G3060" s="131">
        <v>0.3433907008280711</v>
      </c>
      <c r="H3060" s="131">
        <v>3.0615613925154417</v>
      </c>
    </row>
    <row r="3061" spans="1:10" ht="12.75">
      <c r="A3061" s="147" t="s">
        <v>767</v>
      </c>
      <c r="C3061" s="148" t="s">
        <v>768</v>
      </c>
      <c r="D3061" s="148" t="s">
        <v>769</v>
      </c>
      <c r="F3061" s="148" t="s">
        <v>770</v>
      </c>
      <c r="G3061" s="148" t="s">
        <v>771</v>
      </c>
      <c r="H3061" s="148" t="s">
        <v>772</v>
      </c>
      <c r="I3061" s="149" t="s">
        <v>773</v>
      </c>
      <c r="J3061" s="148" t="s">
        <v>774</v>
      </c>
    </row>
    <row r="3062" spans="1:8" ht="12.75">
      <c r="A3062" s="150" t="s">
        <v>863</v>
      </c>
      <c r="C3062" s="151">
        <v>371.029</v>
      </c>
      <c r="D3062" s="131">
        <v>85989.87680959702</v>
      </c>
      <c r="F3062" s="131">
        <v>34564</v>
      </c>
      <c r="G3062" s="131">
        <v>32914</v>
      </c>
      <c r="H3062" s="152" t="s">
        <v>462</v>
      </c>
    </row>
    <row r="3064" spans="4:8" ht="12.75">
      <c r="D3064" s="131">
        <v>86756.46488237381</v>
      </c>
      <c r="F3064" s="131">
        <v>35984</v>
      </c>
      <c r="G3064" s="131">
        <v>33048</v>
      </c>
      <c r="H3064" s="152" t="s">
        <v>463</v>
      </c>
    </row>
    <row r="3066" spans="4:8" ht="12.75">
      <c r="D3066" s="131">
        <v>85803.38768196106</v>
      </c>
      <c r="F3066" s="131">
        <v>35304</v>
      </c>
      <c r="G3066" s="131">
        <v>32644</v>
      </c>
      <c r="H3066" s="152" t="s">
        <v>464</v>
      </c>
    </row>
    <row r="3068" spans="1:8" ht="12.75">
      <c r="A3068" s="147" t="s">
        <v>775</v>
      </c>
      <c r="C3068" s="153" t="s">
        <v>776</v>
      </c>
      <c r="D3068" s="131">
        <v>86183.24312464395</v>
      </c>
      <c r="F3068" s="131">
        <v>35284</v>
      </c>
      <c r="G3068" s="131">
        <v>32868.666666666664</v>
      </c>
      <c r="H3068" s="131">
        <v>51818.397458682026</v>
      </c>
    </row>
    <row r="3069" spans="1:8" ht="12.75">
      <c r="A3069" s="130">
        <v>38381.02091435185</v>
      </c>
      <c r="C3069" s="153" t="s">
        <v>777</v>
      </c>
      <c r="D3069" s="131">
        <v>505.10586646230456</v>
      </c>
      <c r="F3069" s="131">
        <v>710.2112361825882</v>
      </c>
      <c r="G3069" s="131">
        <v>205.77981760448063</v>
      </c>
      <c r="H3069" s="131">
        <v>505.10586646230456</v>
      </c>
    </row>
    <row r="3071" spans="3:8" ht="12.75">
      <c r="C3071" s="153" t="s">
        <v>778</v>
      </c>
      <c r="D3071" s="131">
        <v>0.58608361457434</v>
      </c>
      <c r="F3071" s="131">
        <v>2.0128421839433965</v>
      </c>
      <c r="G3071" s="131">
        <v>0.6260668243448086</v>
      </c>
      <c r="H3071" s="131">
        <v>0.9747616507535887</v>
      </c>
    </row>
    <row r="3072" spans="1:10" ht="12.75">
      <c r="A3072" s="147" t="s">
        <v>767</v>
      </c>
      <c r="C3072" s="148" t="s">
        <v>768</v>
      </c>
      <c r="D3072" s="148" t="s">
        <v>769</v>
      </c>
      <c r="F3072" s="148" t="s">
        <v>770</v>
      </c>
      <c r="G3072" s="148" t="s">
        <v>771</v>
      </c>
      <c r="H3072" s="148" t="s">
        <v>772</v>
      </c>
      <c r="I3072" s="149" t="s">
        <v>773</v>
      </c>
      <c r="J3072" s="148" t="s">
        <v>774</v>
      </c>
    </row>
    <row r="3073" spans="1:8" ht="12.75">
      <c r="A3073" s="150" t="s">
        <v>838</v>
      </c>
      <c r="C3073" s="151">
        <v>407.77100000018254</v>
      </c>
      <c r="D3073" s="131">
        <v>1515577.8832817078</v>
      </c>
      <c r="F3073" s="131">
        <v>71500</v>
      </c>
      <c r="G3073" s="131">
        <v>67500</v>
      </c>
      <c r="H3073" s="152" t="s">
        <v>465</v>
      </c>
    </row>
    <row r="3075" spans="4:8" ht="12.75">
      <c r="D3075" s="131">
        <v>1526216.3297271729</v>
      </c>
      <c r="F3075" s="131">
        <v>71200</v>
      </c>
      <c r="G3075" s="131">
        <v>68700</v>
      </c>
      <c r="H3075" s="152" t="s">
        <v>466</v>
      </c>
    </row>
    <row r="3077" spans="4:8" ht="12.75">
      <c r="D3077" s="131">
        <v>1500015.7248840332</v>
      </c>
      <c r="F3077" s="131">
        <v>71500</v>
      </c>
      <c r="G3077" s="131">
        <v>68700</v>
      </c>
      <c r="H3077" s="152" t="s">
        <v>467</v>
      </c>
    </row>
    <row r="3079" spans="1:8" ht="12.75">
      <c r="A3079" s="147" t="s">
        <v>775</v>
      </c>
      <c r="C3079" s="153" t="s">
        <v>776</v>
      </c>
      <c r="D3079" s="131">
        <v>1513936.6459643045</v>
      </c>
      <c r="F3079" s="131">
        <v>71400</v>
      </c>
      <c r="G3079" s="131">
        <v>68300</v>
      </c>
      <c r="H3079" s="131">
        <v>1444111.9918762543</v>
      </c>
    </row>
    <row r="3080" spans="1:8" ht="12.75">
      <c r="A3080" s="130">
        <v>38381.02137731481</v>
      </c>
      <c r="C3080" s="153" t="s">
        <v>777</v>
      </c>
      <c r="D3080" s="131">
        <v>13177.183632514196</v>
      </c>
      <c r="F3080" s="131">
        <v>173.20508075688772</v>
      </c>
      <c r="G3080" s="131">
        <v>692.8203230275509</v>
      </c>
      <c r="H3080" s="131">
        <v>13177.183632514196</v>
      </c>
    </row>
    <row r="3082" spans="3:8" ht="12.75">
      <c r="C3082" s="153" t="s">
        <v>778</v>
      </c>
      <c r="D3082" s="131">
        <v>0.8703920119537742</v>
      </c>
      <c r="F3082" s="131">
        <v>0.24258414671833017</v>
      </c>
      <c r="G3082" s="131">
        <v>1.0143782181955356</v>
      </c>
      <c r="H3082" s="131">
        <v>0.9124765742990484</v>
      </c>
    </row>
    <row r="3083" spans="1:10" ht="12.75">
      <c r="A3083" s="147" t="s">
        <v>767</v>
      </c>
      <c r="C3083" s="148" t="s">
        <v>768</v>
      </c>
      <c r="D3083" s="148" t="s">
        <v>769</v>
      </c>
      <c r="F3083" s="148" t="s">
        <v>770</v>
      </c>
      <c r="G3083" s="148" t="s">
        <v>771</v>
      </c>
      <c r="H3083" s="148" t="s">
        <v>772</v>
      </c>
      <c r="I3083" s="149" t="s">
        <v>773</v>
      </c>
      <c r="J3083" s="148" t="s">
        <v>774</v>
      </c>
    </row>
    <row r="3084" spans="1:8" ht="12.75">
      <c r="A3084" s="150" t="s">
        <v>845</v>
      </c>
      <c r="C3084" s="151">
        <v>455.40299999993294</v>
      </c>
      <c r="D3084" s="131">
        <v>80200.19782602787</v>
      </c>
      <c r="F3084" s="131">
        <v>45575</v>
      </c>
      <c r="G3084" s="131">
        <v>47307.5</v>
      </c>
      <c r="H3084" s="152" t="s">
        <v>468</v>
      </c>
    </row>
    <row r="3086" spans="4:8" ht="12.75">
      <c r="D3086" s="131">
        <v>80750.36528551579</v>
      </c>
      <c r="F3086" s="131">
        <v>45587.5</v>
      </c>
      <c r="G3086" s="131">
        <v>47750</v>
      </c>
      <c r="H3086" s="152" t="s">
        <v>469</v>
      </c>
    </row>
    <row r="3088" spans="4:8" ht="12.75">
      <c r="D3088" s="131">
        <v>80794.15597808361</v>
      </c>
      <c r="F3088" s="131">
        <v>45750</v>
      </c>
      <c r="G3088" s="131">
        <v>47847.5</v>
      </c>
      <c r="H3088" s="152" t="s">
        <v>470</v>
      </c>
    </row>
    <row r="3090" spans="1:8" ht="12.75">
      <c r="A3090" s="147" t="s">
        <v>775</v>
      </c>
      <c r="C3090" s="153" t="s">
        <v>776</v>
      </c>
      <c r="D3090" s="131">
        <v>80581.57302987576</v>
      </c>
      <c r="F3090" s="131">
        <v>45637.5</v>
      </c>
      <c r="G3090" s="131">
        <v>47635</v>
      </c>
      <c r="H3090" s="131">
        <v>33951.12971592227</v>
      </c>
    </row>
    <row r="3091" spans="1:8" ht="12.75">
      <c r="A3091" s="130">
        <v>38381.02202546296</v>
      </c>
      <c r="C3091" s="153" t="s">
        <v>777</v>
      </c>
      <c r="D3091" s="131">
        <v>331.00557513410064</v>
      </c>
      <c r="F3091" s="131">
        <v>97.62812094883319</v>
      </c>
      <c r="G3091" s="131">
        <v>287.78246993171774</v>
      </c>
      <c r="H3091" s="131">
        <v>331.00557513410064</v>
      </c>
    </row>
    <row r="3093" spans="3:8" ht="12.75">
      <c r="C3093" s="153" t="s">
        <v>778</v>
      </c>
      <c r="D3093" s="131">
        <v>0.4107708036567862</v>
      </c>
      <c r="F3093" s="131">
        <v>0.21392083472765416</v>
      </c>
      <c r="G3093" s="131">
        <v>0.6041407996887115</v>
      </c>
      <c r="H3093" s="131">
        <v>0.9749471605325316</v>
      </c>
    </row>
    <row r="3094" spans="1:16" ht="12.75">
      <c r="A3094" s="141" t="s">
        <v>758</v>
      </c>
      <c r="B3094" s="136" t="s">
        <v>471</v>
      </c>
      <c r="D3094" s="141" t="s">
        <v>759</v>
      </c>
      <c r="E3094" s="136" t="s">
        <v>760</v>
      </c>
      <c r="F3094" s="137" t="s">
        <v>811</v>
      </c>
      <c r="G3094" s="142" t="s">
        <v>762</v>
      </c>
      <c r="H3094" s="143">
        <v>2</v>
      </c>
      <c r="I3094" s="144" t="s">
        <v>763</v>
      </c>
      <c r="J3094" s="143">
        <v>12</v>
      </c>
      <c r="K3094" s="142" t="s">
        <v>764</v>
      </c>
      <c r="L3094" s="145">
        <v>1</v>
      </c>
      <c r="M3094" s="142" t="s">
        <v>765</v>
      </c>
      <c r="N3094" s="146">
        <v>1</v>
      </c>
      <c r="O3094" s="142" t="s">
        <v>766</v>
      </c>
      <c r="P3094" s="146">
        <v>1</v>
      </c>
    </row>
    <row r="3096" spans="1:10" ht="12.75">
      <c r="A3096" s="147" t="s">
        <v>767</v>
      </c>
      <c r="C3096" s="148" t="s">
        <v>768</v>
      </c>
      <c r="D3096" s="148" t="s">
        <v>769</v>
      </c>
      <c r="F3096" s="148" t="s">
        <v>770</v>
      </c>
      <c r="G3096" s="148" t="s">
        <v>771</v>
      </c>
      <c r="H3096" s="148" t="s">
        <v>772</v>
      </c>
      <c r="I3096" s="149" t="s">
        <v>773</v>
      </c>
      <c r="J3096" s="148" t="s">
        <v>774</v>
      </c>
    </row>
    <row r="3097" spans="1:8" ht="12.75">
      <c r="A3097" s="150" t="s">
        <v>841</v>
      </c>
      <c r="C3097" s="151">
        <v>228.61599999992177</v>
      </c>
      <c r="D3097" s="131">
        <v>36727.29331290722</v>
      </c>
      <c r="F3097" s="131">
        <v>28004.999999970198</v>
      </c>
      <c r="G3097" s="131">
        <v>27781</v>
      </c>
      <c r="H3097" s="152" t="s">
        <v>472</v>
      </c>
    </row>
    <row r="3099" spans="4:8" ht="12.75">
      <c r="D3099" s="131">
        <v>37625.3229996562</v>
      </c>
      <c r="F3099" s="131">
        <v>27915</v>
      </c>
      <c r="G3099" s="131">
        <v>27585</v>
      </c>
      <c r="H3099" s="152" t="s">
        <v>473</v>
      </c>
    </row>
    <row r="3101" spans="4:8" ht="12.75">
      <c r="D3101" s="131">
        <v>37492.60597616434</v>
      </c>
      <c r="F3101" s="131">
        <v>27347.000000029802</v>
      </c>
      <c r="G3101" s="131">
        <v>27848</v>
      </c>
      <c r="H3101" s="152" t="s">
        <v>474</v>
      </c>
    </row>
    <row r="3103" spans="1:8" ht="12.75">
      <c r="A3103" s="147" t="s">
        <v>775</v>
      </c>
      <c r="C3103" s="153" t="s">
        <v>776</v>
      </c>
      <c r="D3103" s="131">
        <v>37281.740762909256</v>
      </c>
      <c r="F3103" s="131">
        <v>27755.666666666664</v>
      </c>
      <c r="G3103" s="131">
        <v>27738</v>
      </c>
      <c r="H3103" s="131">
        <v>9535.132106059631</v>
      </c>
    </row>
    <row r="3104" spans="1:8" ht="12.75">
      <c r="A3104" s="130">
        <v>38381.024247685185</v>
      </c>
      <c r="C3104" s="153" t="s">
        <v>777</v>
      </c>
      <c r="D3104" s="131">
        <v>484.7292369883674</v>
      </c>
      <c r="F3104" s="131">
        <v>356.76509542527015</v>
      </c>
      <c r="G3104" s="131">
        <v>136.67113813823312</v>
      </c>
      <c r="H3104" s="131">
        <v>484.7292369883674</v>
      </c>
    </row>
    <row r="3106" spans="3:8" ht="12.75">
      <c r="C3106" s="153" t="s">
        <v>778</v>
      </c>
      <c r="D3106" s="131">
        <v>1.3001786586923894</v>
      </c>
      <c r="F3106" s="131">
        <v>1.2853775040241764</v>
      </c>
      <c r="G3106" s="131">
        <v>0.4927216747358609</v>
      </c>
      <c r="H3106" s="131">
        <v>5.083613227343951</v>
      </c>
    </row>
    <row r="3107" spans="1:10" ht="12.75">
      <c r="A3107" s="147" t="s">
        <v>767</v>
      </c>
      <c r="C3107" s="148" t="s">
        <v>768</v>
      </c>
      <c r="D3107" s="148" t="s">
        <v>769</v>
      </c>
      <c r="F3107" s="148" t="s">
        <v>770</v>
      </c>
      <c r="G3107" s="148" t="s">
        <v>771</v>
      </c>
      <c r="H3107" s="148" t="s">
        <v>772</v>
      </c>
      <c r="I3107" s="149" t="s">
        <v>773</v>
      </c>
      <c r="J3107" s="148" t="s">
        <v>774</v>
      </c>
    </row>
    <row r="3108" spans="1:8" ht="12.75">
      <c r="A3108" s="150" t="s">
        <v>842</v>
      </c>
      <c r="C3108" s="151">
        <v>231.6040000000503</v>
      </c>
      <c r="D3108" s="131">
        <v>41112.96204614639</v>
      </c>
      <c r="F3108" s="131">
        <v>20659</v>
      </c>
      <c r="G3108" s="131">
        <v>21302</v>
      </c>
      <c r="H3108" s="152" t="s">
        <v>475</v>
      </c>
    </row>
    <row r="3110" spans="4:8" ht="12.75">
      <c r="D3110" s="131">
        <v>40823.390343010426</v>
      </c>
      <c r="F3110" s="131">
        <v>20682</v>
      </c>
      <c r="G3110" s="131">
        <v>21595</v>
      </c>
      <c r="H3110" s="152" t="s">
        <v>476</v>
      </c>
    </row>
    <row r="3112" spans="4:8" ht="12.75">
      <c r="D3112" s="131">
        <v>41611.90484982729</v>
      </c>
      <c r="F3112" s="131">
        <v>20890</v>
      </c>
      <c r="G3112" s="131">
        <v>21442</v>
      </c>
      <c r="H3112" s="152" t="s">
        <v>477</v>
      </c>
    </row>
    <row r="3114" spans="1:8" ht="12.75">
      <c r="A3114" s="147" t="s">
        <v>775</v>
      </c>
      <c r="C3114" s="153" t="s">
        <v>776</v>
      </c>
      <c r="D3114" s="131">
        <v>41182.752412994705</v>
      </c>
      <c r="F3114" s="131">
        <v>20743.666666666668</v>
      </c>
      <c r="G3114" s="131">
        <v>21446.333333333336</v>
      </c>
      <c r="H3114" s="131">
        <v>20064.160156491373</v>
      </c>
    </row>
    <row r="3115" spans="1:8" ht="12.75">
      <c r="A3115" s="130">
        <v>38381.02471064815</v>
      </c>
      <c r="C3115" s="153" t="s">
        <v>777</v>
      </c>
      <c r="D3115" s="131">
        <v>398.8631386126233</v>
      </c>
      <c r="F3115" s="131">
        <v>127.24909953839884</v>
      </c>
      <c r="G3115" s="131">
        <v>146.5480581015434</v>
      </c>
      <c r="H3115" s="131">
        <v>398.8631386126233</v>
      </c>
    </row>
    <row r="3117" spans="3:8" ht="12.75">
      <c r="C3117" s="153" t="s">
        <v>778</v>
      </c>
      <c r="D3117" s="131">
        <v>0.9685198663088072</v>
      </c>
      <c r="F3117" s="131">
        <v>0.6134359059234089</v>
      </c>
      <c r="G3117" s="131">
        <v>0.6833245376904057</v>
      </c>
      <c r="H3117" s="131">
        <v>1.9879383712135041</v>
      </c>
    </row>
    <row r="3118" spans="1:10" ht="12.75">
      <c r="A3118" s="147" t="s">
        <v>767</v>
      </c>
      <c r="C3118" s="148" t="s">
        <v>768</v>
      </c>
      <c r="D3118" s="148" t="s">
        <v>769</v>
      </c>
      <c r="F3118" s="148" t="s">
        <v>770</v>
      </c>
      <c r="G3118" s="148" t="s">
        <v>771</v>
      </c>
      <c r="H3118" s="148" t="s">
        <v>772</v>
      </c>
      <c r="I3118" s="149" t="s">
        <v>773</v>
      </c>
      <c r="J3118" s="148" t="s">
        <v>774</v>
      </c>
    </row>
    <row r="3119" spans="1:8" ht="12.75">
      <c r="A3119" s="150" t="s">
        <v>840</v>
      </c>
      <c r="C3119" s="151">
        <v>267.7160000000149</v>
      </c>
      <c r="D3119" s="131">
        <v>20172.021076887846</v>
      </c>
      <c r="F3119" s="131">
        <v>5210.5</v>
      </c>
      <c r="G3119" s="131">
        <v>5333</v>
      </c>
      <c r="H3119" s="152" t="s">
        <v>478</v>
      </c>
    </row>
    <row r="3121" spans="4:8" ht="12.75">
      <c r="D3121" s="131">
        <v>20239.950219094753</v>
      </c>
      <c r="F3121" s="131">
        <v>5228.75</v>
      </c>
      <c r="G3121" s="131">
        <v>5312.75</v>
      </c>
      <c r="H3121" s="152" t="s">
        <v>479</v>
      </c>
    </row>
    <row r="3123" spans="4:8" ht="12.75">
      <c r="D3123" s="131">
        <v>20105.403563797474</v>
      </c>
      <c r="F3123" s="131">
        <v>5209</v>
      </c>
      <c r="G3123" s="131">
        <v>5322.5</v>
      </c>
      <c r="H3123" s="152" t="s">
        <v>480</v>
      </c>
    </row>
    <row r="3125" spans="1:8" ht="12.75">
      <c r="A3125" s="147" t="s">
        <v>775</v>
      </c>
      <c r="C3125" s="153" t="s">
        <v>776</v>
      </c>
      <c r="D3125" s="131">
        <v>20172.45828659336</v>
      </c>
      <c r="F3125" s="131">
        <v>5216.083333333333</v>
      </c>
      <c r="G3125" s="131">
        <v>5322.75</v>
      </c>
      <c r="H3125" s="131">
        <v>14898.741579814376</v>
      </c>
    </row>
    <row r="3126" spans="1:8" ht="12.75">
      <c r="A3126" s="130">
        <v>38381.025358796294</v>
      </c>
      <c r="C3126" s="153" t="s">
        <v>777</v>
      </c>
      <c r="D3126" s="131">
        <v>67.27439317565418</v>
      </c>
      <c r="F3126" s="131">
        <v>10.995264132040365</v>
      </c>
      <c r="G3126" s="131">
        <v>10.127314550264545</v>
      </c>
      <c r="H3126" s="131">
        <v>67.27439317565418</v>
      </c>
    </row>
    <row r="3128" spans="3:8" ht="12.75">
      <c r="C3128" s="153" t="s">
        <v>778</v>
      </c>
      <c r="D3128" s="131">
        <v>0.3334962562315215</v>
      </c>
      <c r="F3128" s="131">
        <v>0.21079540776841565</v>
      </c>
      <c r="G3128" s="131">
        <v>0.19026470434013518</v>
      </c>
      <c r="H3128" s="131">
        <v>0.4515441308600263</v>
      </c>
    </row>
    <row r="3129" spans="1:10" ht="12.75">
      <c r="A3129" s="147" t="s">
        <v>767</v>
      </c>
      <c r="C3129" s="148" t="s">
        <v>768</v>
      </c>
      <c r="D3129" s="148" t="s">
        <v>769</v>
      </c>
      <c r="F3129" s="148" t="s">
        <v>770</v>
      </c>
      <c r="G3129" s="148" t="s">
        <v>771</v>
      </c>
      <c r="H3129" s="148" t="s">
        <v>772</v>
      </c>
      <c r="I3129" s="149" t="s">
        <v>773</v>
      </c>
      <c r="J3129" s="148" t="s">
        <v>774</v>
      </c>
    </row>
    <row r="3130" spans="1:8" ht="12.75">
      <c r="A3130" s="150" t="s">
        <v>839</v>
      </c>
      <c r="C3130" s="151">
        <v>292.40199999976903</v>
      </c>
      <c r="D3130" s="131">
        <v>32193.62366747856</v>
      </c>
      <c r="F3130" s="131">
        <v>20268</v>
      </c>
      <c r="G3130" s="131">
        <v>20076</v>
      </c>
      <c r="H3130" s="152" t="s">
        <v>481</v>
      </c>
    </row>
    <row r="3132" spans="4:8" ht="12.75">
      <c r="D3132" s="131">
        <v>32250.89640146494</v>
      </c>
      <c r="F3132" s="131">
        <v>20199</v>
      </c>
      <c r="G3132" s="131">
        <v>19832.25</v>
      </c>
      <c r="H3132" s="152" t="s">
        <v>482</v>
      </c>
    </row>
    <row r="3134" spans="4:8" ht="12.75">
      <c r="D3134" s="131">
        <v>31932.91020846367</v>
      </c>
      <c r="F3134" s="131">
        <v>20256.25</v>
      </c>
      <c r="G3134" s="131">
        <v>19742.25</v>
      </c>
      <c r="H3134" s="152" t="s">
        <v>483</v>
      </c>
    </row>
    <row r="3136" spans="1:8" ht="12.75">
      <c r="A3136" s="147" t="s">
        <v>775</v>
      </c>
      <c r="C3136" s="153" t="s">
        <v>776</v>
      </c>
      <c r="D3136" s="131">
        <v>32125.81009246906</v>
      </c>
      <c r="F3136" s="131">
        <v>20241.083333333332</v>
      </c>
      <c r="G3136" s="131">
        <v>19883.5</v>
      </c>
      <c r="H3136" s="131">
        <v>12091.240035570052</v>
      </c>
    </row>
    <row r="3137" spans="1:8" ht="12.75">
      <c r="A3137" s="130">
        <v>38381.026041666664</v>
      </c>
      <c r="C3137" s="153" t="s">
        <v>777</v>
      </c>
      <c r="D3137" s="131">
        <v>169.49281828933093</v>
      </c>
      <c r="F3137" s="131">
        <v>36.91572609787506</v>
      </c>
      <c r="G3137" s="131">
        <v>172.67654009737396</v>
      </c>
      <c r="H3137" s="131">
        <v>169.49281828933093</v>
      </c>
    </row>
    <row r="3139" spans="3:8" ht="12.75">
      <c r="C3139" s="153" t="s">
        <v>778</v>
      </c>
      <c r="D3139" s="131">
        <v>0.527590799427229</v>
      </c>
      <c r="F3139" s="131">
        <v>0.18238018929096383</v>
      </c>
      <c r="G3139" s="131">
        <v>0.8684413714757159</v>
      </c>
      <c r="H3139" s="131">
        <v>1.4017819329590382</v>
      </c>
    </row>
    <row r="3140" spans="1:10" ht="12.75">
      <c r="A3140" s="147" t="s">
        <v>767</v>
      </c>
      <c r="C3140" s="148" t="s">
        <v>768</v>
      </c>
      <c r="D3140" s="148" t="s">
        <v>769</v>
      </c>
      <c r="F3140" s="148" t="s">
        <v>770</v>
      </c>
      <c r="G3140" s="148" t="s">
        <v>771</v>
      </c>
      <c r="H3140" s="148" t="s">
        <v>772</v>
      </c>
      <c r="I3140" s="149" t="s">
        <v>773</v>
      </c>
      <c r="J3140" s="148" t="s">
        <v>774</v>
      </c>
    </row>
    <row r="3141" spans="1:8" ht="12.75">
      <c r="A3141" s="150" t="s">
        <v>893</v>
      </c>
      <c r="C3141" s="151">
        <v>309.418</v>
      </c>
      <c r="D3141" s="131">
        <v>25958.8729223907</v>
      </c>
      <c r="F3141" s="131">
        <v>6548</v>
      </c>
      <c r="G3141" s="131">
        <v>6202</v>
      </c>
      <c r="H3141" s="152" t="s">
        <v>484</v>
      </c>
    </row>
    <row r="3143" spans="4:8" ht="12.75">
      <c r="D3143" s="131">
        <v>26112.391358733177</v>
      </c>
      <c r="F3143" s="131">
        <v>6252</v>
      </c>
      <c r="G3143" s="131">
        <v>6320</v>
      </c>
      <c r="H3143" s="152" t="s">
        <v>485</v>
      </c>
    </row>
    <row r="3145" spans="4:8" ht="12.75">
      <c r="D3145" s="131">
        <v>25741.284027934074</v>
      </c>
      <c r="F3145" s="131">
        <v>6272</v>
      </c>
      <c r="G3145" s="131">
        <v>6636</v>
      </c>
      <c r="H3145" s="152" t="s">
        <v>486</v>
      </c>
    </row>
    <row r="3147" spans="1:8" ht="12.75">
      <c r="A3147" s="147" t="s">
        <v>775</v>
      </c>
      <c r="C3147" s="153" t="s">
        <v>776</v>
      </c>
      <c r="D3147" s="131">
        <v>25937.51610301932</v>
      </c>
      <c r="F3147" s="131">
        <v>6357.333333333334</v>
      </c>
      <c r="G3147" s="131">
        <v>6386</v>
      </c>
      <c r="H3147" s="131">
        <v>19564.109551959587</v>
      </c>
    </row>
    <row r="3148" spans="1:8" ht="12.75">
      <c r="A3148" s="130">
        <v>38381.0265162037</v>
      </c>
      <c r="C3148" s="153" t="s">
        <v>777</v>
      </c>
      <c r="D3148" s="131">
        <v>186.47318317554348</v>
      </c>
      <c r="F3148" s="131">
        <v>165.4247059339485</v>
      </c>
      <c r="G3148" s="131">
        <v>224.40142602042437</v>
      </c>
      <c r="H3148" s="131">
        <v>186.47318317554348</v>
      </c>
    </row>
    <row r="3150" spans="3:8" ht="12.75">
      <c r="C3150" s="153" t="s">
        <v>778</v>
      </c>
      <c r="D3150" s="131">
        <v>0.7189323080703037</v>
      </c>
      <c r="F3150" s="131">
        <v>2.602108419682496</v>
      </c>
      <c r="G3150" s="131">
        <v>3.513959067028255</v>
      </c>
      <c r="H3150" s="131">
        <v>0.9531391279541568</v>
      </c>
    </row>
    <row r="3151" spans="1:10" ht="12.75">
      <c r="A3151" s="147" t="s">
        <v>767</v>
      </c>
      <c r="C3151" s="148" t="s">
        <v>768</v>
      </c>
      <c r="D3151" s="148" t="s">
        <v>769</v>
      </c>
      <c r="F3151" s="148" t="s">
        <v>770</v>
      </c>
      <c r="G3151" s="148" t="s">
        <v>771</v>
      </c>
      <c r="H3151" s="148" t="s">
        <v>772</v>
      </c>
      <c r="I3151" s="149" t="s">
        <v>773</v>
      </c>
      <c r="J3151" s="148" t="s">
        <v>774</v>
      </c>
    </row>
    <row r="3152" spans="1:8" ht="12.75">
      <c r="A3152" s="150" t="s">
        <v>843</v>
      </c>
      <c r="C3152" s="151">
        <v>324.75400000019</v>
      </c>
      <c r="D3152" s="131">
        <v>39807.60177600384</v>
      </c>
      <c r="F3152" s="131">
        <v>28111</v>
      </c>
      <c r="G3152" s="131">
        <v>25036</v>
      </c>
      <c r="H3152" s="152" t="s">
        <v>487</v>
      </c>
    </row>
    <row r="3154" spans="4:8" ht="12.75">
      <c r="D3154" s="131">
        <v>40448.628868460655</v>
      </c>
      <c r="F3154" s="131">
        <v>27508</v>
      </c>
      <c r="G3154" s="131">
        <v>25877</v>
      </c>
      <c r="H3154" s="152" t="s">
        <v>488</v>
      </c>
    </row>
    <row r="3156" spans="4:8" ht="12.75">
      <c r="D3156" s="131">
        <v>39936.29982316494</v>
      </c>
      <c r="F3156" s="131">
        <v>27244</v>
      </c>
      <c r="G3156" s="131">
        <v>25382</v>
      </c>
      <c r="H3156" s="152" t="s">
        <v>489</v>
      </c>
    </row>
    <row r="3158" spans="1:8" ht="12.75">
      <c r="A3158" s="147" t="s">
        <v>775</v>
      </c>
      <c r="C3158" s="153" t="s">
        <v>776</v>
      </c>
      <c r="D3158" s="131">
        <v>40064.176822543144</v>
      </c>
      <c r="F3158" s="131">
        <v>27621</v>
      </c>
      <c r="G3158" s="131">
        <v>25431.666666666664</v>
      </c>
      <c r="H3158" s="131">
        <v>13112.93998043788</v>
      </c>
    </row>
    <row r="3159" spans="1:8" ht="12.75">
      <c r="A3159" s="130">
        <v>38381.02699074074</v>
      </c>
      <c r="C3159" s="153" t="s">
        <v>777</v>
      </c>
      <c r="D3159" s="131">
        <v>339.1066624879275</v>
      </c>
      <c r="F3159" s="131">
        <v>444.4085957764543</v>
      </c>
      <c r="G3159" s="131">
        <v>422.694136857058</v>
      </c>
      <c r="H3159" s="131">
        <v>339.1066624879275</v>
      </c>
    </row>
    <row r="3161" spans="3:8" ht="12.75">
      <c r="C3161" s="153" t="s">
        <v>778</v>
      </c>
      <c r="D3161" s="131">
        <v>0.8464086607593058</v>
      </c>
      <c r="F3161" s="131">
        <v>1.6089518691446885</v>
      </c>
      <c r="G3161" s="131">
        <v>1.662078000617569</v>
      </c>
      <c r="H3161" s="131">
        <v>2.5860460201435598</v>
      </c>
    </row>
    <row r="3162" spans="1:10" ht="12.75">
      <c r="A3162" s="147" t="s">
        <v>767</v>
      </c>
      <c r="C3162" s="148" t="s">
        <v>768</v>
      </c>
      <c r="D3162" s="148" t="s">
        <v>769</v>
      </c>
      <c r="F3162" s="148" t="s">
        <v>770</v>
      </c>
      <c r="G3162" s="148" t="s">
        <v>771</v>
      </c>
      <c r="H3162" s="148" t="s">
        <v>772</v>
      </c>
      <c r="I3162" s="149" t="s">
        <v>773</v>
      </c>
      <c r="J3162" s="148" t="s">
        <v>774</v>
      </c>
    </row>
    <row r="3163" spans="1:8" ht="12.75">
      <c r="A3163" s="150" t="s">
        <v>862</v>
      </c>
      <c r="C3163" s="151">
        <v>343.82299999985844</v>
      </c>
      <c r="D3163" s="131">
        <v>27093.208959579468</v>
      </c>
      <c r="F3163" s="131">
        <v>22746</v>
      </c>
      <c r="G3163" s="131">
        <v>22992</v>
      </c>
      <c r="H3163" s="152" t="s">
        <v>490</v>
      </c>
    </row>
    <row r="3165" spans="4:8" ht="12.75">
      <c r="D3165" s="131">
        <v>27278.362301915884</v>
      </c>
      <c r="F3165" s="131">
        <v>22758</v>
      </c>
      <c r="G3165" s="131">
        <v>23128</v>
      </c>
      <c r="H3165" s="152" t="s">
        <v>491</v>
      </c>
    </row>
    <row r="3167" spans="4:8" ht="12.75">
      <c r="D3167" s="131">
        <v>27349.086227953434</v>
      </c>
      <c r="F3167" s="131">
        <v>22956</v>
      </c>
      <c r="G3167" s="131">
        <v>22998</v>
      </c>
      <c r="H3167" s="152" t="s">
        <v>492</v>
      </c>
    </row>
    <row r="3169" spans="1:8" ht="12.75">
      <c r="A3169" s="147" t="s">
        <v>775</v>
      </c>
      <c r="C3169" s="153" t="s">
        <v>776</v>
      </c>
      <c r="D3169" s="131">
        <v>27240.219163149595</v>
      </c>
      <c r="F3169" s="131">
        <v>22820</v>
      </c>
      <c r="G3169" s="131">
        <v>23039.333333333336</v>
      </c>
      <c r="H3169" s="131">
        <v>4326.373261510251</v>
      </c>
    </row>
    <row r="3170" spans="1:8" ht="12.75">
      <c r="A3170" s="130">
        <v>38381.02741898148</v>
      </c>
      <c r="C3170" s="153" t="s">
        <v>777</v>
      </c>
      <c r="D3170" s="131">
        <v>132.13428167496176</v>
      </c>
      <c r="F3170" s="131">
        <v>117.93218390244454</v>
      </c>
      <c r="G3170" s="131">
        <v>76.84616667949895</v>
      </c>
      <c r="H3170" s="131">
        <v>132.13428167496176</v>
      </c>
    </row>
    <row r="3172" spans="3:8" ht="12.75">
      <c r="C3172" s="153" t="s">
        <v>778</v>
      </c>
      <c r="D3172" s="131">
        <v>0.48507055278656575</v>
      </c>
      <c r="F3172" s="131">
        <v>0.5167930933498883</v>
      </c>
      <c r="G3172" s="131">
        <v>0.3335433606853451</v>
      </c>
      <c r="H3172" s="131">
        <v>3.054158152522335</v>
      </c>
    </row>
    <row r="3173" spans="1:10" ht="12.75">
      <c r="A3173" s="147" t="s">
        <v>767</v>
      </c>
      <c r="C3173" s="148" t="s">
        <v>768</v>
      </c>
      <c r="D3173" s="148" t="s">
        <v>769</v>
      </c>
      <c r="F3173" s="148" t="s">
        <v>770</v>
      </c>
      <c r="G3173" s="148" t="s">
        <v>771</v>
      </c>
      <c r="H3173" s="148" t="s">
        <v>772</v>
      </c>
      <c r="I3173" s="149" t="s">
        <v>773</v>
      </c>
      <c r="J3173" s="148" t="s">
        <v>774</v>
      </c>
    </row>
    <row r="3174" spans="1:8" ht="12.75">
      <c r="A3174" s="150" t="s">
        <v>844</v>
      </c>
      <c r="C3174" s="151">
        <v>361.38400000007823</v>
      </c>
      <c r="D3174" s="131">
        <v>48037.27888858318</v>
      </c>
      <c r="F3174" s="131">
        <v>24312</v>
      </c>
      <c r="G3174" s="131">
        <v>23906</v>
      </c>
      <c r="H3174" s="152" t="s">
        <v>493</v>
      </c>
    </row>
    <row r="3176" spans="4:8" ht="12.75">
      <c r="D3176" s="131">
        <v>47378.42775064707</v>
      </c>
      <c r="F3176" s="131">
        <v>23804</v>
      </c>
      <c r="G3176" s="131">
        <v>23670</v>
      </c>
      <c r="H3176" s="152" t="s">
        <v>494</v>
      </c>
    </row>
    <row r="3178" spans="4:8" ht="12.75">
      <c r="D3178" s="131">
        <v>48640.33141744137</v>
      </c>
      <c r="F3178" s="131">
        <v>24372</v>
      </c>
      <c r="G3178" s="131">
        <v>23230</v>
      </c>
      <c r="H3178" s="152" t="s">
        <v>495</v>
      </c>
    </row>
    <row r="3180" spans="1:8" ht="12.75">
      <c r="A3180" s="147" t="s">
        <v>775</v>
      </c>
      <c r="C3180" s="153" t="s">
        <v>776</v>
      </c>
      <c r="D3180" s="131">
        <v>48018.67935222387</v>
      </c>
      <c r="F3180" s="131">
        <v>24162.666666666664</v>
      </c>
      <c r="G3180" s="131">
        <v>23602</v>
      </c>
      <c r="H3180" s="131">
        <v>24113.719935899204</v>
      </c>
    </row>
    <row r="3181" spans="1:8" ht="12.75">
      <c r="A3181" s="130">
        <v>38381.0278587963</v>
      </c>
      <c r="C3181" s="153" t="s">
        <v>777</v>
      </c>
      <c r="D3181" s="131">
        <v>631.1574075711361</v>
      </c>
      <c r="F3181" s="131">
        <v>312.05982332452436</v>
      </c>
      <c r="G3181" s="131">
        <v>343.0918244435445</v>
      </c>
      <c r="H3181" s="131">
        <v>631.1574075711361</v>
      </c>
    </row>
    <row r="3183" spans="3:8" ht="12.75">
      <c r="C3183" s="153" t="s">
        <v>778</v>
      </c>
      <c r="D3183" s="131">
        <v>1.3143997629370567</v>
      </c>
      <c r="F3183" s="131">
        <v>1.2914957923705623</v>
      </c>
      <c r="G3183" s="131">
        <v>1.4536557259704455</v>
      </c>
      <c r="H3183" s="131">
        <v>2.6174203285470816</v>
      </c>
    </row>
    <row r="3184" spans="1:10" ht="12.75">
      <c r="A3184" s="147" t="s">
        <v>767</v>
      </c>
      <c r="C3184" s="148" t="s">
        <v>768</v>
      </c>
      <c r="D3184" s="148" t="s">
        <v>769</v>
      </c>
      <c r="F3184" s="148" t="s">
        <v>770</v>
      </c>
      <c r="G3184" s="148" t="s">
        <v>771</v>
      </c>
      <c r="H3184" s="148" t="s">
        <v>772</v>
      </c>
      <c r="I3184" s="149" t="s">
        <v>773</v>
      </c>
      <c r="J3184" s="148" t="s">
        <v>774</v>
      </c>
    </row>
    <row r="3185" spans="1:8" ht="12.75">
      <c r="A3185" s="150" t="s">
        <v>863</v>
      </c>
      <c r="C3185" s="151">
        <v>371.029</v>
      </c>
      <c r="D3185" s="131">
        <v>41326.94608479738</v>
      </c>
      <c r="F3185" s="131">
        <v>32594</v>
      </c>
      <c r="G3185" s="131">
        <v>32270.000000029802</v>
      </c>
      <c r="H3185" s="152" t="s">
        <v>496</v>
      </c>
    </row>
    <row r="3187" spans="4:8" ht="12.75">
      <c r="D3187" s="131">
        <v>40580.3852211833</v>
      </c>
      <c r="F3187" s="131">
        <v>31970.000000029802</v>
      </c>
      <c r="G3187" s="131">
        <v>31916.000000029802</v>
      </c>
      <c r="H3187" s="152" t="s">
        <v>497</v>
      </c>
    </row>
    <row r="3189" spans="4:8" ht="12.75">
      <c r="D3189" s="131">
        <v>40185.07665807009</v>
      </c>
      <c r="F3189" s="131">
        <v>32072.000000029802</v>
      </c>
      <c r="G3189" s="131">
        <v>32740</v>
      </c>
      <c r="H3189" s="152" t="s">
        <v>498</v>
      </c>
    </row>
    <row r="3191" spans="1:8" ht="12.75">
      <c r="A3191" s="147" t="s">
        <v>775</v>
      </c>
      <c r="C3191" s="153" t="s">
        <v>776</v>
      </c>
      <c r="D3191" s="131">
        <v>40697.469321350254</v>
      </c>
      <c r="F3191" s="131">
        <v>32212.00000001987</v>
      </c>
      <c r="G3191" s="131">
        <v>32308.666666686535</v>
      </c>
      <c r="H3191" s="131">
        <v>8448.682851985777</v>
      </c>
    </row>
    <row r="3192" spans="1:8" ht="12.75">
      <c r="A3192" s="130">
        <v>38381.02829861111</v>
      </c>
      <c r="C3192" s="153" t="s">
        <v>777</v>
      </c>
      <c r="D3192" s="131">
        <v>579.8689177797405</v>
      </c>
      <c r="F3192" s="131">
        <v>334.72974171502415</v>
      </c>
      <c r="G3192" s="131">
        <v>413.35860136243997</v>
      </c>
      <c r="H3192" s="131">
        <v>579.8689177797405</v>
      </c>
    </row>
    <row r="3194" spans="3:8" ht="12.75">
      <c r="C3194" s="153" t="s">
        <v>778</v>
      </c>
      <c r="D3194" s="131">
        <v>1.4248279498684604</v>
      </c>
      <c r="F3194" s="131">
        <v>1.0391460999466589</v>
      </c>
      <c r="G3194" s="131">
        <v>1.279404704709322</v>
      </c>
      <c r="H3194" s="131">
        <v>6.8634238962283725</v>
      </c>
    </row>
    <row r="3195" spans="1:10" ht="12.75">
      <c r="A3195" s="147" t="s">
        <v>767</v>
      </c>
      <c r="C3195" s="148" t="s">
        <v>768</v>
      </c>
      <c r="D3195" s="148" t="s">
        <v>769</v>
      </c>
      <c r="F3195" s="148" t="s">
        <v>770</v>
      </c>
      <c r="G3195" s="148" t="s">
        <v>771</v>
      </c>
      <c r="H3195" s="148" t="s">
        <v>772</v>
      </c>
      <c r="I3195" s="149" t="s">
        <v>773</v>
      </c>
      <c r="J3195" s="148" t="s">
        <v>774</v>
      </c>
    </row>
    <row r="3196" spans="1:8" ht="12.75">
      <c r="A3196" s="150" t="s">
        <v>838</v>
      </c>
      <c r="C3196" s="151">
        <v>407.77100000018254</v>
      </c>
      <c r="D3196" s="131">
        <v>1190962.822095871</v>
      </c>
      <c r="F3196" s="131">
        <v>68800</v>
      </c>
      <c r="G3196" s="131">
        <v>67100</v>
      </c>
      <c r="H3196" s="152" t="s">
        <v>499</v>
      </c>
    </row>
    <row r="3198" spans="4:8" ht="12.75">
      <c r="D3198" s="131">
        <v>1200449.3264408112</v>
      </c>
      <c r="F3198" s="131">
        <v>67500</v>
      </c>
      <c r="G3198" s="131">
        <v>67600</v>
      </c>
      <c r="H3198" s="152" t="s">
        <v>500</v>
      </c>
    </row>
    <row r="3200" spans="4:8" ht="12.75">
      <c r="D3200" s="131">
        <v>1156454.9500598907</v>
      </c>
      <c r="F3200" s="131">
        <v>68300</v>
      </c>
      <c r="G3200" s="131">
        <v>66700</v>
      </c>
      <c r="H3200" s="152" t="s">
        <v>501</v>
      </c>
    </row>
    <row r="3202" spans="1:8" ht="12.75">
      <c r="A3202" s="147" t="s">
        <v>775</v>
      </c>
      <c r="C3202" s="153" t="s">
        <v>776</v>
      </c>
      <c r="D3202" s="131">
        <v>1182622.3661988575</v>
      </c>
      <c r="F3202" s="131">
        <v>68200</v>
      </c>
      <c r="G3202" s="131">
        <v>67133.33333333333</v>
      </c>
      <c r="H3202" s="131">
        <v>1114964.420706195</v>
      </c>
    </row>
    <row r="3203" spans="1:8" ht="12.75">
      <c r="A3203" s="130">
        <v>38381.028761574074</v>
      </c>
      <c r="C3203" s="153" t="s">
        <v>777</v>
      </c>
      <c r="D3203" s="131">
        <v>23152.725362551813</v>
      </c>
      <c r="F3203" s="131">
        <v>655.7438524302</v>
      </c>
      <c r="G3203" s="131">
        <v>450.9249752822894</v>
      </c>
      <c r="H3203" s="131">
        <v>23152.725362551813</v>
      </c>
    </row>
    <row r="3205" spans="3:8" ht="12.75">
      <c r="C3205" s="153" t="s">
        <v>778</v>
      </c>
      <c r="D3205" s="131">
        <v>1.9577445873079902</v>
      </c>
      <c r="F3205" s="131">
        <v>0.9615012498976538</v>
      </c>
      <c r="G3205" s="131">
        <v>0.6716856632804707</v>
      </c>
      <c r="H3205" s="131">
        <v>2.0765438728428087</v>
      </c>
    </row>
    <row r="3206" spans="1:10" ht="12.75">
      <c r="A3206" s="147" t="s">
        <v>767</v>
      </c>
      <c r="C3206" s="148" t="s">
        <v>768</v>
      </c>
      <c r="D3206" s="148" t="s">
        <v>769</v>
      </c>
      <c r="F3206" s="148" t="s">
        <v>770</v>
      </c>
      <c r="G3206" s="148" t="s">
        <v>771</v>
      </c>
      <c r="H3206" s="148" t="s">
        <v>772</v>
      </c>
      <c r="I3206" s="149" t="s">
        <v>773</v>
      </c>
      <c r="J3206" s="148" t="s">
        <v>774</v>
      </c>
    </row>
    <row r="3207" spans="1:8" ht="12.75">
      <c r="A3207" s="150" t="s">
        <v>845</v>
      </c>
      <c r="C3207" s="151">
        <v>455.40299999993294</v>
      </c>
      <c r="D3207" s="131">
        <v>59464.73874133825</v>
      </c>
      <c r="F3207" s="131">
        <v>44967.5</v>
      </c>
      <c r="G3207" s="131">
        <v>46847.5</v>
      </c>
      <c r="H3207" s="152" t="s">
        <v>502</v>
      </c>
    </row>
    <row r="3209" spans="4:8" ht="12.75">
      <c r="D3209" s="131">
        <v>59530.219849050045</v>
      </c>
      <c r="F3209" s="131">
        <v>44647.5</v>
      </c>
      <c r="G3209" s="131">
        <v>47135</v>
      </c>
      <c r="H3209" s="152" t="s">
        <v>503</v>
      </c>
    </row>
    <row r="3211" spans="4:8" ht="12.75">
      <c r="D3211" s="131">
        <v>59300.9102576375</v>
      </c>
      <c r="F3211" s="131">
        <v>44532.5</v>
      </c>
      <c r="G3211" s="131">
        <v>47075</v>
      </c>
      <c r="H3211" s="152" t="s">
        <v>504</v>
      </c>
    </row>
    <row r="3213" spans="1:8" ht="12.75">
      <c r="A3213" s="147" t="s">
        <v>775</v>
      </c>
      <c r="C3213" s="153" t="s">
        <v>776</v>
      </c>
      <c r="D3213" s="131">
        <v>59431.956282675266</v>
      </c>
      <c r="F3213" s="131">
        <v>44715.83333333333</v>
      </c>
      <c r="G3213" s="131">
        <v>47019.16666666667</v>
      </c>
      <c r="H3213" s="131">
        <v>13571.152019109377</v>
      </c>
    </row>
    <row r="3214" spans="1:8" ht="12.75">
      <c r="A3214" s="130">
        <v>38381.02940972222</v>
      </c>
      <c r="C3214" s="153" t="s">
        <v>777</v>
      </c>
      <c r="D3214" s="131">
        <v>118.11748124563866</v>
      </c>
      <c r="F3214" s="131">
        <v>225.40703922755677</v>
      </c>
      <c r="G3214" s="131">
        <v>151.66437727209822</v>
      </c>
      <c r="H3214" s="131">
        <v>118.11748124563866</v>
      </c>
    </row>
    <row r="3216" spans="3:8" ht="12.75">
      <c r="C3216" s="153" t="s">
        <v>778</v>
      </c>
      <c r="D3216" s="131">
        <v>0.19874405729442657</v>
      </c>
      <c r="F3216" s="131">
        <v>0.5040877524237652</v>
      </c>
      <c r="G3216" s="131">
        <v>0.3225586245441005</v>
      </c>
      <c r="H3216" s="131">
        <v>0.8703570712296116</v>
      </c>
    </row>
    <row r="3217" spans="1:16" ht="12.75">
      <c r="A3217" s="141" t="s">
        <v>758</v>
      </c>
      <c r="B3217" s="136" t="s">
        <v>708</v>
      </c>
      <c r="D3217" s="141" t="s">
        <v>759</v>
      </c>
      <c r="E3217" s="136" t="s">
        <v>760</v>
      </c>
      <c r="F3217" s="137" t="s">
        <v>812</v>
      </c>
      <c r="G3217" s="142" t="s">
        <v>762</v>
      </c>
      <c r="H3217" s="143">
        <v>2</v>
      </c>
      <c r="I3217" s="144" t="s">
        <v>763</v>
      </c>
      <c r="J3217" s="143">
        <v>13</v>
      </c>
      <c r="K3217" s="142" t="s">
        <v>764</v>
      </c>
      <c r="L3217" s="145">
        <v>1</v>
      </c>
      <c r="M3217" s="142" t="s">
        <v>765</v>
      </c>
      <c r="N3217" s="146">
        <v>1</v>
      </c>
      <c r="O3217" s="142" t="s">
        <v>766</v>
      </c>
      <c r="P3217" s="146">
        <v>1</v>
      </c>
    </row>
    <row r="3219" spans="1:10" ht="12.75">
      <c r="A3219" s="147" t="s">
        <v>767</v>
      </c>
      <c r="C3219" s="148" t="s">
        <v>768</v>
      </c>
      <c r="D3219" s="148" t="s">
        <v>769</v>
      </c>
      <c r="F3219" s="148" t="s">
        <v>770</v>
      </c>
      <c r="G3219" s="148" t="s">
        <v>771</v>
      </c>
      <c r="H3219" s="148" t="s">
        <v>772</v>
      </c>
      <c r="I3219" s="149" t="s">
        <v>773</v>
      </c>
      <c r="J3219" s="148" t="s">
        <v>774</v>
      </c>
    </row>
    <row r="3220" spans="1:8" ht="12.75">
      <c r="A3220" s="150" t="s">
        <v>841</v>
      </c>
      <c r="C3220" s="151">
        <v>228.61599999992177</v>
      </c>
      <c r="D3220" s="131">
        <v>38346.57243067026</v>
      </c>
      <c r="F3220" s="131">
        <v>27673</v>
      </c>
      <c r="G3220" s="131">
        <v>27821</v>
      </c>
      <c r="H3220" s="152" t="s">
        <v>505</v>
      </c>
    </row>
    <row r="3222" spans="4:8" ht="12.75">
      <c r="D3222" s="131">
        <v>38905.526144206524</v>
      </c>
      <c r="F3222" s="131">
        <v>28044</v>
      </c>
      <c r="G3222" s="131">
        <v>27835</v>
      </c>
      <c r="H3222" s="152" t="s">
        <v>506</v>
      </c>
    </row>
    <row r="3224" spans="4:8" ht="12.75">
      <c r="D3224" s="131">
        <v>39899.508319973946</v>
      </c>
      <c r="F3224" s="131">
        <v>27413</v>
      </c>
      <c r="G3224" s="131">
        <v>27787</v>
      </c>
      <c r="H3224" s="152" t="s">
        <v>507</v>
      </c>
    </row>
    <row r="3226" spans="1:8" ht="12.75">
      <c r="A3226" s="147" t="s">
        <v>775</v>
      </c>
      <c r="C3226" s="153" t="s">
        <v>776</v>
      </c>
      <c r="D3226" s="131">
        <v>39050.53563161691</v>
      </c>
      <c r="F3226" s="131">
        <v>27710</v>
      </c>
      <c r="G3226" s="131">
        <v>27814.333333333336</v>
      </c>
      <c r="H3226" s="131">
        <v>11287.042101942658</v>
      </c>
    </row>
    <row r="3227" spans="1:8" ht="12.75">
      <c r="A3227" s="130">
        <v>38381.03162037037</v>
      </c>
      <c r="C3227" s="153" t="s">
        <v>777</v>
      </c>
      <c r="D3227" s="131">
        <v>786.557869868052</v>
      </c>
      <c r="F3227" s="131">
        <v>317.12300452663476</v>
      </c>
      <c r="G3227" s="131">
        <v>24.684678108764825</v>
      </c>
      <c r="H3227" s="131">
        <v>786.557869868052</v>
      </c>
    </row>
    <row r="3229" spans="3:8" ht="12.75">
      <c r="C3229" s="153" t="s">
        <v>778</v>
      </c>
      <c r="D3229" s="131">
        <v>2.014205073364531</v>
      </c>
      <c r="F3229" s="131">
        <v>1.1444352382772813</v>
      </c>
      <c r="G3229" s="131">
        <v>0.088748048759386</v>
      </c>
      <c r="H3229" s="131">
        <v>6.968680215454095</v>
      </c>
    </row>
    <row r="3230" spans="1:10" ht="12.75">
      <c r="A3230" s="147" t="s">
        <v>767</v>
      </c>
      <c r="C3230" s="148" t="s">
        <v>768</v>
      </c>
      <c r="D3230" s="148" t="s">
        <v>769</v>
      </c>
      <c r="F3230" s="148" t="s">
        <v>770</v>
      </c>
      <c r="G3230" s="148" t="s">
        <v>771</v>
      </c>
      <c r="H3230" s="148" t="s">
        <v>772</v>
      </c>
      <c r="I3230" s="149" t="s">
        <v>773</v>
      </c>
      <c r="J3230" s="148" t="s">
        <v>774</v>
      </c>
    </row>
    <row r="3231" spans="1:8" ht="12.75">
      <c r="A3231" s="150" t="s">
        <v>842</v>
      </c>
      <c r="C3231" s="151">
        <v>231.6040000000503</v>
      </c>
      <c r="D3231" s="131">
        <v>70388.6760109663</v>
      </c>
      <c r="F3231" s="131">
        <v>20699</v>
      </c>
      <c r="G3231" s="131">
        <v>21775</v>
      </c>
      <c r="H3231" s="152" t="s">
        <v>508</v>
      </c>
    </row>
    <row r="3233" spans="4:8" ht="12.75">
      <c r="D3233" s="131">
        <v>68978.73801004887</v>
      </c>
      <c r="F3233" s="131">
        <v>20454</v>
      </c>
      <c r="G3233" s="131">
        <v>21630</v>
      </c>
      <c r="H3233" s="152" t="s">
        <v>509</v>
      </c>
    </row>
    <row r="3235" spans="4:8" ht="12.75">
      <c r="D3235" s="131">
        <v>69711.32905042171</v>
      </c>
      <c r="F3235" s="131">
        <v>20396</v>
      </c>
      <c r="G3235" s="131">
        <v>21548</v>
      </c>
      <c r="H3235" s="152" t="s">
        <v>510</v>
      </c>
    </row>
    <row r="3237" spans="1:8" ht="12.75">
      <c r="A3237" s="147" t="s">
        <v>775</v>
      </c>
      <c r="C3237" s="153" t="s">
        <v>776</v>
      </c>
      <c r="D3237" s="131">
        <v>69692.91435714562</v>
      </c>
      <c r="F3237" s="131">
        <v>20516.333333333332</v>
      </c>
      <c r="G3237" s="131">
        <v>21651</v>
      </c>
      <c r="H3237" s="131">
        <v>48571.15089677055</v>
      </c>
    </row>
    <row r="3238" spans="1:8" ht="12.75">
      <c r="A3238" s="130">
        <v>38381.03208333333</v>
      </c>
      <c r="C3238" s="153" t="s">
        <v>777</v>
      </c>
      <c r="D3238" s="131">
        <v>705.1493581520486</v>
      </c>
      <c r="F3238" s="131">
        <v>160.83013813751867</v>
      </c>
      <c r="G3238" s="131">
        <v>114.94781424629178</v>
      </c>
      <c r="H3238" s="131">
        <v>705.1493581520486</v>
      </c>
    </row>
    <row r="3240" spans="3:8" ht="12.75">
      <c r="C3240" s="153" t="s">
        <v>778</v>
      </c>
      <c r="D3240" s="131">
        <v>1.0117949072103192</v>
      </c>
      <c r="F3240" s="131">
        <v>0.7839126783742318</v>
      </c>
      <c r="G3240" s="131">
        <v>0.5309122638505926</v>
      </c>
      <c r="H3240" s="131">
        <v>1.4517863899307633</v>
      </c>
    </row>
    <row r="3241" spans="1:10" ht="12.75">
      <c r="A3241" s="147" t="s">
        <v>767</v>
      </c>
      <c r="C3241" s="148" t="s">
        <v>768</v>
      </c>
      <c r="D3241" s="148" t="s">
        <v>769</v>
      </c>
      <c r="F3241" s="148" t="s">
        <v>770</v>
      </c>
      <c r="G3241" s="148" t="s">
        <v>771</v>
      </c>
      <c r="H3241" s="148" t="s">
        <v>772</v>
      </c>
      <c r="I3241" s="149" t="s">
        <v>773</v>
      </c>
      <c r="J3241" s="148" t="s">
        <v>774</v>
      </c>
    </row>
    <row r="3242" spans="1:8" ht="12.75">
      <c r="A3242" s="150" t="s">
        <v>840</v>
      </c>
      <c r="C3242" s="151">
        <v>267.7160000000149</v>
      </c>
      <c r="D3242" s="131">
        <v>67321.85859656334</v>
      </c>
      <c r="F3242" s="131">
        <v>5261.75</v>
      </c>
      <c r="G3242" s="131">
        <v>5434.75</v>
      </c>
      <c r="H3242" s="152" t="s">
        <v>511</v>
      </c>
    </row>
    <row r="3244" spans="4:8" ht="12.75">
      <c r="D3244" s="131">
        <v>65982.55921375751</v>
      </c>
      <c r="F3244" s="131">
        <v>5291</v>
      </c>
      <c r="G3244" s="131">
        <v>5383.75</v>
      </c>
      <c r="H3244" s="152" t="s">
        <v>512</v>
      </c>
    </row>
    <row r="3246" spans="4:8" ht="12.75">
      <c r="D3246" s="131">
        <v>66876.73682069778</v>
      </c>
      <c r="F3246" s="131">
        <v>5340.75</v>
      </c>
      <c r="G3246" s="131">
        <v>5422.5</v>
      </c>
      <c r="H3246" s="152" t="s">
        <v>513</v>
      </c>
    </row>
    <row r="3248" spans="1:8" ht="12.75">
      <c r="A3248" s="147" t="s">
        <v>775</v>
      </c>
      <c r="C3248" s="153" t="s">
        <v>776</v>
      </c>
      <c r="D3248" s="131">
        <v>66727.05154367287</v>
      </c>
      <c r="F3248" s="131">
        <v>5297.833333333334</v>
      </c>
      <c r="G3248" s="131">
        <v>5413.666666666666</v>
      </c>
      <c r="H3248" s="131">
        <v>61366.63196886342</v>
      </c>
    </row>
    <row r="3249" spans="1:8" ht="12.75">
      <c r="A3249" s="130">
        <v>38381.03273148148</v>
      </c>
      <c r="C3249" s="153" t="s">
        <v>777</v>
      </c>
      <c r="D3249" s="131">
        <v>682.0813520507871</v>
      </c>
      <c r="F3249" s="131">
        <v>39.940841670317035</v>
      </c>
      <c r="G3249" s="131">
        <v>26.62275029619091</v>
      </c>
      <c r="H3249" s="131">
        <v>682.0813520507871</v>
      </c>
    </row>
    <row r="3251" spans="3:8" ht="12.75">
      <c r="C3251" s="153" t="s">
        <v>778</v>
      </c>
      <c r="D3251" s="131">
        <v>1.02219615024405</v>
      </c>
      <c r="F3251" s="131">
        <v>0.7539089880199521</v>
      </c>
      <c r="G3251" s="131">
        <v>0.49176929307661316</v>
      </c>
      <c r="H3251" s="131">
        <v>1.1114857214208294</v>
      </c>
    </row>
    <row r="3252" spans="1:10" ht="12.75">
      <c r="A3252" s="147" t="s">
        <v>767</v>
      </c>
      <c r="C3252" s="148" t="s">
        <v>768</v>
      </c>
      <c r="D3252" s="148" t="s">
        <v>769</v>
      </c>
      <c r="F3252" s="148" t="s">
        <v>770</v>
      </c>
      <c r="G3252" s="148" t="s">
        <v>771</v>
      </c>
      <c r="H3252" s="148" t="s">
        <v>772</v>
      </c>
      <c r="I3252" s="149" t="s">
        <v>773</v>
      </c>
      <c r="J3252" s="148" t="s">
        <v>774</v>
      </c>
    </row>
    <row r="3253" spans="1:8" ht="12.75">
      <c r="A3253" s="150" t="s">
        <v>839</v>
      </c>
      <c r="C3253" s="151">
        <v>292.40199999976903</v>
      </c>
      <c r="D3253" s="131">
        <v>64068.57217627764</v>
      </c>
      <c r="F3253" s="131">
        <v>21284.5</v>
      </c>
      <c r="G3253" s="131">
        <v>20240.5</v>
      </c>
      <c r="H3253" s="152" t="s">
        <v>514</v>
      </c>
    </row>
    <row r="3255" spans="4:8" ht="12.75">
      <c r="D3255" s="131">
        <v>63994.81975144148</v>
      </c>
      <c r="F3255" s="131">
        <v>21285</v>
      </c>
      <c r="G3255" s="131">
        <v>20208.75</v>
      </c>
      <c r="H3255" s="152" t="s">
        <v>515</v>
      </c>
    </row>
    <row r="3257" spans="4:8" ht="12.75">
      <c r="D3257" s="131">
        <v>63593.41992902756</v>
      </c>
      <c r="F3257" s="131">
        <v>21257.5</v>
      </c>
      <c r="G3257" s="131">
        <v>20017.25</v>
      </c>
      <c r="H3257" s="152" t="s">
        <v>516</v>
      </c>
    </row>
    <row r="3259" spans="1:8" ht="12.75">
      <c r="A3259" s="147" t="s">
        <v>775</v>
      </c>
      <c r="C3259" s="153" t="s">
        <v>776</v>
      </c>
      <c r="D3259" s="131">
        <v>63885.603952248886</v>
      </c>
      <c r="F3259" s="131">
        <v>21275.666666666664</v>
      </c>
      <c r="G3259" s="131">
        <v>20155.5</v>
      </c>
      <c r="H3259" s="131">
        <v>43256.86142024319</v>
      </c>
    </row>
    <row r="3260" spans="1:8" ht="12.75">
      <c r="A3260" s="130">
        <v>38381.03340277778</v>
      </c>
      <c r="C3260" s="153" t="s">
        <v>777</v>
      </c>
      <c r="D3260" s="131">
        <v>255.71171778291836</v>
      </c>
      <c r="F3260" s="131">
        <v>15.73478100684383</v>
      </c>
      <c r="G3260" s="131">
        <v>120.77587714440331</v>
      </c>
      <c r="H3260" s="131">
        <v>255.71171778291836</v>
      </c>
    </row>
    <row r="3262" spans="3:8" ht="12.75">
      <c r="C3262" s="153" t="s">
        <v>778</v>
      </c>
      <c r="D3262" s="131">
        <v>0.4002650080197245</v>
      </c>
      <c r="F3262" s="131">
        <v>0.07395670017474032</v>
      </c>
      <c r="G3262" s="131">
        <v>0.5992204467485467</v>
      </c>
      <c r="H3262" s="131">
        <v>0.5911471830992604</v>
      </c>
    </row>
    <row r="3263" spans="1:10" ht="12.75">
      <c r="A3263" s="147" t="s">
        <v>767</v>
      </c>
      <c r="C3263" s="148" t="s">
        <v>768</v>
      </c>
      <c r="D3263" s="148" t="s">
        <v>769</v>
      </c>
      <c r="F3263" s="148" t="s">
        <v>770</v>
      </c>
      <c r="G3263" s="148" t="s">
        <v>771</v>
      </c>
      <c r="H3263" s="148" t="s">
        <v>772</v>
      </c>
      <c r="I3263" s="149" t="s">
        <v>773</v>
      </c>
      <c r="J3263" s="148" t="s">
        <v>774</v>
      </c>
    </row>
    <row r="3264" spans="1:8" ht="12.75">
      <c r="A3264" s="150" t="s">
        <v>893</v>
      </c>
      <c r="C3264" s="151">
        <v>309.418</v>
      </c>
      <c r="D3264" s="131">
        <v>25729.3703212142</v>
      </c>
      <c r="F3264" s="131">
        <v>6824</v>
      </c>
      <c r="G3264" s="131">
        <v>6146</v>
      </c>
      <c r="H3264" s="152" t="s">
        <v>517</v>
      </c>
    </row>
    <row r="3266" spans="4:8" ht="12.75">
      <c r="D3266" s="131">
        <v>24744.76677584648</v>
      </c>
      <c r="F3266" s="131">
        <v>6818.000000007451</v>
      </c>
      <c r="G3266" s="131">
        <v>6158</v>
      </c>
      <c r="H3266" s="152" t="s">
        <v>518</v>
      </c>
    </row>
    <row r="3268" spans="4:8" ht="12.75">
      <c r="D3268" s="131">
        <v>25465.11935940385</v>
      </c>
      <c r="F3268" s="131">
        <v>6924</v>
      </c>
      <c r="G3268" s="131">
        <v>6280</v>
      </c>
      <c r="H3268" s="152" t="s">
        <v>519</v>
      </c>
    </row>
    <row r="3270" spans="1:8" ht="12.75">
      <c r="A3270" s="147" t="s">
        <v>775</v>
      </c>
      <c r="C3270" s="153" t="s">
        <v>776</v>
      </c>
      <c r="D3270" s="131">
        <v>25313.085485488176</v>
      </c>
      <c r="F3270" s="131">
        <v>6855.333333335817</v>
      </c>
      <c r="G3270" s="131">
        <v>6194.666666666666</v>
      </c>
      <c r="H3270" s="131">
        <v>18828.18375138304</v>
      </c>
    </row>
    <row r="3271" spans="1:8" ht="12.75">
      <c r="A3271" s="130">
        <v>38381.03387731482</v>
      </c>
      <c r="C3271" s="153" t="s">
        <v>777</v>
      </c>
      <c r="D3271" s="131">
        <v>509.60451283415443</v>
      </c>
      <c r="F3271" s="131">
        <v>59.5427017614551</v>
      </c>
      <c r="G3271" s="131">
        <v>74.14400402819727</v>
      </c>
      <c r="H3271" s="131">
        <v>509.60451283415443</v>
      </c>
    </row>
    <row r="3273" spans="3:8" ht="12.75">
      <c r="C3273" s="153" t="s">
        <v>778</v>
      </c>
      <c r="D3273" s="131">
        <v>2.013205830345366</v>
      </c>
      <c r="F3273" s="131">
        <v>0.8685602707590226</v>
      </c>
      <c r="G3273" s="131">
        <v>1.1969006246480407</v>
      </c>
      <c r="H3273" s="131">
        <v>2.7066047344939532</v>
      </c>
    </row>
    <row r="3274" spans="1:10" ht="12.75">
      <c r="A3274" s="147" t="s">
        <v>767</v>
      </c>
      <c r="C3274" s="148" t="s">
        <v>768</v>
      </c>
      <c r="D3274" s="148" t="s">
        <v>769</v>
      </c>
      <c r="F3274" s="148" t="s">
        <v>770</v>
      </c>
      <c r="G3274" s="148" t="s">
        <v>771</v>
      </c>
      <c r="H3274" s="148" t="s">
        <v>772</v>
      </c>
      <c r="I3274" s="149" t="s">
        <v>773</v>
      </c>
      <c r="J3274" s="148" t="s">
        <v>774</v>
      </c>
    </row>
    <row r="3275" spans="1:8" ht="12.75">
      <c r="A3275" s="150" t="s">
        <v>843</v>
      </c>
      <c r="C3275" s="151">
        <v>324.75400000019</v>
      </c>
      <c r="D3275" s="131">
        <v>56484.909106492996</v>
      </c>
      <c r="F3275" s="131">
        <v>28949.000000029802</v>
      </c>
      <c r="G3275" s="131">
        <v>26669</v>
      </c>
      <c r="H3275" s="152" t="s">
        <v>520</v>
      </c>
    </row>
    <row r="3277" spans="4:8" ht="12.75">
      <c r="D3277" s="131">
        <v>56828.47588843107</v>
      </c>
      <c r="F3277" s="131">
        <v>29094</v>
      </c>
      <c r="G3277" s="131">
        <v>26509</v>
      </c>
      <c r="H3277" s="152" t="s">
        <v>521</v>
      </c>
    </row>
    <row r="3279" spans="4:8" ht="12.75">
      <c r="D3279" s="131">
        <v>56616.58567029238</v>
      </c>
      <c r="F3279" s="131">
        <v>28935</v>
      </c>
      <c r="G3279" s="131">
        <v>26518.000000029802</v>
      </c>
      <c r="H3279" s="152" t="s">
        <v>522</v>
      </c>
    </row>
    <row r="3281" spans="1:8" ht="12.75">
      <c r="A3281" s="147" t="s">
        <v>775</v>
      </c>
      <c r="C3281" s="153" t="s">
        <v>776</v>
      </c>
      <c r="D3281" s="131">
        <v>56643.323555072144</v>
      </c>
      <c r="F3281" s="131">
        <v>28992.666666676603</v>
      </c>
      <c r="G3281" s="131">
        <v>26565.333333343267</v>
      </c>
      <c r="H3281" s="131">
        <v>28393.2292568166</v>
      </c>
    </row>
    <row r="3282" spans="1:8" ht="12.75">
      <c r="A3282" s="130">
        <v>38381.03435185185</v>
      </c>
      <c r="C3282" s="153" t="s">
        <v>777</v>
      </c>
      <c r="D3282" s="131">
        <v>173.33701068987645</v>
      </c>
      <c r="F3282" s="131">
        <v>88.03597748596411</v>
      </c>
      <c r="G3282" s="131">
        <v>89.89067433226418</v>
      </c>
      <c r="H3282" s="131">
        <v>173.33701068987645</v>
      </c>
    </row>
    <row r="3284" spans="3:8" ht="12.75">
      <c r="C3284" s="153" t="s">
        <v>778</v>
      </c>
      <c r="D3284" s="131">
        <v>0.3060149013349252</v>
      </c>
      <c r="F3284" s="131">
        <v>0.30364912099358665</v>
      </c>
      <c r="G3284" s="131">
        <v>0.33837585700247397</v>
      </c>
      <c r="H3284" s="131">
        <v>0.6104871310059317</v>
      </c>
    </row>
    <row r="3285" spans="1:10" ht="12.75">
      <c r="A3285" s="147" t="s">
        <v>767</v>
      </c>
      <c r="C3285" s="148" t="s">
        <v>768</v>
      </c>
      <c r="D3285" s="148" t="s">
        <v>769</v>
      </c>
      <c r="F3285" s="148" t="s">
        <v>770</v>
      </c>
      <c r="G3285" s="148" t="s">
        <v>771</v>
      </c>
      <c r="H3285" s="148" t="s">
        <v>772</v>
      </c>
      <c r="I3285" s="149" t="s">
        <v>773</v>
      </c>
      <c r="J3285" s="148" t="s">
        <v>774</v>
      </c>
    </row>
    <row r="3286" spans="1:8" ht="12.75">
      <c r="A3286" s="150" t="s">
        <v>862</v>
      </c>
      <c r="C3286" s="151">
        <v>343.82299999985844</v>
      </c>
      <c r="D3286" s="131">
        <v>56045.14054137468</v>
      </c>
      <c r="F3286" s="131">
        <v>23502</v>
      </c>
      <c r="G3286" s="131">
        <v>22714</v>
      </c>
      <c r="H3286" s="152" t="s">
        <v>523</v>
      </c>
    </row>
    <row r="3288" spans="4:8" ht="12.75">
      <c r="D3288" s="131">
        <v>56843.17406219244</v>
      </c>
      <c r="F3288" s="131">
        <v>23630</v>
      </c>
      <c r="G3288" s="131">
        <v>22786</v>
      </c>
      <c r="H3288" s="152" t="s">
        <v>524</v>
      </c>
    </row>
    <row r="3290" spans="4:8" ht="12.75">
      <c r="D3290" s="131">
        <v>56421.17763149738</v>
      </c>
      <c r="F3290" s="131">
        <v>24082</v>
      </c>
      <c r="G3290" s="131">
        <v>22734</v>
      </c>
      <c r="H3290" s="152" t="s">
        <v>525</v>
      </c>
    </row>
    <row r="3292" spans="1:8" ht="12.75">
      <c r="A3292" s="147" t="s">
        <v>775</v>
      </c>
      <c r="C3292" s="153" t="s">
        <v>776</v>
      </c>
      <c r="D3292" s="131">
        <v>56436.497411688164</v>
      </c>
      <c r="F3292" s="131">
        <v>23738</v>
      </c>
      <c r="G3292" s="131">
        <v>22744.666666666664</v>
      </c>
      <c r="H3292" s="131">
        <v>33123.51380513079</v>
      </c>
    </row>
    <row r="3293" spans="1:8" ht="12.75">
      <c r="A3293" s="130">
        <v>38381.034791666665</v>
      </c>
      <c r="C3293" s="153" t="s">
        <v>777</v>
      </c>
      <c r="D3293" s="131">
        <v>399.23726884538684</v>
      </c>
      <c r="F3293" s="131">
        <v>304.70969790933793</v>
      </c>
      <c r="G3293" s="131">
        <v>37.16629297271028</v>
      </c>
      <c r="H3293" s="131">
        <v>399.23726884538684</v>
      </c>
    </row>
    <row r="3295" spans="3:8" ht="12.75">
      <c r="C3295" s="153" t="s">
        <v>778</v>
      </c>
      <c r="D3295" s="131">
        <v>0.7074097209347788</v>
      </c>
      <c r="F3295" s="131">
        <v>1.2836367760946075</v>
      </c>
      <c r="G3295" s="131">
        <v>0.16340662854021587</v>
      </c>
      <c r="H3295" s="131">
        <v>1.2052986624370314</v>
      </c>
    </row>
    <row r="3296" spans="1:10" ht="12.75">
      <c r="A3296" s="147" t="s">
        <v>767</v>
      </c>
      <c r="C3296" s="148" t="s">
        <v>768</v>
      </c>
      <c r="D3296" s="148" t="s">
        <v>769</v>
      </c>
      <c r="F3296" s="148" t="s">
        <v>770</v>
      </c>
      <c r="G3296" s="148" t="s">
        <v>771</v>
      </c>
      <c r="H3296" s="148" t="s">
        <v>772</v>
      </c>
      <c r="I3296" s="149" t="s">
        <v>773</v>
      </c>
      <c r="J3296" s="148" t="s">
        <v>774</v>
      </c>
    </row>
    <row r="3297" spans="1:8" ht="12.75">
      <c r="A3297" s="150" t="s">
        <v>844</v>
      </c>
      <c r="C3297" s="151">
        <v>361.38400000007823</v>
      </c>
      <c r="D3297" s="131">
        <v>61030.96184152365</v>
      </c>
      <c r="F3297" s="131">
        <v>24386</v>
      </c>
      <c r="G3297" s="131">
        <v>24598</v>
      </c>
      <c r="H3297" s="152" t="s">
        <v>526</v>
      </c>
    </row>
    <row r="3299" spans="4:8" ht="12.75">
      <c r="D3299" s="131">
        <v>61362.63803821802</v>
      </c>
      <c r="F3299" s="131">
        <v>24716</v>
      </c>
      <c r="G3299" s="131">
        <v>24674</v>
      </c>
      <c r="H3299" s="152" t="s">
        <v>527</v>
      </c>
    </row>
    <row r="3301" spans="4:8" ht="12.75">
      <c r="D3301" s="131">
        <v>60314.330324828625</v>
      </c>
      <c r="F3301" s="131">
        <v>24824</v>
      </c>
      <c r="G3301" s="131">
        <v>24944</v>
      </c>
      <c r="H3301" s="152" t="s">
        <v>528</v>
      </c>
    </row>
    <row r="3303" spans="1:8" ht="12.75">
      <c r="A3303" s="147" t="s">
        <v>775</v>
      </c>
      <c r="C3303" s="153" t="s">
        <v>776</v>
      </c>
      <c r="D3303" s="131">
        <v>60902.643401523426</v>
      </c>
      <c r="F3303" s="131">
        <v>24642</v>
      </c>
      <c r="G3303" s="131">
        <v>24738.666666666664</v>
      </c>
      <c r="H3303" s="131">
        <v>36216.21111698171</v>
      </c>
    </row>
    <row r="3304" spans="1:8" ht="12.75">
      <c r="A3304" s="130">
        <v>38381.035219907404</v>
      </c>
      <c r="C3304" s="153" t="s">
        <v>777</v>
      </c>
      <c r="D3304" s="131">
        <v>535.8045184772807</v>
      </c>
      <c r="F3304" s="131">
        <v>228.1841361707689</v>
      </c>
      <c r="G3304" s="131">
        <v>181.83875641164434</v>
      </c>
      <c r="H3304" s="131">
        <v>535.8045184772807</v>
      </c>
    </row>
    <row r="3306" spans="3:8" ht="12.75">
      <c r="C3306" s="153" t="s">
        <v>778</v>
      </c>
      <c r="D3306" s="131">
        <v>0.8797721881212763</v>
      </c>
      <c r="F3306" s="131">
        <v>0.925996819133061</v>
      </c>
      <c r="G3306" s="131">
        <v>0.7350386294531279</v>
      </c>
      <c r="H3306" s="131">
        <v>1.4794604458941953</v>
      </c>
    </row>
    <row r="3307" spans="1:10" ht="12.75">
      <c r="A3307" s="147" t="s">
        <v>767</v>
      </c>
      <c r="C3307" s="148" t="s">
        <v>768</v>
      </c>
      <c r="D3307" s="148" t="s">
        <v>769</v>
      </c>
      <c r="F3307" s="148" t="s">
        <v>770</v>
      </c>
      <c r="G3307" s="148" t="s">
        <v>771</v>
      </c>
      <c r="H3307" s="148" t="s">
        <v>772</v>
      </c>
      <c r="I3307" s="149" t="s">
        <v>773</v>
      </c>
      <c r="J3307" s="148" t="s">
        <v>774</v>
      </c>
    </row>
    <row r="3308" spans="1:8" ht="12.75">
      <c r="A3308" s="150" t="s">
        <v>863</v>
      </c>
      <c r="C3308" s="151">
        <v>371.029</v>
      </c>
      <c r="D3308" s="131">
        <v>58635.8235309124</v>
      </c>
      <c r="F3308" s="131">
        <v>34198</v>
      </c>
      <c r="G3308" s="131">
        <v>32574.000000029802</v>
      </c>
      <c r="H3308" s="152" t="s">
        <v>529</v>
      </c>
    </row>
    <row r="3310" spans="4:8" ht="12.75">
      <c r="D3310" s="131">
        <v>57813.00789278746</v>
      </c>
      <c r="F3310" s="131">
        <v>33126</v>
      </c>
      <c r="G3310" s="131">
        <v>33224</v>
      </c>
      <c r="H3310" s="152" t="s">
        <v>530</v>
      </c>
    </row>
    <row r="3312" spans="4:8" ht="12.75">
      <c r="D3312" s="131">
        <v>58365.07144141197</v>
      </c>
      <c r="F3312" s="131">
        <v>32908</v>
      </c>
      <c r="G3312" s="131">
        <v>32822</v>
      </c>
      <c r="H3312" s="152" t="s">
        <v>531</v>
      </c>
    </row>
    <row r="3314" spans="1:8" ht="12.75">
      <c r="A3314" s="147" t="s">
        <v>775</v>
      </c>
      <c r="C3314" s="153" t="s">
        <v>776</v>
      </c>
      <c r="D3314" s="131">
        <v>58271.30095503728</v>
      </c>
      <c r="F3314" s="131">
        <v>33410.666666666664</v>
      </c>
      <c r="G3314" s="131">
        <v>32873.33333334327</v>
      </c>
      <c r="H3314" s="131">
        <v>25065.116317965134</v>
      </c>
    </row>
    <row r="3315" spans="1:8" ht="12.75">
      <c r="A3315" s="130">
        <v>38381.0356712963</v>
      </c>
      <c r="C3315" s="153" t="s">
        <v>777</v>
      </c>
      <c r="D3315" s="131">
        <v>419.3460047163315</v>
      </c>
      <c r="F3315" s="131">
        <v>690.508025538685</v>
      </c>
      <c r="G3315" s="131">
        <v>328.02642168670644</v>
      </c>
      <c r="H3315" s="131">
        <v>419.3460047163315</v>
      </c>
    </row>
    <row r="3317" spans="3:8" ht="12.75">
      <c r="C3317" s="153" t="s">
        <v>778</v>
      </c>
      <c r="D3317" s="131">
        <v>0.7196441435894887</v>
      </c>
      <c r="F3317" s="131">
        <v>2.0667292647219004</v>
      </c>
      <c r="G3317" s="131">
        <v>0.9978495893934517</v>
      </c>
      <c r="H3317" s="131">
        <v>1.6730263661923255</v>
      </c>
    </row>
    <row r="3318" spans="1:10" ht="12.75">
      <c r="A3318" s="147" t="s">
        <v>767</v>
      </c>
      <c r="C3318" s="148" t="s">
        <v>768</v>
      </c>
      <c r="D3318" s="148" t="s">
        <v>769</v>
      </c>
      <c r="F3318" s="148" t="s">
        <v>770</v>
      </c>
      <c r="G3318" s="148" t="s">
        <v>771</v>
      </c>
      <c r="H3318" s="148" t="s">
        <v>772</v>
      </c>
      <c r="I3318" s="149" t="s">
        <v>773</v>
      </c>
      <c r="J3318" s="148" t="s">
        <v>774</v>
      </c>
    </row>
    <row r="3319" spans="1:8" ht="12.75">
      <c r="A3319" s="150" t="s">
        <v>838</v>
      </c>
      <c r="C3319" s="151">
        <v>407.77100000018254</v>
      </c>
      <c r="D3319" s="131">
        <v>5504030.577819824</v>
      </c>
      <c r="F3319" s="131">
        <v>84300</v>
      </c>
      <c r="G3319" s="131">
        <v>74500</v>
      </c>
      <c r="H3319" s="152" t="s">
        <v>532</v>
      </c>
    </row>
    <row r="3321" spans="4:8" ht="12.75">
      <c r="D3321" s="131">
        <v>5679601.591972351</v>
      </c>
      <c r="F3321" s="131">
        <v>81200</v>
      </c>
      <c r="G3321" s="131">
        <v>75000</v>
      </c>
      <c r="H3321" s="152" t="s">
        <v>533</v>
      </c>
    </row>
    <row r="3323" spans="4:8" ht="12.75">
      <c r="D3323" s="131">
        <v>5720204.099121094</v>
      </c>
      <c r="F3323" s="131">
        <v>82400</v>
      </c>
      <c r="G3323" s="131">
        <v>74700</v>
      </c>
      <c r="H3323" s="152" t="s">
        <v>534</v>
      </c>
    </row>
    <row r="3325" spans="1:8" ht="12.75">
      <c r="A3325" s="147" t="s">
        <v>775</v>
      </c>
      <c r="C3325" s="153" t="s">
        <v>776</v>
      </c>
      <c r="D3325" s="131">
        <v>5634612.089637756</v>
      </c>
      <c r="F3325" s="131">
        <v>82633.33333333333</v>
      </c>
      <c r="G3325" s="131">
        <v>74733.33333333333</v>
      </c>
      <c r="H3325" s="131">
        <v>5555993.347499391</v>
      </c>
    </row>
    <row r="3326" spans="1:8" ht="12.75">
      <c r="A3326" s="130">
        <v>38381.03613425926</v>
      </c>
      <c r="C3326" s="153" t="s">
        <v>777</v>
      </c>
      <c r="D3326" s="131">
        <v>114894.68794590404</v>
      </c>
      <c r="F3326" s="131">
        <v>1563.1165450257809</v>
      </c>
      <c r="G3326" s="131">
        <v>251.66114784235833</v>
      </c>
      <c r="H3326" s="131">
        <v>114894.68794590404</v>
      </c>
    </row>
    <row r="3328" spans="3:8" ht="12.75">
      <c r="C3328" s="153" t="s">
        <v>778</v>
      </c>
      <c r="D3328" s="131">
        <v>2.039087804415131</v>
      </c>
      <c r="F3328" s="131">
        <v>1.8916295421852936</v>
      </c>
      <c r="G3328" s="131">
        <v>0.33674551450806206</v>
      </c>
      <c r="H3328" s="131">
        <v>2.0679414239690406</v>
      </c>
    </row>
    <row r="3329" spans="1:10" ht="12.75">
      <c r="A3329" s="147" t="s">
        <v>767</v>
      </c>
      <c r="C3329" s="148" t="s">
        <v>768</v>
      </c>
      <c r="D3329" s="148" t="s">
        <v>769</v>
      </c>
      <c r="F3329" s="148" t="s">
        <v>770</v>
      </c>
      <c r="G3329" s="148" t="s">
        <v>771</v>
      </c>
      <c r="H3329" s="148" t="s">
        <v>772</v>
      </c>
      <c r="I3329" s="149" t="s">
        <v>773</v>
      </c>
      <c r="J3329" s="148" t="s">
        <v>774</v>
      </c>
    </row>
    <row r="3330" spans="1:8" ht="12.75">
      <c r="A3330" s="150" t="s">
        <v>845</v>
      </c>
      <c r="C3330" s="151">
        <v>455.40299999993294</v>
      </c>
      <c r="D3330" s="131">
        <v>519764.6200890541</v>
      </c>
      <c r="F3330" s="131">
        <v>47052.5</v>
      </c>
      <c r="G3330" s="131">
        <v>49122.5</v>
      </c>
      <c r="H3330" s="152" t="s">
        <v>535</v>
      </c>
    </row>
    <row r="3332" spans="4:8" ht="12.75">
      <c r="D3332" s="131">
        <v>520264.90271377563</v>
      </c>
      <c r="F3332" s="131">
        <v>47627.5</v>
      </c>
      <c r="G3332" s="131">
        <v>48697.5</v>
      </c>
      <c r="H3332" s="152" t="s">
        <v>536</v>
      </c>
    </row>
    <row r="3334" spans="4:8" ht="12.75">
      <c r="D3334" s="131">
        <v>513185.5586414337</v>
      </c>
      <c r="F3334" s="131">
        <v>47155</v>
      </c>
      <c r="G3334" s="131">
        <v>48707.5</v>
      </c>
      <c r="H3334" s="152" t="s">
        <v>537</v>
      </c>
    </row>
    <row r="3336" spans="1:8" ht="12.75">
      <c r="A3336" s="147" t="s">
        <v>775</v>
      </c>
      <c r="C3336" s="153" t="s">
        <v>776</v>
      </c>
      <c r="D3336" s="131">
        <v>517738.3604814211</v>
      </c>
      <c r="F3336" s="131">
        <v>47278.33333333333</v>
      </c>
      <c r="G3336" s="131">
        <v>48842.5</v>
      </c>
      <c r="H3336" s="131">
        <v>469682.4908108785</v>
      </c>
    </row>
    <row r="3337" spans="1:8" ht="12.75">
      <c r="A3337" s="130">
        <v>38381.036782407406</v>
      </c>
      <c r="C3337" s="153" t="s">
        <v>777</v>
      </c>
      <c r="D3337" s="131">
        <v>3950.7688013563684</v>
      </c>
      <c r="F3337" s="131">
        <v>306.6995000539344</v>
      </c>
      <c r="G3337" s="131">
        <v>242.53865671269807</v>
      </c>
      <c r="H3337" s="131">
        <v>3950.7688013563684</v>
      </c>
    </row>
    <row r="3339" spans="3:8" ht="12.75">
      <c r="C3339" s="153" t="s">
        <v>778</v>
      </c>
      <c r="D3339" s="131">
        <v>0.763082109211056</v>
      </c>
      <c r="F3339" s="131">
        <v>0.6487104735515237</v>
      </c>
      <c r="G3339" s="131">
        <v>0.4965729778629228</v>
      </c>
      <c r="H3339" s="131">
        <v>0.8411573517538632</v>
      </c>
    </row>
    <row r="3340" spans="1:16" ht="12.75">
      <c r="A3340" s="141" t="s">
        <v>758</v>
      </c>
      <c r="B3340" s="136" t="s">
        <v>538</v>
      </c>
      <c r="D3340" s="141" t="s">
        <v>759</v>
      </c>
      <c r="E3340" s="136" t="s">
        <v>760</v>
      </c>
      <c r="F3340" s="137" t="s">
        <v>814</v>
      </c>
      <c r="G3340" s="142" t="s">
        <v>762</v>
      </c>
      <c r="H3340" s="143">
        <v>2</v>
      </c>
      <c r="I3340" s="144" t="s">
        <v>763</v>
      </c>
      <c r="J3340" s="143">
        <v>14</v>
      </c>
      <c r="K3340" s="142" t="s">
        <v>764</v>
      </c>
      <c r="L3340" s="145">
        <v>1</v>
      </c>
      <c r="M3340" s="142" t="s">
        <v>765</v>
      </c>
      <c r="N3340" s="146">
        <v>1</v>
      </c>
      <c r="O3340" s="142" t="s">
        <v>766</v>
      </c>
      <c r="P3340" s="146">
        <v>1</v>
      </c>
    </row>
    <row r="3342" spans="1:10" ht="12.75">
      <c r="A3342" s="147" t="s">
        <v>767</v>
      </c>
      <c r="C3342" s="148" t="s">
        <v>768</v>
      </c>
      <c r="D3342" s="148" t="s">
        <v>769</v>
      </c>
      <c r="F3342" s="148" t="s">
        <v>770</v>
      </c>
      <c r="G3342" s="148" t="s">
        <v>771</v>
      </c>
      <c r="H3342" s="148" t="s">
        <v>772</v>
      </c>
      <c r="I3342" s="149" t="s">
        <v>773</v>
      </c>
      <c r="J3342" s="148" t="s">
        <v>774</v>
      </c>
    </row>
    <row r="3343" spans="1:8" ht="12.75">
      <c r="A3343" s="150" t="s">
        <v>841</v>
      </c>
      <c r="C3343" s="151">
        <v>228.61599999992177</v>
      </c>
      <c r="D3343" s="131">
        <v>31757.25333970785</v>
      </c>
      <c r="F3343" s="131">
        <v>26873</v>
      </c>
      <c r="G3343" s="131">
        <v>27635</v>
      </c>
      <c r="H3343" s="152" t="s">
        <v>539</v>
      </c>
    </row>
    <row r="3345" spans="4:8" ht="12.75">
      <c r="D3345" s="131">
        <v>32766.923147410154</v>
      </c>
      <c r="F3345" s="131">
        <v>27346</v>
      </c>
      <c r="G3345" s="131">
        <v>27533</v>
      </c>
      <c r="H3345" s="152" t="s">
        <v>540</v>
      </c>
    </row>
    <row r="3347" spans="4:8" ht="12.75">
      <c r="D3347" s="131">
        <v>31419.75667002797</v>
      </c>
      <c r="F3347" s="131">
        <v>27006</v>
      </c>
      <c r="G3347" s="131">
        <v>27714</v>
      </c>
      <c r="H3347" s="152" t="s">
        <v>541</v>
      </c>
    </row>
    <row r="3349" spans="1:8" ht="12.75">
      <c r="A3349" s="147" t="s">
        <v>775</v>
      </c>
      <c r="C3349" s="153" t="s">
        <v>776</v>
      </c>
      <c r="D3349" s="131">
        <v>31981.311052381992</v>
      </c>
      <c r="F3349" s="131">
        <v>27075</v>
      </c>
      <c r="G3349" s="131">
        <v>27627.333333333336</v>
      </c>
      <c r="H3349" s="131">
        <v>4623.120066215102</v>
      </c>
    </row>
    <row r="3350" spans="1:8" ht="12.75">
      <c r="A3350" s="130">
        <v>38381.03900462963</v>
      </c>
      <c r="C3350" s="153" t="s">
        <v>777</v>
      </c>
      <c r="D3350" s="131">
        <v>700.9748735882761</v>
      </c>
      <c r="F3350" s="131">
        <v>243.93236767596056</v>
      </c>
      <c r="G3350" s="131">
        <v>90.74322747915313</v>
      </c>
      <c r="H3350" s="131">
        <v>700.9748735882761</v>
      </c>
    </row>
    <row r="3352" spans="3:8" ht="12.75">
      <c r="C3352" s="153" t="s">
        <v>778</v>
      </c>
      <c r="D3352" s="131">
        <v>2.191826571587868</v>
      </c>
      <c r="F3352" s="131">
        <v>0.9009505731337417</v>
      </c>
      <c r="G3352" s="131">
        <v>0.3284545286521312</v>
      </c>
      <c r="H3352" s="131">
        <v>15.162376567090902</v>
      </c>
    </row>
    <row r="3353" spans="1:10" ht="12.75">
      <c r="A3353" s="147" t="s">
        <v>767</v>
      </c>
      <c r="C3353" s="148" t="s">
        <v>768</v>
      </c>
      <c r="D3353" s="148" t="s">
        <v>769</v>
      </c>
      <c r="F3353" s="148" t="s">
        <v>770</v>
      </c>
      <c r="G3353" s="148" t="s">
        <v>771</v>
      </c>
      <c r="H3353" s="148" t="s">
        <v>772</v>
      </c>
      <c r="I3353" s="149" t="s">
        <v>773</v>
      </c>
      <c r="J3353" s="148" t="s">
        <v>774</v>
      </c>
    </row>
    <row r="3354" spans="1:8" ht="12.75">
      <c r="A3354" s="150" t="s">
        <v>842</v>
      </c>
      <c r="C3354" s="151">
        <v>231.6040000000503</v>
      </c>
      <c r="D3354" s="131">
        <v>23673.03965422511</v>
      </c>
      <c r="F3354" s="131">
        <v>20109</v>
      </c>
      <c r="G3354" s="131">
        <v>21950</v>
      </c>
      <c r="H3354" s="152" t="s">
        <v>542</v>
      </c>
    </row>
    <row r="3356" spans="4:8" ht="12.75">
      <c r="D3356" s="131">
        <v>23788.75773304701</v>
      </c>
      <c r="F3356" s="131">
        <v>20590</v>
      </c>
      <c r="G3356" s="131">
        <v>21754</v>
      </c>
      <c r="H3356" s="152" t="s">
        <v>543</v>
      </c>
    </row>
    <row r="3358" spans="4:8" ht="12.75">
      <c r="D3358" s="131">
        <v>23732.727422982454</v>
      </c>
      <c r="F3358" s="131">
        <v>19882</v>
      </c>
      <c r="G3358" s="131">
        <v>21419</v>
      </c>
      <c r="H3358" s="152" t="s">
        <v>544</v>
      </c>
    </row>
    <row r="3360" spans="1:8" ht="12.75">
      <c r="A3360" s="147" t="s">
        <v>775</v>
      </c>
      <c r="C3360" s="153" t="s">
        <v>776</v>
      </c>
      <c r="D3360" s="131">
        <v>23731.508270084858</v>
      </c>
      <c r="F3360" s="131">
        <v>20193.666666666668</v>
      </c>
      <c r="G3360" s="131">
        <v>21707.666666666664</v>
      </c>
      <c r="H3360" s="131">
        <v>2730.0085725651966</v>
      </c>
    </row>
    <row r="3361" spans="1:8" ht="12.75">
      <c r="A3361" s="130">
        <v>38381.03946759259</v>
      </c>
      <c r="C3361" s="153" t="s">
        <v>777</v>
      </c>
      <c r="D3361" s="131">
        <v>57.868671938581954</v>
      </c>
      <c r="F3361" s="131">
        <v>361.5139462501182</v>
      </c>
      <c r="G3361" s="131">
        <v>268.5150523403359</v>
      </c>
      <c r="H3361" s="131">
        <v>57.868671938581954</v>
      </c>
    </row>
    <row r="3363" spans="3:8" ht="12.75">
      <c r="C3363" s="153" t="s">
        <v>778</v>
      </c>
      <c r="D3363" s="131">
        <v>0.2438474254564311</v>
      </c>
      <c r="F3363" s="131">
        <v>1.7902342958194066</v>
      </c>
      <c r="G3363" s="131">
        <v>1.2369595335304087</v>
      </c>
      <c r="H3363" s="131">
        <v>2.119724916622033</v>
      </c>
    </row>
    <row r="3364" spans="1:10" ht="12.75">
      <c r="A3364" s="147" t="s">
        <v>767</v>
      </c>
      <c r="C3364" s="148" t="s">
        <v>768</v>
      </c>
      <c r="D3364" s="148" t="s">
        <v>769</v>
      </c>
      <c r="F3364" s="148" t="s">
        <v>770</v>
      </c>
      <c r="G3364" s="148" t="s">
        <v>771</v>
      </c>
      <c r="H3364" s="148" t="s">
        <v>772</v>
      </c>
      <c r="I3364" s="149" t="s">
        <v>773</v>
      </c>
      <c r="J3364" s="148" t="s">
        <v>774</v>
      </c>
    </row>
    <row r="3365" spans="1:8" ht="12.75">
      <c r="A3365" s="150" t="s">
        <v>840</v>
      </c>
      <c r="C3365" s="151">
        <v>267.7160000000149</v>
      </c>
      <c r="D3365" s="131">
        <v>7870.478185132146</v>
      </c>
      <c r="F3365" s="131">
        <v>5139</v>
      </c>
      <c r="G3365" s="131">
        <v>5245.25</v>
      </c>
      <c r="H3365" s="152" t="s">
        <v>545</v>
      </c>
    </row>
    <row r="3367" spans="4:8" ht="12.75">
      <c r="D3367" s="131">
        <v>7822.59163223207</v>
      </c>
      <c r="F3367" s="131">
        <v>5126.75</v>
      </c>
      <c r="G3367" s="131">
        <v>5247.5</v>
      </c>
      <c r="H3367" s="152" t="s">
        <v>546</v>
      </c>
    </row>
    <row r="3369" spans="4:8" ht="12.75">
      <c r="D3369" s="131">
        <v>7900.851417250931</v>
      </c>
      <c r="F3369" s="131">
        <v>5182.5</v>
      </c>
      <c r="G3369" s="131">
        <v>5213.25</v>
      </c>
      <c r="H3369" s="152" t="s">
        <v>547</v>
      </c>
    </row>
    <row r="3371" spans="1:8" ht="12.75">
      <c r="A3371" s="147" t="s">
        <v>775</v>
      </c>
      <c r="C3371" s="153" t="s">
        <v>776</v>
      </c>
      <c r="D3371" s="131">
        <v>7864.640411538383</v>
      </c>
      <c r="F3371" s="131">
        <v>5149.416666666667</v>
      </c>
      <c r="G3371" s="131">
        <v>5235.333333333333</v>
      </c>
      <c r="H3371" s="131">
        <v>2668.8018636041666</v>
      </c>
    </row>
    <row r="3372" spans="1:8" ht="12.75">
      <c r="A3372" s="130">
        <v>38381.04011574074</v>
      </c>
      <c r="C3372" s="153" t="s">
        <v>777</v>
      </c>
      <c r="D3372" s="131">
        <v>39.455141467200676</v>
      </c>
      <c r="F3372" s="131">
        <v>29.298393016227582</v>
      </c>
      <c r="G3372" s="131">
        <v>19.157787798525522</v>
      </c>
      <c r="H3372" s="131">
        <v>39.455141467200676</v>
      </c>
    </row>
    <row r="3374" spans="3:8" ht="12.75">
      <c r="C3374" s="153" t="s">
        <v>778</v>
      </c>
      <c r="D3374" s="131">
        <v>0.5016776279982896</v>
      </c>
      <c r="F3374" s="131">
        <v>0.5689652811721895</v>
      </c>
      <c r="G3374" s="131">
        <v>0.36593253148845384</v>
      </c>
      <c r="H3374" s="131">
        <v>1.4783840645973343</v>
      </c>
    </row>
    <row r="3375" spans="1:10" ht="12.75">
      <c r="A3375" s="147" t="s">
        <v>767</v>
      </c>
      <c r="C3375" s="148" t="s">
        <v>768</v>
      </c>
      <c r="D3375" s="148" t="s">
        <v>769</v>
      </c>
      <c r="F3375" s="148" t="s">
        <v>770</v>
      </c>
      <c r="G3375" s="148" t="s">
        <v>771</v>
      </c>
      <c r="H3375" s="148" t="s">
        <v>772</v>
      </c>
      <c r="I3375" s="149" t="s">
        <v>773</v>
      </c>
      <c r="J3375" s="148" t="s">
        <v>774</v>
      </c>
    </row>
    <row r="3376" spans="1:8" ht="12.75">
      <c r="A3376" s="150" t="s">
        <v>839</v>
      </c>
      <c r="C3376" s="151">
        <v>292.40199999976903</v>
      </c>
      <c r="D3376" s="131">
        <v>42065.17851626873</v>
      </c>
      <c r="F3376" s="131">
        <v>20086</v>
      </c>
      <c r="G3376" s="131">
        <v>19715</v>
      </c>
      <c r="H3376" s="152" t="s">
        <v>548</v>
      </c>
    </row>
    <row r="3378" spans="4:8" ht="12.75">
      <c r="D3378" s="131">
        <v>42349.61077851057</v>
      </c>
      <c r="F3378" s="131">
        <v>20150.75</v>
      </c>
      <c r="G3378" s="131">
        <v>20028</v>
      </c>
      <c r="H3378" s="152" t="s">
        <v>549</v>
      </c>
    </row>
    <row r="3380" spans="4:8" ht="12.75">
      <c r="D3380" s="131">
        <v>41969.22966718674</v>
      </c>
      <c r="F3380" s="131">
        <v>20484.5</v>
      </c>
      <c r="G3380" s="131">
        <v>19829</v>
      </c>
      <c r="H3380" s="152" t="s">
        <v>550</v>
      </c>
    </row>
    <row r="3382" spans="1:8" ht="12.75">
      <c r="A3382" s="147" t="s">
        <v>775</v>
      </c>
      <c r="C3382" s="153" t="s">
        <v>776</v>
      </c>
      <c r="D3382" s="131">
        <v>42128.006320655346</v>
      </c>
      <c r="F3382" s="131">
        <v>20240.416666666668</v>
      </c>
      <c r="G3382" s="131">
        <v>19857.333333333332</v>
      </c>
      <c r="H3382" s="131">
        <v>22108.829815202524</v>
      </c>
    </row>
    <row r="3383" spans="1:8" ht="12.75">
      <c r="A3383" s="130">
        <v>38381.04079861111</v>
      </c>
      <c r="C3383" s="153" t="s">
        <v>777</v>
      </c>
      <c r="D3383" s="131">
        <v>197.8204924065833</v>
      </c>
      <c r="F3383" s="131">
        <v>213.84724883274353</v>
      </c>
      <c r="G3383" s="131">
        <v>158.41191032663338</v>
      </c>
      <c r="H3383" s="131">
        <v>197.8204924065833</v>
      </c>
    </row>
    <row r="3385" spans="3:8" ht="12.75">
      <c r="C3385" s="153" t="s">
        <v>778</v>
      </c>
      <c r="D3385" s="131">
        <v>0.4695700311590392</v>
      </c>
      <c r="F3385" s="131">
        <v>1.0565358033608176</v>
      </c>
      <c r="G3385" s="131">
        <v>0.7977501695089978</v>
      </c>
      <c r="H3385" s="131">
        <v>0.894757859461913</v>
      </c>
    </row>
    <row r="3386" spans="1:10" ht="12.75">
      <c r="A3386" s="147" t="s">
        <v>767</v>
      </c>
      <c r="C3386" s="148" t="s">
        <v>768</v>
      </c>
      <c r="D3386" s="148" t="s">
        <v>769</v>
      </c>
      <c r="F3386" s="148" t="s">
        <v>770</v>
      </c>
      <c r="G3386" s="148" t="s">
        <v>771</v>
      </c>
      <c r="H3386" s="148" t="s">
        <v>772</v>
      </c>
      <c r="I3386" s="149" t="s">
        <v>773</v>
      </c>
      <c r="J3386" s="148" t="s">
        <v>774</v>
      </c>
    </row>
    <row r="3387" spans="1:8" ht="12.75">
      <c r="A3387" s="150" t="s">
        <v>893</v>
      </c>
      <c r="C3387" s="151">
        <v>309.418</v>
      </c>
      <c r="D3387" s="131">
        <v>26009.073719739914</v>
      </c>
      <c r="F3387" s="131">
        <v>6754.000000007451</v>
      </c>
      <c r="G3387" s="131">
        <v>6168</v>
      </c>
      <c r="H3387" s="152" t="s">
        <v>551</v>
      </c>
    </row>
    <row r="3389" spans="4:8" ht="12.75">
      <c r="D3389" s="131">
        <v>25926.883153021336</v>
      </c>
      <c r="F3389" s="131">
        <v>6828</v>
      </c>
      <c r="G3389" s="131">
        <v>6148</v>
      </c>
      <c r="H3389" s="152" t="s">
        <v>552</v>
      </c>
    </row>
    <row r="3391" spans="4:8" ht="12.75">
      <c r="D3391" s="131">
        <v>25556.755531430244</v>
      </c>
      <c r="F3391" s="131">
        <v>6802</v>
      </c>
      <c r="G3391" s="131">
        <v>6226</v>
      </c>
      <c r="H3391" s="152" t="s">
        <v>553</v>
      </c>
    </row>
    <row r="3393" spans="1:8" ht="12.75">
      <c r="A3393" s="147" t="s">
        <v>775</v>
      </c>
      <c r="C3393" s="153" t="s">
        <v>776</v>
      </c>
      <c r="D3393" s="131">
        <v>25830.904134730496</v>
      </c>
      <c r="F3393" s="131">
        <v>6794.666666669151</v>
      </c>
      <c r="G3393" s="131">
        <v>6180.666666666666</v>
      </c>
      <c r="H3393" s="131">
        <v>19380.5033640165</v>
      </c>
    </row>
    <row r="3394" spans="1:8" ht="12.75">
      <c r="A3394" s="130">
        <v>38381.04126157407</v>
      </c>
      <c r="C3394" s="153" t="s">
        <v>777</v>
      </c>
      <c r="D3394" s="131">
        <v>240.95002559237696</v>
      </c>
      <c r="F3394" s="131">
        <v>37.54108859673834</v>
      </c>
      <c r="G3394" s="131">
        <v>40.513372277969324</v>
      </c>
      <c r="H3394" s="131">
        <v>240.95002559237696</v>
      </c>
    </row>
    <row r="3396" spans="3:8" ht="12.75">
      <c r="C3396" s="153" t="s">
        <v>778</v>
      </c>
      <c r="D3396" s="131">
        <v>0.9327974906941477</v>
      </c>
      <c r="F3396" s="131">
        <v>0.5525081720475562</v>
      </c>
      <c r="G3396" s="131">
        <v>0.6554854753203969</v>
      </c>
      <c r="H3396" s="131">
        <v>1.243259894063151</v>
      </c>
    </row>
    <row r="3397" spans="1:10" ht="12.75">
      <c r="A3397" s="147" t="s">
        <v>767</v>
      </c>
      <c r="C3397" s="148" t="s">
        <v>768</v>
      </c>
      <c r="D3397" s="148" t="s">
        <v>769</v>
      </c>
      <c r="F3397" s="148" t="s">
        <v>770</v>
      </c>
      <c r="G3397" s="148" t="s">
        <v>771</v>
      </c>
      <c r="H3397" s="148" t="s">
        <v>772</v>
      </c>
      <c r="I3397" s="149" t="s">
        <v>773</v>
      </c>
      <c r="J3397" s="148" t="s">
        <v>774</v>
      </c>
    </row>
    <row r="3398" spans="1:8" ht="12.75">
      <c r="A3398" s="150" t="s">
        <v>843</v>
      </c>
      <c r="C3398" s="151">
        <v>324.75400000019</v>
      </c>
      <c r="D3398" s="131">
        <v>39483.93141382933</v>
      </c>
      <c r="F3398" s="131">
        <v>27735</v>
      </c>
      <c r="G3398" s="131">
        <v>25996</v>
      </c>
      <c r="H3398" s="152" t="s">
        <v>554</v>
      </c>
    </row>
    <row r="3400" spans="4:8" ht="12.75">
      <c r="D3400" s="131">
        <v>39340.79927009344</v>
      </c>
      <c r="F3400" s="131">
        <v>28468.000000029802</v>
      </c>
      <c r="G3400" s="131">
        <v>25667</v>
      </c>
      <c r="H3400" s="152" t="s">
        <v>555</v>
      </c>
    </row>
    <row r="3402" spans="4:8" ht="12.75">
      <c r="D3402" s="131">
        <v>38985.58770775795</v>
      </c>
      <c r="F3402" s="131">
        <v>27745.000000029802</v>
      </c>
      <c r="G3402" s="131">
        <v>25613</v>
      </c>
      <c r="H3402" s="152" t="s">
        <v>556</v>
      </c>
    </row>
    <row r="3404" spans="1:8" ht="12.75">
      <c r="A3404" s="147" t="s">
        <v>775</v>
      </c>
      <c r="C3404" s="153" t="s">
        <v>776</v>
      </c>
      <c r="D3404" s="131">
        <v>39270.10613056024</v>
      </c>
      <c r="F3404" s="131">
        <v>27982.666666686535</v>
      </c>
      <c r="G3404" s="131">
        <v>25758.666666666664</v>
      </c>
      <c r="H3404" s="131">
        <v>11967.807884932414</v>
      </c>
    </row>
    <row r="3405" spans="1:8" ht="12.75">
      <c r="A3405" s="130">
        <v>38381.04174768519</v>
      </c>
      <c r="C3405" s="153" t="s">
        <v>777</v>
      </c>
      <c r="D3405" s="131">
        <v>256.5828371662605</v>
      </c>
      <c r="F3405" s="131">
        <v>420.3407348102977</v>
      </c>
      <c r="G3405" s="131">
        <v>207.3025164664755</v>
      </c>
      <c r="H3405" s="131">
        <v>256.5828371662605</v>
      </c>
    </row>
    <row r="3407" spans="3:8" ht="12.75">
      <c r="C3407" s="153" t="s">
        <v>778</v>
      </c>
      <c r="D3407" s="131">
        <v>0.65337953585663</v>
      </c>
      <c r="F3407" s="131">
        <v>1.502146810442176</v>
      </c>
      <c r="G3407" s="131">
        <v>0.804787449401401</v>
      </c>
      <c r="H3407" s="131">
        <v>2.1439418115100333</v>
      </c>
    </row>
    <row r="3408" spans="1:10" ht="12.75">
      <c r="A3408" s="147" t="s">
        <v>767</v>
      </c>
      <c r="C3408" s="148" t="s">
        <v>768</v>
      </c>
      <c r="D3408" s="148" t="s">
        <v>769</v>
      </c>
      <c r="F3408" s="148" t="s">
        <v>770</v>
      </c>
      <c r="G3408" s="148" t="s">
        <v>771</v>
      </c>
      <c r="H3408" s="148" t="s">
        <v>772</v>
      </c>
      <c r="I3408" s="149" t="s">
        <v>773</v>
      </c>
      <c r="J3408" s="148" t="s">
        <v>774</v>
      </c>
    </row>
    <row r="3409" spans="1:8" ht="12.75">
      <c r="A3409" s="150" t="s">
        <v>862</v>
      </c>
      <c r="C3409" s="151">
        <v>343.82299999985844</v>
      </c>
      <c r="D3409" s="131">
        <v>46924.23984026909</v>
      </c>
      <c r="F3409" s="131">
        <v>23206</v>
      </c>
      <c r="G3409" s="131">
        <v>22982</v>
      </c>
      <c r="H3409" s="152" t="s">
        <v>557</v>
      </c>
    </row>
    <row r="3411" spans="4:8" ht="12.75">
      <c r="D3411" s="131">
        <v>46951.964498221874</v>
      </c>
      <c r="F3411" s="131">
        <v>23072</v>
      </c>
      <c r="G3411" s="131">
        <v>23166</v>
      </c>
      <c r="H3411" s="152" t="s">
        <v>558</v>
      </c>
    </row>
    <row r="3413" spans="4:8" ht="12.75">
      <c r="D3413" s="131">
        <v>47519.95308089256</v>
      </c>
      <c r="F3413" s="131">
        <v>22850</v>
      </c>
      <c r="G3413" s="131">
        <v>23046</v>
      </c>
      <c r="H3413" s="152" t="s">
        <v>559</v>
      </c>
    </row>
    <row r="3415" spans="1:8" ht="12.75">
      <c r="A3415" s="147" t="s">
        <v>775</v>
      </c>
      <c r="C3415" s="153" t="s">
        <v>776</v>
      </c>
      <c r="D3415" s="131">
        <v>47132.05247312784</v>
      </c>
      <c r="F3415" s="131">
        <v>23042.666666666664</v>
      </c>
      <c r="G3415" s="131">
        <v>23064.666666666664</v>
      </c>
      <c r="H3415" s="131">
        <v>24079.972691707077</v>
      </c>
    </row>
    <row r="3416" spans="1:8" ht="12.75">
      <c r="A3416" s="130">
        <v>38381.042175925926</v>
      </c>
      <c r="C3416" s="153" t="s">
        <v>777</v>
      </c>
      <c r="D3416" s="131">
        <v>336.2176754612432</v>
      </c>
      <c r="F3416" s="131">
        <v>179.80359655283132</v>
      </c>
      <c r="G3416" s="131">
        <v>93.40949273673064</v>
      </c>
      <c r="H3416" s="131">
        <v>336.2176754612432</v>
      </c>
    </row>
    <row r="3418" spans="3:8" ht="12.75">
      <c r="C3418" s="153" t="s">
        <v>778</v>
      </c>
      <c r="D3418" s="131">
        <v>0.7133525017883242</v>
      </c>
      <c r="F3418" s="131">
        <v>0.7803072411446795</v>
      </c>
      <c r="G3418" s="131">
        <v>0.4049895629826172</v>
      </c>
      <c r="H3418" s="131">
        <v>1.3962543885152892</v>
      </c>
    </row>
    <row r="3419" spans="1:10" ht="12.75">
      <c r="A3419" s="147" t="s">
        <v>767</v>
      </c>
      <c r="C3419" s="148" t="s">
        <v>768</v>
      </c>
      <c r="D3419" s="148" t="s">
        <v>769</v>
      </c>
      <c r="F3419" s="148" t="s">
        <v>770</v>
      </c>
      <c r="G3419" s="148" t="s">
        <v>771</v>
      </c>
      <c r="H3419" s="148" t="s">
        <v>772</v>
      </c>
      <c r="I3419" s="149" t="s">
        <v>773</v>
      </c>
      <c r="J3419" s="148" t="s">
        <v>774</v>
      </c>
    </row>
    <row r="3420" spans="1:8" ht="12.75">
      <c r="A3420" s="150" t="s">
        <v>844</v>
      </c>
      <c r="C3420" s="151">
        <v>361.38400000007823</v>
      </c>
      <c r="D3420" s="131">
        <v>48417.03862345219</v>
      </c>
      <c r="F3420" s="131">
        <v>24616</v>
      </c>
      <c r="G3420" s="131">
        <v>24012</v>
      </c>
      <c r="H3420" s="152" t="s">
        <v>560</v>
      </c>
    </row>
    <row r="3422" spans="4:8" ht="12.75">
      <c r="D3422" s="131">
        <v>47856.49778485298</v>
      </c>
      <c r="F3422" s="131">
        <v>24310</v>
      </c>
      <c r="G3422" s="131">
        <v>23722</v>
      </c>
      <c r="H3422" s="152" t="s">
        <v>561</v>
      </c>
    </row>
    <row r="3424" spans="4:8" ht="12.75">
      <c r="D3424" s="131">
        <v>47420.61970335245</v>
      </c>
      <c r="F3424" s="131">
        <v>23834</v>
      </c>
      <c r="G3424" s="131">
        <v>24052</v>
      </c>
      <c r="H3424" s="152" t="s">
        <v>562</v>
      </c>
    </row>
    <row r="3426" spans="1:8" ht="12.75">
      <c r="A3426" s="147" t="s">
        <v>775</v>
      </c>
      <c r="C3426" s="153" t="s">
        <v>776</v>
      </c>
      <c r="D3426" s="131">
        <v>47898.05203721921</v>
      </c>
      <c r="F3426" s="131">
        <v>24253.333333333336</v>
      </c>
      <c r="G3426" s="131">
        <v>23928.666666666664</v>
      </c>
      <c r="H3426" s="131">
        <v>23793.949894036352</v>
      </c>
    </row>
    <row r="3427" spans="1:8" ht="12.75">
      <c r="A3427" s="130">
        <v>38381.04261574074</v>
      </c>
      <c r="C3427" s="153" t="s">
        <v>777</v>
      </c>
      <c r="D3427" s="131">
        <v>499.5074904348164</v>
      </c>
      <c r="F3427" s="131">
        <v>394.0676760828441</v>
      </c>
      <c r="G3427" s="131">
        <v>180.09256878986798</v>
      </c>
      <c r="H3427" s="131">
        <v>499.5074904348164</v>
      </c>
    </row>
    <row r="3429" spans="3:8" ht="12.75">
      <c r="C3429" s="153" t="s">
        <v>778</v>
      </c>
      <c r="D3429" s="131">
        <v>1.0428555425316126</v>
      </c>
      <c r="F3429" s="131">
        <v>1.6247980047395993</v>
      </c>
      <c r="G3429" s="131">
        <v>0.7526226651012787</v>
      </c>
      <c r="H3429" s="131">
        <v>2.0993046243238984</v>
      </c>
    </row>
    <row r="3430" spans="1:10" ht="12.75">
      <c r="A3430" s="147" t="s">
        <v>767</v>
      </c>
      <c r="C3430" s="148" t="s">
        <v>768</v>
      </c>
      <c r="D3430" s="148" t="s">
        <v>769</v>
      </c>
      <c r="F3430" s="148" t="s">
        <v>770</v>
      </c>
      <c r="G3430" s="148" t="s">
        <v>771</v>
      </c>
      <c r="H3430" s="148" t="s">
        <v>772</v>
      </c>
      <c r="I3430" s="149" t="s">
        <v>773</v>
      </c>
      <c r="J3430" s="148" t="s">
        <v>774</v>
      </c>
    </row>
    <row r="3431" spans="1:8" ht="12.75">
      <c r="A3431" s="150" t="s">
        <v>863</v>
      </c>
      <c r="C3431" s="151">
        <v>371.029</v>
      </c>
      <c r="D3431" s="131">
        <v>51587.05111247301</v>
      </c>
      <c r="F3431" s="131">
        <v>32844</v>
      </c>
      <c r="G3431" s="131">
        <v>32972</v>
      </c>
      <c r="H3431" s="152" t="s">
        <v>563</v>
      </c>
    </row>
    <row r="3433" spans="4:8" ht="12.75">
      <c r="D3433" s="131">
        <v>51488.84839951992</v>
      </c>
      <c r="F3433" s="131">
        <v>32804</v>
      </c>
      <c r="G3433" s="131">
        <v>31894</v>
      </c>
      <c r="H3433" s="152" t="s">
        <v>564</v>
      </c>
    </row>
    <row r="3435" spans="4:8" ht="12.75">
      <c r="D3435" s="131">
        <v>52101.20355898142</v>
      </c>
      <c r="F3435" s="131">
        <v>32698</v>
      </c>
      <c r="G3435" s="131">
        <v>32546</v>
      </c>
      <c r="H3435" s="152" t="s">
        <v>565</v>
      </c>
    </row>
    <row r="3437" spans="1:8" ht="12.75">
      <c r="A3437" s="147" t="s">
        <v>775</v>
      </c>
      <c r="C3437" s="153" t="s">
        <v>776</v>
      </c>
      <c r="D3437" s="131">
        <v>51725.70102365811</v>
      </c>
      <c r="F3437" s="131">
        <v>32782</v>
      </c>
      <c r="G3437" s="131">
        <v>32470.666666666664</v>
      </c>
      <c r="H3437" s="131">
        <v>19062.178824926614</v>
      </c>
    </row>
    <row r="3438" spans="1:8" ht="12.75">
      <c r="A3438" s="130">
        <v>38381.04305555556</v>
      </c>
      <c r="C3438" s="153" t="s">
        <v>777</v>
      </c>
      <c r="D3438" s="131">
        <v>328.8807667433959</v>
      </c>
      <c r="F3438" s="131">
        <v>75.44534445544005</v>
      </c>
      <c r="G3438" s="131">
        <v>542.934004583737</v>
      </c>
      <c r="H3438" s="131">
        <v>328.8807667433959</v>
      </c>
    </row>
    <row r="3440" spans="3:8" ht="12.75">
      <c r="C3440" s="153" t="s">
        <v>778</v>
      </c>
      <c r="D3440" s="131">
        <v>0.6358169347825244</v>
      </c>
      <c r="F3440" s="131">
        <v>0.2301425918352756</v>
      </c>
      <c r="G3440" s="131">
        <v>1.672075323113386</v>
      </c>
      <c r="H3440" s="131">
        <v>1.7253052222620828</v>
      </c>
    </row>
    <row r="3441" spans="1:10" ht="12.75">
      <c r="A3441" s="147" t="s">
        <v>767</v>
      </c>
      <c r="C3441" s="148" t="s">
        <v>768</v>
      </c>
      <c r="D3441" s="148" t="s">
        <v>769</v>
      </c>
      <c r="F3441" s="148" t="s">
        <v>770</v>
      </c>
      <c r="G3441" s="148" t="s">
        <v>771</v>
      </c>
      <c r="H3441" s="148" t="s">
        <v>772</v>
      </c>
      <c r="I3441" s="149" t="s">
        <v>773</v>
      </c>
      <c r="J3441" s="148" t="s">
        <v>774</v>
      </c>
    </row>
    <row r="3442" spans="1:8" ht="12.75">
      <c r="A3442" s="150" t="s">
        <v>838</v>
      </c>
      <c r="C3442" s="151">
        <v>407.77100000018254</v>
      </c>
      <c r="D3442" s="131">
        <v>4087928.197540283</v>
      </c>
      <c r="F3442" s="131">
        <v>76700</v>
      </c>
      <c r="G3442" s="131">
        <v>72300</v>
      </c>
      <c r="H3442" s="152" t="s">
        <v>566</v>
      </c>
    </row>
    <row r="3444" spans="4:8" ht="12.75">
      <c r="D3444" s="131">
        <v>4027679.2535095215</v>
      </c>
      <c r="F3444" s="131">
        <v>75600</v>
      </c>
      <c r="G3444" s="131">
        <v>72600</v>
      </c>
      <c r="H3444" s="152" t="s">
        <v>567</v>
      </c>
    </row>
    <row r="3446" spans="4:8" ht="12.75">
      <c r="D3446" s="131">
        <v>4162023.593070984</v>
      </c>
      <c r="F3446" s="131">
        <v>76100</v>
      </c>
      <c r="G3446" s="131">
        <v>72400</v>
      </c>
      <c r="H3446" s="152" t="s">
        <v>568</v>
      </c>
    </row>
    <row r="3448" spans="1:8" ht="12.75">
      <c r="A3448" s="147" t="s">
        <v>775</v>
      </c>
      <c r="C3448" s="153" t="s">
        <v>776</v>
      </c>
      <c r="D3448" s="131">
        <v>4092543.681373596</v>
      </c>
      <c r="F3448" s="131">
        <v>76133.33333333333</v>
      </c>
      <c r="G3448" s="131">
        <v>72433.33333333333</v>
      </c>
      <c r="H3448" s="131">
        <v>4018290.5996125895</v>
      </c>
    </row>
    <row r="3449" spans="1:8" ht="12.75">
      <c r="A3449" s="130">
        <v>38381.04351851852</v>
      </c>
      <c r="C3449" s="153" t="s">
        <v>777</v>
      </c>
      <c r="D3449" s="131">
        <v>67290.99056570153</v>
      </c>
      <c r="F3449" s="131">
        <v>550.7570547286101</v>
      </c>
      <c r="G3449" s="131">
        <v>152.7525231651947</v>
      </c>
      <c r="H3449" s="131">
        <v>67290.99056570153</v>
      </c>
    </row>
    <row r="3451" spans="3:8" ht="12.75">
      <c r="C3451" s="153" t="s">
        <v>778</v>
      </c>
      <c r="D3451" s="131">
        <v>1.6442338996151267</v>
      </c>
      <c r="F3451" s="131">
        <v>0.7234111927258452</v>
      </c>
      <c r="G3451" s="131">
        <v>0.2108870545308717</v>
      </c>
      <c r="H3451" s="131">
        <v>1.6746173253917769</v>
      </c>
    </row>
    <row r="3452" spans="1:10" ht="12.75">
      <c r="A3452" s="147" t="s">
        <v>767</v>
      </c>
      <c r="C3452" s="148" t="s">
        <v>768</v>
      </c>
      <c r="D3452" s="148" t="s">
        <v>769</v>
      </c>
      <c r="F3452" s="148" t="s">
        <v>770</v>
      </c>
      <c r="G3452" s="148" t="s">
        <v>771</v>
      </c>
      <c r="H3452" s="148" t="s">
        <v>772</v>
      </c>
      <c r="I3452" s="149" t="s">
        <v>773</v>
      </c>
      <c r="J3452" s="148" t="s">
        <v>774</v>
      </c>
    </row>
    <row r="3453" spans="1:8" ht="12.75">
      <c r="A3453" s="150" t="s">
        <v>845</v>
      </c>
      <c r="C3453" s="151">
        <v>455.40299999993294</v>
      </c>
      <c r="D3453" s="131">
        <v>1202013.819721222</v>
      </c>
      <c r="F3453" s="131">
        <v>49707.5</v>
      </c>
      <c r="G3453" s="131">
        <v>50957.5</v>
      </c>
      <c r="H3453" s="152" t="s">
        <v>569</v>
      </c>
    </row>
    <row r="3455" spans="4:8" ht="12.75">
      <c r="D3455" s="131">
        <v>1172147.1833572388</v>
      </c>
      <c r="F3455" s="131">
        <v>49375</v>
      </c>
      <c r="G3455" s="131">
        <v>50955</v>
      </c>
      <c r="H3455" s="152" t="s">
        <v>570</v>
      </c>
    </row>
    <row r="3457" spans="4:8" ht="12.75">
      <c r="D3457" s="131">
        <v>1189847.1034946442</v>
      </c>
      <c r="F3457" s="131">
        <v>49425</v>
      </c>
      <c r="G3457" s="131">
        <v>51125</v>
      </c>
      <c r="H3457" s="152" t="s">
        <v>571</v>
      </c>
    </row>
    <row r="3459" spans="1:8" ht="12.75">
      <c r="A3459" s="147" t="s">
        <v>775</v>
      </c>
      <c r="C3459" s="153" t="s">
        <v>776</v>
      </c>
      <c r="D3459" s="131">
        <v>1188002.702191035</v>
      </c>
      <c r="F3459" s="131">
        <v>49502.5</v>
      </c>
      <c r="G3459" s="131">
        <v>51012.5</v>
      </c>
      <c r="H3459" s="131">
        <v>1137749.5917259187</v>
      </c>
    </row>
    <row r="3460" spans="1:8" ht="12.75">
      <c r="A3460" s="130">
        <v>38381.04417824074</v>
      </c>
      <c r="C3460" s="153" t="s">
        <v>777</v>
      </c>
      <c r="D3460" s="131">
        <v>15018.50039289043</v>
      </c>
      <c r="F3460" s="131">
        <v>179.28678144247</v>
      </c>
      <c r="G3460" s="131">
        <v>97.43587634952539</v>
      </c>
      <c r="H3460" s="131">
        <v>15018.50039289043</v>
      </c>
    </row>
    <row r="3462" spans="3:8" ht="12.75">
      <c r="C3462" s="153" t="s">
        <v>778</v>
      </c>
      <c r="D3462" s="131">
        <v>1.2641806592856892</v>
      </c>
      <c r="F3462" s="131">
        <v>0.3621772262864904</v>
      </c>
      <c r="G3462" s="131">
        <v>0.19100392325317406</v>
      </c>
      <c r="H3462" s="131">
        <v>1.3200180867661744</v>
      </c>
    </row>
    <row r="3463" spans="1:16" ht="12.75">
      <c r="A3463" s="141" t="s">
        <v>758</v>
      </c>
      <c r="B3463" s="136" t="s">
        <v>709</v>
      </c>
      <c r="D3463" s="141" t="s">
        <v>759</v>
      </c>
      <c r="E3463" s="136" t="s">
        <v>760</v>
      </c>
      <c r="F3463" s="137" t="s">
        <v>815</v>
      </c>
      <c r="G3463" s="142" t="s">
        <v>762</v>
      </c>
      <c r="H3463" s="143">
        <v>3</v>
      </c>
      <c r="I3463" s="144" t="s">
        <v>763</v>
      </c>
      <c r="J3463" s="143">
        <v>1</v>
      </c>
      <c r="K3463" s="142" t="s">
        <v>764</v>
      </c>
      <c r="L3463" s="145">
        <v>1</v>
      </c>
      <c r="M3463" s="142" t="s">
        <v>765</v>
      </c>
      <c r="N3463" s="146">
        <v>1</v>
      </c>
      <c r="O3463" s="142" t="s">
        <v>766</v>
      </c>
      <c r="P3463" s="146">
        <v>1</v>
      </c>
    </row>
    <row r="3465" spans="1:10" ht="12.75">
      <c r="A3465" s="147" t="s">
        <v>767</v>
      </c>
      <c r="C3465" s="148" t="s">
        <v>768</v>
      </c>
      <c r="D3465" s="148" t="s">
        <v>769</v>
      </c>
      <c r="F3465" s="148" t="s">
        <v>770</v>
      </c>
      <c r="G3465" s="148" t="s">
        <v>771</v>
      </c>
      <c r="H3465" s="148" t="s">
        <v>772</v>
      </c>
      <c r="I3465" s="149" t="s">
        <v>773</v>
      </c>
      <c r="J3465" s="148" t="s">
        <v>774</v>
      </c>
    </row>
    <row r="3466" spans="1:8" ht="12.75">
      <c r="A3466" s="150" t="s">
        <v>841</v>
      </c>
      <c r="C3466" s="151">
        <v>228.61599999992177</v>
      </c>
      <c r="D3466" s="131">
        <v>26962</v>
      </c>
      <c r="F3466" s="131">
        <v>27225.999999970198</v>
      </c>
      <c r="G3466" s="131">
        <v>27202</v>
      </c>
      <c r="H3466" s="152" t="s">
        <v>572</v>
      </c>
    </row>
    <row r="3468" spans="4:8" ht="12.75">
      <c r="D3468" s="131">
        <v>26843.5</v>
      </c>
      <c r="F3468" s="131">
        <v>26894</v>
      </c>
      <c r="G3468" s="131">
        <v>27479.999999970198</v>
      </c>
      <c r="H3468" s="152" t="s">
        <v>573</v>
      </c>
    </row>
    <row r="3470" spans="4:8" ht="12.75">
      <c r="D3470" s="131">
        <v>27436.840085297823</v>
      </c>
      <c r="F3470" s="131">
        <v>27087</v>
      </c>
      <c r="G3470" s="131">
        <v>27198</v>
      </c>
      <c r="H3470" s="152" t="s">
        <v>574</v>
      </c>
    </row>
    <row r="3472" spans="1:8" ht="12.75">
      <c r="A3472" s="147" t="s">
        <v>775</v>
      </c>
      <c r="C3472" s="153" t="s">
        <v>776</v>
      </c>
      <c r="D3472" s="131">
        <v>27080.780028432608</v>
      </c>
      <c r="F3472" s="131">
        <v>27068.99999999007</v>
      </c>
      <c r="G3472" s="131">
        <v>27293.333333323397</v>
      </c>
      <c r="H3472" s="131">
        <v>-103.2396056493815</v>
      </c>
    </row>
    <row r="3473" spans="1:8" ht="12.75">
      <c r="A3473" s="130">
        <v>38381.04638888889</v>
      </c>
      <c r="C3473" s="153" t="s">
        <v>777</v>
      </c>
      <c r="D3473" s="131">
        <v>313.99782733465236</v>
      </c>
      <c r="F3473" s="131">
        <v>166.7303211636103</v>
      </c>
      <c r="G3473" s="131">
        <v>161.6704466742149</v>
      </c>
      <c r="H3473" s="131">
        <v>313.99782733465236</v>
      </c>
    </row>
    <row r="3475" spans="3:7" ht="12.75">
      <c r="C3475" s="153" t="s">
        <v>778</v>
      </c>
      <c r="D3475" s="131">
        <v>1.1594859047818427</v>
      </c>
      <c r="F3475" s="131">
        <v>0.6159456247503473</v>
      </c>
      <c r="G3475" s="131">
        <v>0.5923440889384726</v>
      </c>
    </row>
    <row r="3476" spans="1:10" ht="12.75">
      <c r="A3476" s="147" t="s">
        <v>767</v>
      </c>
      <c r="C3476" s="148" t="s">
        <v>768</v>
      </c>
      <c r="D3476" s="148" t="s">
        <v>769</v>
      </c>
      <c r="F3476" s="148" t="s">
        <v>770</v>
      </c>
      <c r="G3476" s="148" t="s">
        <v>771</v>
      </c>
      <c r="H3476" s="148" t="s">
        <v>772</v>
      </c>
      <c r="I3476" s="149" t="s">
        <v>773</v>
      </c>
      <c r="J3476" s="148" t="s">
        <v>774</v>
      </c>
    </row>
    <row r="3477" spans="1:8" ht="12.75">
      <c r="A3477" s="150" t="s">
        <v>842</v>
      </c>
      <c r="C3477" s="151">
        <v>231.6040000000503</v>
      </c>
      <c r="D3477" s="131">
        <v>21442.88928863406</v>
      </c>
      <c r="F3477" s="131">
        <v>20032</v>
      </c>
      <c r="G3477" s="131">
        <v>21362</v>
      </c>
      <c r="H3477" s="152" t="s">
        <v>575</v>
      </c>
    </row>
    <row r="3479" spans="4:8" ht="12.75">
      <c r="D3479" s="131">
        <v>21516.5</v>
      </c>
      <c r="F3479" s="131">
        <v>19913</v>
      </c>
      <c r="G3479" s="131">
        <v>21507</v>
      </c>
      <c r="H3479" s="152" t="s">
        <v>576</v>
      </c>
    </row>
    <row r="3481" spans="4:8" ht="12.75">
      <c r="D3481" s="131">
        <v>21897.27806094289</v>
      </c>
      <c r="F3481" s="131">
        <v>20085</v>
      </c>
      <c r="G3481" s="131">
        <v>21591</v>
      </c>
      <c r="H3481" s="152" t="s">
        <v>577</v>
      </c>
    </row>
    <row r="3483" spans="1:8" ht="12.75">
      <c r="A3483" s="147" t="s">
        <v>775</v>
      </c>
      <c r="C3483" s="153" t="s">
        <v>776</v>
      </c>
      <c r="D3483" s="131">
        <v>21618.88911652565</v>
      </c>
      <c r="F3483" s="131">
        <v>20010</v>
      </c>
      <c r="G3483" s="131">
        <v>21486.666666666664</v>
      </c>
      <c r="H3483" s="131">
        <v>820.9762308632181</v>
      </c>
    </row>
    <row r="3484" spans="1:8" ht="12.75">
      <c r="A3484" s="130">
        <v>38381.046851851854</v>
      </c>
      <c r="C3484" s="153" t="s">
        <v>777</v>
      </c>
      <c r="D3484" s="131">
        <v>243.8850907441542</v>
      </c>
      <c r="F3484" s="131">
        <v>88.08518604169488</v>
      </c>
      <c r="G3484" s="131">
        <v>115.84616235911025</v>
      </c>
      <c r="H3484" s="131">
        <v>243.8850907441542</v>
      </c>
    </row>
    <row r="3486" spans="3:8" ht="12.75">
      <c r="C3486" s="153" t="s">
        <v>778</v>
      </c>
      <c r="D3486" s="131">
        <v>1.1281111135249153</v>
      </c>
      <c r="F3486" s="131">
        <v>0.44020582729482705</v>
      </c>
      <c r="G3486" s="131">
        <v>0.5391537187051363</v>
      </c>
      <c r="H3486" s="131">
        <v>29.7067176339223</v>
      </c>
    </row>
    <row r="3487" spans="1:10" ht="12.75">
      <c r="A3487" s="147" t="s">
        <v>767</v>
      </c>
      <c r="C3487" s="148" t="s">
        <v>768</v>
      </c>
      <c r="D3487" s="148" t="s">
        <v>769</v>
      </c>
      <c r="F3487" s="148" t="s">
        <v>770</v>
      </c>
      <c r="G3487" s="148" t="s">
        <v>771</v>
      </c>
      <c r="H3487" s="148" t="s">
        <v>772</v>
      </c>
      <c r="I3487" s="149" t="s">
        <v>773</v>
      </c>
      <c r="J3487" s="148" t="s">
        <v>774</v>
      </c>
    </row>
    <row r="3488" spans="1:8" ht="12.75">
      <c r="A3488" s="150" t="s">
        <v>840</v>
      </c>
      <c r="C3488" s="151">
        <v>267.7160000000149</v>
      </c>
      <c r="D3488" s="131">
        <v>5775.734917245805</v>
      </c>
      <c r="F3488" s="131">
        <v>5115.25</v>
      </c>
      <c r="G3488" s="131">
        <v>5267</v>
      </c>
      <c r="H3488" s="152" t="s">
        <v>578</v>
      </c>
    </row>
    <row r="3490" spans="4:8" ht="12.75">
      <c r="D3490" s="131">
        <v>5802.28919941932</v>
      </c>
      <c r="F3490" s="131">
        <v>5157.5</v>
      </c>
      <c r="G3490" s="131">
        <v>5298.25</v>
      </c>
      <c r="H3490" s="152" t="s">
        <v>579</v>
      </c>
    </row>
    <row r="3492" spans="4:8" ht="12.75">
      <c r="D3492" s="131">
        <v>5767.550610668957</v>
      </c>
      <c r="F3492" s="131">
        <v>5110.75</v>
      </c>
      <c r="G3492" s="131">
        <v>5269.75</v>
      </c>
      <c r="H3492" s="152" t="s">
        <v>580</v>
      </c>
    </row>
    <row r="3494" spans="1:8" ht="12.75">
      <c r="A3494" s="147" t="s">
        <v>775</v>
      </c>
      <c r="C3494" s="153" t="s">
        <v>776</v>
      </c>
      <c r="D3494" s="131">
        <v>5781.858242444694</v>
      </c>
      <c r="F3494" s="131">
        <v>5127.833333333333</v>
      </c>
      <c r="G3494" s="131">
        <v>5278.333333333334</v>
      </c>
      <c r="H3494" s="131">
        <v>572.707821265392</v>
      </c>
    </row>
    <row r="3495" spans="1:8" ht="12.75">
      <c r="A3495" s="130">
        <v>38381.047488425924</v>
      </c>
      <c r="C3495" s="153" t="s">
        <v>777</v>
      </c>
      <c r="D3495" s="131">
        <v>18.16077423210483</v>
      </c>
      <c r="F3495" s="131">
        <v>25.79042134850327</v>
      </c>
      <c r="G3495" s="131">
        <v>17.303058496500938</v>
      </c>
      <c r="H3495" s="131">
        <v>18.16077423210483</v>
      </c>
    </row>
    <row r="3497" spans="3:8" ht="12.75">
      <c r="C3497" s="153" t="s">
        <v>778</v>
      </c>
      <c r="D3497" s="131">
        <v>0.3140992648139721</v>
      </c>
      <c r="F3497" s="131">
        <v>0.5029496801476246</v>
      </c>
      <c r="G3497" s="131">
        <v>0.32781291752133135</v>
      </c>
      <c r="H3497" s="131">
        <v>3.1710365316783675</v>
      </c>
    </row>
    <row r="3498" spans="1:10" ht="12.75">
      <c r="A3498" s="147" t="s">
        <v>767</v>
      </c>
      <c r="C3498" s="148" t="s">
        <v>768</v>
      </c>
      <c r="D3498" s="148" t="s">
        <v>769</v>
      </c>
      <c r="F3498" s="148" t="s">
        <v>770</v>
      </c>
      <c r="G3498" s="148" t="s">
        <v>771</v>
      </c>
      <c r="H3498" s="148" t="s">
        <v>772</v>
      </c>
      <c r="I3498" s="149" t="s">
        <v>773</v>
      </c>
      <c r="J3498" s="148" t="s">
        <v>774</v>
      </c>
    </row>
    <row r="3499" spans="1:8" ht="12.75">
      <c r="A3499" s="150" t="s">
        <v>839</v>
      </c>
      <c r="C3499" s="151">
        <v>292.40199999976903</v>
      </c>
      <c r="D3499" s="131">
        <v>19630.72748541832</v>
      </c>
      <c r="F3499" s="131">
        <v>19577.75</v>
      </c>
      <c r="G3499" s="131">
        <v>19651</v>
      </c>
      <c r="H3499" s="152" t="s">
        <v>581</v>
      </c>
    </row>
    <row r="3501" spans="4:8" ht="12.75">
      <c r="D3501" s="131">
        <v>19612</v>
      </c>
      <c r="F3501" s="131">
        <v>19368</v>
      </c>
      <c r="G3501" s="131">
        <v>19674.25</v>
      </c>
      <c r="H3501" s="152" t="s">
        <v>582</v>
      </c>
    </row>
    <row r="3503" spans="4:8" ht="12.75">
      <c r="D3503" s="131">
        <v>20111.64553901553</v>
      </c>
      <c r="F3503" s="131">
        <v>19514.75</v>
      </c>
      <c r="G3503" s="131">
        <v>19502.5</v>
      </c>
      <c r="H3503" s="152" t="s">
        <v>583</v>
      </c>
    </row>
    <row r="3505" spans="1:8" ht="12.75">
      <c r="A3505" s="147" t="s">
        <v>775</v>
      </c>
      <c r="C3505" s="153" t="s">
        <v>776</v>
      </c>
      <c r="D3505" s="131">
        <v>19784.791008144617</v>
      </c>
      <c r="F3505" s="131">
        <v>19486.833333333332</v>
      </c>
      <c r="G3505" s="131">
        <v>19609.25</v>
      </c>
      <c r="H3505" s="131">
        <v>227.2590024547167</v>
      </c>
    </row>
    <row r="3506" spans="1:8" ht="12.75">
      <c r="A3506" s="130">
        <v>38381.048159722224</v>
      </c>
      <c r="C3506" s="153" t="s">
        <v>777</v>
      </c>
      <c r="D3506" s="131">
        <v>283.2191606171338</v>
      </c>
      <c r="F3506" s="131">
        <v>107.62560491506346</v>
      </c>
      <c r="G3506" s="131">
        <v>93.17624429005497</v>
      </c>
      <c r="H3506" s="131">
        <v>283.2191606171338</v>
      </c>
    </row>
    <row r="3508" spans="3:8" ht="12.75">
      <c r="C3508" s="153" t="s">
        <v>778</v>
      </c>
      <c r="D3508" s="131">
        <v>1.431499380006307</v>
      </c>
      <c r="F3508" s="131">
        <v>0.5522990989560309</v>
      </c>
      <c r="G3508" s="131">
        <v>0.4751647528082663</v>
      </c>
      <c r="H3508" s="131">
        <v>124.62395661248561</v>
      </c>
    </row>
    <row r="3509" spans="1:10" ht="12.75">
      <c r="A3509" s="147" t="s">
        <v>767</v>
      </c>
      <c r="C3509" s="148" t="s">
        <v>768</v>
      </c>
      <c r="D3509" s="148" t="s">
        <v>769</v>
      </c>
      <c r="F3509" s="148" t="s">
        <v>770</v>
      </c>
      <c r="G3509" s="148" t="s">
        <v>771</v>
      </c>
      <c r="H3509" s="148" t="s">
        <v>772</v>
      </c>
      <c r="I3509" s="149" t="s">
        <v>773</v>
      </c>
      <c r="J3509" s="148" t="s">
        <v>774</v>
      </c>
    </row>
    <row r="3510" spans="1:8" ht="12.75">
      <c r="A3510" s="150" t="s">
        <v>893</v>
      </c>
      <c r="C3510" s="151">
        <v>309.418</v>
      </c>
      <c r="D3510" s="131">
        <v>24661.114649236202</v>
      </c>
      <c r="F3510" s="131">
        <v>5962</v>
      </c>
      <c r="G3510" s="131">
        <v>5824</v>
      </c>
      <c r="H3510" s="152" t="s">
        <v>584</v>
      </c>
    </row>
    <row r="3512" spans="4:8" ht="12.75">
      <c r="D3512" s="131">
        <v>25309.518279969692</v>
      </c>
      <c r="F3512" s="131">
        <v>6324</v>
      </c>
      <c r="G3512" s="131">
        <v>5940</v>
      </c>
      <c r="H3512" s="152" t="s">
        <v>585</v>
      </c>
    </row>
    <row r="3514" spans="4:8" ht="12.75">
      <c r="D3514" s="131">
        <v>23892</v>
      </c>
      <c r="F3514" s="131">
        <v>6030</v>
      </c>
      <c r="G3514" s="131">
        <v>5832</v>
      </c>
      <c r="H3514" s="152" t="s">
        <v>586</v>
      </c>
    </row>
    <row r="3516" spans="1:8" ht="12.75">
      <c r="A3516" s="147" t="s">
        <v>775</v>
      </c>
      <c r="C3516" s="153" t="s">
        <v>776</v>
      </c>
      <c r="D3516" s="131">
        <v>24620.877643068634</v>
      </c>
      <c r="F3516" s="131">
        <v>6105.333333333334</v>
      </c>
      <c r="G3516" s="131">
        <v>5865.333333333334</v>
      </c>
      <c r="H3516" s="131">
        <v>18650.11078372374</v>
      </c>
    </row>
    <row r="3517" spans="1:8" ht="12.75">
      <c r="A3517" s="130">
        <v>38381.048634259256</v>
      </c>
      <c r="C3517" s="153" t="s">
        <v>777</v>
      </c>
      <c r="D3517" s="131">
        <v>709.6152344835538</v>
      </c>
      <c r="F3517" s="131">
        <v>192.3988911956962</v>
      </c>
      <c r="G3517" s="131">
        <v>64.78682993736716</v>
      </c>
      <c r="H3517" s="131">
        <v>709.6152344835538</v>
      </c>
    </row>
    <row r="3519" spans="3:8" ht="12.75">
      <c r="C3519" s="153" t="s">
        <v>778</v>
      </c>
      <c r="D3519" s="131">
        <v>2.882168721890901</v>
      </c>
      <c r="F3519" s="131">
        <v>3.151324926769428</v>
      </c>
      <c r="G3519" s="131">
        <v>1.1045720039332882</v>
      </c>
      <c r="H3519" s="131">
        <v>3.8048848219327835</v>
      </c>
    </row>
    <row r="3520" spans="1:10" ht="12.75">
      <c r="A3520" s="147" t="s">
        <v>767</v>
      </c>
      <c r="C3520" s="148" t="s">
        <v>768</v>
      </c>
      <c r="D3520" s="148" t="s">
        <v>769</v>
      </c>
      <c r="F3520" s="148" t="s">
        <v>770</v>
      </c>
      <c r="G3520" s="148" t="s">
        <v>771</v>
      </c>
      <c r="H3520" s="148" t="s">
        <v>772</v>
      </c>
      <c r="I3520" s="149" t="s">
        <v>773</v>
      </c>
      <c r="J3520" s="148" t="s">
        <v>774</v>
      </c>
    </row>
    <row r="3521" spans="1:8" ht="12.75">
      <c r="A3521" s="150" t="s">
        <v>843</v>
      </c>
      <c r="C3521" s="151">
        <v>324.75400000019</v>
      </c>
      <c r="D3521" s="131">
        <v>30999.77233210206</v>
      </c>
      <c r="F3521" s="131">
        <v>27171</v>
      </c>
      <c r="G3521" s="131">
        <v>25793.000000029802</v>
      </c>
      <c r="H3521" s="152" t="s">
        <v>587</v>
      </c>
    </row>
    <row r="3523" spans="4:8" ht="12.75">
      <c r="D3523" s="131">
        <v>31077.78154554963</v>
      </c>
      <c r="F3523" s="131">
        <v>27508</v>
      </c>
      <c r="G3523" s="131">
        <v>25326</v>
      </c>
      <c r="H3523" s="152" t="s">
        <v>588</v>
      </c>
    </row>
    <row r="3525" spans="4:8" ht="12.75">
      <c r="D3525" s="131">
        <v>31004.049579501152</v>
      </c>
      <c r="F3525" s="131">
        <v>26918.000000029802</v>
      </c>
      <c r="G3525" s="131">
        <v>25341</v>
      </c>
      <c r="H3525" s="152" t="s">
        <v>589</v>
      </c>
    </row>
    <row r="3527" spans="1:8" ht="12.75">
      <c r="A3527" s="147" t="s">
        <v>775</v>
      </c>
      <c r="C3527" s="153" t="s">
        <v>776</v>
      </c>
      <c r="D3527" s="131">
        <v>31027.20115238428</v>
      </c>
      <c r="F3527" s="131">
        <v>27199.00000000993</v>
      </c>
      <c r="G3527" s="131">
        <v>25486.666666676603</v>
      </c>
      <c r="H3527" s="131">
        <v>4352.03996816382</v>
      </c>
    </row>
    <row r="3528" spans="1:8" ht="12.75">
      <c r="A3528" s="130">
        <v>38381.049108796295</v>
      </c>
      <c r="C3528" s="153" t="s">
        <v>777</v>
      </c>
      <c r="D3528" s="131">
        <v>43.85608100208</v>
      </c>
      <c r="F3528" s="131">
        <v>295.9949323749624</v>
      </c>
      <c r="G3528" s="131">
        <v>265.39844261503987</v>
      </c>
      <c r="H3528" s="131">
        <v>43.85608100208</v>
      </c>
    </row>
    <row r="3530" spans="3:8" ht="12.75">
      <c r="C3530" s="153" t="s">
        <v>778</v>
      </c>
      <c r="D3530" s="131">
        <v>0.14134720301289527</v>
      </c>
      <c r="F3530" s="131">
        <v>1.0882566725793388</v>
      </c>
      <c r="G3530" s="131">
        <v>1.041322688784736</v>
      </c>
      <c r="H3530" s="131">
        <v>1.0077131947982414</v>
      </c>
    </row>
    <row r="3531" spans="1:10" ht="12.75">
      <c r="A3531" s="147" t="s">
        <v>767</v>
      </c>
      <c r="C3531" s="148" t="s">
        <v>768</v>
      </c>
      <c r="D3531" s="148" t="s">
        <v>769</v>
      </c>
      <c r="F3531" s="148" t="s">
        <v>770</v>
      </c>
      <c r="G3531" s="148" t="s">
        <v>771</v>
      </c>
      <c r="H3531" s="148" t="s">
        <v>772</v>
      </c>
      <c r="I3531" s="149" t="s">
        <v>773</v>
      </c>
      <c r="J3531" s="148" t="s">
        <v>774</v>
      </c>
    </row>
    <row r="3532" spans="1:8" ht="12.75">
      <c r="A3532" s="150" t="s">
        <v>862</v>
      </c>
      <c r="C3532" s="151">
        <v>343.82299999985844</v>
      </c>
      <c r="D3532" s="131">
        <v>24585.56035166979</v>
      </c>
      <c r="F3532" s="131">
        <v>22866</v>
      </c>
      <c r="G3532" s="131">
        <v>22812</v>
      </c>
      <c r="H3532" s="152" t="s">
        <v>590</v>
      </c>
    </row>
    <row r="3534" spans="4:8" ht="12.75">
      <c r="D3534" s="131">
        <v>24916.782913833857</v>
      </c>
      <c r="F3534" s="131">
        <v>23460</v>
      </c>
      <c r="G3534" s="131">
        <v>22678</v>
      </c>
      <c r="H3534" s="152" t="s">
        <v>591</v>
      </c>
    </row>
    <row r="3536" spans="4:8" ht="12.75">
      <c r="D3536" s="131">
        <v>24541.45703563094</v>
      </c>
      <c r="F3536" s="131">
        <v>23096</v>
      </c>
      <c r="G3536" s="131">
        <v>22966</v>
      </c>
      <c r="H3536" s="152" t="s">
        <v>592</v>
      </c>
    </row>
    <row r="3538" spans="1:8" ht="12.75">
      <c r="A3538" s="147" t="s">
        <v>775</v>
      </c>
      <c r="C3538" s="153" t="s">
        <v>776</v>
      </c>
      <c r="D3538" s="131">
        <v>24681.266767044865</v>
      </c>
      <c r="F3538" s="131">
        <v>23140.666666666664</v>
      </c>
      <c r="G3538" s="131">
        <v>22818.666666666664</v>
      </c>
      <c r="H3538" s="131">
        <v>1678.3738708699987</v>
      </c>
    </row>
    <row r="3539" spans="1:8" ht="12.75">
      <c r="A3539" s="130">
        <v>38381.04954861111</v>
      </c>
      <c r="C3539" s="153" t="s">
        <v>777</v>
      </c>
      <c r="D3539" s="131">
        <v>205.1515712104223</v>
      </c>
      <c r="F3539" s="131">
        <v>299.5084862459382</v>
      </c>
      <c r="G3539" s="131">
        <v>144.1156942644809</v>
      </c>
      <c r="H3539" s="131">
        <v>205.1515712104223</v>
      </c>
    </row>
    <row r="3541" spans="3:8" ht="12.75">
      <c r="C3541" s="153" t="s">
        <v>778</v>
      </c>
      <c r="D3541" s="131">
        <v>0.831203572923358</v>
      </c>
      <c r="F3541" s="131">
        <v>1.2942949767189291</v>
      </c>
      <c r="G3541" s="131">
        <v>0.6315693040689536</v>
      </c>
      <c r="H3541" s="131">
        <v>12.223234332412499</v>
      </c>
    </row>
    <row r="3542" spans="1:10" ht="12.75">
      <c r="A3542" s="147" t="s">
        <v>767</v>
      </c>
      <c r="C3542" s="148" t="s">
        <v>768</v>
      </c>
      <c r="D3542" s="148" t="s">
        <v>769</v>
      </c>
      <c r="F3542" s="148" t="s">
        <v>770</v>
      </c>
      <c r="G3542" s="148" t="s">
        <v>771</v>
      </c>
      <c r="H3542" s="148" t="s">
        <v>772</v>
      </c>
      <c r="I3542" s="149" t="s">
        <v>773</v>
      </c>
      <c r="J3542" s="148" t="s">
        <v>774</v>
      </c>
    </row>
    <row r="3543" spans="1:8" ht="12.75">
      <c r="A3543" s="150" t="s">
        <v>844</v>
      </c>
      <c r="C3543" s="151">
        <v>361.38400000007823</v>
      </c>
      <c r="D3543" s="131">
        <v>23952</v>
      </c>
      <c r="F3543" s="131">
        <v>24272</v>
      </c>
      <c r="G3543" s="131">
        <v>24256</v>
      </c>
      <c r="H3543" s="152" t="s">
        <v>593</v>
      </c>
    </row>
    <row r="3545" spans="4:8" ht="12.75">
      <c r="D3545" s="131">
        <v>24409.203966856003</v>
      </c>
      <c r="F3545" s="131">
        <v>24188</v>
      </c>
      <c r="G3545" s="131">
        <v>23656</v>
      </c>
      <c r="H3545" s="152" t="s">
        <v>594</v>
      </c>
    </row>
    <row r="3547" spans="4:8" ht="12.75">
      <c r="D3547" s="131">
        <v>24205.423350423574</v>
      </c>
      <c r="F3547" s="131">
        <v>24328</v>
      </c>
      <c r="G3547" s="131">
        <v>24602</v>
      </c>
      <c r="H3547" s="152" t="s">
        <v>595</v>
      </c>
    </row>
    <row r="3549" spans="1:8" ht="12.75">
      <c r="A3549" s="147" t="s">
        <v>775</v>
      </c>
      <c r="C3549" s="153" t="s">
        <v>776</v>
      </c>
      <c r="D3549" s="131">
        <v>24188.875772426523</v>
      </c>
      <c r="F3549" s="131">
        <v>24262.666666666664</v>
      </c>
      <c r="G3549" s="131">
        <v>24171.333333333336</v>
      </c>
      <c r="H3549" s="131">
        <v>-31.810046086926146</v>
      </c>
    </row>
    <row r="3550" spans="1:8" ht="12.75">
      <c r="A3550" s="130">
        <v>38381.04997685185</v>
      </c>
      <c r="C3550" s="153" t="s">
        <v>777</v>
      </c>
      <c r="D3550" s="131">
        <v>229.05072272408134</v>
      </c>
      <c r="F3550" s="131">
        <v>70.46512139586034</v>
      </c>
      <c r="G3550" s="131">
        <v>478.6494890139686</v>
      </c>
      <c r="H3550" s="131">
        <v>229.05072272408134</v>
      </c>
    </row>
    <row r="3552" spans="3:7" ht="12.75">
      <c r="C3552" s="153" t="s">
        <v>778</v>
      </c>
      <c r="D3552" s="131">
        <v>0.9469258715412553</v>
      </c>
      <c r="F3552" s="131">
        <v>0.29042611994776757</v>
      </c>
      <c r="G3552" s="131">
        <v>1.9802361847945305</v>
      </c>
    </row>
    <row r="3553" spans="1:10" ht="12.75">
      <c r="A3553" s="147" t="s">
        <v>767</v>
      </c>
      <c r="C3553" s="148" t="s">
        <v>768</v>
      </c>
      <c r="D3553" s="148" t="s">
        <v>769</v>
      </c>
      <c r="F3553" s="148" t="s">
        <v>770</v>
      </c>
      <c r="G3553" s="148" t="s">
        <v>771</v>
      </c>
      <c r="H3553" s="148" t="s">
        <v>772</v>
      </c>
      <c r="I3553" s="149" t="s">
        <v>773</v>
      </c>
      <c r="J3553" s="148" t="s">
        <v>774</v>
      </c>
    </row>
    <row r="3554" spans="1:8" ht="12.75">
      <c r="A3554" s="150" t="s">
        <v>863</v>
      </c>
      <c r="C3554" s="151">
        <v>371.029</v>
      </c>
      <c r="D3554" s="131">
        <v>32688.5</v>
      </c>
      <c r="F3554" s="131">
        <v>32546</v>
      </c>
      <c r="G3554" s="131">
        <v>33078</v>
      </c>
      <c r="H3554" s="152" t="s">
        <v>596</v>
      </c>
    </row>
    <row r="3556" spans="4:8" ht="12.75">
      <c r="D3556" s="131">
        <v>33227.33594506979</v>
      </c>
      <c r="F3556" s="131">
        <v>32272.000000029802</v>
      </c>
      <c r="G3556" s="131">
        <v>33270</v>
      </c>
      <c r="H3556" s="152" t="s">
        <v>597</v>
      </c>
    </row>
    <row r="3558" spans="4:8" ht="12.75">
      <c r="D3558" s="131">
        <v>32578</v>
      </c>
      <c r="F3558" s="131">
        <v>32156</v>
      </c>
      <c r="G3558" s="131">
        <v>31396</v>
      </c>
      <c r="H3558" s="152" t="s">
        <v>598</v>
      </c>
    </row>
    <row r="3560" spans="1:8" ht="12.75">
      <c r="A3560" s="147" t="s">
        <v>775</v>
      </c>
      <c r="C3560" s="153" t="s">
        <v>776</v>
      </c>
      <c r="D3560" s="131">
        <v>32831.278648356594</v>
      </c>
      <c r="F3560" s="131">
        <v>32324.666666676603</v>
      </c>
      <c r="G3560" s="131">
        <v>32581.333333333336</v>
      </c>
      <c r="H3560" s="131">
        <v>408.9375630791251</v>
      </c>
    </row>
    <row r="3561" spans="1:8" ht="12.75">
      <c r="A3561" s="130">
        <v>38381.05042824074</v>
      </c>
      <c r="C3561" s="153" t="s">
        <v>777</v>
      </c>
      <c r="D3561" s="131">
        <v>347.41703932018305</v>
      </c>
      <c r="F3561" s="131">
        <v>200.26316019553443</v>
      </c>
      <c r="G3561" s="131">
        <v>1031.0079210817603</v>
      </c>
      <c r="H3561" s="131">
        <v>347.41703932018305</v>
      </c>
    </row>
    <row r="3563" spans="3:8" ht="12.75">
      <c r="C3563" s="153" t="s">
        <v>778</v>
      </c>
      <c r="D3563" s="131">
        <v>1.0581891830690957</v>
      </c>
      <c r="F3563" s="131">
        <v>0.6195366599154605</v>
      </c>
      <c r="G3563" s="131">
        <v>3.1644129186909487</v>
      </c>
      <c r="H3563" s="131">
        <v>84.95601057146257</v>
      </c>
    </row>
    <row r="3564" spans="1:10" ht="12.75">
      <c r="A3564" s="147" t="s">
        <v>767</v>
      </c>
      <c r="C3564" s="148" t="s">
        <v>768</v>
      </c>
      <c r="D3564" s="148" t="s">
        <v>769</v>
      </c>
      <c r="F3564" s="148" t="s">
        <v>770</v>
      </c>
      <c r="G3564" s="148" t="s">
        <v>771</v>
      </c>
      <c r="H3564" s="148" t="s">
        <v>772</v>
      </c>
      <c r="I3564" s="149" t="s">
        <v>773</v>
      </c>
      <c r="J3564" s="148" t="s">
        <v>774</v>
      </c>
    </row>
    <row r="3565" spans="1:8" ht="12.75">
      <c r="A3565" s="150" t="s">
        <v>838</v>
      </c>
      <c r="C3565" s="151">
        <v>407.77100000018254</v>
      </c>
      <c r="D3565" s="131">
        <v>75915.69552600384</v>
      </c>
      <c r="F3565" s="131">
        <v>66700</v>
      </c>
      <c r="G3565" s="131">
        <v>66300</v>
      </c>
      <c r="H3565" s="152" t="s">
        <v>599</v>
      </c>
    </row>
    <row r="3567" spans="4:8" ht="12.75">
      <c r="D3567" s="131">
        <v>75644.42297101021</v>
      </c>
      <c r="F3567" s="131">
        <v>65800</v>
      </c>
      <c r="G3567" s="131">
        <v>65100</v>
      </c>
      <c r="H3567" s="152" t="s">
        <v>600</v>
      </c>
    </row>
    <row r="3569" spans="4:8" ht="12.75">
      <c r="D3569" s="131">
        <v>75988.52766883373</v>
      </c>
      <c r="F3569" s="131">
        <v>65500</v>
      </c>
      <c r="G3569" s="131">
        <v>65500</v>
      </c>
      <c r="H3569" s="152" t="s">
        <v>601</v>
      </c>
    </row>
    <row r="3571" spans="1:8" ht="12.75">
      <c r="A3571" s="147" t="s">
        <v>775</v>
      </c>
      <c r="C3571" s="153" t="s">
        <v>776</v>
      </c>
      <c r="D3571" s="131">
        <v>75849.54872194926</v>
      </c>
      <c r="F3571" s="131">
        <v>66000</v>
      </c>
      <c r="G3571" s="131">
        <v>65633.33333333333</v>
      </c>
      <c r="H3571" s="131">
        <v>10035.879958846535</v>
      </c>
    </row>
    <row r="3572" spans="1:8" ht="12.75">
      <c r="A3572" s="130">
        <v>38381.050891203704</v>
      </c>
      <c r="C3572" s="153" t="s">
        <v>777</v>
      </c>
      <c r="D3572" s="131">
        <v>181.33824894544162</v>
      </c>
      <c r="F3572" s="131">
        <v>624.4997998398399</v>
      </c>
      <c r="G3572" s="131">
        <v>611.0100926607788</v>
      </c>
      <c r="H3572" s="131">
        <v>181.33824894544162</v>
      </c>
    </row>
    <row r="3574" spans="3:8" ht="12.75">
      <c r="C3574" s="153" t="s">
        <v>778</v>
      </c>
      <c r="D3574" s="131">
        <v>0.2390762397416428</v>
      </c>
      <c r="F3574" s="131">
        <v>0.9462118179391513</v>
      </c>
      <c r="G3574" s="131">
        <v>0.9309447831296783</v>
      </c>
      <c r="H3574" s="131">
        <v>1.8068993420511532</v>
      </c>
    </row>
    <row r="3575" spans="1:10" ht="12.75">
      <c r="A3575" s="147" t="s">
        <v>767</v>
      </c>
      <c r="C3575" s="148" t="s">
        <v>768</v>
      </c>
      <c r="D3575" s="148" t="s">
        <v>769</v>
      </c>
      <c r="F3575" s="148" t="s">
        <v>770</v>
      </c>
      <c r="G3575" s="148" t="s">
        <v>771</v>
      </c>
      <c r="H3575" s="148" t="s">
        <v>772</v>
      </c>
      <c r="I3575" s="149" t="s">
        <v>773</v>
      </c>
      <c r="J3575" s="148" t="s">
        <v>774</v>
      </c>
    </row>
    <row r="3576" spans="1:8" ht="12.75">
      <c r="A3576" s="150" t="s">
        <v>845</v>
      </c>
      <c r="C3576" s="151">
        <v>455.40299999993294</v>
      </c>
      <c r="D3576" s="131">
        <v>51952.90096515417</v>
      </c>
      <c r="F3576" s="131">
        <v>45675</v>
      </c>
      <c r="G3576" s="131">
        <v>47770</v>
      </c>
      <c r="H3576" s="152" t="s">
        <v>602</v>
      </c>
    </row>
    <row r="3578" spans="4:8" ht="12.75">
      <c r="D3578" s="131">
        <v>51462.877194345</v>
      </c>
      <c r="F3578" s="131">
        <v>45907.5</v>
      </c>
      <c r="G3578" s="131">
        <v>47715</v>
      </c>
      <c r="H3578" s="152" t="s">
        <v>603</v>
      </c>
    </row>
    <row r="3580" spans="4:8" ht="12.75">
      <c r="D3580" s="131">
        <v>52002.06239360571</v>
      </c>
      <c r="F3580" s="131">
        <v>45405</v>
      </c>
      <c r="G3580" s="131">
        <v>47692.5</v>
      </c>
      <c r="H3580" s="152" t="s">
        <v>604</v>
      </c>
    </row>
    <row r="3582" spans="1:8" ht="12.75">
      <c r="A3582" s="147" t="s">
        <v>775</v>
      </c>
      <c r="C3582" s="153" t="s">
        <v>776</v>
      </c>
      <c r="D3582" s="131">
        <v>51805.946851034954</v>
      </c>
      <c r="F3582" s="131">
        <v>45662.5</v>
      </c>
      <c r="G3582" s="131">
        <v>47725.83333333333</v>
      </c>
      <c r="H3582" s="131">
        <v>5117.778246383796</v>
      </c>
    </row>
    <row r="3583" spans="1:8" ht="12.75">
      <c r="A3583" s="130">
        <v>38381.05152777778</v>
      </c>
      <c r="C3583" s="153" t="s">
        <v>777</v>
      </c>
      <c r="D3583" s="131">
        <v>298.12212852663686</v>
      </c>
      <c r="F3583" s="131">
        <v>251.48310082389236</v>
      </c>
      <c r="G3583" s="131">
        <v>39.869579046352285</v>
      </c>
      <c r="H3583" s="131">
        <v>298.12212852663686</v>
      </c>
    </row>
    <row r="3585" spans="3:8" ht="12.75">
      <c r="C3585" s="153" t="s">
        <v>778</v>
      </c>
      <c r="D3585" s="131">
        <v>0.5754592795762813</v>
      </c>
      <c r="F3585" s="131">
        <v>0.550743171801571</v>
      </c>
      <c r="G3585" s="131">
        <v>0.08353878028255618</v>
      </c>
      <c r="H3585" s="131">
        <v>5.825225599356303</v>
      </c>
    </row>
    <row r="3586" spans="1:16" ht="12.75">
      <c r="A3586" s="141" t="s">
        <v>758</v>
      </c>
      <c r="B3586" s="136" t="s">
        <v>605</v>
      </c>
      <c r="D3586" s="141" t="s">
        <v>759</v>
      </c>
      <c r="E3586" s="136" t="s">
        <v>760</v>
      </c>
      <c r="F3586" s="137" t="s">
        <v>816</v>
      </c>
      <c r="G3586" s="142" t="s">
        <v>762</v>
      </c>
      <c r="H3586" s="143">
        <v>3</v>
      </c>
      <c r="I3586" s="144" t="s">
        <v>763</v>
      </c>
      <c r="J3586" s="143">
        <v>2</v>
      </c>
      <c r="K3586" s="142" t="s">
        <v>764</v>
      </c>
      <c r="L3586" s="145">
        <v>1</v>
      </c>
      <c r="M3586" s="142" t="s">
        <v>765</v>
      </c>
      <c r="N3586" s="146">
        <v>1</v>
      </c>
      <c r="O3586" s="142" t="s">
        <v>766</v>
      </c>
      <c r="P3586" s="146">
        <v>1</v>
      </c>
    </row>
    <row r="3588" spans="1:10" ht="12.75">
      <c r="A3588" s="147" t="s">
        <v>767</v>
      </c>
      <c r="C3588" s="148" t="s">
        <v>768</v>
      </c>
      <c r="D3588" s="148" t="s">
        <v>769</v>
      </c>
      <c r="F3588" s="148" t="s">
        <v>770</v>
      </c>
      <c r="G3588" s="148" t="s">
        <v>771</v>
      </c>
      <c r="H3588" s="148" t="s">
        <v>772</v>
      </c>
      <c r="I3588" s="149" t="s">
        <v>773</v>
      </c>
      <c r="J3588" s="148" t="s">
        <v>774</v>
      </c>
    </row>
    <row r="3589" spans="1:8" ht="12.75">
      <c r="A3589" s="150" t="s">
        <v>841</v>
      </c>
      <c r="C3589" s="151">
        <v>228.61599999992177</v>
      </c>
      <c r="D3589" s="131">
        <v>50756.65870207548</v>
      </c>
      <c r="F3589" s="131">
        <v>28985</v>
      </c>
      <c r="G3589" s="131">
        <v>28931</v>
      </c>
      <c r="H3589" s="152" t="s">
        <v>606</v>
      </c>
    </row>
    <row r="3591" spans="4:8" ht="12.75">
      <c r="D3591" s="131">
        <v>49666.80419689417</v>
      </c>
      <c r="F3591" s="131">
        <v>28842</v>
      </c>
      <c r="G3591" s="131">
        <v>28500</v>
      </c>
      <c r="H3591" s="152" t="s">
        <v>607</v>
      </c>
    </row>
    <row r="3593" spans="4:8" ht="12.75">
      <c r="D3593" s="131">
        <v>49807.902904331684</v>
      </c>
      <c r="F3593" s="131">
        <v>28192</v>
      </c>
      <c r="G3593" s="131">
        <v>28692</v>
      </c>
      <c r="H3593" s="152" t="s">
        <v>608</v>
      </c>
    </row>
    <row r="3595" spans="1:8" ht="12.75">
      <c r="A3595" s="147" t="s">
        <v>775</v>
      </c>
      <c r="C3595" s="153" t="s">
        <v>776</v>
      </c>
      <c r="D3595" s="131">
        <v>50077.12193443377</v>
      </c>
      <c r="F3595" s="131">
        <v>28673</v>
      </c>
      <c r="G3595" s="131">
        <v>28707.666666666664</v>
      </c>
      <c r="H3595" s="131">
        <v>21386.347726490894</v>
      </c>
    </row>
    <row r="3596" spans="1:8" ht="12.75">
      <c r="A3596" s="130">
        <v>38381.05375</v>
      </c>
      <c r="C3596" s="153" t="s">
        <v>777</v>
      </c>
      <c r="D3596" s="131">
        <v>592.7097731963873</v>
      </c>
      <c r="F3596" s="131">
        <v>422.6499733822303</v>
      </c>
      <c r="G3596" s="131">
        <v>215.9266850885581</v>
      </c>
      <c r="H3596" s="131">
        <v>592.7097731963873</v>
      </c>
    </row>
    <row r="3598" spans="3:8" ht="12.75">
      <c r="C3598" s="153" t="s">
        <v>778</v>
      </c>
      <c r="D3598" s="131">
        <v>1.1835939253306638</v>
      </c>
      <c r="F3598" s="131">
        <v>1.4740347134315568</v>
      </c>
      <c r="G3598" s="131">
        <v>0.7521568631674169</v>
      </c>
      <c r="H3598" s="131">
        <v>2.7714398960333386</v>
      </c>
    </row>
    <row r="3599" spans="1:10" ht="12.75">
      <c r="A3599" s="147" t="s">
        <v>767</v>
      </c>
      <c r="C3599" s="148" t="s">
        <v>768</v>
      </c>
      <c r="D3599" s="148" t="s">
        <v>769</v>
      </c>
      <c r="F3599" s="148" t="s">
        <v>770</v>
      </c>
      <c r="G3599" s="148" t="s">
        <v>771</v>
      </c>
      <c r="H3599" s="148" t="s">
        <v>772</v>
      </c>
      <c r="I3599" s="149" t="s">
        <v>773</v>
      </c>
      <c r="J3599" s="148" t="s">
        <v>774</v>
      </c>
    </row>
    <row r="3600" spans="1:8" ht="12.75">
      <c r="A3600" s="150" t="s">
        <v>842</v>
      </c>
      <c r="C3600" s="151">
        <v>231.6040000000503</v>
      </c>
      <c r="D3600" s="131">
        <v>177976.35852122307</v>
      </c>
      <c r="F3600" s="131">
        <v>22850</v>
      </c>
      <c r="G3600" s="131">
        <v>23269</v>
      </c>
      <c r="H3600" s="152" t="s">
        <v>609</v>
      </c>
    </row>
    <row r="3602" spans="4:8" ht="12.75">
      <c r="D3602" s="131">
        <v>184011.9502542019</v>
      </c>
      <c r="F3602" s="131">
        <v>22592</v>
      </c>
      <c r="G3602" s="131">
        <v>22675</v>
      </c>
      <c r="H3602" s="152" t="s">
        <v>610</v>
      </c>
    </row>
    <row r="3604" spans="4:8" ht="12.75">
      <c r="D3604" s="131">
        <v>182746.30310702324</v>
      </c>
      <c r="F3604" s="131">
        <v>22119</v>
      </c>
      <c r="G3604" s="131">
        <v>22914</v>
      </c>
      <c r="H3604" s="152" t="s">
        <v>611</v>
      </c>
    </row>
    <row r="3606" spans="1:8" ht="12.75">
      <c r="A3606" s="147" t="s">
        <v>775</v>
      </c>
      <c r="C3606" s="153" t="s">
        <v>776</v>
      </c>
      <c r="D3606" s="131">
        <v>181578.20396081608</v>
      </c>
      <c r="F3606" s="131">
        <v>22520.333333333336</v>
      </c>
      <c r="G3606" s="131">
        <v>22952.666666666664</v>
      </c>
      <c r="H3606" s="131">
        <v>158827.18823183843</v>
      </c>
    </row>
    <row r="3607" spans="1:8" ht="12.75">
      <c r="A3607" s="130">
        <v>38381.05421296296</v>
      </c>
      <c r="C3607" s="153" t="s">
        <v>777</v>
      </c>
      <c r="D3607" s="131">
        <v>3182.8342092114726</v>
      </c>
      <c r="F3607" s="131">
        <v>370.7321584828235</v>
      </c>
      <c r="G3607" s="131">
        <v>298.88180495529224</v>
      </c>
      <c r="H3607" s="131">
        <v>3182.8342092114726</v>
      </c>
    </row>
    <row r="3609" spans="3:8" ht="12.75">
      <c r="C3609" s="153" t="s">
        <v>778</v>
      </c>
      <c r="D3609" s="131">
        <v>1.7528723931526036</v>
      </c>
      <c r="F3609" s="131">
        <v>1.646210795353045</v>
      </c>
      <c r="G3609" s="131">
        <v>1.302165928237644</v>
      </c>
      <c r="H3609" s="131">
        <v>2.0039605590483176</v>
      </c>
    </row>
    <row r="3610" spans="1:10" ht="12.75">
      <c r="A3610" s="147" t="s">
        <v>767</v>
      </c>
      <c r="C3610" s="148" t="s">
        <v>768</v>
      </c>
      <c r="D3610" s="148" t="s">
        <v>769</v>
      </c>
      <c r="F3610" s="148" t="s">
        <v>770</v>
      </c>
      <c r="G3610" s="148" t="s">
        <v>771</v>
      </c>
      <c r="H3610" s="148" t="s">
        <v>772</v>
      </c>
      <c r="I3610" s="149" t="s">
        <v>773</v>
      </c>
      <c r="J3610" s="148" t="s">
        <v>774</v>
      </c>
    </row>
    <row r="3611" spans="1:8" ht="12.75">
      <c r="A3611" s="150" t="s">
        <v>840</v>
      </c>
      <c r="C3611" s="151">
        <v>267.7160000000149</v>
      </c>
      <c r="D3611" s="131">
        <v>117869.63078355789</v>
      </c>
      <c r="F3611" s="131">
        <v>5591.75</v>
      </c>
      <c r="G3611" s="131">
        <v>5651.75</v>
      </c>
      <c r="H3611" s="152" t="s">
        <v>612</v>
      </c>
    </row>
    <row r="3613" spans="4:8" ht="12.75">
      <c r="D3613" s="131">
        <v>120927.07265925407</v>
      </c>
      <c r="F3613" s="131">
        <v>5618.75</v>
      </c>
      <c r="G3613" s="131">
        <v>5687.25</v>
      </c>
      <c r="H3613" s="152" t="s">
        <v>613</v>
      </c>
    </row>
    <row r="3615" spans="4:8" ht="12.75">
      <c r="D3615" s="131">
        <v>122024.20830750465</v>
      </c>
      <c r="F3615" s="131">
        <v>5553.5</v>
      </c>
      <c r="G3615" s="131">
        <v>5684</v>
      </c>
      <c r="H3615" s="152" t="s">
        <v>614</v>
      </c>
    </row>
    <row r="3617" spans="1:8" ht="12.75">
      <c r="A3617" s="147" t="s">
        <v>775</v>
      </c>
      <c r="C3617" s="153" t="s">
        <v>776</v>
      </c>
      <c r="D3617" s="131">
        <v>120273.63725010553</v>
      </c>
      <c r="F3617" s="131">
        <v>5588</v>
      </c>
      <c r="G3617" s="131">
        <v>5674.333333333334</v>
      </c>
      <c r="H3617" s="131">
        <v>114638.99023847296</v>
      </c>
    </row>
    <row r="3618" spans="1:8" ht="12.75">
      <c r="A3618" s="130">
        <v>38381.05486111111</v>
      </c>
      <c r="C3618" s="153" t="s">
        <v>777</v>
      </c>
      <c r="D3618" s="131">
        <v>2152.9890794120874</v>
      </c>
      <c r="F3618" s="131">
        <v>32.786239491591594</v>
      </c>
      <c r="G3618" s="131">
        <v>19.625132695942042</v>
      </c>
      <c r="H3618" s="131">
        <v>2152.9890794120874</v>
      </c>
    </row>
    <row r="3620" spans="3:8" ht="12.75">
      <c r="C3620" s="153" t="s">
        <v>778</v>
      </c>
      <c r="D3620" s="131">
        <v>1.7900756380510967</v>
      </c>
      <c r="F3620" s="131">
        <v>0.586725831989828</v>
      </c>
      <c r="G3620" s="131">
        <v>0.3458579456489816</v>
      </c>
      <c r="H3620" s="131">
        <v>1.8780600517619896</v>
      </c>
    </row>
    <row r="3621" spans="1:10" ht="12.75">
      <c r="A3621" s="147" t="s">
        <v>767</v>
      </c>
      <c r="C3621" s="148" t="s">
        <v>768</v>
      </c>
      <c r="D3621" s="148" t="s">
        <v>769</v>
      </c>
      <c r="F3621" s="148" t="s">
        <v>770</v>
      </c>
      <c r="G3621" s="148" t="s">
        <v>771</v>
      </c>
      <c r="H3621" s="148" t="s">
        <v>772</v>
      </c>
      <c r="I3621" s="149" t="s">
        <v>773</v>
      </c>
      <c r="J3621" s="148" t="s">
        <v>774</v>
      </c>
    </row>
    <row r="3622" spans="1:8" ht="12.75">
      <c r="A3622" s="150" t="s">
        <v>839</v>
      </c>
      <c r="C3622" s="151">
        <v>292.40199999976903</v>
      </c>
      <c r="D3622" s="131">
        <v>22236.199727267027</v>
      </c>
      <c r="F3622" s="131">
        <v>21605.25</v>
      </c>
      <c r="G3622" s="131">
        <v>20862</v>
      </c>
      <c r="H3622" s="152" t="s">
        <v>615</v>
      </c>
    </row>
    <row r="3624" spans="4:8" ht="12.75">
      <c r="D3624" s="131">
        <v>22446.99897351861</v>
      </c>
      <c r="F3624" s="131">
        <v>21767.5</v>
      </c>
      <c r="G3624" s="131">
        <v>20884.5</v>
      </c>
      <c r="H3624" s="152" t="s">
        <v>616</v>
      </c>
    </row>
    <row r="3626" spans="4:8" ht="12.75">
      <c r="D3626" s="131">
        <v>21993.5</v>
      </c>
      <c r="F3626" s="131">
        <v>21736.75</v>
      </c>
      <c r="G3626" s="131">
        <v>20929.75</v>
      </c>
      <c r="H3626" s="152" t="s">
        <v>617</v>
      </c>
    </row>
    <row r="3628" spans="1:8" ht="12.75">
      <c r="A3628" s="147" t="s">
        <v>775</v>
      </c>
      <c r="C3628" s="153" t="s">
        <v>776</v>
      </c>
      <c r="D3628" s="131">
        <v>22225.566233595215</v>
      </c>
      <c r="F3628" s="131">
        <v>21703.166666666664</v>
      </c>
      <c r="G3628" s="131">
        <v>20892.083333333332</v>
      </c>
      <c r="H3628" s="131">
        <v>990.8203824809402</v>
      </c>
    </row>
    <row r="3629" spans="1:8" ht="12.75">
      <c r="A3629" s="130">
        <v>38381.05553240741</v>
      </c>
      <c r="C3629" s="153" t="s">
        <v>777</v>
      </c>
      <c r="D3629" s="131">
        <v>226.9364076925367</v>
      </c>
      <c r="F3629" s="131">
        <v>86.18089018647541</v>
      </c>
      <c r="G3629" s="131">
        <v>34.50573623810008</v>
      </c>
      <c r="H3629" s="131">
        <v>226.9364076925367</v>
      </c>
    </row>
    <row r="3631" spans="3:8" ht="12.75">
      <c r="C3631" s="153" t="s">
        <v>778</v>
      </c>
      <c r="D3631" s="131">
        <v>1.0210601849572198</v>
      </c>
      <c r="F3631" s="131">
        <v>0.3970890124473792</v>
      </c>
      <c r="G3631" s="131">
        <v>0.16516177772968274</v>
      </c>
      <c r="H3631" s="131">
        <v>22.903889716550335</v>
      </c>
    </row>
    <row r="3632" spans="1:10" ht="12.75">
      <c r="A3632" s="147" t="s">
        <v>767</v>
      </c>
      <c r="C3632" s="148" t="s">
        <v>768</v>
      </c>
      <c r="D3632" s="148" t="s">
        <v>769</v>
      </c>
      <c r="F3632" s="148" t="s">
        <v>770</v>
      </c>
      <c r="G3632" s="148" t="s">
        <v>771</v>
      </c>
      <c r="H3632" s="148" t="s">
        <v>772</v>
      </c>
      <c r="I3632" s="149" t="s">
        <v>773</v>
      </c>
      <c r="J3632" s="148" t="s">
        <v>774</v>
      </c>
    </row>
    <row r="3633" spans="1:8" ht="12.75">
      <c r="A3633" s="150" t="s">
        <v>893</v>
      </c>
      <c r="C3633" s="151">
        <v>309.418</v>
      </c>
      <c r="D3633" s="131">
        <v>25843.9798733294</v>
      </c>
      <c r="F3633" s="131">
        <v>6622</v>
      </c>
      <c r="G3633" s="131">
        <v>6581.999999992549</v>
      </c>
      <c r="H3633" s="152" t="s">
        <v>618</v>
      </c>
    </row>
    <row r="3635" spans="4:8" ht="12.75">
      <c r="D3635" s="131">
        <v>25378.038056641817</v>
      </c>
      <c r="F3635" s="131">
        <v>6702</v>
      </c>
      <c r="G3635" s="131">
        <v>6560</v>
      </c>
      <c r="H3635" s="152" t="s">
        <v>619</v>
      </c>
    </row>
    <row r="3637" spans="4:8" ht="12.75">
      <c r="D3637" s="131">
        <v>25338.276598632336</v>
      </c>
      <c r="F3637" s="131">
        <v>6528</v>
      </c>
      <c r="G3637" s="131">
        <v>6656.000000007451</v>
      </c>
      <c r="H3637" s="152" t="s">
        <v>620</v>
      </c>
    </row>
    <row r="3639" spans="1:8" ht="12.75">
      <c r="A3639" s="147" t="s">
        <v>775</v>
      </c>
      <c r="C3639" s="153" t="s">
        <v>776</v>
      </c>
      <c r="D3639" s="131">
        <v>25520.098176201187</v>
      </c>
      <c r="F3639" s="131">
        <v>6617.333333333334</v>
      </c>
      <c r="G3639" s="131">
        <v>6599.333333333334</v>
      </c>
      <c r="H3639" s="131">
        <v>18912.857328416983</v>
      </c>
    </row>
    <row r="3640" spans="1:8" ht="12.75">
      <c r="A3640" s="130">
        <v>38381.05600694445</v>
      </c>
      <c r="C3640" s="153" t="s">
        <v>777</v>
      </c>
      <c r="D3640" s="131">
        <v>281.1934542035613</v>
      </c>
      <c r="F3640" s="131">
        <v>87.09381914540971</v>
      </c>
      <c r="G3640" s="131">
        <v>50.29247790567514</v>
      </c>
      <c r="H3640" s="131">
        <v>281.1934542035613</v>
      </c>
    </row>
    <row r="3642" spans="3:8" ht="12.75">
      <c r="C3642" s="153" t="s">
        <v>778</v>
      </c>
      <c r="D3642" s="131">
        <v>1.1018509892167607</v>
      </c>
      <c r="F3642" s="131">
        <v>1.316146773303592</v>
      </c>
      <c r="G3642" s="131">
        <v>0.7620842191990372</v>
      </c>
      <c r="H3642" s="131">
        <v>1.486784621280159</v>
      </c>
    </row>
    <row r="3643" spans="1:10" ht="12.75">
      <c r="A3643" s="147" t="s">
        <v>767</v>
      </c>
      <c r="C3643" s="148" t="s">
        <v>768</v>
      </c>
      <c r="D3643" s="148" t="s">
        <v>769</v>
      </c>
      <c r="F3643" s="148" t="s">
        <v>770</v>
      </c>
      <c r="G3643" s="148" t="s">
        <v>771</v>
      </c>
      <c r="H3643" s="148" t="s">
        <v>772</v>
      </c>
      <c r="I3643" s="149" t="s">
        <v>773</v>
      </c>
      <c r="J3643" s="148" t="s">
        <v>774</v>
      </c>
    </row>
    <row r="3644" spans="1:8" ht="12.75">
      <c r="A3644" s="150" t="s">
        <v>843</v>
      </c>
      <c r="C3644" s="151">
        <v>324.75400000019</v>
      </c>
      <c r="D3644" s="131">
        <v>31996.94698780775</v>
      </c>
      <c r="F3644" s="131">
        <v>28154.999999970198</v>
      </c>
      <c r="G3644" s="131">
        <v>25572</v>
      </c>
      <c r="H3644" s="152" t="s">
        <v>621</v>
      </c>
    </row>
    <row r="3646" spans="4:8" ht="12.75">
      <c r="D3646" s="131">
        <v>32069.84353631735</v>
      </c>
      <c r="F3646" s="131">
        <v>27942</v>
      </c>
      <c r="G3646" s="131">
        <v>26014</v>
      </c>
      <c r="H3646" s="152" t="s">
        <v>622</v>
      </c>
    </row>
    <row r="3648" spans="4:8" ht="12.75">
      <c r="D3648" s="131">
        <v>31715.42553126812</v>
      </c>
      <c r="F3648" s="131">
        <v>27949.000000029802</v>
      </c>
      <c r="G3648" s="131">
        <v>25666.000000029802</v>
      </c>
      <c r="H3648" s="152" t="s">
        <v>623</v>
      </c>
    </row>
    <row r="3650" spans="1:8" ht="12.75">
      <c r="A3650" s="147" t="s">
        <v>775</v>
      </c>
      <c r="C3650" s="153" t="s">
        <v>776</v>
      </c>
      <c r="D3650" s="131">
        <v>31927.405351797737</v>
      </c>
      <c r="F3650" s="131">
        <v>28015.333333333336</v>
      </c>
      <c r="G3650" s="131">
        <v>25750.666666676603</v>
      </c>
      <c r="H3650" s="131">
        <v>4604.881228987683</v>
      </c>
    </row>
    <row r="3651" spans="1:8" ht="12.75">
      <c r="A3651" s="130">
        <v>38381.05648148148</v>
      </c>
      <c r="C3651" s="153" t="s">
        <v>777</v>
      </c>
      <c r="D3651" s="131">
        <v>187.1631906385789</v>
      </c>
      <c r="F3651" s="131">
        <v>121.00550949122035</v>
      </c>
      <c r="G3651" s="131">
        <v>232.8461580758602</v>
      </c>
      <c r="H3651" s="131">
        <v>187.1631906385789</v>
      </c>
    </row>
    <row r="3653" spans="3:8" ht="12.75">
      <c r="C3653" s="153" t="s">
        <v>778</v>
      </c>
      <c r="D3653" s="131">
        <v>0.5862148476404154</v>
      </c>
      <c r="F3653" s="131">
        <v>0.43192600299081574</v>
      </c>
      <c r="G3653" s="131">
        <v>0.9042335139896842</v>
      </c>
      <c r="H3653" s="131">
        <v>4.064452074472374</v>
      </c>
    </row>
    <row r="3654" spans="1:10" ht="12.75">
      <c r="A3654" s="147" t="s">
        <v>767</v>
      </c>
      <c r="C3654" s="148" t="s">
        <v>768</v>
      </c>
      <c r="D3654" s="148" t="s">
        <v>769</v>
      </c>
      <c r="F3654" s="148" t="s">
        <v>770</v>
      </c>
      <c r="G3654" s="148" t="s">
        <v>771</v>
      </c>
      <c r="H3654" s="148" t="s">
        <v>772</v>
      </c>
      <c r="I3654" s="149" t="s">
        <v>773</v>
      </c>
      <c r="J3654" s="148" t="s">
        <v>774</v>
      </c>
    </row>
    <row r="3655" spans="1:8" ht="12.75">
      <c r="A3655" s="150" t="s">
        <v>862</v>
      </c>
      <c r="C3655" s="151">
        <v>343.82299999985844</v>
      </c>
      <c r="D3655" s="131">
        <v>24358</v>
      </c>
      <c r="F3655" s="131">
        <v>23282</v>
      </c>
      <c r="G3655" s="131">
        <v>22748</v>
      </c>
      <c r="H3655" s="152" t="s">
        <v>624</v>
      </c>
    </row>
    <row r="3657" spans="4:8" ht="12.75">
      <c r="D3657" s="131">
        <v>24661.9684535861</v>
      </c>
      <c r="F3657" s="131">
        <v>23306</v>
      </c>
      <c r="G3657" s="131">
        <v>22884</v>
      </c>
      <c r="H3657" s="152" t="s">
        <v>625</v>
      </c>
    </row>
    <row r="3659" spans="4:8" ht="12.75">
      <c r="D3659" s="131">
        <v>24391.98817205429</v>
      </c>
      <c r="F3659" s="131">
        <v>23406</v>
      </c>
      <c r="G3659" s="131">
        <v>22206</v>
      </c>
      <c r="H3659" s="152" t="s">
        <v>626</v>
      </c>
    </row>
    <row r="3661" spans="1:8" ht="12.75">
      <c r="A3661" s="147" t="s">
        <v>775</v>
      </c>
      <c r="C3661" s="153" t="s">
        <v>776</v>
      </c>
      <c r="D3661" s="131">
        <v>24470.652208546795</v>
      </c>
      <c r="F3661" s="131">
        <v>23331.333333333336</v>
      </c>
      <c r="G3661" s="131">
        <v>22612.666666666664</v>
      </c>
      <c r="H3661" s="131">
        <v>1446.8139571806773</v>
      </c>
    </row>
    <row r="3662" spans="1:8" ht="12.75">
      <c r="A3662" s="130">
        <v>38381.056921296295</v>
      </c>
      <c r="C3662" s="153" t="s">
        <v>777</v>
      </c>
      <c r="D3662" s="131">
        <v>166.5539797543039</v>
      </c>
      <c r="F3662" s="131">
        <v>65.76726642740546</v>
      </c>
      <c r="G3662" s="131">
        <v>358.68835126518024</v>
      </c>
      <c r="H3662" s="131">
        <v>166.5539797543039</v>
      </c>
    </row>
    <row r="3664" spans="3:8" ht="12.75">
      <c r="C3664" s="153" t="s">
        <v>778</v>
      </c>
      <c r="D3664" s="131">
        <v>0.6806274648296136</v>
      </c>
      <c r="F3664" s="131">
        <v>0.28188387473528637</v>
      </c>
      <c r="G3664" s="131">
        <v>1.586227562421565</v>
      </c>
      <c r="H3664" s="131">
        <v>11.511775852567665</v>
      </c>
    </row>
    <row r="3665" spans="1:10" ht="12.75">
      <c r="A3665" s="147" t="s">
        <v>767</v>
      </c>
      <c r="C3665" s="148" t="s">
        <v>768</v>
      </c>
      <c r="D3665" s="148" t="s">
        <v>769</v>
      </c>
      <c r="F3665" s="148" t="s">
        <v>770</v>
      </c>
      <c r="G3665" s="148" t="s">
        <v>771</v>
      </c>
      <c r="H3665" s="148" t="s">
        <v>772</v>
      </c>
      <c r="I3665" s="149" t="s">
        <v>773</v>
      </c>
      <c r="J3665" s="148" t="s">
        <v>774</v>
      </c>
    </row>
    <row r="3666" spans="1:8" ht="12.75">
      <c r="A3666" s="150" t="s">
        <v>844</v>
      </c>
      <c r="C3666" s="151">
        <v>361.38400000007823</v>
      </c>
      <c r="D3666" s="131">
        <v>28258.864165753126</v>
      </c>
      <c r="F3666" s="131">
        <v>24324</v>
      </c>
      <c r="G3666" s="131">
        <v>23236</v>
      </c>
      <c r="H3666" s="152" t="s">
        <v>627</v>
      </c>
    </row>
    <row r="3668" spans="4:8" ht="12.75">
      <c r="D3668" s="131">
        <v>28074.142688512802</v>
      </c>
      <c r="F3668" s="131">
        <v>23670</v>
      </c>
      <c r="G3668" s="131">
        <v>24172</v>
      </c>
      <c r="H3668" s="152" t="s">
        <v>628</v>
      </c>
    </row>
    <row r="3670" spans="4:8" ht="12.75">
      <c r="D3670" s="131">
        <v>27798.61094096303</v>
      </c>
      <c r="F3670" s="131">
        <v>24054</v>
      </c>
      <c r="G3670" s="131">
        <v>23632</v>
      </c>
      <c r="H3670" s="152" t="s">
        <v>629</v>
      </c>
    </row>
    <row r="3672" spans="1:8" ht="12.75">
      <c r="A3672" s="147" t="s">
        <v>775</v>
      </c>
      <c r="C3672" s="153" t="s">
        <v>776</v>
      </c>
      <c r="D3672" s="131">
        <v>28043.872598409653</v>
      </c>
      <c r="F3672" s="131">
        <v>24016</v>
      </c>
      <c r="G3672" s="131">
        <v>23680</v>
      </c>
      <c r="H3672" s="131">
        <v>4182.313090885713</v>
      </c>
    </row>
    <row r="3673" spans="1:8" ht="12.75">
      <c r="A3673" s="130">
        <v>38381.05734953703</v>
      </c>
      <c r="C3673" s="153" t="s">
        <v>777</v>
      </c>
      <c r="D3673" s="131">
        <v>231.6149099229506</v>
      </c>
      <c r="F3673" s="131">
        <v>328.6517914145609</v>
      </c>
      <c r="G3673" s="131">
        <v>469.84252681084547</v>
      </c>
      <c r="H3673" s="131">
        <v>231.6149099229506</v>
      </c>
    </row>
    <row r="3675" spans="3:8" ht="12.75">
      <c r="C3675" s="153" t="s">
        <v>778</v>
      </c>
      <c r="D3675" s="131">
        <v>0.8259020187393281</v>
      </c>
      <c r="F3675" s="131">
        <v>1.3684701507934744</v>
      </c>
      <c r="G3675" s="131">
        <v>1.9841322922755302</v>
      </c>
      <c r="H3675" s="131">
        <v>5.537962005467653</v>
      </c>
    </row>
    <row r="3676" spans="1:10" ht="12.75">
      <c r="A3676" s="147" t="s">
        <v>767</v>
      </c>
      <c r="C3676" s="148" t="s">
        <v>768</v>
      </c>
      <c r="D3676" s="148" t="s">
        <v>769</v>
      </c>
      <c r="F3676" s="148" t="s">
        <v>770</v>
      </c>
      <c r="G3676" s="148" t="s">
        <v>771</v>
      </c>
      <c r="H3676" s="148" t="s">
        <v>772</v>
      </c>
      <c r="I3676" s="149" t="s">
        <v>773</v>
      </c>
      <c r="J3676" s="148" t="s">
        <v>774</v>
      </c>
    </row>
    <row r="3677" spans="1:8" ht="12.75">
      <c r="A3677" s="150" t="s">
        <v>863</v>
      </c>
      <c r="C3677" s="151">
        <v>371.029</v>
      </c>
      <c r="D3677" s="131">
        <v>32686.5</v>
      </c>
      <c r="F3677" s="131">
        <v>32274.000000029802</v>
      </c>
      <c r="G3677" s="131">
        <v>33092</v>
      </c>
      <c r="H3677" s="152" t="s">
        <v>630</v>
      </c>
    </row>
    <row r="3679" spans="4:8" ht="12.75">
      <c r="D3679" s="131">
        <v>32968.73629915714</v>
      </c>
      <c r="F3679" s="131">
        <v>32888</v>
      </c>
      <c r="G3679" s="131">
        <v>32675.999999970198</v>
      </c>
      <c r="H3679" s="152" t="s">
        <v>631</v>
      </c>
    </row>
    <row r="3681" spans="4:8" ht="12.75">
      <c r="D3681" s="131">
        <v>33080</v>
      </c>
      <c r="F3681" s="131">
        <v>32094</v>
      </c>
      <c r="G3681" s="131">
        <v>31870.000000029802</v>
      </c>
      <c r="H3681" s="152" t="s">
        <v>632</v>
      </c>
    </row>
    <row r="3683" spans="1:8" ht="12.75">
      <c r="A3683" s="147" t="s">
        <v>775</v>
      </c>
      <c r="C3683" s="153" t="s">
        <v>776</v>
      </c>
      <c r="D3683" s="131">
        <v>32911.74543305238</v>
      </c>
      <c r="F3683" s="131">
        <v>32418.666666676603</v>
      </c>
      <c r="G3683" s="131">
        <v>32546</v>
      </c>
      <c r="H3683" s="131">
        <v>444.62210676011017</v>
      </c>
    </row>
    <row r="3684" spans="1:8" ht="12.75">
      <c r="A3684" s="130">
        <v>38381.057800925926</v>
      </c>
      <c r="C3684" s="153" t="s">
        <v>777</v>
      </c>
      <c r="D3684" s="131">
        <v>202.84607862757252</v>
      </c>
      <c r="F3684" s="131">
        <v>416.29957161718767</v>
      </c>
      <c r="G3684" s="131">
        <v>621.2857635388026</v>
      </c>
      <c r="H3684" s="131">
        <v>202.84607862757252</v>
      </c>
    </row>
    <row r="3686" spans="3:8" ht="12.75">
      <c r="C3686" s="153" t="s">
        <v>778</v>
      </c>
      <c r="D3686" s="131">
        <v>0.6163333969636859</v>
      </c>
      <c r="F3686" s="131">
        <v>1.2841353899514483</v>
      </c>
      <c r="G3686" s="131">
        <v>1.9089466095335914</v>
      </c>
      <c r="H3686" s="131">
        <v>45.62213069108942</v>
      </c>
    </row>
    <row r="3687" spans="1:10" ht="12.75">
      <c r="A3687" s="147" t="s">
        <v>767</v>
      </c>
      <c r="C3687" s="148" t="s">
        <v>768</v>
      </c>
      <c r="D3687" s="148" t="s">
        <v>769</v>
      </c>
      <c r="F3687" s="148" t="s">
        <v>770</v>
      </c>
      <c r="G3687" s="148" t="s">
        <v>771</v>
      </c>
      <c r="H3687" s="148" t="s">
        <v>772</v>
      </c>
      <c r="I3687" s="149" t="s">
        <v>773</v>
      </c>
      <c r="J3687" s="148" t="s">
        <v>774</v>
      </c>
    </row>
    <row r="3688" spans="1:8" ht="12.75">
      <c r="A3688" s="150" t="s">
        <v>838</v>
      </c>
      <c r="C3688" s="151">
        <v>407.77100000018254</v>
      </c>
      <c r="D3688" s="131">
        <v>78655.53438234329</v>
      </c>
      <c r="F3688" s="131">
        <v>65700</v>
      </c>
      <c r="G3688" s="131">
        <v>64900</v>
      </c>
      <c r="H3688" s="152" t="s">
        <v>633</v>
      </c>
    </row>
    <row r="3690" spans="4:8" ht="12.75">
      <c r="D3690" s="131">
        <v>78433.58058476448</v>
      </c>
      <c r="F3690" s="131">
        <v>66300</v>
      </c>
      <c r="G3690" s="131">
        <v>65700</v>
      </c>
      <c r="H3690" s="152" t="s">
        <v>634</v>
      </c>
    </row>
    <row r="3692" spans="4:8" ht="12.75">
      <c r="D3692" s="131">
        <v>79145.70862519741</v>
      </c>
      <c r="F3692" s="131">
        <v>66300</v>
      </c>
      <c r="G3692" s="131">
        <v>65700</v>
      </c>
      <c r="H3692" s="152" t="s">
        <v>635</v>
      </c>
    </row>
    <row r="3694" spans="1:8" ht="12.75">
      <c r="A3694" s="147" t="s">
        <v>775</v>
      </c>
      <c r="C3694" s="153" t="s">
        <v>776</v>
      </c>
      <c r="D3694" s="131">
        <v>78744.94119743507</v>
      </c>
      <c r="F3694" s="131">
        <v>66100</v>
      </c>
      <c r="G3694" s="131">
        <v>65433.33333333333</v>
      </c>
      <c r="H3694" s="131">
        <v>12983.725264521016</v>
      </c>
    </row>
    <row r="3695" spans="1:8" ht="12.75">
      <c r="A3695" s="130">
        <v>38381.05826388889</v>
      </c>
      <c r="C3695" s="153" t="s">
        <v>777</v>
      </c>
      <c r="D3695" s="131">
        <v>364.38546956665976</v>
      </c>
      <c r="F3695" s="131">
        <v>346.41016151377545</v>
      </c>
      <c r="G3695" s="131">
        <v>461.88021535170054</v>
      </c>
      <c r="H3695" s="131">
        <v>364.38546956665976</v>
      </c>
    </row>
    <row r="3697" spans="3:8" ht="12.75">
      <c r="C3697" s="153" t="s">
        <v>778</v>
      </c>
      <c r="D3697" s="131">
        <v>0.46274143332337503</v>
      </c>
      <c r="F3697" s="131">
        <v>0.5240698358756058</v>
      </c>
      <c r="G3697" s="131">
        <v>0.7058790861207855</v>
      </c>
      <c r="H3697" s="131">
        <v>2.8064785887172916</v>
      </c>
    </row>
    <row r="3698" spans="1:10" ht="12.75">
      <c r="A3698" s="147" t="s">
        <v>767</v>
      </c>
      <c r="C3698" s="148" t="s">
        <v>768</v>
      </c>
      <c r="D3698" s="148" t="s">
        <v>769</v>
      </c>
      <c r="F3698" s="148" t="s">
        <v>770</v>
      </c>
      <c r="G3698" s="148" t="s">
        <v>771</v>
      </c>
      <c r="H3698" s="148" t="s">
        <v>772</v>
      </c>
      <c r="I3698" s="149" t="s">
        <v>773</v>
      </c>
      <c r="J3698" s="148" t="s">
        <v>774</v>
      </c>
    </row>
    <row r="3699" spans="1:8" ht="12.75">
      <c r="A3699" s="150" t="s">
        <v>845</v>
      </c>
      <c r="C3699" s="151">
        <v>455.40299999993294</v>
      </c>
      <c r="D3699" s="131">
        <v>53701.60735696554</v>
      </c>
      <c r="F3699" s="131">
        <v>45070</v>
      </c>
      <c r="G3699" s="131">
        <v>47422.5</v>
      </c>
      <c r="H3699" s="152" t="s">
        <v>636</v>
      </c>
    </row>
    <row r="3701" spans="4:8" ht="12.75">
      <c r="D3701" s="131">
        <v>53579.30076223612</v>
      </c>
      <c r="F3701" s="131">
        <v>45285</v>
      </c>
      <c r="G3701" s="131">
        <v>47020</v>
      </c>
      <c r="H3701" s="152" t="s">
        <v>637</v>
      </c>
    </row>
    <row r="3703" spans="4:8" ht="12.75">
      <c r="D3703" s="131">
        <v>53497.0393653512</v>
      </c>
      <c r="F3703" s="131">
        <v>44977.5</v>
      </c>
      <c r="G3703" s="131">
        <v>47440</v>
      </c>
      <c r="H3703" s="152" t="s">
        <v>638</v>
      </c>
    </row>
    <row r="3705" spans="1:8" ht="12.75">
      <c r="A3705" s="147" t="s">
        <v>775</v>
      </c>
      <c r="C3705" s="153" t="s">
        <v>776</v>
      </c>
      <c r="D3705" s="131">
        <v>53592.64916151762</v>
      </c>
      <c r="F3705" s="131">
        <v>45110.83333333333</v>
      </c>
      <c r="G3705" s="131">
        <v>47294.16666666667</v>
      </c>
      <c r="H3705" s="131">
        <v>7396.496060742427</v>
      </c>
    </row>
    <row r="3706" spans="1:8" ht="12.75">
      <c r="A3706" s="130">
        <v>38381.058912037035</v>
      </c>
      <c r="C3706" s="153" t="s">
        <v>777</v>
      </c>
      <c r="D3706" s="131">
        <v>102.93517679069187</v>
      </c>
      <c r="F3706" s="131">
        <v>157.76432845650925</v>
      </c>
      <c r="G3706" s="131">
        <v>237.5964716348568</v>
      </c>
      <c r="H3706" s="131">
        <v>102.93517679069187</v>
      </c>
    </row>
    <row r="3708" spans="3:8" ht="12.75">
      <c r="C3708" s="153" t="s">
        <v>778</v>
      </c>
      <c r="D3708" s="131">
        <v>0.19206958118540787</v>
      </c>
      <c r="F3708" s="131">
        <v>0.349726034300355</v>
      </c>
      <c r="G3708" s="131">
        <v>0.5023800785188945</v>
      </c>
      <c r="H3708" s="131">
        <v>1.391674868009863</v>
      </c>
    </row>
    <row r="3709" spans="1:16" ht="12.75">
      <c r="A3709" s="141" t="s">
        <v>758</v>
      </c>
      <c r="B3709" s="136" t="s">
        <v>639</v>
      </c>
      <c r="D3709" s="141" t="s">
        <v>759</v>
      </c>
      <c r="E3709" s="136" t="s">
        <v>760</v>
      </c>
      <c r="F3709" s="137" t="s">
        <v>817</v>
      </c>
      <c r="G3709" s="142" t="s">
        <v>762</v>
      </c>
      <c r="H3709" s="143">
        <v>3</v>
      </c>
      <c r="I3709" s="144" t="s">
        <v>763</v>
      </c>
      <c r="J3709" s="143">
        <v>3</v>
      </c>
      <c r="K3709" s="142" t="s">
        <v>764</v>
      </c>
      <c r="L3709" s="145">
        <v>1</v>
      </c>
      <c r="M3709" s="142" t="s">
        <v>765</v>
      </c>
      <c r="N3709" s="146">
        <v>1</v>
      </c>
      <c r="O3709" s="142" t="s">
        <v>766</v>
      </c>
      <c r="P3709" s="146">
        <v>1</v>
      </c>
    </row>
    <row r="3711" spans="1:10" ht="12.75">
      <c r="A3711" s="147" t="s">
        <v>767</v>
      </c>
      <c r="C3711" s="148" t="s">
        <v>768</v>
      </c>
      <c r="D3711" s="148" t="s">
        <v>769</v>
      </c>
      <c r="F3711" s="148" t="s">
        <v>770</v>
      </c>
      <c r="G3711" s="148" t="s">
        <v>771</v>
      </c>
      <c r="H3711" s="148" t="s">
        <v>772</v>
      </c>
      <c r="I3711" s="149" t="s">
        <v>773</v>
      </c>
      <c r="J3711" s="148" t="s">
        <v>774</v>
      </c>
    </row>
    <row r="3712" spans="1:8" ht="12.75">
      <c r="A3712" s="150" t="s">
        <v>841</v>
      </c>
      <c r="C3712" s="151">
        <v>228.61599999992177</v>
      </c>
      <c r="D3712" s="131">
        <v>40830.74924606085</v>
      </c>
      <c r="F3712" s="131">
        <v>28004.999999970198</v>
      </c>
      <c r="G3712" s="131">
        <v>29246</v>
      </c>
      <c r="H3712" s="152" t="s">
        <v>640</v>
      </c>
    </row>
    <row r="3714" spans="4:8" ht="12.75">
      <c r="D3714" s="131">
        <v>41196.54870766401</v>
      </c>
      <c r="F3714" s="131">
        <v>27974.000000029802</v>
      </c>
      <c r="G3714" s="131">
        <v>28284</v>
      </c>
      <c r="H3714" s="152" t="s">
        <v>641</v>
      </c>
    </row>
    <row r="3716" spans="4:8" ht="12.75">
      <c r="D3716" s="131">
        <v>40332.419380664825</v>
      </c>
      <c r="F3716" s="131">
        <v>28440</v>
      </c>
      <c r="G3716" s="131">
        <v>28758</v>
      </c>
      <c r="H3716" s="152" t="s">
        <v>642</v>
      </c>
    </row>
    <row r="3718" spans="1:8" ht="12.75">
      <c r="A3718" s="147" t="s">
        <v>775</v>
      </c>
      <c r="C3718" s="153" t="s">
        <v>776</v>
      </c>
      <c r="D3718" s="131">
        <v>40786.57244479656</v>
      </c>
      <c r="F3718" s="131">
        <v>28139.666666666664</v>
      </c>
      <c r="G3718" s="131">
        <v>28762.666666666664</v>
      </c>
      <c r="H3718" s="131">
        <v>12327.482752694821</v>
      </c>
    </row>
    <row r="3719" spans="1:8" ht="12.75">
      <c r="A3719" s="130">
        <v>38381.06112268518</v>
      </c>
      <c r="C3719" s="153" t="s">
        <v>777</v>
      </c>
      <c r="D3719" s="131">
        <v>433.75519106139245</v>
      </c>
      <c r="F3719" s="131">
        <v>260.55773512317677</v>
      </c>
      <c r="G3719" s="131">
        <v>481.01697821733205</v>
      </c>
      <c r="H3719" s="131">
        <v>433.75519106139245</v>
      </c>
    </row>
    <row r="3721" spans="3:8" ht="12.75">
      <c r="C3721" s="153" t="s">
        <v>778</v>
      </c>
      <c r="D3721" s="131">
        <v>1.0634754652366718</v>
      </c>
      <c r="F3721" s="131">
        <v>0.9259446396777153</v>
      </c>
      <c r="G3721" s="131">
        <v>1.6723657225245652</v>
      </c>
      <c r="H3721" s="131">
        <v>3.5186031062714114</v>
      </c>
    </row>
    <row r="3722" spans="1:10" ht="12.75">
      <c r="A3722" s="147" t="s">
        <v>767</v>
      </c>
      <c r="C3722" s="148" t="s">
        <v>768</v>
      </c>
      <c r="D3722" s="148" t="s">
        <v>769</v>
      </c>
      <c r="F3722" s="148" t="s">
        <v>770</v>
      </c>
      <c r="G3722" s="148" t="s">
        <v>771</v>
      </c>
      <c r="H3722" s="148" t="s">
        <v>772</v>
      </c>
      <c r="I3722" s="149" t="s">
        <v>773</v>
      </c>
      <c r="J3722" s="148" t="s">
        <v>774</v>
      </c>
    </row>
    <row r="3723" spans="1:8" ht="12.75">
      <c r="A3723" s="150" t="s">
        <v>842</v>
      </c>
      <c r="C3723" s="151">
        <v>231.6040000000503</v>
      </c>
      <c r="D3723" s="131">
        <v>23967.004394501448</v>
      </c>
      <c r="F3723" s="131">
        <v>20573</v>
      </c>
      <c r="G3723" s="131">
        <v>21953</v>
      </c>
      <c r="H3723" s="152" t="s">
        <v>643</v>
      </c>
    </row>
    <row r="3725" spans="4:8" ht="12.75">
      <c r="D3725" s="131">
        <v>24139.944020569324</v>
      </c>
      <c r="F3725" s="131">
        <v>21172</v>
      </c>
      <c r="G3725" s="131">
        <v>22065</v>
      </c>
      <c r="H3725" s="152" t="s">
        <v>644</v>
      </c>
    </row>
    <row r="3727" spans="4:8" ht="12.75">
      <c r="D3727" s="131">
        <v>23856.170145601034</v>
      </c>
      <c r="F3727" s="131">
        <v>20980</v>
      </c>
      <c r="G3727" s="131">
        <v>21771</v>
      </c>
      <c r="H3727" s="152" t="s">
        <v>645</v>
      </c>
    </row>
    <row r="3729" spans="1:8" ht="12.75">
      <c r="A3729" s="147" t="s">
        <v>775</v>
      </c>
      <c r="C3729" s="153" t="s">
        <v>776</v>
      </c>
      <c r="D3729" s="131">
        <v>23987.706186890602</v>
      </c>
      <c r="F3729" s="131">
        <v>20908.333333333332</v>
      </c>
      <c r="G3729" s="131">
        <v>21929.666666666664</v>
      </c>
      <c r="H3729" s="131">
        <v>2534.4145958440204</v>
      </c>
    </row>
    <row r="3730" spans="1:8" ht="12.75">
      <c r="A3730" s="130">
        <v>38381.061585648145</v>
      </c>
      <c r="C3730" s="153" t="s">
        <v>777</v>
      </c>
      <c r="D3730" s="131">
        <v>143.01512571994746</v>
      </c>
      <c r="F3730" s="131">
        <v>305.8632592079888</v>
      </c>
      <c r="G3730" s="131">
        <v>148.38238889212337</v>
      </c>
      <c r="H3730" s="131">
        <v>143.01512571994746</v>
      </c>
    </row>
    <row r="3732" spans="3:8" ht="12.75">
      <c r="C3732" s="153" t="s">
        <v>778</v>
      </c>
      <c r="D3732" s="131">
        <v>0.5962017568737186</v>
      </c>
      <c r="F3732" s="131">
        <v>1.4628772859688588</v>
      </c>
      <c r="G3732" s="131">
        <v>0.6766285650737511</v>
      </c>
      <c r="H3732" s="131">
        <v>5.64292542958308</v>
      </c>
    </row>
    <row r="3733" spans="1:10" ht="12.75">
      <c r="A3733" s="147" t="s">
        <v>767</v>
      </c>
      <c r="C3733" s="148" t="s">
        <v>768</v>
      </c>
      <c r="D3733" s="148" t="s">
        <v>769</v>
      </c>
      <c r="F3733" s="148" t="s">
        <v>770</v>
      </c>
      <c r="G3733" s="148" t="s">
        <v>771</v>
      </c>
      <c r="H3733" s="148" t="s">
        <v>772</v>
      </c>
      <c r="I3733" s="149" t="s">
        <v>773</v>
      </c>
      <c r="J3733" s="148" t="s">
        <v>774</v>
      </c>
    </row>
    <row r="3734" spans="1:8" ht="12.75">
      <c r="A3734" s="150" t="s">
        <v>840</v>
      </c>
      <c r="C3734" s="151">
        <v>267.7160000000149</v>
      </c>
      <c r="D3734" s="131">
        <v>7548.569956555963</v>
      </c>
      <c r="F3734" s="131">
        <v>5298.75</v>
      </c>
      <c r="G3734" s="131">
        <v>5414</v>
      </c>
      <c r="H3734" s="152" t="s">
        <v>646</v>
      </c>
    </row>
    <row r="3736" spans="4:8" ht="12.75">
      <c r="D3736" s="131">
        <v>7512.885939352214</v>
      </c>
      <c r="F3736" s="131">
        <v>5263.25</v>
      </c>
      <c r="G3736" s="131">
        <v>5443.5</v>
      </c>
      <c r="H3736" s="152" t="s">
        <v>647</v>
      </c>
    </row>
    <row r="3738" spans="4:8" ht="12.75">
      <c r="D3738" s="131">
        <v>7656.45531206578</v>
      </c>
      <c r="F3738" s="131">
        <v>5268.75</v>
      </c>
      <c r="G3738" s="131">
        <v>5471.5</v>
      </c>
      <c r="H3738" s="152" t="s">
        <v>648</v>
      </c>
    </row>
    <row r="3740" spans="1:8" ht="12.75">
      <c r="A3740" s="147" t="s">
        <v>775</v>
      </c>
      <c r="C3740" s="153" t="s">
        <v>776</v>
      </c>
      <c r="D3740" s="131">
        <v>7572.637069324652</v>
      </c>
      <c r="F3740" s="131">
        <v>5276.916666666666</v>
      </c>
      <c r="G3740" s="131">
        <v>5443</v>
      </c>
      <c r="H3740" s="131">
        <v>2205.983439160192</v>
      </c>
    </row>
    <row r="3741" spans="1:8" ht="12.75">
      <c r="A3741" s="130">
        <v>38381.0622337963</v>
      </c>
      <c r="C3741" s="153" t="s">
        <v>777</v>
      </c>
      <c r="D3741" s="131">
        <v>74.74931861294706</v>
      </c>
      <c r="F3741" s="131">
        <v>19.107153983085322</v>
      </c>
      <c r="G3741" s="131">
        <v>28.75326068465975</v>
      </c>
      <c r="H3741" s="131">
        <v>74.74931861294706</v>
      </c>
    </row>
    <row r="3743" spans="3:8" ht="12.75">
      <c r="C3743" s="153" t="s">
        <v>778</v>
      </c>
      <c r="D3743" s="131">
        <v>0.9870975979522733</v>
      </c>
      <c r="F3743" s="131">
        <v>0.36208936373359435</v>
      </c>
      <c r="G3743" s="131">
        <v>0.5282612655642063</v>
      </c>
      <c r="H3743" s="131">
        <v>3.3884804974512317</v>
      </c>
    </row>
    <row r="3744" spans="1:10" ht="12.75">
      <c r="A3744" s="147" t="s">
        <v>767</v>
      </c>
      <c r="C3744" s="148" t="s">
        <v>768</v>
      </c>
      <c r="D3744" s="148" t="s">
        <v>769</v>
      </c>
      <c r="F3744" s="148" t="s">
        <v>770</v>
      </c>
      <c r="G3744" s="148" t="s">
        <v>771</v>
      </c>
      <c r="H3744" s="148" t="s">
        <v>772</v>
      </c>
      <c r="I3744" s="149" t="s">
        <v>773</v>
      </c>
      <c r="J3744" s="148" t="s">
        <v>774</v>
      </c>
    </row>
    <row r="3745" spans="1:8" ht="12.75">
      <c r="A3745" s="150" t="s">
        <v>839</v>
      </c>
      <c r="C3745" s="151">
        <v>292.40199999976903</v>
      </c>
      <c r="D3745" s="131">
        <v>111402.48993003368</v>
      </c>
      <c r="F3745" s="131">
        <v>21635.5</v>
      </c>
      <c r="G3745" s="131">
        <v>21005.25</v>
      </c>
      <c r="H3745" s="152" t="s">
        <v>649</v>
      </c>
    </row>
    <row r="3747" spans="4:8" ht="12.75">
      <c r="D3747" s="131">
        <v>111727.69881212711</v>
      </c>
      <c r="F3747" s="131">
        <v>21544.25</v>
      </c>
      <c r="G3747" s="131">
        <v>21038</v>
      </c>
      <c r="H3747" s="152" t="s">
        <v>650</v>
      </c>
    </row>
    <row r="3749" spans="4:8" ht="12.75">
      <c r="D3749" s="131">
        <v>110850.11185884476</v>
      </c>
      <c r="F3749" s="131">
        <v>21777</v>
      </c>
      <c r="G3749" s="131">
        <v>20832.5</v>
      </c>
      <c r="H3749" s="152" t="s">
        <v>651</v>
      </c>
    </row>
    <row r="3751" spans="1:8" ht="12.75">
      <c r="A3751" s="147" t="s">
        <v>775</v>
      </c>
      <c r="C3751" s="153" t="s">
        <v>776</v>
      </c>
      <c r="D3751" s="131">
        <v>111326.76686700186</v>
      </c>
      <c r="F3751" s="131">
        <v>21652.25</v>
      </c>
      <c r="G3751" s="131">
        <v>20958.583333333332</v>
      </c>
      <c r="H3751" s="131">
        <v>90075.12663466424</v>
      </c>
    </row>
    <row r="3752" spans="1:8" ht="12.75">
      <c r="A3752" s="130">
        <v>38381.06291666667</v>
      </c>
      <c r="C3752" s="153" t="s">
        <v>777</v>
      </c>
      <c r="D3752" s="131">
        <v>443.6667689256863</v>
      </c>
      <c r="F3752" s="131">
        <v>117.2755835628201</v>
      </c>
      <c r="G3752" s="131">
        <v>110.41238985427917</v>
      </c>
      <c r="H3752" s="131">
        <v>443.6667689256863</v>
      </c>
    </row>
    <row r="3754" spans="3:8" ht="12.75">
      <c r="C3754" s="153" t="s">
        <v>778</v>
      </c>
      <c r="D3754" s="131">
        <v>0.3985265910539909</v>
      </c>
      <c r="F3754" s="131">
        <v>0.5416323179476502</v>
      </c>
      <c r="G3754" s="131">
        <v>0.5268122758978422</v>
      </c>
      <c r="H3754" s="131">
        <v>0.4925519236016783</v>
      </c>
    </row>
    <row r="3755" spans="1:10" ht="12.75">
      <c r="A3755" s="147" t="s">
        <v>767</v>
      </c>
      <c r="C3755" s="148" t="s">
        <v>768</v>
      </c>
      <c r="D3755" s="148" t="s">
        <v>769</v>
      </c>
      <c r="F3755" s="148" t="s">
        <v>770</v>
      </c>
      <c r="G3755" s="148" t="s">
        <v>771</v>
      </c>
      <c r="H3755" s="148" t="s">
        <v>772</v>
      </c>
      <c r="I3755" s="149" t="s">
        <v>773</v>
      </c>
      <c r="J3755" s="148" t="s">
        <v>774</v>
      </c>
    </row>
    <row r="3756" spans="1:8" ht="12.75">
      <c r="A3756" s="150" t="s">
        <v>893</v>
      </c>
      <c r="C3756" s="151">
        <v>309.418</v>
      </c>
      <c r="D3756" s="131">
        <v>25774.83737924695</v>
      </c>
      <c r="F3756" s="131">
        <v>7418.000000007451</v>
      </c>
      <c r="G3756" s="131">
        <v>6248</v>
      </c>
      <c r="H3756" s="152" t="s">
        <v>652</v>
      </c>
    </row>
    <row r="3758" spans="4:8" ht="12.75">
      <c r="D3758" s="131">
        <v>25528.760137706995</v>
      </c>
      <c r="F3758" s="131">
        <v>7460</v>
      </c>
      <c r="G3758" s="131">
        <v>6528</v>
      </c>
      <c r="H3758" s="152" t="s">
        <v>653</v>
      </c>
    </row>
    <row r="3760" spans="4:8" ht="12.75">
      <c r="D3760" s="131">
        <v>25549.026740789413</v>
      </c>
      <c r="F3760" s="131">
        <v>7786</v>
      </c>
      <c r="G3760" s="131">
        <v>6426</v>
      </c>
      <c r="H3760" s="152" t="s">
        <v>654</v>
      </c>
    </row>
    <row r="3762" spans="1:8" ht="12.75">
      <c r="A3762" s="147" t="s">
        <v>775</v>
      </c>
      <c r="C3762" s="153" t="s">
        <v>776</v>
      </c>
      <c r="D3762" s="131">
        <v>25617.541419247784</v>
      </c>
      <c r="F3762" s="131">
        <v>7554.666666669151</v>
      </c>
      <c r="G3762" s="131">
        <v>6400.666666666666</v>
      </c>
      <c r="H3762" s="131">
        <v>18709.915215007775</v>
      </c>
    </row>
    <row r="3763" spans="1:8" ht="12.75">
      <c r="A3763" s="130">
        <v>38381.0633912037</v>
      </c>
      <c r="C3763" s="153" t="s">
        <v>777</v>
      </c>
      <c r="D3763" s="131">
        <v>136.5986752290842</v>
      </c>
      <c r="F3763" s="131">
        <v>201.438162552007</v>
      </c>
      <c r="G3763" s="131">
        <v>141.70862123855883</v>
      </c>
      <c r="H3763" s="131">
        <v>136.5986752290842</v>
      </c>
    </row>
    <row r="3765" spans="3:8" ht="12.75">
      <c r="C3765" s="153" t="s">
        <v>778</v>
      </c>
      <c r="D3765" s="131">
        <v>0.5332232043409543</v>
      </c>
      <c r="F3765" s="131">
        <v>2.6664070228371965</v>
      </c>
      <c r="G3765" s="131">
        <v>2.2139665853331767</v>
      </c>
      <c r="H3765" s="131">
        <v>0.7300870883664633</v>
      </c>
    </row>
    <row r="3766" spans="1:10" ht="12.75">
      <c r="A3766" s="147" t="s">
        <v>767</v>
      </c>
      <c r="C3766" s="148" t="s">
        <v>768</v>
      </c>
      <c r="D3766" s="148" t="s">
        <v>769</v>
      </c>
      <c r="F3766" s="148" t="s">
        <v>770</v>
      </c>
      <c r="G3766" s="148" t="s">
        <v>771</v>
      </c>
      <c r="H3766" s="148" t="s">
        <v>772</v>
      </c>
      <c r="I3766" s="149" t="s">
        <v>773</v>
      </c>
      <c r="J3766" s="148" t="s">
        <v>774</v>
      </c>
    </row>
    <row r="3767" spans="1:8" ht="12.75">
      <c r="A3767" s="150" t="s">
        <v>843</v>
      </c>
      <c r="C3767" s="151">
        <v>324.75400000019</v>
      </c>
      <c r="D3767" s="131">
        <v>48521.15992295742</v>
      </c>
      <c r="F3767" s="131">
        <v>29650.999999970198</v>
      </c>
      <c r="G3767" s="131">
        <v>26602.999999970198</v>
      </c>
      <c r="H3767" s="152" t="s">
        <v>655</v>
      </c>
    </row>
    <row r="3769" spans="4:8" ht="12.75">
      <c r="D3769" s="131">
        <v>48338.18827998638</v>
      </c>
      <c r="F3769" s="131">
        <v>28925</v>
      </c>
      <c r="G3769" s="131">
        <v>26729</v>
      </c>
      <c r="H3769" s="152" t="s">
        <v>656</v>
      </c>
    </row>
    <row r="3771" spans="4:8" ht="12.75">
      <c r="D3771" s="131">
        <v>48795.82526111603</v>
      </c>
      <c r="F3771" s="131">
        <v>28989</v>
      </c>
      <c r="G3771" s="131">
        <v>26414</v>
      </c>
      <c r="H3771" s="152" t="s">
        <v>657</v>
      </c>
    </row>
    <row r="3773" spans="1:8" ht="12.75">
      <c r="A3773" s="147" t="s">
        <v>775</v>
      </c>
      <c r="C3773" s="153" t="s">
        <v>776</v>
      </c>
      <c r="D3773" s="131">
        <v>48551.72448801994</v>
      </c>
      <c r="F3773" s="131">
        <v>29188.333333323397</v>
      </c>
      <c r="G3773" s="131">
        <v>26581.99999999007</v>
      </c>
      <c r="H3773" s="131">
        <v>20160.72339153865</v>
      </c>
    </row>
    <row r="3774" spans="1:8" ht="12.75">
      <c r="A3774" s="130">
        <v>38381.06386574074</v>
      </c>
      <c r="C3774" s="153" t="s">
        <v>777</v>
      </c>
      <c r="D3774" s="131">
        <v>230.34440757764213</v>
      </c>
      <c r="F3774" s="131">
        <v>401.9568799255695</v>
      </c>
      <c r="G3774" s="131">
        <v>158.5465231387609</v>
      </c>
      <c r="H3774" s="131">
        <v>230.34440757764213</v>
      </c>
    </row>
    <row r="3776" spans="3:8" ht="12.75">
      <c r="C3776" s="153" t="s">
        <v>778</v>
      </c>
      <c r="D3776" s="131">
        <v>0.4744309496864097</v>
      </c>
      <c r="F3776" s="131">
        <v>1.3771148744100028</v>
      </c>
      <c r="G3776" s="131">
        <v>0.5964431688316157</v>
      </c>
      <c r="H3776" s="131">
        <v>1.1425403895691386</v>
      </c>
    </row>
    <row r="3777" spans="1:10" ht="12.75">
      <c r="A3777" s="147" t="s">
        <v>767</v>
      </c>
      <c r="C3777" s="148" t="s">
        <v>768</v>
      </c>
      <c r="D3777" s="148" t="s">
        <v>769</v>
      </c>
      <c r="F3777" s="148" t="s">
        <v>770</v>
      </c>
      <c r="G3777" s="148" t="s">
        <v>771</v>
      </c>
      <c r="H3777" s="148" t="s">
        <v>772</v>
      </c>
      <c r="I3777" s="149" t="s">
        <v>773</v>
      </c>
      <c r="J3777" s="148" t="s">
        <v>774</v>
      </c>
    </row>
    <row r="3778" spans="1:8" ht="12.75">
      <c r="A3778" s="150" t="s">
        <v>862</v>
      </c>
      <c r="C3778" s="151">
        <v>343.82299999985844</v>
      </c>
      <c r="D3778" s="131">
        <v>30102.523646235466</v>
      </c>
      <c r="F3778" s="131">
        <v>23526</v>
      </c>
      <c r="G3778" s="131">
        <v>23256</v>
      </c>
      <c r="H3778" s="152" t="s">
        <v>658</v>
      </c>
    </row>
    <row r="3780" spans="4:8" ht="12.75">
      <c r="D3780" s="131">
        <v>30233.19062268734</v>
      </c>
      <c r="F3780" s="131">
        <v>24082</v>
      </c>
      <c r="G3780" s="131">
        <v>23414</v>
      </c>
      <c r="H3780" s="152" t="s">
        <v>659</v>
      </c>
    </row>
    <row r="3782" spans="4:8" ht="12.75">
      <c r="D3782" s="131">
        <v>29980.43486329913</v>
      </c>
      <c r="F3782" s="131">
        <v>23460</v>
      </c>
      <c r="G3782" s="131">
        <v>23286</v>
      </c>
      <c r="H3782" s="152" t="s">
        <v>660</v>
      </c>
    </row>
    <row r="3784" spans="1:8" ht="12.75">
      <c r="A3784" s="147" t="s">
        <v>775</v>
      </c>
      <c r="C3784" s="153" t="s">
        <v>776</v>
      </c>
      <c r="D3784" s="131">
        <v>30105.383044073977</v>
      </c>
      <c r="F3784" s="131">
        <v>23689.333333333336</v>
      </c>
      <c r="G3784" s="131">
        <v>23318.666666666664</v>
      </c>
      <c r="H3784" s="131">
        <v>6574.646432052121</v>
      </c>
    </row>
    <row r="3785" spans="1:8" ht="12.75">
      <c r="A3785" s="130">
        <v>38381.064305555556</v>
      </c>
      <c r="C3785" s="153" t="s">
        <v>777</v>
      </c>
      <c r="D3785" s="131">
        <v>126.40213840301443</v>
      </c>
      <c r="F3785" s="131">
        <v>341.6567478235039</v>
      </c>
      <c r="G3785" s="131">
        <v>83.91265299901639</v>
      </c>
      <c r="H3785" s="131">
        <v>126.40213840301443</v>
      </c>
    </row>
    <row r="3787" spans="3:8" ht="12.75">
      <c r="C3787" s="153" t="s">
        <v>778</v>
      </c>
      <c r="D3787" s="131">
        <v>0.4198655709444487</v>
      </c>
      <c r="F3787" s="131">
        <v>1.4422387621299482</v>
      </c>
      <c r="G3787" s="131">
        <v>0.35985184830043077</v>
      </c>
      <c r="H3787" s="131">
        <v>1.9225693687008052</v>
      </c>
    </row>
    <row r="3788" spans="1:10" ht="12.75">
      <c r="A3788" s="147" t="s">
        <v>767</v>
      </c>
      <c r="C3788" s="148" t="s">
        <v>768</v>
      </c>
      <c r="D3788" s="148" t="s">
        <v>769</v>
      </c>
      <c r="F3788" s="148" t="s">
        <v>770</v>
      </c>
      <c r="G3788" s="148" t="s">
        <v>771</v>
      </c>
      <c r="H3788" s="148" t="s">
        <v>772</v>
      </c>
      <c r="I3788" s="149" t="s">
        <v>773</v>
      </c>
      <c r="J3788" s="148" t="s">
        <v>774</v>
      </c>
    </row>
    <row r="3789" spans="1:8" ht="12.75">
      <c r="A3789" s="150" t="s">
        <v>844</v>
      </c>
      <c r="C3789" s="151">
        <v>361.38400000007823</v>
      </c>
      <c r="D3789" s="131">
        <v>66325.061845541</v>
      </c>
      <c r="F3789" s="131">
        <v>25090</v>
      </c>
      <c r="G3789" s="131">
        <v>24664</v>
      </c>
      <c r="H3789" s="152" t="s">
        <v>661</v>
      </c>
    </row>
    <row r="3791" spans="4:8" ht="12.75">
      <c r="D3791" s="131">
        <v>64588.14316421747</v>
      </c>
      <c r="F3791" s="131">
        <v>24964</v>
      </c>
      <c r="G3791" s="131">
        <v>24124</v>
      </c>
      <c r="H3791" s="152" t="s">
        <v>662</v>
      </c>
    </row>
    <row r="3793" spans="4:8" ht="12.75">
      <c r="D3793" s="131">
        <v>65047.13613283634</v>
      </c>
      <c r="F3793" s="131">
        <v>24564</v>
      </c>
      <c r="G3793" s="131">
        <v>24958</v>
      </c>
      <c r="H3793" s="152" t="s">
        <v>663</v>
      </c>
    </row>
    <row r="3795" spans="1:8" ht="12.75">
      <c r="A3795" s="147" t="s">
        <v>775</v>
      </c>
      <c r="C3795" s="153" t="s">
        <v>776</v>
      </c>
      <c r="D3795" s="131">
        <v>65320.113714198276</v>
      </c>
      <c r="F3795" s="131">
        <v>24872.666666666664</v>
      </c>
      <c r="G3795" s="131">
        <v>24582</v>
      </c>
      <c r="H3795" s="131">
        <v>40581.05033070534</v>
      </c>
    </row>
    <row r="3796" spans="1:8" ht="12.75">
      <c r="A3796" s="130">
        <v>38381.064733796295</v>
      </c>
      <c r="C3796" s="153" t="s">
        <v>777</v>
      </c>
      <c r="D3796" s="131">
        <v>900.060662581868</v>
      </c>
      <c r="F3796" s="131">
        <v>274.63672976012026</v>
      </c>
      <c r="G3796" s="131">
        <v>423.00354608442706</v>
      </c>
      <c r="H3796" s="131">
        <v>900.060662581868</v>
      </c>
    </row>
    <row r="3798" spans="3:8" ht="12.75">
      <c r="C3798" s="153" t="s">
        <v>778</v>
      </c>
      <c r="D3798" s="131">
        <v>1.3779226817025991</v>
      </c>
      <c r="F3798" s="131">
        <v>1.1041708291301842</v>
      </c>
      <c r="G3798" s="131">
        <v>1.7207857216029094</v>
      </c>
      <c r="H3798" s="131">
        <v>2.2179333833083272</v>
      </c>
    </row>
    <row r="3799" spans="1:10" ht="12.75">
      <c r="A3799" s="147" t="s">
        <v>767</v>
      </c>
      <c r="C3799" s="148" t="s">
        <v>768</v>
      </c>
      <c r="D3799" s="148" t="s">
        <v>769</v>
      </c>
      <c r="F3799" s="148" t="s">
        <v>770</v>
      </c>
      <c r="G3799" s="148" t="s">
        <v>771</v>
      </c>
      <c r="H3799" s="148" t="s">
        <v>772</v>
      </c>
      <c r="I3799" s="149" t="s">
        <v>773</v>
      </c>
      <c r="J3799" s="148" t="s">
        <v>774</v>
      </c>
    </row>
    <row r="3800" spans="1:8" ht="12.75">
      <c r="A3800" s="150" t="s">
        <v>863</v>
      </c>
      <c r="C3800" s="151">
        <v>371.029</v>
      </c>
      <c r="D3800" s="131">
        <v>43055.9582387805</v>
      </c>
      <c r="F3800" s="131">
        <v>32920</v>
      </c>
      <c r="G3800" s="131">
        <v>34148</v>
      </c>
      <c r="H3800" s="152" t="s">
        <v>664</v>
      </c>
    </row>
    <row r="3802" spans="4:8" ht="12.75">
      <c r="D3802" s="131">
        <v>42636.621410906315</v>
      </c>
      <c r="F3802" s="131">
        <v>34040</v>
      </c>
      <c r="G3802" s="131">
        <v>32154</v>
      </c>
      <c r="H3802" s="152" t="s">
        <v>665</v>
      </c>
    </row>
    <row r="3804" spans="4:8" ht="12.75">
      <c r="D3804" s="131">
        <v>43040.10174536705</v>
      </c>
      <c r="F3804" s="131">
        <v>32792</v>
      </c>
      <c r="G3804" s="131">
        <v>32746</v>
      </c>
      <c r="H3804" s="152" t="s">
        <v>666</v>
      </c>
    </row>
    <row r="3806" spans="1:8" ht="12.75">
      <c r="A3806" s="147" t="s">
        <v>775</v>
      </c>
      <c r="C3806" s="153" t="s">
        <v>776</v>
      </c>
      <c r="D3806" s="131">
        <v>42910.89379835129</v>
      </c>
      <c r="F3806" s="131">
        <v>33250.666666666664</v>
      </c>
      <c r="G3806" s="131">
        <v>33016</v>
      </c>
      <c r="H3806" s="131">
        <v>9749.529457266017</v>
      </c>
    </row>
    <row r="3807" spans="1:8" ht="12.75">
      <c r="A3807" s="130">
        <v>38381.06517361111</v>
      </c>
      <c r="C3807" s="153" t="s">
        <v>777</v>
      </c>
      <c r="D3807" s="131">
        <v>237.65913401746965</v>
      </c>
      <c r="F3807" s="131">
        <v>686.5721617815082</v>
      </c>
      <c r="G3807" s="131">
        <v>1024.0527330172015</v>
      </c>
      <c r="H3807" s="131">
        <v>237.65913401746965</v>
      </c>
    </row>
    <row r="3809" spans="3:8" ht="12.75">
      <c r="C3809" s="153" t="s">
        <v>778</v>
      </c>
      <c r="D3809" s="131">
        <v>0.553843355336031</v>
      </c>
      <c r="F3809" s="131">
        <v>2.0648372818033978</v>
      </c>
      <c r="G3809" s="131">
        <v>3.1016862521722843</v>
      </c>
      <c r="H3809" s="131">
        <v>2.4376472224549235</v>
      </c>
    </row>
    <row r="3810" spans="1:10" ht="12.75">
      <c r="A3810" s="147" t="s">
        <v>767</v>
      </c>
      <c r="C3810" s="148" t="s">
        <v>768</v>
      </c>
      <c r="D3810" s="148" t="s">
        <v>769</v>
      </c>
      <c r="F3810" s="148" t="s">
        <v>770</v>
      </c>
      <c r="G3810" s="148" t="s">
        <v>771</v>
      </c>
      <c r="H3810" s="148" t="s">
        <v>772</v>
      </c>
      <c r="I3810" s="149" t="s">
        <v>773</v>
      </c>
      <c r="J3810" s="148" t="s">
        <v>774</v>
      </c>
    </row>
    <row r="3811" spans="1:8" ht="12.75">
      <c r="A3811" s="150" t="s">
        <v>838</v>
      </c>
      <c r="C3811" s="151">
        <v>407.77100000018254</v>
      </c>
      <c r="D3811" s="131">
        <v>4790606.250450134</v>
      </c>
      <c r="F3811" s="131">
        <v>78900</v>
      </c>
      <c r="G3811" s="131">
        <v>74700</v>
      </c>
      <c r="H3811" s="152" t="s">
        <v>667</v>
      </c>
    </row>
    <row r="3813" spans="4:8" ht="12.75">
      <c r="D3813" s="131">
        <v>4654840.398445129</v>
      </c>
      <c r="F3813" s="131">
        <v>80300</v>
      </c>
      <c r="G3813" s="131">
        <v>73200</v>
      </c>
      <c r="H3813" s="152" t="s">
        <v>668</v>
      </c>
    </row>
    <row r="3815" spans="4:8" ht="12.75">
      <c r="D3815" s="131">
        <v>4854455.543861389</v>
      </c>
      <c r="F3815" s="131">
        <v>80400</v>
      </c>
      <c r="G3815" s="131">
        <v>72900</v>
      </c>
      <c r="H3815" s="152" t="s">
        <v>669</v>
      </c>
    </row>
    <row r="3817" spans="1:8" ht="12.75">
      <c r="A3817" s="147" t="s">
        <v>775</v>
      </c>
      <c r="C3817" s="153" t="s">
        <v>776</v>
      </c>
      <c r="D3817" s="131">
        <v>4766634.064252217</v>
      </c>
      <c r="F3817" s="131">
        <v>79866.66666666667</v>
      </c>
      <c r="G3817" s="131">
        <v>73600</v>
      </c>
      <c r="H3817" s="131">
        <v>4689951.967816159</v>
      </c>
    </row>
    <row r="3818" spans="1:8" ht="12.75">
      <c r="A3818" s="130">
        <v>38381.06564814815</v>
      </c>
      <c r="C3818" s="153" t="s">
        <v>777</v>
      </c>
      <c r="D3818" s="131">
        <v>101943.86128266872</v>
      </c>
      <c r="F3818" s="131">
        <v>838.6497083606082</v>
      </c>
      <c r="G3818" s="131">
        <v>964.3650760992955</v>
      </c>
      <c r="H3818" s="131">
        <v>101943.86128266872</v>
      </c>
    </row>
    <row r="3820" spans="3:8" ht="12.75">
      <c r="C3820" s="153" t="s">
        <v>778</v>
      </c>
      <c r="D3820" s="131">
        <v>2.138697032507813</v>
      </c>
      <c r="F3820" s="131">
        <v>1.0500622391827314</v>
      </c>
      <c r="G3820" s="131">
        <v>1.3102786360044774</v>
      </c>
      <c r="H3820" s="131">
        <v>2.1736653590961637</v>
      </c>
    </row>
    <row r="3821" spans="1:10" ht="12.75">
      <c r="A3821" s="147" t="s">
        <v>767</v>
      </c>
      <c r="C3821" s="148" t="s">
        <v>768</v>
      </c>
      <c r="D3821" s="148" t="s">
        <v>769</v>
      </c>
      <c r="F3821" s="148" t="s">
        <v>770</v>
      </c>
      <c r="G3821" s="148" t="s">
        <v>771</v>
      </c>
      <c r="H3821" s="148" t="s">
        <v>772</v>
      </c>
      <c r="I3821" s="149" t="s">
        <v>773</v>
      </c>
      <c r="J3821" s="148" t="s">
        <v>774</v>
      </c>
    </row>
    <row r="3822" spans="1:8" ht="12.75">
      <c r="A3822" s="150" t="s">
        <v>845</v>
      </c>
      <c r="C3822" s="151">
        <v>455.40299999993294</v>
      </c>
      <c r="D3822" s="131">
        <v>278673.77884960175</v>
      </c>
      <c r="F3822" s="131">
        <v>46267.5</v>
      </c>
      <c r="G3822" s="131">
        <v>48510</v>
      </c>
      <c r="H3822" s="152" t="s">
        <v>670</v>
      </c>
    </row>
    <row r="3824" spans="4:8" ht="12.75">
      <c r="D3824" s="131">
        <v>273087.67348337173</v>
      </c>
      <c r="F3824" s="131">
        <v>46960</v>
      </c>
      <c r="G3824" s="131">
        <v>48352.5</v>
      </c>
      <c r="H3824" s="152" t="s">
        <v>671</v>
      </c>
    </row>
    <row r="3826" spans="4:8" ht="12.75">
      <c r="D3826" s="131">
        <v>278695.83274269104</v>
      </c>
      <c r="F3826" s="131">
        <v>46442.5</v>
      </c>
      <c r="G3826" s="131">
        <v>49007.5</v>
      </c>
      <c r="H3826" s="152" t="s">
        <v>672</v>
      </c>
    </row>
    <row r="3828" spans="1:8" ht="12.75">
      <c r="A3828" s="147" t="s">
        <v>775</v>
      </c>
      <c r="C3828" s="153" t="s">
        <v>776</v>
      </c>
      <c r="D3828" s="131">
        <v>276819.0950252215</v>
      </c>
      <c r="F3828" s="131">
        <v>46556.66666666667</v>
      </c>
      <c r="G3828" s="131">
        <v>48623.33333333333</v>
      </c>
      <c r="H3828" s="131">
        <v>229235.1027771595</v>
      </c>
    </row>
    <row r="3829" spans="1:8" ht="12.75">
      <c r="A3829" s="130">
        <v>38381.066296296296</v>
      </c>
      <c r="C3829" s="153" t="s">
        <v>777</v>
      </c>
      <c r="D3829" s="131">
        <v>3231.5246611768675</v>
      </c>
      <c r="F3829" s="131">
        <v>360.0896879019633</v>
      </c>
      <c r="G3829" s="131">
        <v>341.8911863931759</v>
      </c>
      <c r="H3829" s="131">
        <v>3231.5246611768675</v>
      </c>
    </row>
    <row r="3831" spans="3:8" ht="12.75">
      <c r="C3831" s="153" t="s">
        <v>778</v>
      </c>
      <c r="D3831" s="131">
        <v>1.1673777998885653</v>
      </c>
      <c r="F3831" s="131">
        <v>0.7734438775011744</v>
      </c>
      <c r="G3831" s="131">
        <v>0.7031422219644397</v>
      </c>
      <c r="H3831" s="131">
        <v>1.4096988733519786</v>
      </c>
    </row>
    <row r="3832" spans="1:16" ht="12.75">
      <c r="A3832" s="141" t="s">
        <v>758</v>
      </c>
      <c r="B3832" s="136" t="s">
        <v>710</v>
      </c>
      <c r="D3832" s="141" t="s">
        <v>759</v>
      </c>
      <c r="E3832" s="136" t="s">
        <v>760</v>
      </c>
      <c r="F3832" s="137" t="s">
        <v>796</v>
      </c>
      <c r="G3832" s="142" t="s">
        <v>762</v>
      </c>
      <c r="H3832" s="143">
        <v>3</v>
      </c>
      <c r="I3832" s="144" t="s">
        <v>763</v>
      </c>
      <c r="J3832" s="143">
        <v>4</v>
      </c>
      <c r="K3832" s="142" t="s">
        <v>764</v>
      </c>
      <c r="L3832" s="145">
        <v>1</v>
      </c>
      <c r="M3832" s="142" t="s">
        <v>765</v>
      </c>
      <c r="N3832" s="146">
        <v>1</v>
      </c>
      <c r="O3832" s="142" t="s">
        <v>766</v>
      </c>
      <c r="P3832" s="146">
        <v>1</v>
      </c>
    </row>
    <row r="3834" spans="1:10" ht="12.75">
      <c r="A3834" s="147" t="s">
        <v>767</v>
      </c>
      <c r="C3834" s="148" t="s">
        <v>768</v>
      </c>
      <c r="D3834" s="148" t="s">
        <v>769</v>
      </c>
      <c r="F3834" s="148" t="s">
        <v>770</v>
      </c>
      <c r="G3834" s="148" t="s">
        <v>771</v>
      </c>
      <c r="H3834" s="148" t="s">
        <v>772</v>
      </c>
      <c r="I3834" s="149" t="s">
        <v>773</v>
      </c>
      <c r="J3834" s="148" t="s">
        <v>774</v>
      </c>
    </row>
    <row r="3835" spans="1:8" ht="12.75">
      <c r="A3835" s="150" t="s">
        <v>841</v>
      </c>
      <c r="C3835" s="151">
        <v>228.61599999992177</v>
      </c>
      <c r="D3835" s="131">
        <v>40102.633590221405</v>
      </c>
      <c r="F3835" s="131">
        <v>28360</v>
      </c>
      <c r="G3835" s="131">
        <v>29245.000000029802</v>
      </c>
      <c r="H3835" s="152" t="s">
        <v>673</v>
      </c>
    </row>
    <row r="3837" spans="4:8" ht="12.75">
      <c r="D3837" s="131">
        <v>40215.61848372221</v>
      </c>
      <c r="F3837" s="131">
        <v>28352.999999970198</v>
      </c>
      <c r="G3837" s="131">
        <v>28774.000000029802</v>
      </c>
      <c r="H3837" s="152" t="s">
        <v>674</v>
      </c>
    </row>
    <row r="3839" spans="4:8" ht="12.75">
      <c r="D3839" s="131">
        <v>39811.33423000574</v>
      </c>
      <c r="F3839" s="131">
        <v>27993.000000029802</v>
      </c>
      <c r="G3839" s="131">
        <v>28640</v>
      </c>
      <c r="H3839" s="152" t="s">
        <v>675</v>
      </c>
    </row>
    <row r="3841" spans="1:8" ht="12.75">
      <c r="A3841" s="147" t="s">
        <v>775</v>
      </c>
      <c r="C3841" s="153" t="s">
        <v>776</v>
      </c>
      <c r="D3841" s="131">
        <v>40043.19543464979</v>
      </c>
      <c r="F3841" s="131">
        <v>28235.333333333336</v>
      </c>
      <c r="G3841" s="131">
        <v>28886.3333333532</v>
      </c>
      <c r="H3841" s="131">
        <v>11474.082984840403</v>
      </c>
    </row>
    <row r="3842" spans="1:8" ht="12.75">
      <c r="A3842" s="130">
        <v>38381.068506944444</v>
      </c>
      <c r="C3842" s="153" t="s">
        <v>777</v>
      </c>
      <c r="D3842" s="131">
        <v>208.59316912177238</v>
      </c>
      <c r="F3842" s="131">
        <v>209.8960059714189</v>
      </c>
      <c r="G3842" s="131">
        <v>317.7582938975119</v>
      </c>
      <c r="H3842" s="131">
        <v>208.59316912177238</v>
      </c>
    </row>
    <row r="3844" spans="3:8" ht="12.75">
      <c r="C3844" s="153" t="s">
        <v>778</v>
      </c>
      <c r="D3844" s="131">
        <v>0.5209203882397322</v>
      </c>
      <c r="F3844" s="131">
        <v>0.7433806553423095</v>
      </c>
      <c r="G3844" s="131">
        <v>1.100029866132635</v>
      </c>
      <c r="H3844" s="131">
        <v>1.8179506754253598</v>
      </c>
    </row>
    <row r="3845" spans="1:10" ht="12.75">
      <c r="A3845" s="147" t="s">
        <v>767</v>
      </c>
      <c r="C3845" s="148" t="s">
        <v>768</v>
      </c>
      <c r="D3845" s="148" t="s">
        <v>769</v>
      </c>
      <c r="F3845" s="148" t="s">
        <v>770</v>
      </c>
      <c r="G3845" s="148" t="s">
        <v>771</v>
      </c>
      <c r="H3845" s="148" t="s">
        <v>772</v>
      </c>
      <c r="I3845" s="149" t="s">
        <v>773</v>
      </c>
      <c r="J3845" s="148" t="s">
        <v>774</v>
      </c>
    </row>
    <row r="3846" spans="1:8" ht="12.75">
      <c r="A3846" s="150" t="s">
        <v>842</v>
      </c>
      <c r="C3846" s="151">
        <v>231.6040000000503</v>
      </c>
      <c r="D3846" s="131">
        <v>71405.68457114697</v>
      </c>
      <c r="F3846" s="131">
        <v>21399</v>
      </c>
      <c r="G3846" s="131">
        <v>22281</v>
      </c>
      <c r="H3846" s="152" t="s">
        <v>676</v>
      </c>
    </row>
    <row r="3848" spans="4:8" ht="12.75">
      <c r="D3848" s="131">
        <v>71273.03441560268</v>
      </c>
      <c r="F3848" s="131">
        <v>21247</v>
      </c>
      <c r="G3848" s="131">
        <v>22378</v>
      </c>
      <c r="H3848" s="152" t="s">
        <v>677</v>
      </c>
    </row>
    <row r="3850" spans="4:8" ht="12.75">
      <c r="D3850" s="131">
        <v>72759.80762946606</v>
      </c>
      <c r="F3850" s="131">
        <v>21402</v>
      </c>
      <c r="G3850" s="131">
        <v>22362</v>
      </c>
      <c r="H3850" s="152" t="s">
        <v>678</v>
      </c>
    </row>
    <row r="3852" spans="1:8" ht="12.75">
      <c r="A3852" s="147" t="s">
        <v>775</v>
      </c>
      <c r="C3852" s="153" t="s">
        <v>776</v>
      </c>
      <c r="D3852" s="131">
        <v>71812.84220540524</v>
      </c>
      <c r="F3852" s="131">
        <v>21349.333333333336</v>
      </c>
      <c r="G3852" s="131">
        <v>22340.333333333336</v>
      </c>
      <c r="H3852" s="131">
        <v>49934.735732325986</v>
      </c>
    </row>
    <row r="3853" spans="1:8" ht="12.75">
      <c r="A3853" s="130">
        <v>38381.06896990741</v>
      </c>
      <c r="C3853" s="153" t="s">
        <v>777</v>
      </c>
      <c r="D3853" s="131">
        <v>822.7737548786557</v>
      </c>
      <c r="F3853" s="131">
        <v>88.63595959503871</v>
      </c>
      <c r="G3853" s="131">
        <v>52.00320502943385</v>
      </c>
      <c r="H3853" s="131">
        <v>822.7737548786557</v>
      </c>
    </row>
    <row r="3855" spans="3:8" ht="12.75">
      <c r="C3855" s="153" t="s">
        <v>778</v>
      </c>
      <c r="D3855" s="131">
        <v>1.1457195253813905</v>
      </c>
      <c r="F3855" s="131">
        <v>0.4151696833392395</v>
      </c>
      <c r="G3855" s="131">
        <v>0.23277721175199048</v>
      </c>
      <c r="H3855" s="131">
        <v>1.6476982261188198</v>
      </c>
    </row>
    <row r="3856" spans="1:10" ht="12.75">
      <c r="A3856" s="147" t="s">
        <v>767</v>
      </c>
      <c r="C3856" s="148" t="s">
        <v>768</v>
      </c>
      <c r="D3856" s="148" t="s">
        <v>769</v>
      </c>
      <c r="F3856" s="148" t="s">
        <v>770</v>
      </c>
      <c r="G3856" s="148" t="s">
        <v>771</v>
      </c>
      <c r="H3856" s="148" t="s">
        <v>772</v>
      </c>
      <c r="I3856" s="149" t="s">
        <v>773</v>
      </c>
      <c r="J3856" s="148" t="s">
        <v>774</v>
      </c>
    </row>
    <row r="3857" spans="1:8" ht="12.75">
      <c r="A3857" s="150" t="s">
        <v>840</v>
      </c>
      <c r="C3857" s="151">
        <v>267.7160000000149</v>
      </c>
      <c r="D3857" s="131">
        <v>69889.73228645325</v>
      </c>
      <c r="F3857" s="131">
        <v>5448</v>
      </c>
      <c r="G3857" s="131">
        <v>5507.25</v>
      </c>
      <c r="H3857" s="152" t="s">
        <v>679</v>
      </c>
    </row>
    <row r="3859" spans="4:8" ht="12.75">
      <c r="D3859" s="131">
        <v>69368.31670475006</v>
      </c>
      <c r="F3859" s="131">
        <v>5453.75</v>
      </c>
      <c r="G3859" s="131">
        <v>5577.25</v>
      </c>
      <c r="H3859" s="152" t="s">
        <v>680</v>
      </c>
    </row>
    <row r="3861" spans="4:8" ht="12.75">
      <c r="D3861" s="131">
        <v>69553.14459264278</v>
      </c>
      <c r="F3861" s="131">
        <v>5430.75</v>
      </c>
      <c r="G3861" s="131">
        <v>5537</v>
      </c>
      <c r="H3861" s="152" t="s">
        <v>681</v>
      </c>
    </row>
    <row r="3863" spans="1:8" ht="12.75">
      <c r="A3863" s="147" t="s">
        <v>775</v>
      </c>
      <c r="C3863" s="153" t="s">
        <v>776</v>
      </c>
      <c r="D3863" s="131">
        <v>69603.73119461536</v>
      </c>
      <c r="F3863" s="131">
        <v>5444.166666666666</v>
      </c>
      <c r="G3863" s="131">
        <v>5540.5</v>
      </c>
      <c r="H3863" s="131">
        <v>64107.514387555595</v>
      </c>
    </row>
    <row r="3864" spans="1:8" ht="12.75">
      <c r="A3864" s="130">
        <v>38381.06961805555</v>
      </c>
      <c r="C3864" s="153" t="s">
        <v>777</v>
      </c>
      <c r="D3864" s="131">
        <v>264.3630182839459</v>
      </c>
      <c r="F3864" s="131">
        <v>11.969579496930264</v>
      </c>
      <c r="G3864" s="131">
        <v>35.13100482479828</v>
      </c>
      <c r="H3864" s="131">
        <v>264.3630182839459</v>
      </c>
    </row>
    <row r="3866" spans="3:8" ht="12.75">
      <c r="C3866" s="153" t="s">
        <v>778</v>
      </c>
      <c r="D3866" s="131">
        <v>0.3798115614589313</v>
      </c>
      <c r="F3866" s="131">
        <v>0.21986063671079628</v>
      </c>
      <c r="G3866" s="131">
        <v>0.6340764339824616</v>
      </c>
      <c r="H3866" s="131">
        <v>0.4123744631335502</v>
      </c>
    </row>
    <row r="3867" spans="1:10" ht="12.75">
      <c r="A3867" s="147" t="s">
        <v>767</v>
      </c>
      <c r="C3867" s="148" t="s">
        <v>768</v>
      </c>
      <c r="D3867" s="148" t="s">
        <v>769</v>
      </c>
      <c r="F3867" s="148" t="s">
        <v>770</v>
      </c>
      <c r="G3867" s="148" t="s">
        <v>771</v>
      </c>
      <c r="H3867" s="148" t="s">
        <v>772</v>
      </c>
      <c r="I3867" s="149" t="s">
        <v>773</v>
      </c>
      <c r="J3867" s="148" t="s">
        <v>774</v>
      </c>
    </row>
    <row r="3868" spans="1:8" ht="12.75">
      <c r="A3868" s="150" t="s">
        <v>839</v>
      </c>
      <c r="C3868" s="151">
        <v>292.40199999976903</v>
      </c>
      <c r="D3868" s="131">
        <v>63963.85581821203</v>
      </c>
      <c r="F3868" s="131">
        <v>21616.75</v>
      </c>
      <c r="G3868" s="131">
        <v>20642.25</v>
      </c>
      <c r="H3868" s="152" t="s">
        <v>682</v>
      </c>
    </row>
    <row r="3870" spans="4:8" ht="12.75">
      <c r="D3870" s="131">
        <v>65703.02734732628</v>
      </c>
      <c r="F3870" s="131">
        <v>21723</v>
      </c>
      <c r="G3870" s="131">
        <v>20615.75</v>
      </c>
      <c r="H3870" s="152" t="s">
        <v>683</v>
      </c>
    </row>
    <row r="3872" spans="4:8" ht="12.75">
      <c r="D3872" s="131">
        <v>65036.51478719711</v>
      </c>
      <c r="F3872" s="131">
        <v>21668</v>
      </c>
      <c r="G3872" s="131">
        <v>20634.5</v>
      </c>
      <c r="H3872" s="152" t="s">
        <v>684</v>
      </c>
    </row>
    <row r="3874" spans="1:8" ht="12.75">
      <c r="A3874" s="147" t="s">
        <v>775</v>
      </c>
      <c r="C3874" s="153" t="s">
        <v>776</v>
      </c>
      <c r="D3874" s="131">
        <v>64901.13265091181</v>
      </c>
      <c r="F3874" s="131">
        <v>21669.25</v>
      </c>
      <c r="G3874" s="131">
        <v>20630.833333333332</v>
      </c>
      <c r="H3874" s="131">
        <v>43831.59412554435</v>
      </c>
    </row>
    <row r="3875" spans="1:8" ht="12.75">
      <c r="A3875" s="130">
        <v>38381.07030092592</v>
      </c>
      <c r="C3875" s="153" t="s">
        <v>777</v>
      </c>
      <c r="D3875" s="131">
        <v>877.4540694758407</v>
      </c>
      <c r="F3875" s="131">
        <v>53.13602826708071</v>
      </c>
      <c r="G3875" s="131">
        <v>13.625191130157894</v>
      </c>
      <c r="H3875" s="131">
        <v>877.4540694758407</v>
      </c>
    </row>
    <row r="3877" spans="3:8" ht="12.75">
      <c r="C3877" s="153" t="s">
        <v>778</v>
      </c>
      <c r="D3877" s="131">
        <v>1.3519857568518308</v>
      </c>
      <c r="F3877" s="131">
        <v>0.2452139703362171</v>
      </c>
      <c r="G3877" s="131">
        <v>0.06604285396530062</v>
      </c>
      <c r="H3877" s="131">
        <v>2.001875786134081</v>
      </c>
    </row>
    <row r="3878" spans="1:10" ht="12.75">
      <c r="A3878" s="147" t="s">
        <v>767</v>
      </c>
      <c r="C3878" s="148" t="s">
        <v>768</v>
      </c>
      <c r="D3878" s="148" t="s">
        <v>769</v>
      </c>
      <c r="F3878" s="148" t="s">
        <v>770</v>
      </c>
      <c r="G3878" s="148" t="s">
        <v>771</v>
      </c>
      <c r="H3878" s="148" t="s">
        <v>772</v>
      </c>
      <c r="I3878" s="149" t="s">
        <v>773</v>
      </c>
      <c r="J3878" s="148" t="s">
        <v>774</v>
      </c>
    </row>
    <row r="3879" spans="1:8" ht="12.75">
      <c r="A3879" s="150" t="s">
        <v>893</v>
      </c>
      <c r="C3879" s="151">
        <v>309.418</v>
      </c>
      <c r="D3879" s="131">
        <v>25834.69002071023</v>
      </c>
      <c r="F3879" s="131">
        <v>7162</v>
      </c>
      <c r="G3879" s="131">
        <v>6657.999999992549</v>
      </c>
      <c r="H3879" s="152" t="s">
        <v>685</v>
      </c>
    </row>
    <row r="3881" spans="4:8" ht="12.75">
      <c r="D3881" s="131">
        <v>25273.977990359068</v>
      </c>
      <c r="F3881" s="131">
        <v>6648</v>
      </c>
      <c r="G3881" s="131">
        <v>6162</v>
      </c>
      <c r="H3881" s="152" t="s">
        <v>686</v>
      </c>
    </row>
    <row r="3883" spans="4:8" ht="12.75">
      <c r="D3883" s="131">
        <v>25908.548743844032</v>
      </c>
      <c r="F3883" s="131">
        <v>7028</v>
      </c>
      <c r="G3883" s="131">
        <v>6696</v>
      </c>
      <c r="H3883" s="152" t="s">
        <v>687</v>
      </c>
    </row>
    <row r="3885" spans="1:8" ht="12.75">
      <c r="A3885" s="147" t="s">
        <v>775</v>
      </c>
      <c r="C3885" s="153" t="s">
        <v>776</v>
      </c>
      <c r="D3885" s="131">
        <v>25672.405584971108</v>
      </c>
      <c r="F3885" s="131">
        <v>6946</v>
      </c>
      <c r="G3885" s="131">
        <v>6505.333333330849</v>
      </c>
      <c r="H3885" s="131">
        <v>18973.48458304572</v>
      </c>
    </row>
    <row r="3886" spans="1:8" ht="12.75">
      <c r="A3886" s="130">
        <v>38381.070763888885</v>
      </c>
      <c r="C3886" s="153" t="s">
        <v>777</v>
      </c>
      <c r="D3886" s="131">
        <v>347.01900359665956</v>
      </c>
      <c r="F3886" s="131">
        <v>266.63083092545764</v>
      </c>
      <c r="G3886" s="131">
        <v>297.9418287723107</v>
      </c>
      <c r="H3886" s="131">
        <v>347.01900359665956</v>
      </c>
    </row>
    <row r="3888" spans="3:8" ht="12.75">
      <c r="C3888" s="153" t="s">
        <v>778</v>
      </c>
      <c r="D3888" s="131">
        <v>1.3517198551888259</v>
      </c>
      <c r="F3888" s="131">
        <v>3.8386241135251606</v>
      </c>
      <c r="G3888" s="131">
        <v>4.5799625246837135</v>
      </c>
      <c r="H3888" s="131">
        <v>1.8289682218244079</v>
      </c>
    </row>
    <row r="3889" spans="1:10" ht="12.75">
      <c r="A3889" s="147" t="s">
        <v>767</v>
      </c>
      <c r="C3889" s="148" t="s">
        <v>768</v>
      </c>
      <c r="D3889" s="148" t="s">
        <v>769</v>
      </c>
      <c r="F3889" s="148" t="s">
        <v>770</v>
      </c>
      <c r="G3889" s="148" t="s">
        <v>771</v>
      </c>
      <c r="H3889" s="148" t="s">
        <v>772</v>
      </c>
      <c r="I3889" s="149" t="s">
        <v>773</v>
      </c>
      <c r="J3889" s="148" t="s">
        <v>774</v>
      </c>
    </row>
    <row r="3890" spans="1:8" ht="12.75">
      <c r="A3890" s="150" t="s">
        <v>843</v>
      </c>
      <c r="C3890" s="151">
        <v>324.75400000019</v>
      </c>
      <c r="D3890" s="131">
        <v>57247.12433511019</v>
      </c>
      <c r="F3890" s="131">
        <v>29450</v>
      </c>
      <c r="G3890" s="131">
        <v>27292</v>
      </c>
      <c r="H3890" s="152" t="s">
        <v>688</v>
      </c>
    </row>
    <row r="3892" spans="4:8" ht="12.75">
      <c r="D3892" s="131">
        <v>57617.25441724062</v>
      </c>
      <c r="F3892" s="131">
        <v>29667</v>
      </c>
      <c r="G3892" s="131">
        <v>27267</v>
      </c>
      <c r="H3892" s="152" t="s">
        <v>689</v>
      </c>
    </row>
    <row r="3894" spans="4:8" ht="12.75">
      <c r="D3894" s="131">
        <v>57533.23483359814</v>
      </c>
      <c r="F3894" s="131">
        <v>29183</v>
      </c>
      <c r="G3894" s="131">
        <v>27372.000000029802</v>
      </c>
      <c r="H3894" s="152" t="s">
        <v>690</v>
      </c>
    </row>
    <row r="3896" spans="1:8" ht="12.75">
      <c r="A3896" s="147" t="s">
        <v>775</v>
      </c>
      <c r="C3896" s="153" t="s">
        <v>776</v>
      </c>
      <c r="D3896" s="131">
        <v>57465.871195316315</v>
      </c>
      <c r="F3896" s="131">
        <v>29433.333333333336</v>
      </c>
      <c r="G3896" s="131">
        <v>27310.333333343267</v>
      </c>
      <c r="H3896" s="131">
        <v>28682.008256716785</v>
      </c>
    </row>
    <row r="3897" spans="1:8" ht="12.75">
      <c r="A3897" s="130">
        <v>38381.071238425924</v>
      </c>
      <c r="C3897" s="153" t="s">
        <v>777</v>
      </c>
      <c r="D3897" s="131">
        <v>194.04242898295587</v>
      </c>
      <c r="F3897" s="131">
        <v>242.43005864235016</v>
      </c>
      <c r="G3897" s="131">
        <v>54.84827558970645</v>
      </c>
      <c r="H3897" s="131">
        <v>194.04242898295587</v>
      </c>
    </row>
    <row r="3899" spans="3:8" ht="12.75">
      <c r="C3899" s="153" t="s">
        <v>778</v>
      </c>
      <c r="D3899" s="131">
        <v>0.3376655133678214</v>
      </c>
      <c r="F3899" s="131">
        <v>0.823658183382843</v>
      </c>
      <c r="G3899" s="131">
        <v>0.20083341686182216</v>
      </c>
      <c r="H3899" s="131">
        <v>0.6765301343134326</v>
      </c>
    </row>
    <row r="3900" spans="1:10" ht="12.75">
      <c r="A3900" s="147" t="s">
        <v>767</v>
      </c>
      <c r="C3900" s="148" t="s">
        <v>768</v>
      </c>
      <c r="D3900" s="148" t="s">
        <v>769</v>
      </c>
      <c r="F3900" s="148" t="s">
        <v>770</v>
      </c>
      <c r="G3900" s="148" t="s">
        <v>771</v>
      </c>
      <c r="H3900" s="148" t="s">
        <v>772</v>
      </c>
      <c r="I3900" s="149" t="s">
        <v>773</v>
      </c>
      <c r="J3900" s="148" t="s">
        <v>774</v>
      </c>
    </row>
    <row r="3901" spans="1:8" ht="12.75">
      <c r="A3901" s="150" t="s">
        <v>862</v>
      </c>
      <c r="C3901" s="151">
        <v>343.82299999985844</v>
      </c>
      <c r="D3901" s="131">
        <v>58170.00744199753</v>
      </c>
      <c r="F3901" s="131">
        <v>24196</v>
      </c>
      <c r="G3901" s="131">
        <v>23682</v>
      </c>
      <c r="H3901" s="152" t="s">
        <v>691</v>
      </c>
    </row>
    <row r="3903" spans="4:8" ht="12.75">
      <c r="D3903" s="131">
        <v>57174.05793905258</v>
      </c>
      <c r="F3903" s="131">
        <v>24010</v>
      </c>
      <c r="G3903" s="131">
        <v>23262</v>
      </c>
      <c r="H3903" s="152" t="s">
        <v>692</v>
      </c>
    </row>
    <row r="3905" spans="4:8" ht="12.75">
      <c r="D3905" s="131">
        <v>57924.3933583498</v>
      </c>
      <c r="F3905" s="131">
        <v>23476</v>
      </c>
      <c r="G3905" s="131">
        <v>23324</v>
      </c>
      <c r="H3905" s="152" t="s">
        <v>693</v>
      </c>
    </row>
    <row r="3907" spans="1:8" ht="12.75">
      <c r="A3907" s="147" t="s">
        <v>775</v>
      </c>
      <c r="C3907" s="153" t="s">
        <v>776</v>
      </c>
      <c r="D3907" s="131">
        <v>57756.15291313331</v>
      </c>
      <c r="F3907" s="131">
        <v>23894</v>
      </c>
      <c r="G3907" s="131">
        <v>23422.666666666664</v>
      </c>
      <c r="H3907" s="131">
        <v>34063.82176559232</v>
      </c>
    </row>
    <row r="3908" spans="1:8" ht="12.75">
      <c r="A3908" s="130">
        <v>38381.07167824074</v>
      </c>
      <c r="C3908" s="153" t="s">
        <v>777</v>
      </c>
      <c r="D3908" s="131">
        <v>518.8520874581387</v>
      </c>
      <c r="F3908" s="131">
        <v>373.75392974522686</v>
      </c>
      <c r="G3908" s="131">
        <v>226.71862149663252</v>
      </c>
      <c r="H3908" s="131">
        <v>518.8520874581387</v>
      </c>
    </row>
    <row r="3910" spans="3:8" ht="12.75">
      <c r="C3910" s="153" t="s">
        <v>778</v>
      </c>
      <c r="D3910" s="131">
        <v>0.8983494593874789</v>
      </c>
      <c r="F3910" s="131">
        <v>1.5642166642053525</v>
      </c>
      <c r="G3910" s="131">
        <v>0.9679453869327399</v>
      </c>
      <c r="H3910" s="131">
        <v>1.5231763805851883</v>
      </c>
    </row>
    <row r="3911" spans="1:10" ht="12.75">
      <c r="A3911" s="147" t="s">
        <v>767</v>
      </c>
      <c r="C3911" s="148" t="s">
        <v>768</v>
      </c>
      <c r="D3911" s="148" t="s">
        <v>769</v>
      </c>
      <c r="F3911" s="148" t="s">
        <v>770</v>
      </c>
      <c r="G3911" s="148" t="s">
        <v>771</v>
      </c>
      <c r="H3911" s="148" t="s">
        <v>772</v>
      </c>
      <c r="I3911" s="149" t="s">
        <v>773</v>
      </c>
      <c r="J3911" s="148" t="s">
        <v>774</v>
      </c>
    </row>
    <row r="3912" spans="1:8" ht="12.75">
      <c r="A3912" s="150" t="s">
        <v>844</v>
      </c>
      <c r="C3912" s="151">
        <v>361.38400000007823</v>
      </c>
      <c r="D3912" s="131">
        <v>61502.163582623005</v>
      </c>
      <c r="F3912" s="131">
        <v>24916</v>
      </c>
      <c r="G3912" s="131">
        <v>25374</v>
      </c>
      <c r="H3912" s="152" t="s">
        <v>694</v>
      </c>
    </row>
    <row r="3914" spans="4:8" ht="12.75">
      <c r="D3914" s="131">
        <v>61469.99395978451</v>
      </c>
      <c r="F3914" s="131">
        <v>25494</v>
      </c>
      <c r="G3914" s="131">
        <v>24472</v>
      </c>
      <c r="H3914" s="152" t="s">
        <v>695</v>
      </c>
    </row>
    <row r="3916" spans="4:8" ht="12.75">
      <c r="D3916" s="131">
        <v>61310.569200217724</v>
      </c>
      <c r="F3916" s="131">
        <v>24740</v>
      </c>
      <c r="G3916" s="131">
        <v>24218</v>
      </c>
      <c r="H3916" s="152" t="s">
        <v>696</v>
      </c>
    </row>
    <row r="3918" spans="1:8" ht="12.75">
      <c r="A3918" s="147" t="s">
        <v>775</v>
      </c>
      <c r="C3918" s="153" t="s">
        <v>776</v>
      </c>
      <c r="D3918" s="131">
        <v>61427.575580875084</v>
      </c>
      <c r="F3918" s="131">
        <v>25050</v>
      </c>
      <c r="G3918" s="131">
        <v>24688</v>
      </c>
      <c r="H3918" s="131">
        <v>36543.96682574512</v>
      </c>
    </row>
    <row r="3919" spans="1:8" ht="12.75">
      <c r="A3919" s="130">
        <v>38381.072118055556</v>
      </c>
      <c r="C3919" s="153" t="s">
        <v>777</v>
      </c>
      <c r="D3919" s="131">
        <v>102.59917638298148</v>
      </c>
      <c r="F3919" s="131">
        <v>394.4565882324695</v>
      </c>
      <c r="G3919" s="131">
        <v>607.5162549265657</v>
      </c>
      <c r="H3919" s="131">
        <v>102.59917638298148</v>
      </c>
    </row>
    <row r="3921" spans="3:8" ht="12.75">
      <c r="C3921" s="153" t="s">
        <v>778</v>
      </c>
      <c r="D3921" s="131">
        <v>0.16702462275741317</v>
      </c>
      <c r="F3921" s="131">
        <v>1.574676998932014</v>
      </c>
      <c r="G3921" s="131">
        <v>2.4607754979203085</v>
      </c>
      <c r="H3921" s="131">
        <v>0.2807554441810095</v>
      </c>
    </row>
    <row r="3922" spans="1:10" ht="12.75">
      <c r="A3922" s="147" t="s">
        <v>767</v>
      </c>
      <c r="C3922" s="148" t="s">
        <v>768</v>
      </c>
      <c r="D3922" s="148" t="s">
        <v>769</v>
      </c>
      <c r="F3922" s="148" t="s">
        <v>770</v>
      </c>
      <c r="G3922" s="148" t="s">
        <v>771</v>
      </c>
      <c r="H3922" s="148" t="s">
        <v>772</v>
      </c>
      <c r="I3922" s="149" t="s">
        <v>773</v>
      </c>
      <c r="J3922" s="148" t="s">
        <v>774</v>
      </c>
    </row>
    <row r="3923" spans="1:8" ht="12.75">
      <c r="A3923" s="150" t="s">
        <v>863</v>
      </c>
      <c r="C3923" s="151">
        <v>371.029</v>
      </c>
      <c r="D3923" s="131">
        <v>58644.956676483154</v>
      </c>
      <c r="F3923" s="131">
        <v>34512</v>
      </c>
      <c r="G3923" s="131">
        <v>32614</v>
      </c>
      <c r="H3923" s="152" t="s">
        <v>697</v>
      </c>
    </row>
    <row r="3925" spans="4:8" ht="12.75">
      <c r="D3925" s="131">
        <v>59648.573435366154</v>
      </c>
      <c r="F3925" s="131">
        <v>34072</v>
      </c>
      <c r="G3925" s="131">
        <v>33318</v>
      </c>
      <c r="H3925" s="152" t="s">
        <v>698</v>
      </c>
    </row>
    <row r="3927" spans="4:8" ht="12.75">
      <c r="D3927" s="131">
        <v>59100.64871364832</v>
      </c>
      <c r="F3927" s="131">
        <v>35172</v>
      </c>
      <c r="G3927" s="131">
        <v>32910</v>
      </c>
      <c r="H3927" s="152" t="s">
        <v>699</v>
      </c>
    </row>
    <row r="3929" spans="1:8" ht="12.75">
      <c r="A3929" s="147" t="s">
        <v>775</v>
      </c>
      <c r="C3929" s="153" t="s">
        <v>776</v>
      </c>
      <c r="D3929" s="131">
        <v>59131.39294183254</v>
      </c>
      <c r="F3929" s="131">
        <v>34585.333333333336</v>
      </c>
      <c r="G3929" s="131">
        <v>32947.333333333336</v>
      </c>
      <c r="H3929" s="131">
        <v>25169.39998904889</v>
      </c>
    </row>
    <row r="3930" spans="1:8" ht="12.75">
      <c r="A3930" s="130">
        <v>38381.07255787037</v>
      </c>
      <c r="C3930" s="153" t="s">
        <v>777</v>
      </c>
      <c r="D3930" s="131">
        <v>502.51423397987077</v>
      </c>
      <c r="F3930" s="131">
        <v>553.6545252531884</v>
      </c>
      <c r="G3930" s="131">
        <v>353.4817298437549</v>
      </c>
      <c r="H3930" s="131">
        <v>502.51423397987077</v>
      </c>
    </row>
    <row r="3932" spans="3:8" ht="12.75">
      <c r="C3932" s="153" t="s">
        <v>778</v>
      </c>
      <c r="D3932" s="131">
        <v>0.849826477915366</v>
      </c>
      <c r="F3932" s="131">
        <v>1.6008361692428053</v>
      </c>
      <c r="G3932" s="131">
        <v>1.0728690126983111</v>
      </c>
      <c r="H3932" s="131">
        <v>1.9965284599494342</v>
      </c>
    </row>
    <row r="3933" spans="1:10" ht="12.75">
      <c r="A3933" s="147" t="s">
        <v>767</v>
      </c>
      <c r="C3933" s="148" t="s">
        <v>768</v>
      </c>
      <c r="D3933" s="148" t="s">
        <v>769</v>
      </c>
      <c r="F3933" s="148" t="s">
        <v>770</v>
      </c>
      <c r="G3933" s="148" t="s">
        <v>771</v>
      </c>
      <c r="H3933" s="148" t="s">
        <v>772</v>
      </c>
      <c r="I3933" s="149" t="s">
        <v>773</v>
      </c>
      <c r="J3933" s="148" t="s">
        <v>774</v>
      </c>
    </row>
    <row r="3934" spans="1:8" ht="12.75">
      <c r="A3934" s="150" t="s">
        <v>838</v>
      </c>
      <c r="C3934" s="151">
        <v>407.77100000018254</v>
      </c>
      <c r="D3934" s="131">
        <v>5713160.047554016</v>
      </c>
      <c r="F3934" s="131">
        <v>86100</v>
      </c>
      <c r="G3934" s="131">
        <v>76000</v>
      </c>
      <c r="H3934" s="152" t="s">
        <v>700</v>
      </c>
    </row>
    <row r="3936" spans="4:8" ht="12.75">
      <c r="D3936" s="131">
        <v>5608295.666069031</v>
      </c>
      <c r="F3936" s="131">
        <v>83500</v>
      </c>
      <c r="G3936" s="131">
        <v>76500</v>
      </c>
      <c r="H3936" s="152" t="s">
        <v>701</v>
      </c>
    </row>
    <row r="3938" spans="4:8" ht="12.75">
      <c r="D3938" s="131">
        <v>5773024.019851685</v>
      </c>
      <c r="F3938" s="131">
        <v>86800</v>
      </c>
      <c r="G3938" s="131">
        <v>75800</v>
      </c>
      <c r="H3938" s="152" t="s">
        <v>702</v>
      </c>
    </row>
    <row r="3940" spans="1:8" ht="12.75">
      <c r="A3940" s="147" t="s">
        <v>775</v>
      </c>
      <c r="C3940" s="153" t="s">
        <v>776</v>
      </c>
      <c r="D3940" s="131">
        <v>5698159.911158243</v>
      </c>
      <c r="F3940" s="131">
        <v>85466.66666666666</v>
      </c>
      <c r="G3940" s="131">
        <v>76100</v>
      </c>
      <c r="H3940" s="131">
        <v>5617453.160634135</v>
      </c>
    </row>
    <row r="3941" spans="1:8" ht="12.75">
      <c r="A3941" s="130">
        <v>38381.07302083333</v>
      </c>
      <c r="C3941" s="153" t="s">
        <v>777</v>
      </c>
      <c r="D3941" s="131">
        <v>83382.31649400649</v>
      </c>
      <c r="F3941" s="131">
        <v>1738.77351409933</v>
      </c>
      <c r="G3941" s="131">
        <v>360.5551275463989</v>
      </c>
      <c r="H3941" s="131">
        <v>83382.31649400649</v>
      </c>
    </row>
    <row r="3943" spans="3:8" ht="12.75">
      <c r="C3943" s="153" t="s">
        <v>778</v>
      </c>
      <c r="D3943" s="131">
        <v>1.4633200505785329</v>
      </c>
      <c r="F3943" s="131">
        <v>2.0344463893517912</v>
      </c>
      <c r="G3943" s="131">
        <v>0.47379123199263984</v>
      </c>
      <c r="H3943" s="131">
        <v>1.484343778392871</v>
      </c>
    </row>
    <row r="3944" spans="1:10" ht="12.75">
      <c r="A3944" s="147" t="s">
        <v>767</v>
      </c>
      <c r="C3944" s="148" t="s">
        <v>768</v>
      </c>
      <c r="D3944" s="148" t="s">
        <v>769</v>
      </c>
      <c r="F3944" s="148" t="s">
        <v>770</v>
      </c>
      <c r="G3944" s="148" t="s">
        <v>771</v>
      </c>
      <c r="H3944" s="148" t="s">
        <v>772</v>
      </c>
      <c r="I3944" s="149" t="s">
        <v>773</v>
      </c>
      <c r="J3944" s="148" t="s">
        <v>774</v>
      </c>
    </row>
    <row r="3945" spans="1:8" ht="12.75">
      <c r="A3945" s="150" t="s">
        <v>845</v>
      </c>
      <c r="C3945" s="151">
        <v>455.40299999993294</v>
      </c>
      <c r="D3945" s="131">
        <v>526990.8504219055</v>
      </c>
      <c r="F3945" s="131">
        <v>48307.5</v>
      </c>
      <c r="G3945" s="131">
        <v>49375</v>
      </c>
      <c r="H3945" s="152" t="s">
        <v>703</v>
      </c>
    </row>
    <row r="3947" spans="4:8" ht="12.75">
      <c r="D3947" s="131">
        <v>523169.67152261734</v>
      </c>
      <c r="F3947" s="131">
        <v>48355</v>
      </c>
      <c r="G3947" s="131">
        <v>49585</v>
      </c>
      <c r="H3947" s="152" t="s">
        <v>704</v>
      </c>
    </row>
    <row r="3949" spans="4:8" ht="12.75">
      <c r="D3949" s="131">
        <v>524506.4442434311</v>
      </c>
      <c r="F3949" s="131">
        <v>48745</v>
      </c>
      <c r="G3949" s="131">
        <v>49377.5</v>
      </c>
      <c r="H3949" s="152" t="s">
        <v>705</v>
      </c>
    </row>
    <row r="3951" spans="1:8" ht="12.75">
      <c r="A3951" s="147" t="s">
        <v>775</v>
      </c>
      <c r="C3951" s="153" t="s">
        <v>776</v>
      </c>
      <c r="D3951" s="131">
        <v>524888.988729318</v>
      </c>
      <c r="F3951" s="131">
        <v>48469.16666666667</v>
      </c>
      <c r="G3951" s="131">
        <v>49445.83333333333</v>
      </c>
      <c r="H3951" s="131">
        <v>475934.3278766048</v>
      </c>
    </row>
    <row r="3952" spans="1:8" ht="12.75">
      <c r="A3952" s="130">
        <v>38381.07366898148</v>
      </c>
      <c r="C3952" s="153" t="s">
        <v>777</v>
      </c>
      <c r="D3952" s="131">
        <v>1939.0995997928183</v>
      </c>
      <c r="F3952" s="131">
        <v>240.0564169801202</v>
      </c>
      <c r="G3952" s="131">
        <v>120.52835074509787</v>
      </c>
      <c r="H3952" s="131">
        <v>1939.0995997928183</v>
      </c>
    </row>
    <row r="3954" spans="3:8" ht="12.75">
      <c r="C3954" s="153" t="s">
        <v>778</v>
      </c>
      <c r="D3954" s="131">
        <v>0.36943042079947314</v>
      </c>
      <c r="F3954" s="131">
        <v>0.495276551030972</v>
      </c>
      <c r="G3954" s="131">
        <v>0.24375835660928197</v>
      </c>
      <c r="H3954" s="131">
        <v>0.4074300772638463</v>
      </c>
    </row>
    <row r="3957" spans="1:11" ht="12.75">
      <c r="A3957" s="134" t="s">
        <v>741</v>
      </c>
      <c r="D3957" s="137" t="s">
        <v>744</v>
      </c>
      <c r="E3957" s="136" t="s">
        <v>911</v>
      </c>
      <c r="F3957" s="135" t="s">
        <v>742</v>
      </c>
      <c r="G3957" s="136" t="s">
        <v>743</v>
      </c>
      <c r="H3957" s="135" t="s">
        <v>745</v>
      </c>
      <c r="I3957" s="136" t="s">
        <v>746</v>
      </c>
      <c r="J3957" s="135" t="s">
        <v>747</v>
      </c>
      <c r="K3957" s="138">
        <v>0.6764706373214722</v>
      </c>
    </row>
    <row r="3958" spans="6:7" ht="12.75">
      <c r="F3958" s="135" t="s">
        <v>748</v>
      </c>
      <c r="G3958" s="136" t="s">
        <v>749</v>
      </c>
    </row>
    <row r="3959" spans="1:11" ht="12.75">
      <c r="A3959" s="139" t="s">
        <v>750</v>
      </c>
      <c r="B3959" s="140">
        <v>38381.07383101852</v>
      </c>
      <c r="D3959" s="135" t="s">
        <v>751</v>
      </c>
      <c r="E3959" s="136" t="s">
        <v>752</v>
      </c>
      <c r="F3959" s="135" t="s">
        <v>753</v>
      </c>
      <c r="G3959" s="136" t="s">
        <v>754</v>
      </c>
      <c r="H3959" s="135" t="s">
        <v>755</v>
      </c>
      <c r="I3959" s="136" t="s">
        <v>756</v>
      </c>
      <c r="J3959" s="135" t="s">
        <v>757</v>
      </c>
      <c r="K3959" s="138">
        <v>3.1764707565307617</v>
      </c>
    </row>
    <row r="3962" ht="15.75">
      <c r="A3962" s="154" t="s">
        <v>818</v>
      </c>
    </row>
    <row r="3965" spans="1:8" ht="15">
      <c r="A3965" s="155" t="s">
        <v>819</v>
      </c>
      <c r="C3965" s="156" t="s">
        <v>711</v>
      </c>
      <c r="E3965" s="155" t="s">
        <v>820</v>
      </c>
      <c r="H3965" s="155" t="s">
        <v>821</v>
      </c>
    </row>
    <row r="3968" spans="1:11" ht="12.75">
      <c r="A3968" s="157" t="s">
        <v>706</v>
      </c>
      <c r="K3968" s="158" t="s">
        <v>822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workbookViewId="0" topLeftCell="A322">
      <selection activeCell="C354" sqref="C354:F385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7" customWidth="1"/>
    <col min="5" max="5" width="12.28125" style="74" bestFit="1" customWidth="1"/>
    <col min="6" max="6" width="9.140625" style="99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736</v>
      </c>
      <c r="D1" s="104" t="s">
        <v>737</v>
      </c>
      <c r="E1" s="77" t="s">
        <v>738</v>
      </c>
      <c r="F1" s="97" t="s">
        <v>826</v>
      </c>
      <c r="J1" s="78"/>
      <c r="K1" s="78"/>
      <c r="L1" s="79"/>
      <c r="M1" s="79"/>
    </row>
    <row r="2" spans="1:13" ht="11.25">
      <c r="A2" s="15"/>
      <c r="B2" s="15"/>
      <c r="C2" s="76"/>
      <c r="D2" s="105"/>
      <c r="E2" s="77"/>
      <c r="F2" s="97"/>
      <c r="J2" s="78"/>
      <c r="K2" s="78"/>
      <c r="L2" s="79"/>
      <c r="M2" s="79"/>
    </row>
    <row r="3" spans="1:13" ht="11.25">
      <c r="A3" s="80" t="s">
        <v>918</v>
      </c>
      <c r="B3" s="15"/>
      <c r="C3" s="15" t="s">
        <v>901</v>
      </c>
      <c r="D3" s="106">
        <v>38380.84479166667</v>
      </c>
      <c r="E3" s="77">
        <v>448749.65704865416</v>
      </c>
      <c r="F3" s="97">
        <v>0.9944485236994474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902</v>
      </c>
      <c r="D4" s="106">
        <v>38380.8521875</v>
      </c>
      <c r="E4" s="77">
        <v>5790.012400207132</v>
      </c>
      <c r="F4" s="97">
        <v>5.669487444250528</v>
      </c>
      <c r="J4" s="83"/>
      <c r="K4" s="81"/>
      <c r="L4" s="84"/>
      <c r="M4" s="84"/>
    </row>
    <row r="5" spans="1:13" ht="11.25">
      <c r="A5" s="80"/>
      <c r="B5" s="15"/>
      <c r="C5" s="15" t="s">
        <v>786</v>
      </c>
      <c r="D5" s="106">
        <v>38380.85957175926</v>
      </c>
      <c r="E5" s="77">
        <v>26410.735966381173</v>
      </c>
      <c r="F5" s="97">
        <v>4.2340775287397685</v>
      </c>
      <c r="J5" s="83"/>
      <c r="K5" s="81"/>
      <c r="L5" s="84"/>
      <c r="M5" s="84"/>
    </row>
    <row r="6" spans="1:13" ht="11.25">
      <c r="A6" s="80"/>
      <c r="B6" s="15"/>
      <c r="C6" s="15" t="s">
        <v>903</v>
      </c>
      <c r="D6" s="106">
        <v>38380.86696759259</v>
      </c>
      <c r="E6" s="77">
        <v>447575.55248885567</v>
      </c>
      <c r="F6" s="97">
        <v>1.5549487151269934</v>
      </c>
      <c r="J6" s="83"/>
      <c r="K6" s="81"/>
      <c r="L6" s="84"/>
      <c r="M6" s="84"/>
    </row>
    <row r="7" spans="1:13" ht="11.25">
      <c r="A7" s="80"/>
      <c r="B7" s="15"/>
      <c r="C7" s="15" t="s">
        <v>792</v>
      </c>
      <c r="D7" s="106">
        <v>38380.874375</v>
      </c>
      <c r="E7" s="77">
        <v>38256.836471279465</v>
      </c>
      <c r="F7" s="97">
        <v>0.9252189729461476</v>
      </c>
      <c r="J7" s="83"/>
      <c r="K7" s="81"/>
      <c r="L7" s="84"/>
      <c r="M7" s="84"/>
    </row>
    <row r="8" spans="1:13" ht="11.25">
      <c r="A8" s="80"/>
      <c r="B8" s="15"/>
      <c r="C8" s="15" t="s">
        <v>928</v>
      </c>
      <c r="D8" s="106">
        <v>38380.88177083333</v>
      </c>
      <c r="E8" s="77">
        <v>22950.75053464997</v>
      </c>
      <c r="F8" s="97">
        <v>2.9092334599704652</v>
      </c>
      <c r="J8" s="83"/>
      <c r="K8" s="81"/>
      <c r="L8" s="84"/>
      <c r="M8" s="84"/>
    </row>
    <row r="9" spans="1:13" ht="11.25">
      <c r="A9" s="80"/>
      <c r="B9" s="15"/>
      <c r="C9" s="15" t="s">
        <v>904</v>
      </c>
      <c r="D9" s="106">
        <v>38380.88917824074</v>
      </c>
      <c r="E9" s="77">
        <v>446272.75448151893</v>
      </c>
      <c r="F9" s="97">
        <v>2.257270822316487</v>
      </c>
      <c r="J9" s="83"/>
      <c r="K9" s="81"/>
      <c r="L9" s="84"/>
      <c r="M9" s="84"/>
    </row>
    <row r="10" spans="1:13" ht="11.25">
      <c r="A10" s="80"/>
      <c r="B10" s="15"/>
      <c r="C10" s="15" t="s">
        <v>929</v>
      </c>
      <c r="D10" s="106">
        <v>38380.8965625</v>
      </c>
      <c r="E10" s="77">
        <v>10041.424300446992</v>
      </c>
      <c r="F10" s="97">
        <v>4.873218837214047</v>
      </c>
      <c r="J10" s="83"/>
      <c r="K10" s="81"/>
      <c r="L10" s="84"/>
      <c r="M10" s="84"/>
    </row>
    <row r="11" spans="1:13" ht="11.25">
      <c r="A11" s="80"/>
      <c r="B11" s="15"/>
      <c r="C11" s="15" t="s">
        <v>930</v>
      </c>
      <c r="D11" s="106">
        <v>38380.903958333336</v>
      </c>
      <c r="E11" s="77">
        <v>10527.491559914843</v>
      </c>
      <c r="F11" s="97">
        <v>1.4801239354407791</v>
      </c>
      <c r="J11" s="83"/>
      <c r="K11" s="81"/>
      <c r="L11" s="84"/>
      <c r="M11" s="84"/>
    </row>
    <row r="12" spans="1:13" ht="11.25">
      <c r="A12" s="80"/>
      <c r="B12" s="15"/>
      <c r="C12" s="15" t="s">
        <v>931</v>
      </c>
      <c r="D12" s="106">
        <v>38380.91134259259</v>
      </c>
      <c r="E12" s="77">
        <v>10314.599492499534</v>
      </c>
      <c r="F12" s="97">
        <v>5.214809664438139</v>
      </c>
      <c r="J12" s="83"/>
      <c r="K12" s="81"/>
      <c r="L12" s="84"/>
      <c r="M12" s="84"/>
    </row>
    <row r="13" spans="1:13" ht="11.25">
      <c r="A13" s="80"/>
      <c r="B13" s="15"/>
      <c r="C13" s="15" t="s">
        <v>788</v>
      </c>
      <c r="D13" s="106">
        <v>38380.91872685185</v>
      </c>
      <c r="E13" s="77">
        <v>1081026.4702985897</v>
      </c>
      <c r="F13" s="97">
        <v>2.2416144311146122</v>
      </c>
      <c r="J13" s="83"/>
      <c r="K13" s="81"/>
      <c r="L13" s="84"/>
      <c r="M13" s="84"/>
    </row>
    <row r="14" spans="1:13" ht="11.25">
      <c r="A14" s="80"/>
      <c r="B14" s="15"/>
      <c r="C14" s="15" t="s">
        <v>905</v>
      </c>
      <c r="D14" s="106">
        <v>38380.92611111111</v>
      </c>
      <c r="E14" s="77">
        <v>456049.8942624543</v>
      </c>
      <c r="F14" s="97">
        <v>0.043941097565665714</v>
      </c>
      <c r="J14" s="83"/>
      <c r="K14" s="81"/>
      <c r="L14" s="84"/>
      <c r="M14" s="84"/>
    </row>
    <row r="15" spans="1:13" ht="11.25">
      <c r="A15" s="80"/>
      <c r="B15" s="15"/>
      <c r="C15" s="15" t="s">
        <v>787</v>
      </c>
      <c r="D15" s="106">
        <v>38380.933483796296</v>
      </c>
      <c r="E15" s="77">
        <v>6987.64523937813</v>
      </c>
      <c r="F15" s="97">
        <v>4.781276974286088</v>
      </c>
      <c r="J15" s="83"/>
      <c r="K15" s="81"/>
      <c r="L15" s="84"/>
      <c r="M15" s="84"/>
    </row>
    <row r="16" spans="1:13" ht="11.25">
      <c r="A16" s="80"/>
      <c r="B16" s="15"/>
      <c r="C16" s="15" t="s">
        <v>932</v>
      </c>
      <c r="D16" s="106">
        <v>38380.94085648148</v>
      </c>
      <c r="E16" s="77">
        <v>12709.633280322996</v>
      </c>
      <c r="F16" s="97">
        <v>1.5025127185680234</v>
      </c>
      <c r="J16" s="83"/>
      <c r="K16" s="81"/>
      <c r="L16" s="84"/>
      <c r="M16" s="84"/>
    </row>
    <row r="17" spans="1:13" ht="11.25">
      <c r="A17" s="80"/>
      <c r="B17" s="15"/>
      <c r="C17" s="15" t="s">
        <v>933</v>
      </c>
      <c r="D17" s="106">
        <v>38380.94824074074</v>
      </c>
      <c r="E17" s="77">
        <v>10125.69894541881</v>
      </c>
      <c r="F17" s="97">
        <v>1.5228951714207484</v>
      </c>
      <c r="J17" s="83"/>
      <c r="K17" s="81"/>
      <c r="L17" s="84"/>
      <c r="M17" s="84"/>
    </row>
    <row r="18" spans="1:13" ht="11.25">
      <c r="A18" s="80"/>
      <c r="B18" s="15"/>
      <c r="C18" s="15" t="s">
        <v>934</v>
      </c>
      <c r="D18" s="106">
        <v>38380.955613425926</v>
      </c>
      <c r="E18" s="77">
        <v>10474.348308547062</v>
      </c>
      <c r="F18" s="97">
        <v>1.0307295182316814</v>
      </c>
      <c r="J18" s="83"/>
      <c r="K18" s="81"/>
      <c r="L18" s="84"/>
      <c r="M18" s="84"/>
    </row>
    <row r="19" spans="1:13" ht="11.25">
      <c r="A19" s="80"/>
      <c r="B19" s="15"/>
      <c r="C19" s="15" t="s">
        <v>906</v>
      </c>
      <c r="D19" s="106">
        <v>38380.963009259256</v>
      </c>
      <c r="E19" s="77">
        <v>454066.7191799778</v>
      </c>
      <c r="F19" s="97">
        <v>1.5213143056675549</v>
      </c>
      <c r="J19" s="83"/>
      <c r="K19" s="81"/>
      <c r="L19" s="84"/>
      <c r="M19" s="84"/>
    </row>
    <row r="20" spans="1:13" ht="11.25">
      <c r="A20" s="80"/>
      <c r="B20" s="15"/>
      <c r="C20" s="15" t="s">
        <v>935</v>
      </c>
      <c r="D20" s="106">
        <v>38380.97038194445</v>
      </c>
      <c r="E20" s="77">
        <v>26944.190614038664</v>
      </c>
      <c r="F20" s="97">
        <v>1.6023547822105766</v>
      </c>
      <c r="J20" s="83"/>
      <c r="K20" s="81"/>
      <c r="L20" s="84"/>
      <c r="M20" s="84"/>
    </row>
    <row r="21" spans="1:13" ht="11.25">
      <c r="A21" s="80"/>
      <c r="B21" s="15"/>
      <c r="C21" s="15" t="s">
        <v>936</v>
      </c>
      <c r="D21" s="106">
        <v>38380.97777777778</v>
      </c>
      <c r="E21" s="77">
        <v>10867.422166321167</v>
      </c>
      <c r="F21" s="97">
        <v>5.30337479914709</v>
      </c>
      <c r="J21" s="83"/>
      <c r="K21" s="81"/>
      <c r="L21" s="84"/>
      <c r="M21" s="84"/>
    </row>
    <row r="22" spans="1:13" ht="11.25">
      <c r="A22" s="80"/>
      <c r="B22" s="15"/>
      <c r="C22" s="15" t="s">
        <v>937</v>
      </c>
      <c r="D22" s="106">
        <v>38380.98515046296</v>
      </c>
      <c r="E22" s="77">
        <v>7088.764766209346</v>
      </c>
      <c r="F22" s="97">
        <v>4.354528402219491</v>
      </c>
      <c r="J22" s="83"/>
      <c r="K22" s="81"/>
      <c r="L22" s="84"/>
      <c r="M22" s="84"/>
    </row>
    <row r="23" spans="1:13" ht="11.25">
      <c r="A23" s="80"/>
      <c r="B23" s="15"/>
      <c r="C23" s="15" t="s">
        <v>907</v>
      </c>
      <c r="D23" s="106">
        <v>38380.99254629629</v>
      </c>
      <c r="E23" s="77">
        <v>224558.29289976018</v>
      </c>
      <c r="F23" s="97">
        <v>1.8825621645270851</v>
      </c>
      <c r="J23" s="83"/>
      <c r="K23" s="81"/>
      <c r="L23" s="84"/>
      <c r="M23" s="84"/>
    </row>
    <row r="24" spans="1:13" ht="11.25">
      <c r="A24" s="80"/>
      <c r="B24" s="15"/>
      <c r="C24" s="15" t="s">
        <v>908</v>
      </c>
      <c r="D24" s="106">
        <v>38380.999918981484</v>
      </c>
      <c r="E24" s="77">
        <v>459537.73469609255</v>
      </c>
      <c r="F24" s="97">
        <v>0.23756114084688615</v>
      </c>
      <c r="J24" s="83"/>
      <c r="K24" s="81"/>
      <c r="L24" s="84"/>
      <c r="M24" s="84"/>
    </row>
    <row r="25" spans="1:13" ht="11.25">
      <c r="A25" s="80"/>
      <c r="B25" s="15"/>
      <c r="C25" s="15" t="s">
        <v>938</v>
      </c>
      <c r="D25" s="106">
        <v>38381.00728009259</v>
      </c>
      <c r="E25" s="84">
        <v>6628.245500856591</v>
      </c>
      <c r="F25" s="97">
        <v>2.4439271751683735</v>
      </c>
      <c r="J25" s="83"/>
      <c r="K25" s="81"/>
      <c r="L25" s="84"/>
      <c r="M25" s="84"/>
    </row>
    <row r="26" spans="1:13" ht="11.25">
      <c r="A26" s="80"/>
      <c r="B26" s="15"/>
      <c r="C26" s="15" t="s">
        <v>790</v>
      </c>
      <c r="D26" s="106">
        <v>38381.014652777776</v>
      </c>
      <c r="E26" s="84">
        <v>39089.062002695806</v>
      </c>
      <c r="F26" s="97">
        <v>1.6220480036335037</v>
      </c>
      <c r="J26" s="83"/>
      <c r="K26" s="81"/>
      <c r="L26" s="84"/>
      <c r="M26" s="84"/>
    </row>
    <row r="27" spans="1:13" ht="11.25">
      <c r="A27" s="80"/>
      <c r="B27" s="15"/>
      <c r="C27" s="15" t="s">
        <v>939</v>
      </c>
      <c r="D27" s="106">
        <v>38381.02202546296</v>
      </c>
      <c r="E27" s="84">
        <v>33951.12971592227</v>
      </c>
      <c r="F27" s="97">
        <v>0.9749471605325316</v>
      </c>
      <c r="J27" s="83"/>
      <c r="K27" s="81"/>
      <c r="L27" s="84"/>
      <c r="M27" s="84"/>
    </row>
    <row r="28" spans="1:13" ht="11.25">
      <c r="A28" s="80"/>
      <c r="B28" s="15"/>
      <c r="C28" s="15" t="s">
        <v>940</v>
      </c>
      <c r="D28" s="106">
        <v>38381.02940972222</v>
      </c>
      <c r="E28" s="84">
        <v>13571.152019109377</v>
      </c>
      <c r="F28" s="97">
        <v>0.8703570712296116</v>
      </c>
      <c r="J28" s="83"/>
      <c r="K28" s="81"/>
      <c r="L28" s="84"/>
      <c r="M28" s="84"/>
    </row>
    <row r="29" spans="1:13" ht="11.25">
      <c r="A29" s="80"/>
      <c r="B29" s="15"/>
      <c r="C29" s="15" t="s">
        <v>909</v>
      </c>
      <c r="D29" s="106">
        <v>38381.036782407406</v>
      </c>
      <c r="E29" s="84">
        <v>469682.4908108785</v>
      </c>
      <c r="F29" s="97">
        <v>0.8411573517538632</v>
      </c>
      <c r="J29" s="83"/>
      <c r="K29" s="81"/>
      <c r="L29" s="84"/>
      <c r="M29" s="84"/>
    </row>
    <row r="30" spans="1:13" ht="11.25">
      <c r="A30" s="80"/>
      <c r="B30" s="15"/>
      <c r="C30" s="15" t="s">
        <v>789</v>
      </c>
      <c r="D30" s="106">
        <v>38381.04417824074</v>
      </c>
      <c r="E30" s="84">
        <v>1137749.5917259187</v>
      </c>
      <c r="F30" s="97">
        <v>1.3200180867661744</v>
      </c>
      <c r="J30" s="83"/>
      <c r="K30" s="81"/>
      <c r="L30" s="84"/>
      <c r="M30" s="84"/>
    </row>
    <row r="31" spans="1:6" ht="11.25">
      <c r="A31" s="80"/>
      <c r="B31" s="15"/>
      <c r="C31" s="15" t="s">
        <v>941</v>
      </c>
      <c r="D31" s="106">
        <v>38381.05152777778</v>
      </c>
      <c r="E31" s="84">
        <v>5117.778246383796</v>
      </c>
      <c r="F31" s="97">
        <v>5.825225599356303</v>
      </c>
    </row>
    <row r="32" spans="1:13" ht="11.25">
      <c r="A32" s="80"/>
      <c r="B32" s="15"/>
      <c r="C32" s="15" t="s">
        <v>791</v>
      </c>
      <c r="D32" s="106">
        <v>38381.058912037035</v>
      </c>
      <c r="E32" s="84">
        <v>7396.496060742427</v>
      </c>
      <c r="F32" s="97">
        <v>1.391674868009863</v>
      </c>
      <c r="L32" s="84"/>
      <c r="M32" s="84"/>
    </row>
    <row r="33" spans="1:12" ht="11.25">
      <c r="A33" s="80"/>
      <c r="B33" s="15"/>
      <c r="C33" s="15" t="s">
        <v>942</v>
      </c>
      <c r="D33" s="106">
        <v>38381.066296296296</v>
      </c>
      <c r="E33" s="84">
        <v>229235.1027771595</v>
      </c>
      <c r="F33" s="97">
        <v>1.4096988733519786</v>
      </c>
      <c r="L33" s="84"/>
    </row>
    <row r="34" spans="1:13" ht="11.25">
      <c r="A34" s="80"/>
      <c r="B34" s="15"/>
      <c r="C34" s="15" t="s">
        <v>910</v>
      </c>
      <c r="D34" s="106">
        <v>38381.07366898148</v>
      </c>
      <c r="E34" s="84">
        <v>475934.3278766048</v>
      </c>
      <c r="F34" s="97">
        <v>0.4074300772638463</v>
      </c>
      <c r="L34" s="84"/>
      <c r="M34" s="76"/>
    </row>
    <row r="35" spans="1:6" ht="11.25">
      <c r="A35" s="80"/>
      <c r="B35" s="15"/>
      <c r="C35" s="15"/>
      <c r="D35" s="106"/>
      <c r="E35" s="84"/>
      <c r="F35" s="97"/>
    </row>
    <row r="36" spans="1:13" ht="11.25">
      <c r="A36" s="80"/>
      <c r="B36" s="15"/>
      <c r="C36" s="15"/>
      <c r="D36" s="106"/>
      <c r="E36" s="84">
        <v>4639805.101157815</v>
      </c>
      <c r="F36" s="97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6"/>
      <c r="E37" s="84">
        <v>2423504.6946430886</v>
      </c>
      <c r="F37" s="97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6"/>
      <c r="E38" s="84">
        <v>52.232898619778844</v>
      </c>
      <c r="F38" s="97" t="s">
        <v>735</v>
      </c>
      <c r="J38" s="83"/>
      <c r="K38" s="81"/>
      <c r="L38" s="84"/>
      <c r="M38" s="84"/>
    </row>
    <row r="39" spans="1:13" ht="11.25">
      <c r="A39" s="80"/>
      <c r="B39" s="15"/>
      <c r="C39" s="15"/>
      <c r="D39" s="106"/>
      <c r="E39" s="84"/>
      <c r="F39" s="97"/>
      <c r="J39" s="83"/>
      <c r="K39" s="81"/>
      <c r="L39" s="84"/>
      <c r="M39" s="84"/>
    </row>
    <row r="40" spans="1:13" ht="11.25">
      <c r="A40" s="80"/>
      <c r="B40" s="15"/>
      <c r="C40" s="15"/>
      <c r="D40" s="106"/>
      <c r="E40" s="84"/>
      <c r="F40" s="97"/>
      <c r="J40" s="83"/>
      <c r="K40" s="81"/>
      <c r="L40" s="84"/>
      <c r="M40" s="84"/>
    </row>
    <row r="41" spans="1:13" ht="11.25">
      <c r="A41" s="80"/>
      <c r="B41" s="15"/>
      <c r="C41" s="15" t="s">
        <v>736</v>
      </c>
      <c r="D41" s="106" t="s">
        <v>737</v>
      </c>
      <c r="E41" s="84" t="s">
        <v>738</v>
      </c>
      <c r="F41" s="97" t="s">
        <v>826</v>
      </c>
      <c r="J41" s="83"/>
      <c r="K41" s="81"/>
      <c r="L41" s="84"/>
      <c r="M41" s="84"/>
    </row>
    <row r="42" spans="1:13" ht="12.75">
      <c r="A42" s="80" t="s">
        <v>919</v>
      </c>
      <c r="B42" s="15"/>
      <c r="C42" t="s">
        <v>901</v>
      </c>
      <c r="D42" s="130">
        <v>38380.83961805556</v>
      </c>
      <c r="E42" s="131">
        <v>9984.9009253217</v>
      </c>
      <c r="F42" s="131">
        <v>1.1485307456118463</v>
      </c>
      <c r="J42" s="83"/>
      <c r="K42" s="81"/>
      <c r="L42" s="84"/>
      <c r="M42" s="84"/>
    </row>
    <row r="43" spans="1:13" ht="12.75">
      <c r="A43" s="80"/>
      <c r="B43" s="15"/>
      <c r="C43" t="s">
        <v>902</v>
      </c>
      <c r="D43" s="130">
        <v>38380.847025462965</v>
      </c>
      <c r="E43" s="131">
        <v>43.58800393414786</v>
      </c>
      <c r="F43" s="131">
        <v>405.80103185004447</v>
      </c>
      <c r="J43" s="83"/>
      <c r="K43" s="81"/>
      <c r="L43" s="84"/>
      <c r="M43" s="84"/>
    </row>
    <row r="44" spans="1:13" ht="12.75">
      <c r="A44" s="80"/>
      <c r="B44" s="15"/>
      <c r="C44" t="s">
        <v>786</v>
      </c>
      <c r="D44" s="130">
        <v>38380.854409722226</v>
      </c>
      <c r="E44" s="131">
        <v>8642.882635403272</v>
      </c>
      <c r="F44" s="131">
        <v>6.157367946021794</v>
      </c>
      <c r="J44" s="83"/>
      <c r="K44" s="81"/>
      <c r="L44" s="84"/>
      <c r="M44" s="84"/>
    </row>
    <row r="45" spans="1:13" ht="12.75">
      <c r="A45" s="80"/>
      <c r="B45" s="15"/>
      <c r="C45" t="s">
        <v>903</v>
      </c>
      <c r="D45" s="130">
        <v>38380.861805555556</v>
      </c>
      <c r="E45" s="131">
        <v>10362.169442765085</v>
      </c>
      <c r="F45" s="131">
        <v>0.7718652580329673</v>
      </c>
      <c r="J45" s="83"/>
      <c r="K45" s="81"/>
      <c r="L45" s="84"/>
      <c r="M45" s="84"/>
    </row>
    <row r="46" spans="1:13" ht="12.75">
      <c r="A46" s="80"/>
      <c r="B46" s="15"/>
      <c r="C46" t="s">
        <v>792</v>
      </c>
      <c r="D46" s="130">
        <v>38380.86920138889</v>
      </c>
      <c r="E46" s="131">
        <v>16404.060016262072</v>
      </c>
      <c r="F46" s="131">
        <v>2.6187237133421544</v>
      </c>
      <c r="J46" s="83"/>
      <c r="K46" s="81"/>
      <c r="L46" s="84"/>
      <c r="M46" s="84"/>
    </row>
    <row r="47" spans="1:13" ht="12.75">
      <c r="A47" s="80"/>
      <c r="B47" s="15"/>
      <c r="C47" t="s">
        <v>928</v>
      </c>
      <c r="D47" s="130">
        <v>38380.876608796294</v>
      </c>
      <c r="E47" s="131">
        <v>5609.228649436616</v>
      </c>
      <c r="F47" s="131">
        <v>2.594868812235955</v>
      </c>
      <c r="J47" s="83"/>
      <c r="K47" s="81"/>
      <c r="L47" s="84"/>
      <c r="M47" s="84"/>
    </row>
    <row r="48" spans="1:13" ht="12.75">
      <c r="A48" s="80"/>
      <c r="B48" s="15"/>
      <c r="C48" t="s">
        <v>904</v>
      </c>
      <c r="D48" s="130">
        <v>38380.88400462963</v>
      </c>
      <c r="E48" s="131">
        <v>9934.109508826645</v>
      </c>
      <c r="F48" s="131">
        <v>1.2979714296368943</v>
      </c>
      <c r="J48" s="83"/>
      <c r="K48" s="81"/>
      <c r="L48" s="84"/>
      <c r="M48" s="84"/>
    </row>
    <row r="49" spans="1:13" ht="12.75">
      <c r="A49" s="80"/>
      <c r="B49" s="15"/>
      <c r="C49" t="s">
        <v>929</v>
      </c>
      <c r="D49" s="130">
        <v>38380.89141203704</v>
      </c>
      <c r="E49" s="131">
        <v>5973.009486015994</v>
      </c>
      <c r="F49" s="131">
        <v>5.1902332745712725</v>
      </c>
      <c r="J49" s="83"/>
      <c r="K49" s="81"/>
      <c r="L49" s="84"/>
      <c r="M49" s="84"/>
    </row>
    <row r="50" spans="1:13" ht="12.75">
      <c r="A50" s="80"/>
      <c r="B50" s="15"/>
      <c r="C50" t="s">
        <v>930</v>
      </c>
      <c r="D50" s="130">
        <v>38380.89879629629</v>
      </c>
      <c r="E50" s="131">
        <v>5184.296859805258</v>
      </c>
      <c r="F50" s="131">
        <v>10.17964805178724</v>
      </c>
      <c r="J50" s="83"/>
      <c r="K50" s="81"/>
      <c r="L50" s="84"/>
      <c r="M50" s="84"/>
    </row>
    <row r="51" spans="1:13" ht="12.75">
      <c r="A51" s="80"/>
      <c r="B51" s="15"/>
      <c r="C51" t="s">
        <v>931</v>
      </c>
      <c r="D51" s="130">
        <v>38380.906180555554</v>
      </c>
      <c r="E51" s="131">
        <v>10381.976982078704</v>
      </c>
      <c r="F51" s="131">
        <v>3.177374126332652</v>
      </c>
      <c r="J51" s="83"/>
      <c r="K51" s="81"/>
      <c r="L51" s="84"/>
      <c r="M51" s="84"/>
    </row>
    <row r="52" spans="1:13" ht="12.75">
      <c r="A52" s="80"/>
      <c r="B52" s="15"/>
      <c r="C52" t="s">
        <v>788</v>
      </c>
      <c r="D52" s="130">
        <v>38380.91357638889</v>
      </c>
      <c r="E52" s="131">
        <v>3275.2968389286175</v>
      </c>
      <c r="F52" s="131">
        <v>5.348263595741275</v>
      </c>
      <c r="J52" s="83"/>
      <c r="K52" s="81"/>
      <c r="L52" s="84"/>
      <c r="M52" s="84"/>
    </row>
    <row r="53" spans="1:13" ht="12.75">
      <c r="A53" s="80"/>
      <c r="B53" s="15"/>
      <c r="C53" t="s">
        <v>905</v>
      </c>
      <c r="D53" s="130">
        <v>38380.920960648145</v>
      </c>
      <c r="E53" s="131">
        <v>10625.254952377676</v>
      </c>
      <c r="F53" s="131">
        <v>1.6153868715544528</v>
      </c>
      <c r="J53" s="83"/>
      <c r="K53" s="81"/>
      <c r="L53" s="84"/>
      <c r="M53" s="84"/>
    </row>
    <row r="54" spans="1:13" ht="12.75">
      <c r="A54" s="80"/>
      <c r="B54" s="15"/>
      <c r="C54" t="s">
        <v>787</v>
      </c>
      <c r="D54" s="130">
        <v>38380.92833333334</v>
      </c>
      <c r="E54" s="131">
        <v>20090.540539779682</v>
      </c>
      <c r="F54" s="131">
        <v>1.2393061602204938</v>
      </c>
      <c r="J54" s="83"/>
      <c r="K54" s="81"/>
      <c r="L54" s="84"/>
      <c r="M54" s="84"/>
    </row>
    <row r="55" spans="1:13" ht="12.75">
      <c r="A55" s="80"/>
      <c r="B55" s="15"/>
      <c r="C55" t="s">
        <v>932</v>
      </c>
      <c r="D55" s="130">
        <v>38380.93570601852</v>
      </c>
      <c r="E55" s="131">
        <v>7724.586021240563</v>
      </c>
      <c r="F55" s="131">
        <v>3.150896631834146</v>
      </c>
      <c r="J55" s="83"/>
      <c r="K55" s="81"/>
      <c r="L55" s="84"/>
      <c r="M55" s="84"/>
    </row>
    <row r="56" spans="1:13" ht="12.75">
      <c r="A56" s="80"/>
      <c r="B56" s="15"/>
      <c r="C56" t="s">
        <v>933</v>
      </c>
      <c r="D56" s="130">
        <v>38380.943078703705</v>
      </c>
      <c r="E56" s="131">
        <v>6615.147923897788</v>
      </c>
      <c r="F56" s="131">
        <v>1.7753903142037724</v>
      </c>
      <c r="J56" s="83"/>
      <c r="K56" s="81"/>
      <c r="L56" s="84"/>
      <c r="M56" s="84"/>
    </row>
    <row r="57" spans="1:13" ht="12.75">
      <c r="A57" s="80"/>
      <c r="B57" s="15"/>
      <c r="C57" t="s">
        <v>934</v>
      </c>
      <c r="D57" s="130">
        <v>38380.95046296297</v>
      </c>
      <c r="E57" s="131">
        <v>5488.708078537694</v>
      </c>
      <c r="F57" s="131">
        <v>4.713245639756496</v>
      </c>
      <c r="J57" s="83"/>
      <c r="K57" s="81"/>
      <c r="L57" s="84"/>
      <c r="M57" s="84"/>
    </row>
    <row r="58" spans="1:13" ht="12.75">
      <c r="A58" s="80"/>
      <c r="B58" s="15"/>
      <c r="C58" t="s">
        <v>906</v>
      </c>
      <c r="D58" s="130">
        <v>38380.957824074074</v>
      </c>
      <c r="E58" s="131">
        <v>10709.130118055808</v>
      </c>
      <c r="F58" s="131">
        <v>2.4211185444465184</v>
      </c>
      <c r="J58" s="83"/>
      <c r="K58" s="81"/>
      <c r="L58" s="84"/>
      <c r="M58" s="84"/>
    </row>
    <row r="59" spans="1:13" ht="12.75">
      <c r="A59" s="80"/>
      <c r="B59" s="15"/>
      <c r="C59" t="s">
        <v>935</v>
      </c>
      <c r="D59" s="130">
        <v>38380.96523148148</v>
      </c>
      <c r="E59" s="131">
        <v>9147.450366437608</v>
      </c>
      <c r="F59" s="131">
        <v>4.646570484006228</v>
      </c>
      <c r="J59" s="83"/>
      <c r="K59" s="81"/>
      <c r="L59" s="84"/>
      <c r="M59" s="84"/>
    </row>
    <row r="60" spans="1:13" ht="12.75">
      <c r="A60" s="80"/>
      <c r="B60" s="15"/>
      <c r="C60" t="s">
        <v>936</v>
      </c>
      <c r="D60" s="130">
        <v>38380.972604166665</v>
      </c>
      <c r="E60" s="131">
        <v>5960.633592967621</v>
      </c>
      <c r="F60" s="131">
        <v>1.7042341547016897</v>
      </c>
      <c r="J60" s="83"/>
      <c r="K60" s="81"/>
      <c r="L60" s="84"/>
      <c r="M60" s="84"/>
    </row>
    <row r="61" spans="1:13" ht="12.75">
      <c r="A61" s="80"/>
      <c r="B61" s="15"/>
      <c r="C61" t="s">
        <v>937</v>
      </c>
      <c r="D61" s="130">
        <v>38380.98</v>
      </c>
      <c r="E61" s="131">
        <v>14541.740181751733</v>
      </c>
      <c r="F61" s="131">
        <v>2.5794658197579916</v>
      </c>
      <c r="J61" s="83"/>
      <c r="K61" s="81"/>
      <c r="L61" s="84"/>
      <c r="M61" s="84"/>
    </row>
    <row r="62" spans="1:13" ht="12.75">
      <c r="A62" s="80"/>
      <c r="B62" s="15"/>
      <c r="C62" t="s">
        <v>907</v>
      </c>
      <c r="D62" s="130">
        <v>38380.98738425926</v>
      </c>
      <c r="E62" s="131">
        <v>11627.275724196505</v>
      </c>
      <c r="F62" s="131">
        <v>1.9345250339432978</v>
      </c>
      <c r="J62" s="83"/>
      <c r="K62" s="81"/>
      <c r="L62" s="84"/>
      <c r="M62" s="84"/>
    </row>
    <row r="63" spans="1:6" ht="12.75">
      <c r="A63" s="80"/>
      <c r="B63" s="15"/>
      <c r="C63" t="s">
        <v>908</v>
      </c>
      <c r="D63" s="130">
        <v>38380.99475694444</v>
      </c>
      <c r="E63" s="131">
        <v>10879.376208593236</v>
      </c>
      <c r="F63" s="131">
        <v>2.6284995544154532</v>
      </c>
    </row>
    <row r="64" spans="1:13" ht="12.75">
      <c r="A64" s="80"/>
      <c r="B64" s="15"/>
      <c r="C64" t="s">
        <v>938</v>
      </c>
      <c r="D64" s="130">
        <v>38381.00212962963</v>
      </c>
      <c r="E64" s="131">
        <v>18153.577416806733</v>
      </c>
      <c r="F64" s="131">
        <v>3.2948235518419127</v>
      </c>
      <c r="L64" s="84"/>
      <c r="M64" s="84"/>
    </row>
    <row r="65" spans="1:12" ht="12.75">
      <c r="A65" s="80"/>
      <c r="B65" s="15"/>
      <c r="C65" t="s">
        <v>790</v>
      </c>
      <c r="D65" s="130">
        <v>38381.00950231482</v>
      </c>
      <c r="E65" s="131">
        <v>18521.83338306543</v>
      </c>
      <c r="F65" s="131">
        <v>1.6225454008439866</v>
      </c>
      <c r="L65" s="84"/>
    </row>
    <row r="66" spans="1:13" ht="12.75">
      <c r="A66" s="80"/>
      <c r="B66" s="15"/>
      <c r="C66" t="s">
        <v>939</v>
      </c>
      <c r="D66" s="130">
        <v>38381.016863425924</v>
      </c>
      <c r="E66" s="131">
        <v>15426.55728566841</v>
      </c>
      <c r="F66" s="131">
        <v>0.5797775630631588</v>
      </c>
      <c r="L66" s="84"/>
      <c r="M66" s="76"/>
    </row>
    <row r="67" spans="1:6" ht="12.75">
      <c r="A67" s="80"/>
      <c r="B67" s="15"/>
      <c r="C67" t="s">
        <v>940</v>
      </c>
      <c r="D67" s="130">
        <v>38381.024247685185</v>
      </c>
      <c r="E67" s="131">
        <v>9535.132106059631</v>
      </c>
      <c r="F67" s="131">
        <v>5.083613227343951</v>
      </c>
    </row>
    <row r="68" spans="1:13" ht="12.75">
      <c r="A68" s="80"/>
      <c r="B68" s="15"/>
      <c r="C68" t="s">
        <v>909</v>
      </c>
      <c r="D68" s="130">
        <v>38381.03162037037</v>
      </c>
      <c r="E68" s="131">
        <v>11287.042101942658</v>
      </c>
      <c r="F68" s="131">
        <v>6.968680215454095</v>
      </c>
      <c r="J68" s="78"/>
      <c r="K68" s="78"/>
      <c r="L68" s="79"/>
      <c r="M68" s="79"/>
    </row>
    <row r="69" spans="1:13" ht="12.75">
      <c r="A69" s="80"/>
      <c r="B69" s="15"/>
      <c r="C69" t="s">
        <v>789</v>
      </c>
      <c r="D69" s="130">
        <v>38381.03900462963</v>
      </c>
      <c r="E69" s="131">
        <v>4623.120066215102</v>
      </c>
      <c r="F69" s="131">
        <v>15.162376567090902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941</v>
      </c>
      <c r="D70" s="130">
        <v>38381.04638888889</v>
      </c>
      <c r="E70" s="131">
        <v>-103.2396056493815</v>
      </c>
      <c r="F70" s="131"/>
      <c r="J70" s="83"/>
      <c r="K70" s="81"/>
      <c r="L70" s="84"/>
      <c r="M70" s="84"/>
    </row>
    <row r="71" spans="1:13" ht="12.75">
      <c r="A71" s="80"/>
      <c r="B71" s="15"/>
      <c r="C71" t="s">
        <v>791</v>
      </c>
      <c r="D71" s="130">
        <v>38381.05375</v>
      </c>
      <c r="E71" s="131">
        <v>21386.347726490894</v>
      </c>
      <c r="F71" s="131">
        <v>2.7714398960333386</v>
      </c>
      <c r="J71" s="83"/>
      <c r="K71" s="81"/>
      <c r="L71" s="84"/>
      <c r="M71" s="84"/>
    </row>
    <row r="72" spans="1:13" ht="12.75">
      <c r="A72" s="80"/>
      <c r="B72" s="15"/>
      <c r="C72" t="s">
        <v>942</v>
      </c>
      <c r="D72" s="130">
        <v>38381.06112268518</v>
      </c>
      <c r="E72" s="131">
        <v>12327.482752694821</v>
      </c>
      <c r="F72" s="131">
        <v>3.5186031062714114</v>
      </c>
      <c r="J72" s="83"/>
      <c r="K72" s="81"/>
      <c r="L72" s="84"/>
      <c r="M72" s="84"/>
    </row>
    <row r="73" spans="1:13" ht="12.75">
      <c r="A73" s="80"/>
      <c r="B73" s="15"/>
      <c r="C73" t="s">
        <v>910</v>
      </c>
      <c r="D73" s="130">
        <v>38381.068506944444</v>
      </c>
      <c r="E73" s="131">
        <v>11474.082984840403</v>
      </c>
      <c r="F73" s="131">
        <v>1.8179506754253598</v>
      </c>
      <c r="J73" s="83"/>
      <c r="K73" s="81"/>
      <c r="L73" s="84"/>
      <c r="M73" s="84"/>
    </row>
    <row r="74" spans="1:13" ht="11.25">
      <c r="A74" s="80"/>
      <c r="B74" s="15"/>
      <c r="C74" s="15"/>
      <c r="D74" s="106"/>
      <c r="E74" s="84"/>
      <c r="F74" s="97"/>
      <c r="J74" s="83"/>
      <c r="K74" s="81"/>
      <c r="L74" s="84"/>
      <c r="M74" s="84"/>
    </row>
    <row r="75" spans="1:13" ht="11.25">
      <c r="A75" s="80"/>
      <c r="B75" s="15"/>
      <c r="C75" s="15"/>
      <c r="D75" s="106"/>
      <c r="E75" s="84">
        <v>4038904.371986583</v>
      </c>
      <c r="F75" s="97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6"/>
      <c r="E76" s="84">
        <v>2072859.2677294167</v>
      </c>
      <c r="F76" s="97"/>
      <c r="J76" s="83"/>
      <c r="K76" s="81"/>
      <c r="L76" s="84"/>
      <c r="M76" s="84"/>
    </row>
    <row r="77" spans="1:13" ht="11.25">
      <c r="A77" s="80"/>
      <c r="B77" s="15"/>
      <c r="C77" s="15"/>
      <c r="D77" s="106"/>
      <c r="E77" s="84">
        <v>51.322316074293596</v>
      </c>
      <c r="F77" s="97" t="s">
        <v>735</v>
      </c>
      <c r="J77" s="83"/>
      <c r="K77" s="81"/>
      <c r="L77" s="84"/>
      <c r="M77" s="84"/>
    </row>
    <row r="78" spans="1:13" ht="11.25">
      <c r="A78" s="80"/>
      <c r="B78" s="15"/>
      <c r="C78" s="15"/>
      <c r="D78" s="106"/>
      <c r="E78" s="84"/>
      <c r="F78" s="97"/>
      <c r="J78" s="83"/>
      <c r="K78" s="81"/>
      <c r="L78" s="84"/>
      <c r="M78" s="84"/>
    </row>
    <row r="79" spans="1:13" ht="11.25">
      <c r="A79" s="80"/>
      <c r="B79" s="15"/>
      <c r="C79" s="15"/>
      <c r="D79" s="106"/>
      <c r="E79" s="15"/>
      <c r="F79" s="98"/>
      <c r="J79" s="83"/>
      <c r="K79" s="81"/>
      <c r="L79" s="84"/>
      <c r="M79" s="84"/>
    </row>
    <row r="80" spans="1:13" ht="11.25">
      <c r="A80" s="80"/>
      <c r="B80" s="15"/>
      <c r="C80" s="15" t="s">
        <v>736</v>
      </c>
      <c r="D80" s="106" t="s">
        <v>737</v>
      </c>
      <c r="E80" s="84" t="s">
        <v>738</v>
      </c>
      <c r="F80" s="97" t="s">
        <v>826</v>
      </c>
      <c r="J80" s="83"/>
      <c r="K80" s="81"/>
      <c r="L80" s="84"/>
      <c r="M80" s="84"/>
    </row>
    <row r="81" spans="1:13" ht="11.25">
      <c r="A81" s="80" t="s">
        <v>920</v>
      </c>
      <c r="B81" s="15"/>
      <c r="C81" s="15" t="s">
        <v>901</v>
      </c>
      <c r="D81" s="106">
        <v>38380.840729166666</v>
      </c>
      <c r="E81" s="84">
        <v>54471.72686788186</v>
      </c>
      <c r="F81" s="97">
        <v>2.4547416836027147</v>
      </c>
      <c r="J81" s="83"/>
      <c r="K81" s="81"/>
      <c r="L81" s="84"/>
      <c r="M81" s="84"/>
    </row>
    <row r="82" spans="1:13" ht="11.25">
      <c r="A82" s="80"/>
      <c r="B82" s="15"/>
      <c r="C82" s="15" t="s">
        <v>902</v>
      </c>
      <c r="D82" s="106">
        <v>38380.84813657407</v>
      </c>
      <c r="E82" s="84">
        <v>562.1428842757613</v>
      </c>
      <c r="F82" s="97">
        <v>6.723728271405906</v>
      </c>
      <c r="J82" s="83"/>
      <c r="K82" s="81"/>
      <c r="L82" s="84"/>
      <c r="M82" s="84"/>
    </row>
    <row r="83" spans="1:13" ht="11.25">
      <c r="A83" s="80"/>
      <c r="B83" s="15"/>
      <c r="C83" s="15" t="s">
        <v>786</v>
      </c>
      <c r="D83" s="106">
        <v>38380.855520833335</v>
      </c>
      <c r="E83" s="84">
        <v>11245.317207686237</v>
      </c>
      <c r="F83" s="97">
        <v>2.682715205554838</v>
      </c>
      <c r="J83" s="83"/>
      <c r="K83" s="81"/>
      <c r="L83" s="84"/>
      <c r="M83" s="84"/>
    </row>
    <row r="84" spans="1:13" ht="11.25">
      <c r="A84" s="80"/>
      <c r="B84" s="15"/>
      <c r="C84" s="15" t="s">
        <v>903</v>
      </c>
      <c r="D84" s="106">
        <v>38380.862916666665</v>
      </c>
      <c r="E84" s="84">
        <v>54990.006830509345</v>
      </c>
      <c r="F84" s="97">
        <v>0.84414954736621</v>
      </c>
      <c r="J84" s="83"/>
      <c r="K84" s="81"/>
      <c r="L84" s="84"/>
      <c r="M84" s="84"/>
    </row>
    <row r="85" spans="1:13" ht="11.25">
      <c r="A85" s="80"/>
      <c r="B85" s="15"/>
      <c r="C85" s="15" t="s">
        <v>792</v>
      </c>
      <c r="D85" s="106">
        <v>38380.8703125</v>
      </c>
      <c r="E85" s="84">
        <v>77866.42370180156</v>
      </c>
      <c r="F85" s="97">
        <v>0.920671914509781</v>
      </c>
      <c r="J85" s="83"/>
      <c r="K85" s="81"/>
      <c r="L85" s="84"/>
      <c r="M85" s="84"/>
    </row>
    <row r="86" spans="1:13" ht="11.25">
      <c r="A86" s="80"/>
      <c r="B86" s="15"/>
      <c r="C86" s="15" t="s">
        <v>928</v>
      </c>
      <c r="D86" s="106">
        <v>38380.87771990741</v>
      </c>
      <c r="E86" s="84">
        <v>53581.10333732374</v>
      </c>
      <c r="F86" s="97">
        <v>3.467147739279493</v>
      </c>
      <c r="J86" s="83"/>
      <c r="K86" s="81"/>
      <c r="L86" s="84"/>
      <c r="M86" s="84"/>
    </row>
    <row r="87" spans="1:13" ht="11.25">
      <c r="A87" s="80"/>
      <c r="B87" s="15"/>
      <c r="C87" s="15" t="s">
        <v>904</v>
      </c>
      <c r="D87" s="106">
        <v>38380.885104166664</v>
      </c>
      <c r="E87" s="84">
        <v>54968.76415747087</v>
      </c>
      <c r="F87" s="97">
        <v>2.0544534735553155</v>
      </c>
      <c r="J87" s="83"/>
      <c r="K87" s="81"/>
      <c r="L87" s="84"/>
      <c r="M87" s="84"/>
    </row>
    <row r="88" spans="1:13" ht="11.25">
      <c r="A88" s="80"/>
      <c r="B88" s="15"/>
      <c r="C88" s="15" t="s">
        <v>929</v>
      </c>
      <c r="D88" s="106">
        <v>38380.89252314815</v>
      </c>
      <c r="E88" s="84">
        <v>45569.55945202869</v>
      </c>
      <c r="F88" s="97">
        <v>1.0332240369140957</v>
      </c>
      <c r="J88" s="83"/>
      <c r="K88" s="81"/>
      <c r="L88" s="84"/>
      <c r="M88" s="84"/>
    </row>
    <row r="89" spans="1:13" ht="11.25">
      <c r="A89" s="80"/>
      <c r="B89" s="15"/>
      <c r="C89" s="15" t="s">
        <v>930</v>
      </c>
      <c r="D89" s="106">
        <v>38380.89989583333</v>
      </c>
      <c r="E89" s="84">
        <v>5969.306470122297</v>
      </c>
      <c r="F89" s="97">
        <v>2.157907221809477</v>
      </c>
      <c r="J89" s="83"/>
      <c r="K89" s="81"/>
      <c r="L89" s="84"/>
      <c r="M89" s="84"/>
    </row>
    <row r="90" spans="1:13" ht="11.25">
      <c r="A90" s="80"/>
      <c r="B90" s="15"/>
      <c r="C90" s="15" t="s">
        <v>931</v>
      </c>
      <c r="D90" s="106">
        <v>38380.90729166667</v>
      </c>
      <c r="E90" s="84">
        <v>23247.781184102656</v>
      </c>
      <c r="F90" s="97">
        <v>3.371686595770236</v>
      </c>
      <c r="J90" s="83"/>
      <c r="K90" s="81"/>
      <c r="L90" s="84"/>
      <c r="M90" s="84"/>
    </row>
    <row r="91" spans="1:13" ht="11.25">
      <c r="A91" s="80"/>
      <c r="B91" s="15"/>
      <c r="C91" s="15" t="s">
        <v>788</v>
      </c>
      <c r="D91" s="106">
        <v>38380.9146875</v>
      </c>
      <c r="E91" s="84">
        <v>2418.0801446777878</v>
      </c>
      <c r="F91" s="97">
        <v>2.22047444969308</v>
      </c>
      <c r="J91" s="83"/>
      <c r="K91" s="81"/>
      <c r="L91" s="84"/>
      <c r="M91" s="84"/>
    </row>
    <row r="92" spans="1:13" ht="11.25">
      <c r="A92" s="80"/>
      <c r="B92" s="15"/>
      <c r="C92" s="15" t="s">
        <v>905</v>
      </c>
      <c r="D92" s="106">
        <v>38380.92207175926</v>
      </c>
      <c r="E92" s="84">
        <v>56644.59908951244</v>
      </c>
      <c r="F92" s="97">
        <v>1.5439417234875175</v>
      </c>
      <c r="J92" s="83"/>
      <c r="K92" s="81"/>
      <c r="L92" s="84"/>
      <c r="M92" s="84"/>
    </row>
    <row r="93" spans="1:13" ht="11.25">
      <c r="A93" s="80"/>
      <c r="B93" s="15"/>
      <c r="C93" s="15" t="s">
        <v>787</v>
      </c>
      <c r="D93" s="106">
        <v>38380.929444444446</v>
      </c>
      <c r="E93" s="84">
        <v>106076.15011904376</v>
      </c>
      <c r="F93" s="97">
        <v>1.0682107199644466</v>
      </c>
      <c r="J93" s="83"/>
      <c r="K93" s="81"/>
      <c r="L93" s="84"/>
      <c r="M93" s="84"/>
    </row>
    <row r="94" spans="1:13" ht="11.25">
      <c r="A94" s="80"/>
      <c r="B94" s="15"/>
      <c r="C94" s="15" t="s">
        <v>932</v>
      </c>
      <c r="D94" s="106">
        <v>38380.93680555555</v>
      </c>
      <c r="E94" s="84">
        <v>4321.283190172395</v>
      </c>
      <c r="F94" s="97">
        <v>1.25256671751225</v>
      </c>
      <c r="J94" s="83"/>
      <c r="K94" s="81"/>
      <c r="L94" s="84"/>
      <c r="M94" s="84"/>
    </row>
    <row r="95" spans="1:13" ht="11.25">
      <c r="A95" s="80"/>
      <c r="B95" s="15"/>
      <c r="C95" s="15" t="s">
        <v>933</v>
      </c>
      <c r="D95" s="106">
        <v>38380.944189814814</v>
      </c>
      <c r="E95" s="84">
        <v>8345.979425223415</v>
      </c>
      <c r="F95" s="97">
        <v>1.2108784085406905</v>
      </c>
      <c r="J95" s="83"/>
      <c r="K95" s="81"/>
      <c r="L95" s="84"/>
      <c r="M95" s="84"/>
    </row>
    <row r="96" spans="1:13" ht="11.25">
      <c r="A96" s="80"/>
      <c r="B96" s="15"/>
      <c r="C96" s="15" t="s">
        <v>934</v>
      </c>
      <c r="D96" s="106">
        <v>38380.9515625</v>
      </c>
      <c r="E96" s="84">
        <v>19301.716991817775</v>
      </c>
      <c r="F96" s="97">
        <v>0.8034098712924511</v>
      </c>
      <c r="J96" s="83"/>
      <c r="K96" s="81"/>
      <c r="L96" s="84"/>
      <c r="M96" s="84"/>
    </row>
    <row r="97" spans="1:6" ht="11.25">
      <c r="A97" s="80"/>
      <c r="B97" s="15"/>
      <c r="C97" s="15" t="s">
        <v>906</v>
      </c>
      <c r="D97" s="106">
        <v>38380.95893518518</v>
      </c>
      <c r="E97" s="84">
        <v>59144.733620595944</v>
      </c>
      <c r="F97" s="97">
        <v>1.7325973893251045</v>
      </c>
    </row>
    <row r="98" spans="1:13" ht="11.25">
      <c r="A98" s="80"/>
      <c r="B98" s="15"/>
      <c r="C98" s="15" t="s">
        <v>935</v>
      </c>
      <c r="D98" s="106">
        <v>38380.96633101852</v>
      </c>
      <c r="E98" s="84">
        <v>12135.221129515397</v>
      </c>
      <c r="F98" s="97">
        <v>1.4583037419913303</v>
      </c>
      <c r="L98" s="84"/>
      <c r="M98" s="84"/>
    </row>
    <row r="99" spans="1:12" ht="11.25">
      <c r="A99" s="80"/>
      <c r="B99" s="15"/>
      <c r="C99" s="15" t="s">
        <v>936</v>
      </c>
      <c r="D99" s="106">
        <v>38380.973715277774</v>
      </c>
      <c r="E99" s="84">
        <v>22274.609125677624</v>
      </c>
      <c r="F99" s="97">
        <v>1.2123937376566478</v>
      </c>
      <c r="L99" s="84"/>
    </row>
    <row r="100" spans="1:13" ht="11.25">
      <c r="A100" s="80"/>
      <c r="B100" s="15"/>
      <c r="C100" s="15" t="s">
        <v>937</v>
      </c>
      <c r="D100" s="106">
        <v>38380.981099537035</v>
      </c>
      <c r="E100" s="84">
        <v>40742.52861993049</v>
      </c>
      <c r="F100" s="97">
        <v>0.7476177416712997</v>
      </c>
      <c r="L100" s="84"/>
      <c r="M100" s="76"/>
    </row>
    <row r="101" spans="1:6" ht="11.25">
      <c r="A101" s="80"/>
      <c r="B101" s="15"/>
      <c r="C101" s="15" t="s">
        <v>907</v>
      </c>
      <c r="D101" s="106">
        <v>38380.988483796296</v>
      </c>
      <c r="E101" s="84">
        <v>2224.85468241662</v>
      </c>
      <c r="F101" s="97">
        <v>1.918544805699489</v>
      </c>
    </row>
    <row r="102" spans="1:13" ht="11.25">
      <c r="A102" s="80"/>
      <c r="B102" s="15"/>
      <c r="C102" s="15" t="s">
        <v>908</v>
      </c>
      <c r="D102" s="106">
        <v>38380.99586805556</v>
      </c>
      <c r="E102" s="84">
        <v>60390.63694007953</v>
      </c>
      <c r="F102" s="97">
        <v>0.43616371798853637</v>
      </c>
      <c r="J102" s="78"/>
      <c r="K102" s="78"/>
      <c r="L102" s="79"/>
      <c r="M102" s="79"/>
    </row>
    <row r="103" spans="1:13" ht="11.25">
      <c r="A103" s="80"/>
      <c r="B103" s="15"/>
      <c r="C103" s="15" t="s">
        <v>938</v>
      </c>
      <c r="D103" s="106">
        <v>38381.00324074074</v>
      </c>
      <c r="E103" s="15">
        <v>124656.7231992755</v>
      </c>
      <c r="F103" s="98">
        <v>1.9810556587751555</v>
      </c>
      <c r="J103" s="83"/>
      <c r="K103" s="81"/>
      <c r="L103" s="84"/>
      <c r="M103" s="84"/>
    </row>
    <row r="104" spans="1:13" ht="11.25">
      <c r="A104" s="80"/>
      <c r="B104" s="15"/>
      <c r="C104" s="15" t="s">
        <v>790</v>
      </c>
      <c r="D104" s="106">
        <v>38381.010613425926</v>
      </c>
      <c r="E104" s="15">
        <v>85926.8188267037</v>
      </c>
      <c r="F104" s="98">
        <v>1.1669165742133076</v>
      </c>
      <c r="J104" s="83"/>
      <c r="K104" s="81"/>
      <c r="L104" s="84"/>
      <c r="M104" s="84"/>
    </row>
    <row r="105" spans="1:13" ht="11.25">
      <c r="A105" s="80"/>
      <c r="B105" s="15"/>
      <c r="C105" s="15" t="s">
        <v>939</v>
      </c>
      <c r="D105" s="106">
        <v>38381.01797453704</v>
      </c>
      <c r="E105" s="15">
        <v>2555.689657745295</v>
      </c>
      <c r="F105" s="98">
        <v>2.88526128269379</v>
      </c>
      <c r="J105" s="83"/>
      <c r="K105" s="81"/>
      <c r="L105" s="84"/>
      <c r="M105" s="84"/>
    </row>
    <row r="106" spans="1:13" ht="11.25">
      <c r="A106" s="80"/>
      <c r="B106" s="15"/>
      <c r="C106" s="15" t="s">
        <v>940</v>
      </c>
      <c r="D106" s="106">
        <v>38381.025358796294</v>
      </c>
      <c r="E106" s="15">
        <v>14898.741579814376</v>
      </c>
      <c r="F106" s="98">
        <v>0.4515441308600263</v>
      </c>
      <c r="J106" s="83"/>
      <c r="K106" s="81"/>
      <c r="L106" s="84"/>
      <c r="M106" s="84"/>
    </row>
    <row r="107" spans="1:13" ht="11.25">
      <c r="A107" s="80"/>
      <c r="B107" s="15"/>
      <c r="C107" s="15" t="s">
        <v>909</v>
      </c>
      <c r="D107" s="106">
        <v>38381.03273148148</v>
      </c>
      <c r="E107" s="15">
        <v>61366.63196886342</v>
      </c>
      <c r="F107" s="98">
        <v>1.1114857214208294</v>
      </c>
      <c r="J107" s="83"/>
      <c r="K107" s="81"/>
      <c r="L107" s="84"/>
      <c r="M107" s="84"/>
    </row>
    <row r="108" spans="1:13" ht="11.25">
      <c r="A108" s="80"/>
      <c r="B108" s="15"/>
      <c r="C108" s="15" t="s">
        <v>789</v>
      </c>
      <c r="D108" s="106">
        <v>38381.04011574074</v>
      </c>
      <c r="E108" s="15">
        <v>2668.8018636041666</v>
      </c>
      <c r="F108" s="98">
        <v>1.4783840645973343</v>
      </c>
      <c r="J108" s="83"/>
      <c r="K108" s="81"/>
      <c r="L108" s="84"/>
      <c r="M108" s="84"/>
    </row>
    <row r="109" spans="1:13" ht="11.25">
      <c r="A109" s="80"/>
      <c r="B109" s="15"/>
      <c r="C109" s="15" t="s">
        <v>941</v>
      </c>
      <c r="D109" s="106">
        <v>38381.047488425924</v>
      </c>
      <c r="E109" s="15">
        <v>572.707821265392</v>
      </c>
      <c r="F109" s="98">
        <v>3.1710365316783675</v>
      </c>
      <c r="J109" s="83"/>
      <c r="K109" s="81"/>
      <c r="L109" s="84"/>
      <c r="M109" s="84"/>
    </row>
    <row r="110" spans="1:13" ht="11.25">
      <c r="A110" s="80"/>
      <c r="B110" s="15"/>
      <c r="C110" s="15" t="s">
        <v>791</v>
      </c>
      <c r="D110" s="106">
        <v>38381.05486111111</v>
      </c>
      <c r="E110" s="15">
        <v>114638.99023847296</v>
      </c>
      <c r="F110" s="98">
        <v>1.8780600517619896</v>
      </c>
      <c r="J110" s="83"/>
      <c r="K110" s="81"/>
      <c r="L110" s="84"/>
      <c r="M110" s="84"/>
    </row>
    <row r="111" spans="1:13" ht="11.25">
      <c r="A111" s="80"/>
      <c r="B111" s="15"/>
      <c r="C111" s="15" t="s">
        <v>942</v>
      </c>
      <c r="D111" s="106">
        <v>38381.0622337963</v>
      </c>
      <c r="E111" s="15">
        <v>2205.983439160192</v>
      </c>
      <c r="F111" s="98">
        <v>3.3884804974512317</v>
      </c>
      <c r="J111" s="83"/>
      <c r="K111" s="81"/>
      <c r="L111" s="84"/>
      <c r="M111" s="84"/>
    </row>
    <row r="112" spans="1:13" ht="11.25">
      <c r="A112" s="80"/>
      <c r="B112" s="15"/>
      <c r="C112" s="15" t="s">
        <v>910</v>
      </c>
      <c r="D112" s="106">
        <v>38381.06961805555</v>
      </c>
      <c r="E112" s="15">
        <v>64107.514387555595</v>
      </c>
      <c r="F112" s="98">
        <v>0.4123744631335502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6"/>
      <c r="E113" s="15"/>
      <c r="F113" s="98"/>
      <c r="J113" s="83"/>
      <c r="K113" s="81"/>
      <c r="L113" s="84"/>
      <c r="M113" s="84"/>
    </row>
    <row r="114" spans="1:13" ht="11.25">
      <c r="A114" s="80"/>
      <c r="B114" s="15"/>
      <c r="C114" s="15"/>
      <c r="D114" s="106"/>
      <c r="E114" s="15">
        <v>7215784.724979562</v>
      </c>
      <c r="F114" s="98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6"/>
      <c r="E115" s="15">
        <v>2584738.073730859</v>
      </c>
      <c r="F115" s="98"/>
      <c r="J115" s="83"/>
      <c r="K115" s="81"/>
      <c r="L115" s="84"/>
      <c r="M115" s="84"/>
    </row>
    <row r="116" spans="1:13" ht="11.25">
      <c r="A116" s="80"/>
      <c r="B116" s="15"/>
      <c r="C116" s="15"/>
      <c r="D116" s="106"/>
      <c r="E116" s="15">
        <v>35.820609569781475</v>
      </c>
      <c r="F116" s="98" t="s">
        <v>735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6"/>
      <c r="E117" s="15"/>
      <c r="F117" s="98"/>
      <c r="J117" s="83"/>
      <c r="K117" s="81"/>
      <c r="L117" s="84"/>
      <c r="M117" s="84"/>
    </row>
    <row r="118" spans="1:13" ht="11.25">
      <c r="A118" s="80"/>
      <c r="B118" s="15"/>
      <c r="C118" s="15"/>
      <c r="D118" s="106"/>
      <c r="E118" s="15"/>
      <c r="F118" s="98"/>
      <c r="J118" s="83"/>
      <c r="K118" s="81"/>
      <c r="L118" s="84"/>
      <c r="M118" s="84"/>
    </row>
    <row r="119" spans="1:13" ht="11.25">
      <c r="A119" s="80"/>
      <c r="B119" s="15"/>
      <c r="C119" s="15" t="s">
        <v>736</v>
      </c>
      <c r="D119" s="106" t="s">
        <v>737</v>
      </c>
      <c r="E119" s="15" t="s">
        <v>738</v>
      </c>
      <c r="F119" s="98" t="s">
        <v>826</v>
      </c>
      <c r="J119" s="83"/>
      <c r="K119" s="81"/>
      <c r="L119" s="84"/>
      <c r="M119" s="84"/>
    </row>
    <row r="120" spans="1:13" ht="11.25">
      <c r="A120" s="80" t="s">
        <v>921</v>
      </c>
      <c r="B120" s="15"/>
      <c r="C120" s="15" t="s">
        <v>901</v>
      </c>
      <c r="D120" s="106">
        <v>38380.842361111114</v>
      </c>
      <c r="E120" s="15">
        <v>27491.504797385875</v>
      </c>
      <c r="F120" s="98">
        <v>1.1405372422551132</v>
      </c>
      <c r="J120" s="83"/>
      <c r="K120" s="81"/>
      <c r="L120" s="84"/>
      <c r="M120" s="84"/>
    </row>
    <row r="121" spans="1:13" ht="11.25">
      <c r="A121" s="80"/>
      <c r="B121" s="15"/>
      <c r="C121" s="15" t="s">
        <v>902</v>
      </c>
      <c r="D121" s="106">
        <v>38380.849756944444</v>
      </c>
      <c r="E121" s="15">
        <v>3985.997943911113</v>
      </c>
      <c r="F121" s="98">
        <v>3.211987085379544</v>
      </c>
      <c r="J121" s="83"/>
      <c r="K121" s="81"/>
      <c r="L121" s="84"/>
      <c r="M121" s="84"/>
    </row>
    <row r="122" spans="1:13" ht="11.25">
      <c r="A122" s="80"/>
      <c r="B122" s="15"/>
      <c r="C122" s="15" t="s">
        <v>786</v>
      </c>
      <c r="D122" s="106">
        <v>38380.857141203705</v>
      </c>
      <c r="E122" s="15">
        <v>26307.54647731572</v>
      </c>
      <c r="F122" s="98">
        <v>2.8706718209322575</v>
      </c>
      <c r="J122" s="83"/>
      <c r="K122" s="81"/>
      <c r="L122" s="84"/>
      <c r="M122" s="84"/>
    </row>
    <row r="123" spans="1:13" ht="11.25">
      <c r="A123" s="80"/>
      <c r="B123" s="15"/>
      <c r="C123" s="15" t="s">
        <v>903</v>
      </c>
      <c r="D123" s="106">
        <v>38380.86454861111</v>
      </c>
      <c r="E123" s="15">
        <v>27684.77492735303</v>
      </c>
      <c r="F123" s="98">
        <v>1.9126885665192077</v>
      </c>
      <c r="J123" s="83"/>
      <c r="K123" s="81"/>
      <c r="L123" s="84"/>
      <c r="M123" s="84"/>
    </row>
    <row r="124" spans="1:13" ht="11.25">
      <c r="A124" s="80"/>
      <c r="B124" s="15"/>
      <c r="C124" s="15" t="s">
        <v>792</v>
      </c>
      <c r="D124" s="106">
        <v>38380.87194444444</v>
      </c>
      <c r="E124" s="84">
        <v>4811.694766496357</v>
      </c>
      <c r="F124" s="97">
        <v>4.165168167913473</v>
      </c>
      <c r="J124" s="83"/>
      <c r="K124" s="81"/>
      <c r="L124" s="84"/>
      <c r="M124" s="84"/>
    </row>
    <row r="125" spans="1:13" ht="11.25">
      <c r="A125" s="80"/>
      <c r="B125" s="15"/>
      <c r="C125" s="15" t="s">
        <v>928</v>
      </c>
      <c r="D125" s="106">
        <v>38380.87934027778</v>
      </c>
      <c r="E125" s="84">
        <v>4920.751119502281</v>
      </c>
      <c r="F125" s="97">
        <v>5.017259668198985</v>
      </c>
      <c r="J125" s="83"/>
      <c r="K125" s="81"/>
      <c r="L125" s="84"/>
      <c r="M125" s="84"/>
    </row>
    <row r="126" spans="1:13" ht="11.25">
      <c r="A126" s="80"/>
      <c r="B126" s="15"/>
      <c r="C126" s="15" t="s">
        <v>904</v>
      </c>
      <c r="D126" s="106">
        <v>38380.88674768519</v>
      </c>
      <c r="E126" s="84">
        <v>26952.559959677652</v>
      </c>
      <c r="F126" s="97">
        <v>1.6407665084018703</v>
      </c>
      <c r="J126" s="83"/>
      <c r="K126" s="81"/>
      <c r="L126" s="84"/>
      <c r="M126" s="84"/>
    </row>
    <row r="127" spans="1:13" ht="11.25">
      <c r="A127" s="80"/>
      <c r="B127" s="15"/>
      <c r="C127" s="15" t="s">
        <v>929</v>
      </c>
      <c r="D127" s="106">
        <v>38380.89414351852</v>
      </c>
      <c r="E127" s="84">
        <v>19763.080835938454</v>
      </c>
      <c r="F127" s="97">
        <v>1.9961372855348882</v>
      </c>
      <c r="J127" s="83"/>
      <c r="K127" s="81"/>
      <c r="L127" s="84"/>
      <c r="M127" s="84"/>
    </row>
    <row r="128" spans="1:13" ht="11.25">
      <c r="A128" s="80"/>
      <c r="B128" s="15"/>
      <c r="C128" s="15" t="s">
        <v>930</v>
      </c>
      <c r="D128" s="106">
        <v>38380.90152777778</v>
      </c>
      <c r="E128" s="84">
        <v>15379.565287747306</v>
      </c>
      <c r="F128" s="97">
        <v>1.5821551877256197</v>
      </c>
      <c r="L128" s="84"/>
      <c r="M128" s="76"/>
    </row>
    <row r="129" spans="1:6" ht="11.25">
      <c r="A129" s="80"/>
      <c r="B129" s="15"/>
      <c r="C129" s="15" t="s">
        <v>931</v>
      </c>
      <c r="D129" s="106">
        <v>38380.90892361111</v>
      </c>
      <c r="E129" s="84">
        <v>26068.99921683846</v>
      </c>
      <c r="F129" s="97">
        <v>0.7241225011320932</v>
      </c>
    </row>
    <row r="130" spans="1:13" ht="11.25">
      <c r="A130" s="80"/>
      <c r="B130" s="15"/>
      <c r="C130" s="15" t="s">
        <v>788</v>
      </c>
      <c r="D130" s="106">
        <v>38380.91630787037</v>
      </c>
      <c r="E130" s="84">
        <v>11569.65643341248</v>
      </c>
      <c r="F130" s="97">
        <v>1.6405023588932348</v>
      </c>
      <c r="J130" s="78"/>
      <c r="K130" s="78"/>
      <c r="L130" s="79"/>
      <c r="M130" s="79"/>
    </row>
    <row r="131" spans="1:13" ht="11.25">
      <c r="A131" s="80"/>
      <c r="B131" s="15"/>
      <c r="C131" s="15" t="s">
        <v>905</v>
      </c>
      <c r="D131" s="106">
        <v>38380.92369212963</v>
      </c>
      <c r="E131" s="84">
        <v>27530.018241638056</v>
      </c>
      <c r="F131" s="97">
        <v>0.6336193063268698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787</v>
      </c>
      <c r="D132" s="106">
        <v>38380.93106481482</v>
      </c>
      <c r="E132" s="84">
        <v>4531.907735477218</v>
      </c>
      <c r="F132" s="97">
        <v>4.8211177943378045</v>
      </c>
      <c r="J132" s="83"/>
      <c r="K132" s="81"/>
      <c r="L132" s="84"/>
      <c r="M132" s="84"/>
    </row>
    <row r="133" spans="1:13" ht="11.25">
      <c r="A133" s="80"/>
      <c r="B133" s="15"/>
      <c r="C133" s="15" t="s">
        <v>932</v>
      </c>
      <c r="D133" s="106">
        <v>38380.9384375</v>
      </c>
      <c r="E133" s="84">
        <v>18011.41245495165</v>
      </c>
      <c r="F133" s="97">
        <v>2.2540740261771512</v>
      </c>
      <c r="J133" s="83"/>
      <c r="K133" s="81"/>
      <c r="L133" s="84"/>
      <c r="M133" s="84"/>
    </row>
    <row r="134" spans="1:13" ht="11.25">
      <c r="A134" s="80"/>
      <c r="B134" s="15"/>
      <c r="C134" s="15" t="s">
        <v>933</v>
      </c>
      <c r="D134" s="106">
        <v>38380.945810185185</v>
      </c>
      <c r="E134" s="84">
        <v>7224.602261460469</v>
      </c>
      <c r="F134" s="97">
        <v>0.5748305994642449</v>
      </c>
      <c r="J134" s="83"/>
      <c r="K134" s="81"/>
      <c r="L134" s="84"/>
      <c r="M134" s="84"/>
    </row>
    <row r="135" spans="1:13" ht="11.25">
      <c r="A135" s="80"/>
      <c r="B135" s="15"/>
      <c r="C135" s="15" t="s">
        <v>934</v>
      </c>
      <c r="D135" s="106">
        <v>38380.95318287037</v>
      </c>
      <c r="E135" s="84">
        <v>13112.472255792109</v>
      </c>
      <c r="F135" s="97">
        <v>1.4936000047696265</v>
      </c>
      <c r="J135" s="83"/>
      <c r="K135" s="81"/>
      <c r="L135" s="84"/>
      <c r="M135" s="84"/>
    </row>
    <row r="136" spans="1:13" ht="11.25">
      <c r="A136" s="80"/>
      <c r="B136" s="15"/>
      <c r="C136" s="15" t="s">
        <v>906</v>
      </c>
      <c r="D136" s="106">
        <v>38380.96056712963</v>
      </c>
      <c r="E136" s="84">
        <v>27220.82373687249</v>
      </c>
      <c r="F136" s="97">
        <v>2.709430301210757</v>
      </c>
      <c r="J136" s="83"/>
      <c r="K136" s="81"/>
      <c r="L136" s="84"/>
      <c r="M136" s="84"/>
    </row>
    <row r="137" spans="1:13" ht="11.25">
      <c r="A137" s="80"/>
      <c r="B137" s="15"/>
      <c r="C137" s="15" t="s">
        <v>935</v>
      </c>
      <c r="D137" s="106">
        <v>38380.96796296296</v>
      </c>
      <c r="E137" s="84">
        <v>27091.5376859121</v>
      </c>
      <c r="F137" s="97">
        <v>0.7376077902402833</v>
      </c>
      <c r="J137" s="83"/>
      <c r="K137" s="81"/>
      <c r="L137" s="84"/>
      <c r="M137" s="84"/>
    </row>
    <row r="138" spans="1:13" ht="11.25">
      <c r="A138" s="80"/>
      <c r="B138" s="15"/>
      <c r="C138" s="15" t="s">
        <v>936</v>
      </c>
      <c r="D138" s="106">
        <v>38380.97534722222</v>
      </c>
      <c r="E138" s="84">
        <v>14027.653054375593</v>
      </c>
      <c r="F138" s="97">
        <v>1.4032415528601399</v>
      </c>
      <c r="J138" s="83"/>
      <c r="K138" s="81"/>
      <c r="L138" s="84"/>
      <c r="M138" s="84"/>
    </row>
    <row r="139" spans="1:13" ht="11.25">
      <c r="A139" s="80"/>
      <c r="B139" s="15"/>
      <c r="C139" s="15" t="s">
        <v>937</v>
      </c>
      <c r="D139" s="106">
        <v>38380.98273148148</v>
      </c>
      <c r="E139" s="84">
        <v>14683.749126530953</v>
      </c>
      <c r="F139" s="97">
        <v>2.54566130811165</v>
      </c>
      <c r="J139" s="83"/>
      <c r="K139" s="81"/>
      <c r="L139" s="84"/>
      <c r="M139" s="84"/>
    </row>
    <row r="140" spans="1:13" ht="11.25">
      <c r="A140" s="80"/>
      <c r="B140" s="15"/>
      <c r="C140" s="15" t="s">
        <v>907</v>
      </c>
      <c r="D140" s="106">
        <v>38380.990115740744</v>
      </c>
      <c r="E140" s="84">
        <v>19796.324017444822</v>
      </c>
      <c r="F140" s="97">
        <v>2.1582731802969706</v>
      </c>
      <c r="J140" s="83"/>
      <c r="K140" s="81"/>
      <c r="L140" s="84"/>
      <c r="M140" s="84"/>
    </row>
    <row r="141" spans="1:13" ht="11.25">
      <c r="A141" s="80"/>
      <c r="B141" s="15"/>
      <c r="C141" s="15" t="s">
        <v>908</v>
      </c>
      <c r="D141" s="106">
        <v>38380.99748842593</v>
      </c>
      <c r="E141" s="84">
        <v>27929.774105982204</v>
      </c>
      <c r="F141" s="97">
        <v>2.775075795819073</v>
      </c>
      <c r="J141" s="83"/>
      <c r="K141" s="81"/>
      <c r="L141" s="84"/>
      <c r="M141" s="84"/>
    </row>
    <row r="142" spans="1:13" ht="11.25">
      <c r="A142" s="80"/>
      <c r="B142" s="15"/>
      <c r="C142" s="15" t="s">
        <v>938</v>
      </c>
      <c r="D142" s="106">
        <v>38381.00486111111</v>
      </c>
      <c r="E142" s="84">
        <v>16762.87607602131</v>
      </c>
      <c r="F142" s="97">
        <v>0.8839998554001711</v>
      </c>
      <c r="J142" s="83"/>
      <c r="K142" s="81"/>
      <c r="L142" s="84"/>
      <c r="M142" s="84"/>
    </row>
    <row r="143" spans="1:13" ht="11.25">
      <c r="A143" s="80"/>
      <c r="B143" s="15"/>
      <c r="C143" s="15" t="s">
        <v>790</v>
      </c>
      <c r="D143" s="106">
        <v>38381.0122337963</v>
      </c>
      <c r="E143" s="84">
        <v>4187.3802065973805</v>
      </c>
      <c r="F143" s="97">
        <v>4.0264611762534965</v>
      </c>
      <c r="J143" s="83"/>
      <c r="K143" s="81"/>
      <c r="L143" s="84"/>
      <c r="M143" s="84"/>
    </row>
    <row r="144" spans="1:13" ht="11.25">
      <c r="A144" s="80"/>
      <c r="B144" s="15"/>
      <c r="C144" s="15" t="s">
        <v>939</v>
      </c>
      <c r="D144" s="106">
        <v>38381.01960648148</v>
      </c>
      <c r="E144" s="84">
        <v>5462.957493235668</v>
      </c>
      <c r="F144" s="97">
        <v>2.174271970304224</v>
      </c>
      <c r="J144" s="83"/>
      <c r="K144" s="81"/>
      <c r="L144" s="84"/>
      <c r="M144" s="84"/>
    </row>
    <row r="145" spans="1:13" ht="11.25">
      <c r="A145" s="80"/>
      <c r="B145" s="15"/>
      <c r="C145" s="15" t="s">
        <v>940</v>
      </c>
      <c r="D145" s="106">
        <v>38381.02699074074</v>
      </c>
      <c r="E145" s="84">
        <v>13112.93998043788</v>
      </c>
      <c r="F145" s="97">
        <v>2.5860460201435598</v>
      </c>
      <c r="J145" s="83"/>
      <c r="K145" s="81"/>
      <c r="L145" s="84"/>
      <c r="M145" s="84"/>
    </row>
    <row r="146" spans="1:13" ht="11.25">
      <c r="A146" s="80"/>
      <c r="B146" s="15"/>
      <c r="C146" s="15" t="s">
        <v>909</v>
      </c>
      <c r="D146" s="106">
        <v>38381.03435185185</v>
      </c>
      <c r="E146" s="84">
        <v>28393.2292568166</v>
      </c>
      <c r="F146" s="97">
        <v>0.6104871310059317</v>
      </c>
      <c r="J146" s="83"/>
      <c r="K146" s="81"/>
      <c r="L146" s="84"/>
      <c r="M146" s="84"/>
    </row>
    <row r="147" spans="1:13" ht="11.25">
      <c r="A147" s="80"/>
      <c r="B147" s="15"/>
      <c r="C147" s="15" t="s">
        <v>789</v>
      </c>
      <c r="D147" s="106">
        <v>38381.04174768519</v>
      </c>
      <c r="E147" s="84">
        <v>11967.807884932414</v>
      </c>
      <c r="F147" s="97">
        <v>2.1439418115100333</v>
      </c>
      <c r="J147" s="83"/>
      <c r="K147" s="81"/>
      <c r="L147" s="84"/>
      <c r="M147" s="84"/>
    </row>
    <row r="148" spans="1:13" ht="11.25">
      <c r="A148" s="80"/>
      <c r="B148" s="15"/>
      <c r="C148" s="15" t="s">
        <v>941</v>
      </c>
      <c r="D148" s="106">
        <v>38381.049108796295</v>
      </c>
      <c r="E148" s="84">
        <v>4352.03996816382</v>
      </c>
      <c r="F148" s="97">
        <v>1.0077131947982414</v>
      </c>
      <c r="J148" s="83"/>
      <c r="K148" s="81"/>
      <c r="L148" s="84"/>
      <c r="M148" s="84"/>
    </row>
    <row r="149" spans="1:13" ht="11.25">
      <c r="A149" s="80"/>
      <c r="B149" s="15"/>
      <c r="C149" s="15" t="s">
        <v>791</v>
      </c>
      <c r="D149" s="106">
        <v>38381.05648148148</v>
      </c>
      <c r="E149" s="84">
        <v>4604.881228987683</v>
      </c>
      <c r="F149" s="97">
        <v>4.064452074472374</v>
      </c>
      <c r="J149" s="83"/>
      <c r="K149" s="81"/>
      <c r="L149" s="84"/>
      <c r="M149" s="84"/>
    </row>
    <row r="150" spans="1:13" ht="11.25">
      <c r="A150" s="80"/>
      <c r="B150" s="15"/>
      <c r="C150" s="15" t="s">
        <v>942</v>
      </c>
      <c r="D150" s="106">
        <v>38381.06386574074</v>
      </c>
      <c r="E150" s="84">
        <v>20160.72339153865</v>
      </c>
      <c r="F150" s="97">
        <v>1.1425403895691386</v>
      </c>
      <c r="J150" s="83"/>
      <c r="K150" s="81"/>
      <c r="L150" s="84"/>
      <c r="M150" s="84"/>
    </row>
    <row r="151" spans="1:13" ht="11.25">
      <c r="A151" s="80"/>
      <c r="B151" s="15"/>
      <c r="C151" s="15" t="s">
        <v>910</v>
      </c>
      <c r="D151" s="106">
        <v>38381.071238425924</v>
      </c>
      <c r="E151" s="84">
        <v>28682.008256716785</v>
      </c>
      <c r="F151" s="97">
        <v>0.6765301343134326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6"/>
      <c r="E152" s="84"/>
      <c r="F152" s="97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7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7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7" t="s">
        <v>735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7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7"/>
      <c r="J157" s="83"/>
      <c r="K157" s="81"/>
      <c r="L157" s="84"/>
      <c r="M157" s="84"/>
    </row>
    <row r="158" spans="1:13" ht="11.25">
      <c r="A158" s="80"/>
      <c r="B158" s="15"/>
      <c r="C158" s="15" t="s">
        <v>736</v>
      </c>
      <c r="D158" s="107" t="s">
        <v>737</v>
      </c>
      <c r="E158" s="84" t="s">
        <v>738</v>
      </c>
      <c r="F158" s="97" t="s">
        <v>826</v>
      </c>
      <c r="J158" s="83"/>
      <c r="K158" s="81"/>
      <c r="L158" s="84"/>
      <c r="M158" s="84"/>
    </row>
    <row r="159" spans="1:6" ht="11.25">
      <c r="A159" s="80" t="s">
        <v>922</v>
      </c>
      <c r="B159" s="15"/>
      <c r="C159" s="15" t="s">
        <v>901</v>
      </c>
      <c r="D159" s="107">
        <v>38380.84008101852</v>
      </c>
      <c r="E159" s="84">
        <v>41648.78679185961</v>
      </c>
      <c r="F159" s="97">
        <v>2.602055104240151</v>
      </c>
    </row>
    <row r="160" spans="1:13" ht="11.25">
      <c r="A160" s="80"/>
      <c r="B160" s="15"/>
      <c r="C160" s="15" t="s">
        <v>902</v>
      </c>
      <c r="D160" s="107">
        <v>38380.8475</v>
      </c>
      <c r="E160" s="84">
        <v>794.2691413556815</v>
      </c>
      <c r="F160" s="97">
        <v>43.10169822710368</v>
      </c>
      <c r="L160" s="84"/>
      <c r="M160" s="84"/>
    </row>
    <row r="161" spans="1:12" ht="11.25">
      <c r="A161" s="80"/>
      <c r="B161" s="15"/>
      <c r="C161" s="15" t="s">
        <v>786</v>
      </c>
      <c r="D161" s="107">
        <v>38380.85487268519</v>
      </c>
      <c r="E161" s="84">
        <v>10991.670725996664</v>
      </c>
      <c r="F161" s="97">
        <v>0.810700889728548</v>
      </c>
      <c r="L161" s="84"/>
    </row>
    <row r="162" spans="1:13" ht="11.25">
      <c r="A162" s="80"/>
      <c r="B162" s="15"/>
      <c r="C162" s="15" t="s">
        <v>903</v>
      </c>
      <c r="D162" s="107">
        <v>38380.86226851852</v>
      </c>
      <c r="E162" s="84">
        <v>42377.284348147616</v>
      </c>
      <c r="F162" s="97">
        <v>1.7807346678240734</v>
      </c>
      <c r="L162" s="84"/>
      <c r="M162" s="76"/>
    </row>
    <row r="163" spans="1:6" ht="11.25">
      <c r="A163" s="80"/>
      <c r="B163" s="15"/>
      <c r="C163" s="15" t="s">
        <v>792</v>
      </c>
      <c r="D163" s="107">
        <v>38380.86966435185</v>
      </c>
      <c r="E163" s="84">
        <v>151050.59815370367</v>
      </c>
      <c r="F163" s="97">
        <v>1.9856460759447248</v>
      </c>
    </row>
    <row r="164" spans="1:13" ht="11.25">
      <c r="A164" s="80"/>
      <c r="B164" s="15"/>
      <c r="C164" s="15" t="s">
        <v>928</v>
      </c>
      <c r="D164" s="107">
        <v>38380.877071759256</v>
      </c>
      <c r="E164" s="84">
        <v>14396.761819120113</v>
      </c>
      <c r="F164" s="97">
        <v>0.6064863503883748</v>
      </c>
      <c r="J164" s="78"/>
      <c r="K164" s="78"/>
      <c r="L164" s="79"/>
      <c r="M164" s="79"/>
    </row>
    <row r="165" spans="1:13" ht="11.25">
      <c r="A165" s="80"/>
      <c r="B165" s="15"/>
      <c r="C165" s="15" t="s">
        <v>904</v>
      </c>
      <c r="D165" s="107">
        <v>38380.884467592594</v>
      </c>
      <c r="E165" s="84">
        <v>42660.5377169559</v>
      </c>
      <c r="F165" s="97">
        <v>3.0815943939097448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929</v>
      </c>
      <c r="D166" s="107">
        <v>38380.891875</v>
      </c>
      <c r="E166" s="84">
        <v>16566.794105091423</v>
      </c>
      <c r="F166" s="97">
        <v>0.8869867639385133</v>
      </c>
      <c r="J166" s="83"/>
      <c r="K166" s="81"/>
      <c r="L166" s="84"/>
      <c r="M166" s="84"/>
    </row>
    <row r="167" spans="1:13" ht="11.25">
      <c r="A167" s="80"/>
      <c r="B167" s="15"/>
      <c r="C167" s="15" t="s">
        <v>930</v>
      </c>
      <c r="D167" s="107">
        <v>38380.89925925926</v>
      </c>
      <c r="E167" s="84">
        <v>7906.629781670989</v>
      </c>
      <c r="F167" s="97">
        <v>3.5094597507081216</v>
      </c>
      <c r="J167" s="83"/>
      <c r="K167" s="81"/>
      <c r="L167" s="84"/>
      <c r="M167" s="84"/>
    </row>
    <row r="168" spans="1:13" ht="11.25">
      <c r="A168" s="80"/>
      <c r="B168" s="15"/>
      <c r="C168" s="15" t="s">
        <v>931</v>
      </c>
      <c r="D168" s="107">
        <v>38380.906643518516</v>
      </c>
      <c r="E168" s="84">
        <v>27342.870004603774</v>
      </c>
      <c r="F168" s="97">
        <v>4.02343091572138</v>
      </c>
      <c r="J168" s="83"/>
      <c r="K168" s="81"/>
      <c r="L168" s="84"/>
      <c r="M168" s="84"/>
    </row>
    <row r="169" spans="1:13" ht="11.25">
      <c r="A169" s="80"/>
      <c r="B169" s="15"/>
      <c r="C169" s="15" t="s">
        <v>788</v>
      </c>
      <c r="D169" s="107">
        <v>38380.914039351854</v>
      </c>
      <c r="E169" s="84">
        <v>2716.482838758107</v>
      </c>
      <c r="F169" s="97">
        <v>5.555482463543148</v>
      </c>
      <c r="J169" s="83"/>
      <c r="K169" s="81"/>
      <c r="L169" s="84"/>
      <c r="M169" s="84"/>
    </row>
    <row r="170" spans="1:13" ht="11.25">
      <c r="A170" s="80"/>
      <c r="B170" s="15"/>
      <c r="C170" s="15" t="s">
        <v>905</v>
      </c>
      <c r="D170" s="107">
        <v>38380.921423611115</v>
      </c>
      <c r="E170" s="84">
        <v>44319.188125248475</v>
      </c>
      <c r="F170" s="97">
        <v>0.8647773652537382</v>
      </c>
      <c r="J170" s="83"/>
      <c r="K170" s="81"/>
      <c r="L170" s="84"/>
      <c r="M170" s="84"/>
    </row>
    <row r="171" spans="1:13" ht="11.25">
      <c r="A171" s="80"/>
      <c r="B171" s="15"/>
      <c r="C171" s="15" t="s">
        <v>787</v>
      </c>
      <c r="D171" s="107">
        <v>38380.9287962963</v>
      </c>
      <c r="E171" s="84">
        <v>148430.8235458996</v>
      </c>
      <c r="F171" s="97">
        <v>1.356282432785762</v>
      </c>
      <c r="J171" s="83"/>
      <c r="K171" s="81"/>
      <c r="L171" s="84"/>
      <c r="M171" s="84"/>
    </row>
    <row r="172" spans="1:13" ht="11.25">
      <c r="A172" s="80"/>
      <c r="B172" s="15"/>
      <c r="C172" s="15" t="s">
        <v>932</v>
      </c>
      <c r="D172" s="107">
        <v>38380.93616898148</v>
      </c>
      <c r="E172" s="84">
        <v>15615.709677530285</v>
      </c>
      <c r="F172" s="97">
        <v>2.4201728317147304</v>
      </c>
      <c r="J172" s="83"/>
      <c r="K172" s="81"/>
      <c r="L172" s="84"/>
      <c r="M172" s="84"/>
    </row>
    <row r="173" spans="1:13" ht="11.25">
      <c r="A173" s="80"/>
      <c r="B173" s="15"/>
      <c r="C173" s="15" t="s">
        <v>933</v>
      </c>
      <c r="D173" s="107">
        <v>38380.94354166667</v>
      </c>
      <c r="E173" s="84">
        <v>8464.784995708442</v>
      </c>
      <c r="F173" s="97">
        <v>1.8639901446430824</v>
      </c>
      <c r="J173" s="83"/>
      <c r="K173" s="81"/>
      <c r="L173" s="84"/>
      <c r="M173" s="84"/>
    </row>
    <row r="174" spans="1:13" ht="11.25">
      <c r="A174" s="80"/>
      <c r="B174" s="15"/>
      <c r="C174" s="15" t="s">
        <v>934</v>
      </c>
      <c r="D174" s="107">
        <v>38380.95092592593</v>
      </c>
      <c r="E174" s="84">
        <v>9908.186653482899</v>
      </c>
      <c r="F174" s="97">
        <v>0.9254711462992463</v>
      </c>
      <c r="J174" s="83"/>
      <c r="K174" s="81"/>
      <c r="L174" s="84"/>
      <c r="M174" s="84"/>
    </row>
    <row r="175" spans="1:13" ht="11.25">
      <c r="A175" s="80"/>
      <c r="B175" s="15"/>
      <c r="C175" s="15" t="s">
        <v>906</v>
      </c>
      <c r="D175" s="107">
        <v>38380.95829861111</v>
      </c>
      <c r="E175" s="84">
        <v>44903.74825534882</v>
      </c>
      <c r="F175" s="97">
        <v>1.2441668855416488</v>
      </c>
      <c r="J175" s="83"/>
      <c r="K175" s="81"/>
      <c r="L175" s="84"/>
      <c r="M175" s="84"/>
    </row>
    <row r="176" spans="1:13" ht="11.25">
      <c r="A176" s="80"/>
      <c r="B176" s="15"/>
      <c r="C176" s="15" t="s">
        <v>935</v>
      </c>
      <c r="D176" s="107">
        <v>38380.96569444444</v>
      </c>
      <c r="E176" s="84">
        <v>11576.754986023947</v>
      </c>
      <c r="F176" s="97">
        <v>4.875473763181992</v>
      </c>
      <c r="J176" s="83"/>
      <c r="K176" s="81"/>
      <c r="L176" s="84"/>
      <c r="M176" s="84"/>
    </row>
    <row r="177" spans="1:13" ht="11.25">
      <c r="A177" s="80"/>
      <c r="B177" s="15"/>
      <c r="C177" s="15" t="s">
        <v>936</v>
      </c>
      <c r="D177" s="107">
        <v>38380.973078703704</v>
      </c>
      <c r="E177" s="84">
        <v>11561.221479082496</v>
      </c>
      <c r="F177" s="97">
        <v>1.9327940003721744</v>
      </c>
      <c r="J177" s="83"/>
      <c r="K177" s="81"/>
      <c r="L177" s="84"/>
      <c r="M177" s="84"/>
    </row>
    <row r="178" spans="1:13" ht="11.25">
      <c r="A178" s="80"/>
      <c r="B178" s="15"/>
      <c r="C178" s="15" t="s">
        <v>937</v>
      </c>
      <c r="D178" s="107">
        <v>38380.980462962965</v>
      </c>
      <c r="E178" s="84">
        <v>81060.67614821615</v>
      </c>
      <c r="F178" s="97">
        <v>1.1817970562570166</v>
      </c>
      <c r="J178" s="83"/>
      <c r="K178" s="81"/>
      <c r="L178" s="84"/>
      <c r="M178" s="84"/>
    </row>
    <row r="179" spans="1:13" ht="11.25">
      <c r="A179" s="80"/>
      <c r="B179" s="15"/>
      <c r="C179" s="15" t="s">
        <v>907</v>
      </c>
      <c r="D179" s="107">
        <v>38380.98784722222</v>
      </c>
      <c r="E179" s="84">
        <v>2360.429426494199</v>
      </c>
      <c r="F179" s="97">
        <v>6.583507674482321</v>
      </c>
      <c r="J179" s="83"/>
      <c r="K179" s="81"/>
      <c r="L179" s="84"/>
      <c r="M179" s="84"/>
    </row>
    <row r="180" spans="1:13" ht="11.25">
      <c r="A180" s="80"/>
      <c r="B180" s="15"/>
      <c r="C180" s="15" t="s">
        <v>908</v>
      </c>
      <c r="D180" s="107">
        <v>38380.99521990741</v>
      </c>
      <c r="E180" s="84">
        <v>47079.1967590976</v>
      </c>
      <c r="F180" s="97">
        <v>0.7498536875067738</v>
      </c>
      <c r="J180" s="83"/>
      <c r="K180" s="81"/>
      <c r="L180" s="84"/>
      <c r="M180" s="84"/>
    </row>
    <row r="181" spans="1:13" ht="11.25">
      <c r="A181" s="80"/>
      <c r="B181" s="15"/>
      <c r="C181" s="15" t="s">
        <v>938</v>
      </c>
      <c r="D181" s="107">
        <v>38381.002592592595</v>
      </c>
      <c r="E181" s="84">
        <v>107622.83153368787</v>
      </c>
      <c r="F181" s="97">
        <v>1.753451356826942</v>
      </c>
      <c r="J181" s="83"/>
      <c r="K181" s="81"/>
      <c r="L181" s="84"/>
      <c r="M181" s="84"/>
    </row>
    <row r="182" spans="1:13" ht="11.25">
      <c r="A182" s="80"/>
      <c r="B182" s="15"/>
      <c r="C182" s="15" t="s">
        <v>790</v>
      </c>
      <c r="D182" s="107">
        <v>38381.00996527778</v>
      </c>
      <c r="E182" s="84">
        <v>167734.3206893009</v>
      </c>
      <c r="F182" s="97">
        <v>2.4507321135285265</v>
      </c>
      <c r="J182" s="83"/>
      <c r="K182" s="81"/>
      <c r="L182" s="84"/>
      <c r="M182" s="84"/>
    </row>
    <row r="183" spans="1:13" ht="11.25">
      <c r="A183" s="80"/>
      <c r="B183" s="15"/>
      <c r="C183" s="15" t="s">
        <v>939</v>
      </c>
      <c r="D183" s="107">
        <v>38381.01732638889</v>
      </c>
      <c r="E183" s="84">
        <v>6122.28177408462</v>
      </c>
      <c r="F183" s="97">
        <v>1.272318205730698</v>
      </c>
      <c r="J183" s="83"/>
      <c r="K183" s="81"/>
      <c r="L183" s="84"/>
      <c r="M183" s="84"/>
    </row>
    <row r="184" spans="1:13" ht="11.25">
      <c r="A184" s="80"/>
      <c r="B184" s="15"/>
      <c r="C184" s="15" t="s">
        <v>940</v>
      </c>
      <c r="D184" s="107">
        <v>38381.02471064815</v>
      </c>
      <c r="E184" s="84">
        <v>20064.160156491373</v>
      </c>
      <c r="F184" s="97">
        <v>1.9879383712135041</v>
      </c>
      <c r="J184" s="83"/>
      <c r="K184" s="81"/>
      <c r="L184" s="84"/>
      <c r="M184" s="84"/>
    </row>
    <row r="185" spans="1:13" ht="11.25">
      <c r="A185" s="80"/>
      <c r="B185" s="15"/>
      <c r="C185" s="15" t="s">
        <v>909</v>
      </c>
      <c r="D185" s="107">
        <v>38381.03208333333</v>
      </c>
      <c r="E185" s="84">
        <v>48571.15089677055</v>
      </c>
      <c r="F185" s="97">
        <v>1.4517863899307633</v>
      </c>
      <c r="J185" s="83"/>
      <c r="K185" s="81"/>
      <c r="L185" s="84"/>
      <c r="M185" s="84"/>
    </row>
    <row r="186" spans="1:13" ht="11.25">
      <c r="A186" s="80"/>
      <c r="B186" s="15"/>
      <c r="C186" s="74" t="s">
        <v>789</v>
      </c>
      <c r="D186" s="107">
        <v>38381.03946759259</v>
      </c>
      <c r="E186" s="84">
        <v>2730.0085725651966</v>
      </c>
      <c r="F186" s="97">
        <v>2.119724916622033</v>
      </c>
      <c r="J186" s="83"/>
      <c r="K186" s="81"/>
      <c r="L186" s="84"/>
      <c r="M186" s="84"/>
    </row>
    <row r="187" spans="1:13" ht="11.25">
      <c r="A187" s="80"/>
      <c r="C187" s="74" t="s">
        <v>941</v>
      </c>
      <c r="D187" s="107">
        <v>38381.046851851854</v>
      </c>
      <c r="E187" s="74">
        <v>820.9762308632181</v>
      </c>
      <c r="F187" s="99">
        <v>29.7067176339223</v>
      </c>
      <c r="J187" s="83"/>
      <c r="K187" s="81"/>
      <c r="L187" s="84"/>
      <c r="M187" s="84"/>
    </row>
    <row r="188" spans="1:13" ht="11.25">
      <c r="A188" s="80"/>
      <c r="C188" s="74" t="s">
        <v>791</v>
      </c>
      <c r="D188" s="107">
        <v>38381.05421296296</v>
      </c>
      <c r="E188" s="74">
        <v>158827.18823183843</v>
      </c>
      <c r="F188" s="99">
        <v>2.0039605590483176</v>
      </c>
      <c r="J188" s="83"/>
      <c r="K188" s="81"/>
      <c r="L188" s="84"/>
      <c r="M188" s="84"/>
    </row>
    <row r="189" spans="1:13" ht="11.25">
      <c r="A189" s="80"/>
      <c r="C189" s="74" t="s">
        <v>942</v>
      </c>
      <c r="D189" s="107">
        <v>38381.061585648145</v>
      </c>
      <c r="E189" s="74">
        <v>2534.4145958440204</v>
      </c>
      <c r="F189" s="99">
        <v>5.64292542958308</v>
      </c>
      <c r="J189" s="83"/>
      <c r="K189" s="81"/>
      <c r="L189" s="84"/>
      <c r="M189" s="84"/>
    </row>
    <row r="190" spans="1:13" ht="11.25">
      <c r="A190" s="80"/>
      <c r="C190" s="74" t="s">
        <v>910</v>
      </c>
      <c r="D190" s="107">
        <v>38381.06896990741</v>
      </c>
      <c r="E190" s="74">
        <v>49934.735732325986</v>
      </c>
      <c r="F190" s="99">
        <v>1.6476982261188198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9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9" t="s">
        <v>735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736</v>
      </c>
      <c r="D197" s="107" t="s">
        <v>737</v>
      </c>
      <c r="E197" s="74" t="s">
        <v>738</v>
      </c>
      <c r="F197" s="99" t="s">
        <v>826</v>
      </c>
    </row>
    <row r="198" spans="1:13" ht="11.25">
      <c r="A198" s="80" t="s">
        <v>734</v>
      </c>
      <c r="C198" s="74" t="s">
        <v>901</v>
      </c>
      <c r="D198" s="107">
        <v>38380.84322916667</v>
      </c>
      <c r="E198" s="74">
        <v>33296.64169867043</v>
      </c>
      <c r="F198" s="99">
        <v>1.8431390847325477</v>
      </c>
      <c r="J198" s="78"/>
      <c r="K198" s="78"/>
      <c r="L198" s="79"/>
      <c r="M198" s="79"/>
    </row>
    <row r="199" spans="1:13" ht="11.25">
      <c r="A199" s="80"/>
      <c r="C199" s="74" t="s">
        <v>902</v>
      </c>
      <c r="D199" s="107">
        <v>38380.850625</v>
      </c>
      <c r="E199" s="74">
        <v>126.40424076607387</v>
      </c>
      <c r="F199" s="99">
        <v>91.92267720837735</v>
      </c>
      <c r="H199" s="82"/>
      <c r="J199" s="83"/>
      <c r="K199" s="81"/>
      <c r="L199" s="84"/>
      <c r="M199" s="84"/>
    </row>
    <row r="200" spans="1:13" ht="11.25">
      <c r="A200" s="80"/>
      <c r="C200" s="74" t="s">
        <v>786</v>
      </c>
      <c r="D200" s="107">
        <v>38380.85800925926</v>
      </c>
      <c r="E200" s="74">
        <v>45597.207443209365</v>
      </c>
      <c r="F200" s="99">
        <v>3.150247172187772</v>
      </c>
      <c r="J200" s="83"/>
      <c r="K200" s="81"/>
      <c r="L200" s="84"/>
      <c r="M200" s="84"/>
    </row>
    <row r="201" spans="1:13" ht="11.25">
      <c r="A201" s="80"/>
      <c r="C201" s="74" t="s">
        <v>903</v>
      </c>
      <c r="D201" s="107">
        <v>38380.86541666667</v>
      </c>
      <c r="E201" s="74">
        <v>33777.379476800386</v>
      </c>
      <c r="F201" s="99">
        <v>1.2353997152018725</v>
      </c>
      <c r="J201" s="83"/>
      <c r="K201" s="81"/>
      <c r="L201" s="84"/>
      <c r="M201" s="84"/>
    </row>
    <row r="202" spans="1:13" ht="11.25">
      <c r="A202" s="80"/>
      <c r="C202" s="74" t="s">
        <v>792</v>
      </c>
      <c r="D202" s="107">
        <v>38380.8728125</v>
      </c>
      <c r="E202" s="74">
        <v>7736.445551842194</v>
      </c>
      <c r="F202" s="99">
        <v>0.9373332027648281</v>
      </c>
      <c r="J202" s="83"/>
      <c r="K202" s="81"/>
      <c r="L202" s="84"/>
      <c r="M202" s="84"/>
    </row>
    <row r="203" spans="1:13" ht="11.25">
      <c r="A203" s="80"/>
      <c r="C203" s="74" t="s">
        <v>928</v>
      </c>
      <c r="D203" s="107">
        <v>38380.880208333336</v>
      </c>
      <c r="E203" s="74">
        <v>32977.78484319013</v>
      </c>
      <c r="F203" s="99">
        <v>2.4472834708838618</v>
      </c>
      <c r="J203" s="83"/>
      <c r="K203" s="81"/>
      <c r="L203" s="84"/>
      <c r="M203" s="84"/>
    </row>
    <row r="204" spans="1:13" ht="11.25">
      <c r="A204" s="80"/>
      <c r="C204" s="74" t="s">
        <v>904</v>
      </c>
      <c r="D204" s="107">
        <v>38380.88761574074</v>
      </c>
      <c r="E204" s="74">
        <v>33818.380223830434</v>
      </c>
      <c r="F204" s="99">
        <v>0.7938738210641965</v>
      </c>
      <c r="J204" s="83"/>
      <c r="K204" s="81"/>
      <c r="L204" s="84"/>
      <c r="M204" s="84"/>
    </row>
    <row r="205" spans="1:13" ht="11.25">
      <c r="A205" s="80"/>
      <c r="C205" s="74" t="s">
        <v>929</v>
      </c>
      <c r="D205" s="107">
        <v>38380.89501157407</v>
      </c>
      <c r="E205" s="74">
        <v>27868.863462797133</v>
      </c>
      <c r="F205" s="99">
        <v>1.4572627587147964</v>
      </c>
      <c r="J205" s="83"/>
      <c r="K205" s="81"/>
      <c r="L205" s="84"/>
      <c r="M205" s="84"/>
    </row>
    <row r="206" spans="1:13" ht="11.25">
      <c r="A206" s="80"/>
      <c r="C206" s="74" t="s">
        <v>930</v>
      </c>
      <c r="D206" s="107">
        <v>38380.902395833335</v>
      </c>
      <c r="E206" s="74">
        <v>43014.86834177534</v>
      </c>
      <c r="F206" s="99">
        <v>3.468505346103967</v>
      </c>
      <c r="J206" s="83"/>
      <c r="K206" s="81"/>
      <c r="L206" s="84"/>
      <c r="M206" s="84"/>
    </row>
    <row r="207" spans="1:13" ht="11.25">
      <c r="A207" s="80"/>
      <c r="C207" s="74" t="s">
        <v>931</v>
      </c>
      <c r="D207" s="107">
        <v>38380.909791666665</v>
      </c>
      <c r="E207" s="74">
        <v>22357.404596340344</v>
      </c>
      <c r="F207" s="99">
        <v>0.32622613701304887</v>
      </c>
      <c r="J207" s="83"/>
      <c r="K207" s="81"/>
      <c r="L207" s="84"/>
      <c r="M207" s="84"/>
    </row>
    <row r="208" spans="1:13" ht="11.25">
      <c r="A208" s="80"/>
      <c r="C208" s="74" t="s">
        <v>788</v>
      </c>
      <c r="D208" s="107">
        <v>38380.917175925926</v>
      </c>
      <c r="E208" s="74">
        <v>22128.544029766</v>
      </c>
      <c r="F208" s="99">
        <v>2.311231298937886</v>
      </c>
      <c r="J208" s="83"/>
      <c r="K208" s="81"/>
      <c r="L208" s="84"/>
      <c r="M208" s="84"/>
    </row>
    <row r="209" spans="1:13" ht="11.25">
      <c r="A209" s="80"/>
      <c r="C209" s="74" t="s">
        <v>905</v>
      </c>
      <c r="D209" s="107">
        <v>38380.92454861111</v>
      </c>
      <c r="E209" s="74">
        <v>34194.06447796464</v>
      </c>
      <c r="F209" s="99">
        <v>1.7956153493178735</v>
      </c>
      <c r="J209" s="83"/>
      <c r="K209" s="81"/>
      <c r="L209" s="84"/>
      <c r="M209" s="84"/>
    </row>
    <row r="210" spans="1:13" ht="11.25">
      <c r="A210" s="80"/>
      <c r="C210" s="74" t="s">
        <v>787</v>
      </c>
      <c r="D210" s="107">
        <v>38380.93193287037</v>
      </c>
      <c r="E210" s="74">
        <v>3690.064132265668</v>
      </c>
      <c r="F210" s="99">
        <v>4.119682888970497</v>
      </c>
      <c r="J210" s="83"/>
      <c r="K210" s="81"/>
      <c r="L210" s="84"/>
      <c r="M210" s="84"/>
    </row>
    <row r="211" spans="1:13" ht="11.25">
      <c r="A211" s="80"/>
      <c r="C211" s="74" t="s">
        <v>932</v>
      </c>
      <c r="D211" s="107">
        <v>38380.93929398148</v>
      </c>
      <c r="E211" s="74">
        <v>11569.827091458857</v>
      </c>
      <c r="F211" s="99">
        <v>1.7515229374287131</v>
      </c>
      <c r="J211" s="83"/>
      <c r="K211" s="81"/>
      <c r="L211" s="84"/>
      <c r="M211" s="84"/>
    </row>
    <row r="212" spans="1:13" ht="11.25">
      <c r="A212" s="80"/>
      <c r="C212" s="74" t="s">
        <v>933</v>
      </c>
      <c r="D212" s="107">
        <v>38380.94667824074</v>
      </c>
      <c r="E212" s="74">
        <v>37566.09961081103</v>
      </c>
      <c r="F212" s="99">
        <v>0.9971099346223553</v>
      </c>
      <c r="J212" s="83"/>
      <c r="K212" s="81"/>
      <c r="L212" s="84"/>
      <c r="M212" s="84"/>
    </row>
    <row r="213" spans="1:13" ht="11.25">
      <c r="A213" s="80"/>
      <c r="C213" s="74" t="s">
        <v>934</v>
      </c>
      <c r="D213" s="107">
        <v>38380.954050925924</v>
      </c>
      <c r="E213" s="74">
        <v>43629.58425571125</v>
      </c>
      <c r="F213" s="99">
        <v>1.7625392162587874</v>
      </c>
      <c r="J213" s="83"/>
      <c r="K213" s="81"/>
      <c r="L213" s="84"/>
      <c r="M213" s="84"/>
    </row>
    <row r="214" spans="1:13" ht="11.25">
      <c r="A214" s="80"/>
      <c r="C214" s="74" t="s">
        <v>906</v>
      </c>
      <c r="D214" s="107">
        <v>38380.961435185185</v>
      </c>
      <c r="E214" s="74">
        <v>35341.7797478276</v>
      </c>
      <c r="F214" s="99">
        <v>0.1355510485344057</v>
      </c>
      <c r="J214" s="83"/>
      <c r="K214" s="81"/>
      <c r="L214" s="84"/>
      <c r="M214" s="84"/>
    </row>
    <row r="215" spans="1:13" ht="11.25">
      <c r="A215" s="80"/>
      <c r="C215" s="74" t="s">
        <v>935</v>
      </c>
      <c r="D215" s="107">
        <v>38380.968831018516</v>
      </c>
      <c r="E215" s="74">
        <v>48365.92209382792</v>
      </c>
      <c r="F215" s="99">
        <v>1.1096092042345764</v>
      </c>
      <c r="J215" s="83"/>
      <c r="K215" s="81"/>
      <c r="L215" s="84"/>
      <c r="M215" s="84"/>
    </row>
    <row r="216" spans="1:13" ht="11.25">
      <c r="A216" s="80"/>
      <c r="C216" s="74" t="s">
        <v>936</v>
      </c>
      <c r="D216" s="107">
        <v>38380.97621527778</v>
      </c>
      <c r="E216" s="74">
        <v>52558.95026739004</v>
      </c>
      <c r="F216" s="99">
        <v>1.1087721699451427</v>
      </c>
      <c r="J216" s="83"/>
      <c r="K216" s="81"/>
      <c r="L216" s="84"/>
      <c r="M216" s="84"/>
    </row>
    <row r="217" spans="1:13" ht="11.25">
      <c r="A217" s="80"/>
      <c r="C217" s="74" t="s">
        <v>937</v>
      </c>
      <c r="D217" s="107">
        <v>38380.98359953704</v>
      </c>
      <c r="E217" s="74">
        <v>11934.05621921951</v>
      </c>
      <c r="F217" s="99">
        <v>0.9861145005871907</v>
      </c>
      <c r="J217" s="83"/>
      <c r="K217" s="81"/>
      <c r="L217" s="84"/>
      <c r="M217" s="84"/>
    </row>
    <row r="218" spans="1:13" ht="11.25">
      <c r="A218" s="80"/>
      <c r="C218" s="74" t="s">
        <v>907</v>
      </c>
      <c r="D218" s="107">
        <v>38380.9909837963</v>
      </c>
      <c r="E218" s="74">
        <v>39702.80500184348</v>
      </c>
      <c r="F218" s="99">
        <v>1.3267432762795914</v>
      </c>
      <c r="J218" s="83"/>
      <c r="K218" s="81"/>
      <c r="L218" s="84"/>
      <c r="M218" s="84"/>
    </row>
    <row r="219" spans="1:13" ht="11.25">
      <c r="A219" s="80"/>
      <c r="C219" s="74" t="s">
        <v>908</v>
      </c>
      <c r="D219" s="107">
        <v>38380.99835648148</v>
      </c>
      <c r="E219" s="74">
        <v>35818.24827263484</v>
      </c>
      <c r="F219" s="99">
        <v>0.9801486108709001</v>
      </c>
      <c r="J219" s="83"/>
      <c r="K219" s="81"/>
      <c r="L219" s="84"/>
      <c r="M219" s="84"/>
    </row>
    <row r="220" spans="1:13" ht="11.25">
      <c r="A220" s="80"/>
      <c r="C220" s="74" t="s">
        <v>938</v>
      </c>
      <c r="D220" s="107">
        <v>38381.00572916667</v>
      </c>
      <c r="E220" s="74">
        <v>8876.869763442535</v>
      </c>
      <c r="F220" s="99">
        <v>4.347219874447138</v>
      </c>
      <c r="J220" s="83"/>
      <c r="K220" s="81"/>
      <c r="L220" s="84"/>
      <c r="M220" s="84"/>
    </row>
    <row r="221" spans="1:13" ht="11.25">
      <c r="A221" s="80"/>
      <c r="C221" s="74" t="s">
        <v>790</v>
      </c>
      <c r="D221" s="107">
        <v>38381.01310185185</v>
      </c>
      <c r="E221" s="74">
        <v>8222.069068027655</v>
      </c>
      <c r="F221" s="99">
        <v>2.9731554877673534</v>
      </c>
      <c r="J221" s="83"/>
      <c r="K221" s="81"/>
      <c r="L221" s="84"/>
      <c r="M221" s="84"/>
    </row>
    <row r="222" spans="1:13" ht="11.25">
      <c r="A222" s="80"/>
      <c r="C222" s="74" t="s">
        <v>939</v>
      </c>
      <c r="D222" s="107">
        <v>38381.020474537036</v>
      </c>
      <c r="E222" s="74">
        <v>41092.587417802606</v>
      </c>
      <c r="F222" s="99">
        <v>3.0615613925154417</v>
      </c>
      <c r="J222" s="83"/>
      <c r="K222" s="81"/>
      <c r="L222" s="84"/>
      <c r="M222" s="84"/>
    </row>
    <row r="223" spans="1:13" ht="11.25">
      <c r="A223" s="80"/>
      <c r="C223" s="74" t="s">
        <v>940</v>
      </c>
      <c r="D223" s="107">
        <v>38381.0278587963</v>
      </c>
      <c r="E223" s="74">
        <v>24113.719935899204</v>
      </c>
      <c r="F223" s="99">
        <v>2.6174203285470816</v>
      </c>
      <c r="J223" s="83"/>
      <c r="K223" s="81"/>
      <c r="L223" s="84"/>
      <c r="M223" s="84"/>
    </row>
    <row r="224" spans="1:13" ht="11.25">
      <c r="A224" s="80"/>
      <c r="C224" s="74" t="s">
        <v>909</v>
      </c>
      <c r="D224" s="107">
        <v>38381.035219907404</v>
      </c>
      <c r="E224" s="74">
        <v>36216.21111698171</v>
      </c>
      <c r="F224" s="99">
        <v>1.4794604458941953</v>
      </c>
      <c r="J224" s="83"/>
      <c r="K224" s="81"/>
      <c r="L224" s="84"/>
      <c r="M224" s="84"/>
    </row>
    <row r="225" spans="1:13" ht="11.25">
      <c r="A225" s="80"/>
      <c r="C225" s="74" t="s">
        <v>789</v>
      </c>
      <c r="D225" s="107">
        <v>38381.04261574074</v>
      </c>
      <c r="E225" s="74">
        <v>23793.949894036352</v>
      </c>
      <c r="F225" s="99">
        <v>2.0993046243238984</v>
      </c>
      <c r="J225" s="83"/>
      <c r="K225" s="81"/>
      <c r="L225" s="84"/>
      <c r="M225" s="84"/>
    </row>
    <row r="226" spans="1:13" ht="11.25">
      <c r="A226" s="80"/>
      <c r="C226" s="74" t="s">
        <v>941</v>
      </c>
      <c r="D226" s="107">
        <v>38381.04997685185</v>
      </c>
      <c r="E226" s="74">
        <v>-31.810046086926146</v>
      </c>
      <c r="J226" s="83"/>
      <c r="K226" s="81"/>
      <c r="L226" s="84"/>
      <c r="M226" s="84"/>
    </row>
    <row r="227" spans="1:6" ht="11.25">
      <c r="A227" s="80"/>
      <c r="C227" s="74" t="s">
        <v>791</v>
      </c>
      <c r="D227" s="107">
        <v>38381.05734953703</v>
      </c>
      <c r="E227" s="74">
        <v>4182.313090885713</v>
      </c>
      <c r="F227" s="99">
        <v>5.537962005467653</v>
      </c>
    </row>
    <row r="228" spans="1:13" ht="11.25">
      <c r="A228" s="80"/>
      <c r="C228" s="74" t="s">
        <v>942</v>
      </c>
      <c r="D228" s="107">
        <v>38381.064733796295</v>
      </c>
      <c r="E228" s="74">
        <v>40581.05033070534</v>
      </c>
      <c r="F228" s="99">
        <v>2.2179333833083272</v>
      </c>
      <c r="H228" s="83"/>
      <c r="M228" s="77"/>
    </row>
    <row r="229" spans="1:6" ht="11.25">
      <c r="A229" s="80"/>
      <c r="C229" s="74" t="s">
        <v>910</v>
      </c>
      <c r="D229" s="107">
        <v>38381.072118055556</v>
      </c>
      <c r="E229" s="74">
        <v>36543.96682574512</v>
      </c>
      <c r="F229" s="99">
        <v>0.2807554441810095</v>
      </c>
    </row>
    <row r="230" ht="11.25">
      <c r="A230" s="80"/>
    </row>
    <row r="231" spans="1:6" ht="11.25">
      <c r="A231" s="80"/>
      <c r="E231" s="74">
        <v>799516.3286641873</v>
      </c>
      <c r="F231" s="99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9" t="s">
        <v>735</v>
      </c>
    </row>
    <row r="234" ht="11.25">
      <c r="A234" s="80"/>
    </row>
    <row r="235" ht="11.25">
      <c r="A235" s="80"/>
    </row>
    <row r="236" spans="1:6" ht="11.25">
      <c r="A236" s="80"/>
      <c r="C236" s="74" t="s">
        <v>736</v>
      </c>
      <c r="D236" s="107" t="s">
        <v>737</v>
      </c>
      <c r="E236" s="74" t="s">
        <v>738</v>
      </c>
      <c r="F236" s="99" t="s">
        <v>826</v>
      </c>
    </row>
    <row r="237" spans="1:6" ht="11.25">
      <c r="A237" s="80" t="s">
        <v>923</v>
      </c>
      <c r="C237" s="74" t="s">
        <v>901</v>
      </c>
      <c r="D237" s="107">
        <v>38380.844143518516</v>
      </c>
      <c r="E237" s="74">
        <v>5160964.878683318</v>
      </c>
      <c r="F237" s="99">
        <v>0.5091370926266066</v>
      </c>
    </row>
    <row r="238" spans="1:6" ht="11.25">
      <c r="A238" s="80"/>
      <c r="C238" s="74" t="s">
        <v>902</v>
      </c>
      <c r="D238" s="107">
        <v>38380.851539351854</v>
      </c>
      <c r="E238" s="74">
        <v>8655.201285366993</v>
      </c>
      <c r="F238" s="99">
        <v>5.165609857050238</v>
      </c>
    </row>
    <row r="239" spans="1:6" ht="11.25">
      <c r="A239" s="80"/>
      <c r="C239" s="74" t="s">
        <v>786</v>
      </c>
      <c r="D239" s="107">
        <v>38380.858923611115</v>
      </c>
      <c r="E239" s="74">
        <v>1441891.442677288</v>
      </c>
      <c r="F239" s="99">
        <v>1.056594343491727</v>
      </c>
    </row>
    <row r="240" spans="1:6" ht="11.25">
      <c r="A240" s="80"/>
      <c r="C240" s="74" t="s">
        <v>903</v>
      </c>
      <c r="D240" s="107">
        <v>38380.866319444445</v>
      </c>
      <c r="E240" s="74">
        <v>5277345.387384715</v>
      </c>
      <c r="F240" s="99">
        <v>0.8015023761111507</v>
      </c>
    </row>
    <row r="241" spans="1:6" ht="11.25">
      <c r="A241" s="80"/>
      <c r="C241" s="74" t="s">
        <v>792</v>
      </c>
      <c r="D241" s="107">
        <v>38380.873715277776</v>
      </c>
      <c r="E241" s="74">
        <v>15277.044984661059</v>
      </c>
      <c r="F241" s="99">
        <v>3.002192041019182</v>
      </c>
    </row>
    <row r="242" spans="1:6" ht="11.25">
      <c r="A242" s="80"/>
      <c r="C242" s="74" t="s">
        <v>928</v>
      </c>
      <c r="D242" s="107">
        <v>38380.88112268518</v>
      </c>
      <c r="E242" s="74">
        <v>1090750.8220434089</v>
      </c>
      <c r="F242" s="99">
        <v>1.4907089882981963</v>
      </c>
    </row>
    <row r="243" spans="1:6" ht="11.25">
      <c r="A243" s="80"/>
      <c r="C243" s="74" t="s">
        <v>904</v>
      </c>
      <c r="D243" s="107">
        <v>38380.88853009259</v>
      </c>
      <c r="E243" s="74">
        <v>5267263.2856029775</v>
      </c>
      <c r="F243" s="99">
        <v>1.4971438346575474</v>
      </c>
    </row>
    <row r="244" spans="1:6" ht="11.25">
      <c r="A244" s="80"/>
      <c r="C244" s="74" t="s">
        <v>929</v>
      </c>
      <c r="D244" s="107">
        <v>38380.89592592593</v>
      </c>
      <c r="E244" s="74">
        <v>1094883.0893179055</v>
      </c>
      <c r="F244" s="99">
        <v>0.8363598313023207</v>
      </c>
    </row>
    <row r="245" spans="1:6" ht="11.25">
      <c r="A245" s="80"/>
      <c r="C245" s="74" t="s">
        <v>930</v>
      </c>
      <c r="D245" s="107">
        <v>38380.90331018518</v>
      </c>
      <c r="E245" s="74">
        <v>1186253.5511616801</v>
      </c>
      <c r="F245" s="99">
        <v>1.7728706811538293</v>
      </c>
    </row>
    <row r="246" spans="1:6" ht="11.25">
      <c r="A246" s="80"/>
      <c r="C246" s="74" t="s">
        <v>931</v>
      </c>
      <c r="D246" s="107">
        <v>38380.91069444444</v>
      </c>
      <c r="E246" s="74">
        <v>1024283.2859316771</v>
      </c>
      <c r="F246" s="99">
        <v>1.2670255229211485</v>
      </c>
    </row>
    <row r="247" spans="1:6" ht="11.25">
      <c r="A247" s="80"/>
      <c r="C247" s="74" t="s">
        <v>788</v>
      </c>
      <c r="D247" s="107">
        <v>38380.91809027778</v>
      </c>
      <c r="E247" s="74">
        <v>3769387.0257421853</v>
      </c>
      <c r="F247" s="99">
        <v>1.7369202950827616</v>
      </c>
    </row>
    <row r="248" spans="1:6" ht="11.25">
      <c r="A248" s="80"/>
      <c r="C248" s="74" t="s">
        <v>905</v>
      </c>
      <c r="D248" s="107">
        <v>38380.925462962965</v>
      </c>
      <c r="E248" s="74">
        <v>5237350.808883683</v>
      </c>
      <c r="F248" s="99">
        <v>1.8205788808949908</v>
      </c>
    </row>
    <row r="249" spans="1:6" ht="11.25">
      <c r="A249" s="80"/>
      <c r="C249" s="74" t="s">
        <v>787</v>
      </c>
      <c r="D249" s="107">
        <v>38380.93283564815</v>
      </c>
      <c r="E249" s="74">
        <v>14021.924637422373</v>
      </c>
      <c r="F249" s="99">
        <v>0.8350315665668124</v>
      </c>
    </row>
    <row r="250" spans="1:6" ht="11.25">
      <c r="A250" s="80"/>
      <c r="C250" s="74" t="s">
        <v>932</v>
      </c>
      <c r="D250" s="107">
        <v>38380.94020833333</v>
      </c>
      <c r="E250" s="74">
        <v>1361649.4975830296</v>
      </c>
      <c r="F250" s="99">
        <v>1.597353228484127</v>
      </c>
    </row>
    <row r="251" spans="1:6" ht="11.25">
      <c r="A251" s="80"/>
      <c r="C251" s="74" t="s">
        <v>933</v>
      </c>
      <c r="D251" s="107">
        <v>38380.947592592594</v>
      </c>
      <c r="E251" s="74">
        <v>1174289.3594474113</v>
      </c>
      <c r="F251" s="99">
        <v>0.6709986904886367</v>
      </c>
    </row>
    <row r="252" spans="1:6" ht="11.25">
      <c r="A252" s="80"/>
      <c r="C252" s="74" t="s">
        <v>934</v>
      </c>
      <c r="D252" s="107">
        <v>38380.95496527778</v>
      </c>
      <c r="E252" s="74">
        <v>1177345.4812694164</v>
      </c>
      <c r="F252" s="99">
        <v>2.06406091754689</v>
      </c>
    </row>
    <row r="253" spans="1:6" ht="11.25">
      <c r="A253" s="80"/>
      <c r="C253" s="74" t="s">
        <v>906</v>
      </c>
      <c r="D253" s="107">
        <v>38380.96234953704</v>
      </c>
      <c r="E253" s="74">
        <v>5379513.467907599</v>
      </c>
      <c r="F253" s="99">
        <v>0.7966856967404162</v>
      </c>
    </row>
    <row r="254" spans="1:6" ht="11.25">
      <c r="A254" s="80"/>
      <c r="C254" s="74" t="s">
        <v>935</v>
      </c>
      <c r="D254" s="107">
        <v>38380.96974537037</v>
      </c>
      <c r="E254" s="74">
        <v>1466960.9993156698</v>
      </c>
      <c r="F254" s="99">
        <v>0.28352674405485373</v>
      </c>
    </row>
    <row r="255" spans="1:6" ht="11.25">
      <c r="A255" s="80"/>
      <c r="C255" s="74" t="s">
        <v>936</v>
      </c>
      <c r="D255" s="107">
        <v>38380.97712962963</v>
      </c>
      <c r="E255" s="74">
        <v>945975.5946057539</v>
      </c>
      <c r="F255" s="99">
        <v>0.44657616515442444</v>
      </c>
    </row>
    <row r="256" spans="1:6" ht="11.25">
      <c r="A256" s="80"/>
      <c r="C256" s="74" t="s">
        <v>937</v>
      </c>
      <c r="D256" s="107">
        <v>38380.98451388889</v>
      </c>
      <c r="E256" s="74">
        <v>653986.4184162652</v>
      </c>
      <c r="F256" s="99">
        <v>1.4370635246956653</v>
      </c>
    </row>
    <row r="257" spans="1:6" ht="11.25">
      <c r="A257" s="80"/>
      <c r="C257" s="74" t="s">
        <v>907</v>
      </c>
      <c r="D257" s="107">
        <v>38380.991898148146</v>
      </c>
      <c r="E257" s="74">
        <v>4604474.697454873</v>
      </c>
      <c r="F257" s="99">
        <v>0.8322886141485027</v>
      </c>
    </row>
    <row r="258" spans="1:6" ht="11.25">
      <c r="A258" s="80"/>
      <c r="C258" s="74" t="s">
        <v>908</v>
      </c>
      <c r="D258" s="107">
        <v>38380.99927083333</v>
      </c>
      <c r="E258" s="74">
        <v>5413454.696220622</v>
      </c>
      <c r="F258" s="99">
        <v>0.9126522453961265</v>
      </c>
    </row>
    <row r="259" spans="1:6" ht="11.25">
      <c r="A259" s="80"/>
      <c r="C259" s="74" t="s">
        <v>938</v>
      </c>
      <c r="D259" s="107">
        <v>38381.00664351852</v>
      </c>
      <c r="E259" s="74">
        <v>421250.0607531435</v>
      </c>
      <c r="F259" s="99">
        <v>1.2733457479443644</v>
      </c>
    </row>
    <row r="260" spans="1:6" ht="11.25">
      <c r="A260" s="80"/>
      <c r="C260" s="74" t="s">
        <v>790</v>
      </c>
      <c r="D260" s="107">
        <v>38381.01400462963</v>
      </c>
      <c r="E260" s="74">
        <v>14453.424712704413</v>
      </c>
      <c r="F260" s="99">
        <v>6.462862608644805</v>
      </c>
    </row>
    <row r="261" spans="1:6" ht="11.25">
      <c r="A261" s="80"/>
      <c r="C261" s="74" t="s">
        <v>939</v>
      </c>
      <c r="D261" s="107">
        <v>38381.02137731481</v>
      </c>
      <c r="E261" s="74">
        <v>1444111.9918762543</v>
      </c>
      <c r="F261" s="99">
        <v>0.9124765742990484</v>
      </c>
    </row>
    <row r="262" spans="1:6" ht="11.25">
      <c r="A262" s="80"/>
      <c r="C262" s="74" t="s">
        <v>940</v>
      </c>
      <c r="D262" s="107">
        <v>38381.028761574074</v>
      </c>
      <c r="E262" s="74">
        <v>1114964.420706195</v>
      </c>
      <c r="F262" s="99">
        <v>2.0765438728428087</v>
      </c>
    </row>
    <row r="263" spans="1:6" ht="11.25">
      <c r="A263" s="80"/>
      <c r="C263" s="74" t="s">
        <v>909</v>
      </c>
      <c r="D263" s="107">
        <v>38381.03613425926</v>
      </c>
      <c r="E263" s="74">
        <v>5555993.347499391</v>
      </c>
      <c r="F263" s="99">
        <v>2.0679414239690406</v>
      </c>
    </row>
    <row r="264" spans="1:6" ht="11.25">
      <c r="A264" s="80"/>
      <c r="C264" s="74" t="s">
        <v>789</v>
      </c>
      <c r="D264" s="107">
        <v>38381.04351851852</v>
      </c>
      <c r="E264" s="74">
        <v>4018290.5996125895</v>
      </c>
      <c r="F264" s="99">
        <v>1.6746173253917769</v>
      </c>
    </row>
    <row r="265" spans="1:6" ht="11.25">
      <c r="A265" s="80"/>
      <c r="C265" s="74" t="s">
        <v>941</v>
      </c>
      <c r="D265" s="107">
        <v>38381.050891203704</v>
      </c>
      <c r="E265" s="74">
        <v>10035.879958846535</v>
      </c>
      <c r="F265" s="99">
        <v>1.8068993420511532</v>
      </c>
    </row>
    <row r="266" spans="1:6" ht="11.25">
      <c r="A266" s="80"/>
      <c r="C266" s="74" t="s">
        <v>791</v>
      </c>
      <c r="D266" s="107">
        <v>38381.05826388889</v>
      </c>
      <c r="E266" s="74">
        <v>12983.725264521016</v>
      </c>
      <c r="F266" s="99">
        <v>2.8064785887172916</v>
      </c>
    </row>
    <row r="267" spans="1:6" ht="11.25">
      <c r="A267" s="80"/>
      <c r="C267" s="74" t="s">
        <v>942</v>
      </c>
      <c r="D267" s="107">
        <v>38381.06564814815</v>
      </c>
      <c r="E267" s="74">
        <v>4689951.967816159</v>
      </c>
      <c r="F267" s="99">
        <v>2.1736653590961637</v>
      </c>
    </row>
    <row r="268" spans="1:6" ht="11.25">
      <c r="A268" s="80"/>
      <c r="C268" s="74" t="s">
        <v>910</v>
      </c>
      <c r="D268" s="107">
        <v>38381.07302083333</v>
      </c>
      <c r="E268" s="74">
        <v>5617453.160634135</v>
      </c>
      <c r="F268" s="99">
        <v>1.484343778392871</v>
      </c>
    </row>
    <row r="269" ht="11.25">
      <c r="A269" s="80"/>
    </row>
    <row r="270" spans="1:6" ht="11.25">
      <c r="A270" s="80"/>
      <c r="E270" s="74">
        <v>372894.2400833543</v>
      </c>
      <c r="F270" s="99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9" t="s">
        <v>735</v>
      </c>
    </row>
    <row r="273" ht="11.25">
      <c r="A273" s="80"/>
    </row>
    <row r="274" ht="11.25">
      <c r="A274" s="80"/>
    </row>
    <row r="275" spans="1:6" ht="11.25">
      <c r="A275" s="80"/>
      <c r="C275" s="74" t="s">
        <v>736</v>
      </c>
      <c r="D275" s="107" t="s">
        <v>737</v>
      </c>
      <c r="E275" s="74" t="s">
        <v>738</v>
      </c>
      <c r="F275" s="99" t="s">
        <v>826</v>
      </c>
    </row>
    <row r="276" spans="1:6" ht="11.25">
      <c r="A276" s="80" t="s">
        <v>924</v>
      </c>
      <c r="C276" s="74" t="s">
        <v>901</v>
      </c>
      <c r="D276" s="107">
        <v>38380.841412037036</v>
      </c>
      <c r="E276" s="74">
        <v>38801.89293826813</v>
      </c>
      <c r="F276" s="99">
        <v>1.2826555263518684</v>
      </c>
    </row>
    <row r="277" spans="1:6" ht="11.25">
      <c r="A277" s="80"/>
      <c r="C277" s="74" t="s">
        <v>902</v>
      </c>
      <c r="D277" s="107">
        <v>38380.84881944444</v>
      </c>
      <c r="E277" s="74">
        <v>255.5777388456423</v>
      </c>
      <c r="F277" s="99">
        <v>33.238649381638055</v>
      </c>
    </row>
    <row r="278" spans="1:6" ht="11.25">
      <c r="A278" s="80"/>
      <c r="C278" s="74" t="s">
        <v>786</v>
      </c>
      <c r="D278" s="107">
        <v>38380.85619212963</v>
      </c>
      <c r="E278" s="74">
        <v>39014.54129949914</v>
      </c>
      <c r="F278" s="99">
        <v>1.9722506669663</v>
      </c>
    </row>
    <row r="279" spans="1:6" ht="11.25">
      <c r="A279" s="80"/>
      <c r="C279" s="74" t="s">
        <v>903</v>
      </c>
      <c r="D279" s="107">
        <v>38380.863599537035</v>
      </c>
      <c r="E279" s="74">
        <v>38119.17203987131</v>
      </c>
      <c r="F279" s="99">
        <v>1.1854097484876547</v>
      </c>
    </row>
    <row r="280" spans="1:6" ht="11.25">
      <c r="A280" s="80"/>
      <c r="C280" s="74" t="s">
        <v>792</v>
      </c>
      <c r="D280" s="107">
        <v>38380.87099537037</v>
      </c>
      <c r="E280" s="74">
        <v>3107.1288896233705</v>
      </c>
      <c r="F280" s="99">
        <v>2.143592502941031</v>
      </c>
    </row>
    <row r="281" spans="1:6" ht="11.25">
      <c r="A281" s="80"/>
      <c r="C281" s="74" t="s">
        <v>928</v>
      </c>
      <c r="D281" s="107">
        <v>38380.8783912037</v>
      </c>
      <c r="E281" s="74">
        <v>14553.582438379442</v>
      </c>
      <c r="F281" s="99">
        <v>5.204303767781516</v>
      </c>
    </row>
    <row r="282" spans="1:6" ht="11.25">
      <c r="A282" s="80"/>
      <c r="C282" s="74" t="s">
        <v>904</v>
      </c>
      <c r="D282" s="107">
        <v>38380.885787037034</v>
      </c>
      <c r="E282" s="74">
        <v>39489.391674021404</v>
      </c>
      <c r="F282" s="99">
        <v>0.7945418327819533</v>
      </c>
    </row>
    <row r="283" spans="1:6" ht="11.25">
      <c r="A283" s="80"/>
      <c r="C283" s="74" t="s">
        <v>929</v>
      </c>
      <c r="D283" s="107">
        <v>38380.89319444444</v>
      </c>
      <c r="E283" s="74">
        <v>14398.433453491649</v>
      </c>
      <c r="F283" s="99">
        <v>0.7126305775926631</v>
      </c>
    </row>
    <row r="284" spans="1:6" ht="11.25">
      <c r="A284" s="80"/>
      <c r="C284" s="74" t="s">
        <v>930</v>
      </c>
      <c r="D284" s="107">
        <v>38380.9005787037</v>
      </c>
      <c r="E284" s="74">
        <v>21678.200368460264</v>
      </c>
      <c r="F284" s="99">
        <v>2.2099531793193035</v>
      </c>
    </row>
    <row r="285" spans="1:6" ht="11.25">
      <c r="A285" s="80"/>
      <c r="C285" s="74" t="s">
        <v>931</v>
      </c>
      <c r="D285" s="107">
        <v>38380.90796296296</v>
      </c>
      <c r="E285" s="74">
        <v>10804.922858008873</v>
      </c>
      <c r="F285" s="99">
        <v>1.7451344559281265</v>
      </c>
    </row>
    <row r="286" spans="1:6" ht="11.25">
      <c r="A286" s="80"/>
      <c r="C286" s="74" t="s">
        <v>788</v>
      </c>
      <c r="D286" s="107">
        <v>38380.915358796294</v>
      </c>
      <c r="E286" s="74">
        <v>20588.300921953196</v>
      </c>
      <c r="F286" s="99">
        <v>1.5235773997189248</v>
      </c>
    </row>
    <row r="287" spans="1:6" ht="11.25">
      <c r="A287" s="80"/>
      <c r="C287" s="74" t="s">
        <v>905</v>
      </c>
      <c r="D287" s="107">
        <v>38380.922743055555</v>
      </c>
      <c r="E287" s="74">
        <v>39557.5065542598</v>
      </c>
      <c r="F287" s="99">
        <v>1.5619715139833192</v>
      </c>
    </row>
    <row r="288" spans="1:6" ht="11.25">
      <c r="A288" s="80"/>
      <c r="C288" s="74" t="s">
        <v>787</v>
      </c>
      <c r="D288" s="107">
        <v>38380.93011574074</v>
      </c>
      <c r="E288" s="74">
        <v>956.5565433854908</v>
      </c>
      <c r="F288" s="99">
        <v>26.017292453857625</v>
      </c>
    </row>
    <row r="289" spans="1:6" ht="11.25">
      <c r="A289" s="80"/>
      <c r="C289" s="74" t="s">
        <v>932</v>
      </c>
      <c r="D289" s="107">
        <v>38380.93748842592</v>
      </c>
      <c r="E289" s="74">
        <v>6216.129896526557</v>
      </c>
      <c r="F289" s="99">
        <v>2.083501625670868</v>
      </c>
    </row>
    <row r="290" spans="1:6" ht="11.25">
      <c r="A290" s="80"/>
      <c r="C290" s="74" t="s">
        <v>933</v>
      </c>
      <c r="D290" s="107">
        <v>38380.944861111115</v>
      </c>
      <c r="E290" s="74">
        <v>18412.225043438804</v>
      </c>
      <c r="F290" s="99">
        <v>1.3301290984769283</v>
      </c>
    </row>
    <row r="291" spans="1:6" ht="11.25">
      <c r="A291" s="80"/>
      <c r="C291" s="74" t="s">
        <v>934</v>
      </c>
      <c r="D291" s="107">
        <v>38380.95224537037</v>
      </c>
      <c r="E291" s="74">
        <v>20821.7949443091</v>
      </c>
      <c r="F291" s="99">
        <v>1.7755705631375125</v>
      </c>
    </row>
    <row r="292" spans="1:6" ht="11.25">
      <c r="A292" s="80"/>
      <c r="C292" s="74" t="s">
        <v>906</v>
      </c>
      <c r="D292" s="107">
        <v>38380.95961805555</v>
      </c>
      <c r="E292" s="74">
        <v>41248.88745790124</v>
      </c>
      <c r="F292" s="99">
        <v>1.8903938500223503</v>
      </c>
    </row>
    <row r="293" spans="1:6" ht="11.25">
      <c r="A293" s="80"/>
      <c r="C293" s="74" t="s">
        <v>935</v>
      </c>
      <c r="D293" s="107">
        <v>38380.96701388889</v>
      </c>
      <c r="E293" s="74">
        <v>40614.19131110228</v>
      </c>
      <c r="F293" s="99">
        <v>2.0404492262938634</v>
      </c>
    </row>
    <row r="294" spans="1:6" ht="11.25">
      <c r="A294" s="80"/>
      <c r="C294" s="74" t="s">
        <v>936</v>
      </c>
      <c r="D294" s="107">
        <v>38380.97439814815</v>
      </c>
      <c r="E294" s="74">
        <v>24795.312909913293</v>
      </c>
      <c r="F294" s="99">
        <v>2.1868156382245574</v>
      </c>
    </row>
    <row r="295" spans="1:6" ht="11.25">
      <c r="A295" s="80"/>
      <c r="C295" s="74" t="s">
        <v>937</v>
      </c>
      <c r="D295" s="107">
        <v>38380.981782407405</v>
      </c>
      <c r="E295" s="74">
        <v>4886.592833603259</v>
      </c>
      <c r="F295" s="99">
        <v>3.002679146023119</v>
      </c>
    </row>
    <row r="296" spans="1:6" ht="11.25">
      <c r="A296" s="80"/>
      <c r="C296" s="74" t="s">
        <v>907</v>
      </c>
      <c r="D296" s="107">
        <v>38380.989166666666</v>
      </c>
      <c r="E296" s="74">
        <v>83408.94157369739</v>
      </c>
      <c r="F296" s="99">
        <v>0.46679398218663887</v>
      </c>
    </row>
    <row r="297" spans="1:6" ht="11.25">
      <c r="A297" s="80"/>
      <c r="C297" s="74" t="s">
        <v>908</v>
      </c>
      <c r="D297" s="107">
        <v>38380.99655092593</v>
      </c>
      <c r="E297" s="74">
        <v>42396.26379743344</v>
      </c>
      <c r="F297" s="99">
        <v>0.82849718432191</v>
      </c>
    </row>
    <row r="298" spans="1:6" ht="11.25">
      <c r="A298" s="80"/>
      <c r="C298" s="74" t="s">
        <v>938</v>
      </c>
      <c r="D298" s="107">
        <v>38381.003912037035</v>
      </c>
      <c r="E298" s="74">
        <v>6939.486656720489</v>
      </c>
      <c r="F298" s="99">
        <v>3.2895530446391437</v>
      </c>
    </row>
    <row r="299" spans="1:6" ht="11.25">
      <c r="A299" s="80"/>
      <c r="C299" s="74" t="s">
        <v>790</v>
      </c>
      <c r="D299" s="107">
        <v>38381.011296296296</v>
      </c>
      <c r="E299" s="74">
        <v>3274.0870140387497</v>
      </c>
      <c r="F299" s="99">
        <v>2.7531720761704093</v>
      </c>
    </row>
    <row r="300" spans="1:6" ht="11.25">
      <c r="A300" s="80"/>
      <c r="C300" s="74" t="s">
        <v>939</v>
      </c>
      <c r="D300" s="107">
        <v>38381.01865740741</v>
      </c>
      <c r="E300" s="74">
        <v>137533.49885413746</v>
      </c>
      <c r="F300" s="99">
        <v>0.6049396302350496</v>
      </c>
    </row>
    <row r="301" spans="1:6" ht="11.25">
      <c r="A301" s="80"/>
      <c r="C301" s="74" t="s">
        <v>940</v>
      </c>
      <c r="D301" s="107">
        <v>38381.026041666664</v>
      </c>
      <c r="E301" s="74">
        <v>12091.240035570052</v>
      </c>
      <c r="F301" s="99">
        <v>1.4017819329590382</v>
      </c>
    </row>
    <row r="302" spans="1:6" ht="11.25">
      <c r="A302" s="80"/>
      <c r="C302" s="74" t="s">
        <v>909</v>
      </c>
      <c r="D302" s="107">
        <v>38381.03340277778</v>
      </c>
      <c r="E302" s="74">
        <v>43256.86142024319</v>
      </c>
      <c r="F302" s="99">
        <v>0.5911471830992604</v>
      </c>
    </row>
    <row r="303" spans="1:6" ht="11.25">
      <c r="A303" s="80"/>
      <c r="C303" s="74" t="s">
        <v>789</v>
      </c>
      <c r="D303" s="107">
        <v>38381.04079861111</v>
      </c>
      <c r="E303" s="74">
        <v>22108.829815202524</v>
      </c>
      <c r="F303" s="99">
        <v>0.894757859461913</v>
      </c>
    </row>
    <row r="304" spans="1:6" ht="11.25">
      <c r="A304" s="80"/>
      <c r="C304" s="74" t="s">
        <v>941</v>
      </c>
      <c r="D304" s="107">
        <v>38381.048159722224</v>
      </c>
      <c r="E304" s="74">
        <v>227.2590024547167</v>
      </c>
      <c r="F304" s="99">
        <v>124.62395661248561</v>
      </c>
    </row>
    <row r="305" spans="1:6" ht="11.25">
      <c r="A305" s="80"/>
      <c r="C305" s="74" t="s">
        <v>791</v>
      </c>
      <c r="D305" s="107">
        <v>38381.05553240741</v>
      </c>
      <c r="E305" s="74">
        <v>990.8203824809402</v>
      </c>
      <c r="F305" s="99">
        <v>22.903889716550335</v>
      </c>
    </row>
    <row r="306" spans="1:6" ht="11.25">
      <c r="A306" s="80"/>
      <c r="C306" s="74" t="s">
        <v>942</v>
      </c>
      <c r="D306" s="107">
        <v>38381.06291666667</v>
      </c>
      <c r="E306" s="74">
        <v>90075.12663466424</v>
      </c>
      <c r="F306" s="99">
        <v>0.4925519236016783</v>
      </c>
    </row>
    <row r="307" spans="1:6" ht="11.25">
      <c r="A307" s="80"/>
      <c r="C307" s="74" t="s">
        <v>910</v>
      </c>
      <c r="D307" s="107">
        <v>38381.07030092592</v>
      </c>
      <c r="E307" s="74">
        <v>43831.59412554435</v>
      </c>
      <c r="F307" s="99">
        <v>2.001875786134081</v>
      </c>
    </row>
    <row r="308" ht="11.25">
      <c r="A308" s="80"/>
    </row>
    <row r="309" spans="1:6" ht="11.25">
      <c r="A309" s="80"/>
      <c r="E309" s="74">
        <v>33205.144570077995</v>
      </c>
      <c r="F309" s="99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9" t="s">
        <v>735</v>
      </c>
    </row>
    <row r="312" ht="11.25">
      <c r="A312" s="80"/>
    </row>
    <row r="313" ht="11.25">
      <c r="A313" s="80"/>
    </row>
    <row r="314" spans="1:6" ht="11.25">
      <c r="A314" s="80"/>
      <c r="C314" s="74" t="s">
        <v>736</v>
      </c>
      <c r="D314" s="107" t="s">
        <v>737</v>
      </c>
      <c r="E314" s="74" t="s">
        <v>738</v>
      </c>
      <c r="F314" s="99" t="s">
        <v>826</v>
      </c>
    </row>
    <row r="315" spans="1:6" ht="11.25">
      <c r="A315" s="80" t="s">
        <v>925</v>
      </c>
      <c r="C315" s="74" t="s">
        <v>901</v>
      </c>
      <c r="D315" s="107">
        <v>38380.843680555554</v>
      </c>
      <c r="E315" s="74">
        <v>23538.514327535693</v>
      </c>
      <c r="F315" s="99">
        <v>2.502038179520531</v>
      </c>
    </row>
    <row r="316" spans="1:6" ht="11.25">
      <c r="A316" s="80"/>
      <c r="C316" s="74" t="s">
        <v>902</v>
      </c>
      <c r="D316" s="107">
        <v>38380.85107638889</v>
      </c>
      <c r="E316" s="74">
        <v>453.4307731963574</v>
      </c>
      <c r="F316" s="99">
        <v>90.9588876335614</v>
      </c>
    </row>
    <row r="317" spans="1:6" ht="11.25">
      <c r="A317" s="80"/>
      <c r="C317" s="74" t="s">
        <v>786</v>
      </c>
      <c r="D317" s="107">
        <v>38380.858460648145</v>
      </c>
      <c r="E317" s="74">
        <v>13747.168691190847</v>
      </c>
      <c r="F317" s="99">
        <v>1.676978241885981</v>
      </c>
    </row>
    <row r="318" spans="1:6" ht="11.25">
      <c r="A318" s="80"/>
      <c r="C318" s="74" t="s">
        <v>903</v>
      </c>
      <c r="D318" s="107">
        <v>38380.86585648148</v>
      </c>
      <c r="E318" s="74">
        <v>23629.375081588343</v>
      </c>
      <c r="F318" s="99">
        <v>2.5284415256121036</v>
      </c>
    </row>
    <row r="319" spans="1:6" ht="11.25">
      <c r="A319" s="80"/>
      <c r="C319" s="74" t="s">
        <v>792</v>
      </c>
      <c r="D319" s="107">
        <v>38380.873252314814</v>
      </c>
      <c r="E319" s="74">
        <v>288.52503141302975</v>
      </c>
      <c r="F319" s="99">
        <v>106.90265361516379</v>
      </c>
    </row>
    <row r="320" spans="1:6" ht="11.25">
      <c r="A320" s="80"/>
      <c r="C320" s="74" t="s">
        <v>928</v>
      </c>
      <c r="D320" s="107">
        <v>38380.88065972222</v>
      </c>
      <c r="E320" s="74">
        <v>5150.160307523396</v>
      </c>
      <c r="F320" s="99">
        <v>3.335553121888911</v>
      </c>
    </row>
    <row r="321" spans="1:6" ht="11.25">
      <c r="A321" s="80"/>
      <c r="C321" s="74" t="s">
        <v>904</v>
      </c>
      <c r="D321" s="107">
        <v>38380.88806712963</v>
      </c>
      <c r="E321" s="74">
        <v>23953.361955187793</v>
      </c>
      <c r="F321" s="99">
        <v>0.9127019610467789</v>
      </c>
    </row>
    <row r="322" spans="1:6" ht="11.25">
      <c r="A322" s="80"/>
      <c r="C322" s="74" t="s">
        <v>929</v>
      </c>
      <c r="D322" s="107">
        <v>38380.895462962966</v>
      </c>
      <c r="E322" s="74">
        <v>7596.9972769846545</v>
      </c>
      <c r="F322" s="99">
        <v>3.363958457003857</v>
      </c>
    </row>
    <row r="323" spans="1:6" ht="11.25">
      <c r="A323" s="80"/>
      <c r="C323" s="74" t="s">
        <v>930</v>
      </c>
      <c r="D323" s="107">
        <v>38380.90284722222</v>
      </c>
      <c r="E323" s="74">
        <v>8112.801997100156</v>
      </c>
      <c r="F323" s="99">
        <v>2.6440617229983916</v>
      </c>
    </row>
    <row r="324" spans="1:6" ht="11.25">
      <c r="A324" s="80"/>
      <c r="C324" s="74" t="s">
        <v>931</v>
      </c>
      <c r="D324" s="107">
        <v>38380.91023148148</v>
      </c>
      <c r="E324" s="74">
        <v>5700.219740145178</v>
      </c>
      <c r="F324" s="99">
        <v>3.575104838741688</v>
      </c>
    </row>
    <row r="325" spans="1:6" ht="11.25">
      <c r="A325" s="80"/>
      <c r="C325" s="74" t="s">
        <v>788</v>
      </c>
      <c r="D325" s="107">
        <v>38380.91761574074</v>
      </c>
      <c r="E325" s="74">
        <v>17570.611798769616</v>
      </c>
      <c r="F325" s="99">
        <v>2.024997297900067</v>
      </c>
    </row>
    <row r="326" spans="1:6" ht="11.25">
      <c r="A326" s="80"/>
      <c r="C326" s="74" t="s">
        <v>905</v>
      </c>
      <c r="D326" s="107">
        <v>38380.925</v>
      </c>
      <c r="E326" s="74">
        <v>23977.541635073623</v>
      </c>
      <c r="F326" s="99">
        <v>1.2857335477254788</v>
      </c>
    </row>
    <row r="327" spans="1:6" ht="11.25">
      <c r="A327" s="80"/>
      <c r="C327" s="74" t="s">
        <v>787</v>
      </c>
      <c r="D327" s="107">
        <v>38380.93237268519</v>
      </c>
      <c r="E327" s="74">
        <v>530.3156320221035</v>
      </c>
      <c r="F327" s="99">
        <v>50.78262883313627</v>
      </c>
    </row>
    <row r="328" spans="1:6" ht="11.25">
      <c r="A328" s="80"/>
      <c r="C328" s="74" t="s">
        <v>932</v>
      </c>
      <c r="D328" s="107">
        <v>38380.93974537037</v>
      </c>
      <c r="E328" s="74">
        <v>3347.8518440304633</v>
      </c>
      <c r="F328" s="99">
        <v>5.115237745922041</v>
      </c>
    </row>
    <row r="329" spans="1:6" ht="11.25">
      <c r="A329" s="80"/>
      <c r="C329" s="74" t="s">
        <v>933</v>
      </c>
      <c r="D329" s="107">
        <v>38380.94712962963</v>
      </c>
      <c r="E329" s="74">
        <v>6003.5052340809025</v>
      </c>
      <c r="F329" s="99">
        <v>2.230199724558526</v>
      </c>
    </row>
    <row r="330" spans="1:6" ht="11.25">
      <c r="A330" s="80"/>
      <c r="C330" s="74" t="s">
        <v>934</v>
      </c>
      <c r="D330" s="107">
        <v>38380.95450231482</v>
      </c>
      <c r="E330" s="74">
        <v>8076.063987119967</v>
      </c>
      <c r="F330" s="99">
        <v>3.6365872315180865</v>
      </c>
    </row>
    <row r="331" spans="1:6" ht="11.25">
      <c r="A331" s="80"/>
      <c r="C331" s="74" t="s">
        <v>906</v>
      </c>
      <c r="D331" s="107">
        <v>38380.96188657408</v>
      </c>
      <c r="E331" s="74">
        <v>24262.913088576486</v>
      </c>
      <c r="F331" s="99">
        <v>1.4499279505699016</v>
      </c>
    </row>
    <row r="332" spans="1:6" ht="11.25">
      <c r="A332" s="80"/>
      <c r="C332" s="74" t="s">
        <v>935</v>
      </c>
      <c r="D332" s="107">
        <v>38380.96927083333</v>
      </c>
      <c r="E332" s="74">
        <v>14171.542990453821</v>
      </c>
      <c r="F332" s="99">
        <v>1.9006722150697888</v>
      </c>
    </row>
    <row r="333" spans="1:6" ht="11.25">
      <c r="A333" s="80"/>
      <c r="C333" s="74" t="s">
        <v>936</v>
      </c>
      <c r="D333" s="107">
        <v>38380.97666666667</v>
      </c>
      <c r="E333" s="74">
        <v>9457.460606769304</v>
      </c>
      <c r="F333" s="99">
        <v>2.458639438876146</v>
      </c>
    </row>
    <row r="334" spans="1:6" ht="11.25">
      <c r="A334" s="80"/>
      <c r="C334" s="74" t="s">
        <v>937</v>
      </c>
      <c r="D334" s="107">
        <v>38380.98403935185</v>
      </c>
      <c r="E334" s="74">
        <v>2173.254359324248</v>
      </c>
      <c r="F334" s="99">
        <v>16.677815386436986</v>
      </c>
    </row>
    <row r="335" spans="1:6" ht="11.25">
      <c r="A335" s="80"/>
      <c r="C335" s="74" t="s">
        <v>907</v>
      </c>
      <c r="D335" s="107">
        <v>38380.991435185184</v>
      </c>
      <c r="E335" s="74">
        <v>9644.953523217624</v>
      </c>
      <c r="F335" s="99">
        <v>7.524481017311774</v>
      </c>
    </row>
    <row r="336" spans="1:6" ht="11.25">
      <c r="A336" s="80"/>
      <c r="C336" s="74" t="s">
        <v>908</v>
      </c>
      <c r="D336" s="107">
        <v>38380.9987962963</v>
      </c>
      <c r="E336" s="74">
        <v>24006.166901169567</v>
      </c>
      <c r="F336" s="99">
        <v>2.796058231740953</v>
      </c>
    </row>
    <row r="337" spans="1:6" ht="11.25">
      <c r="A337" s="80"/>
      <c r="C337" s="74" t="s">
        <v>938</v>
      </c>
      <c r="D337" s="107">
        <v>38381.00616898148</v>
      </c>
      <c r="E337" s="74">
        <v>1026.4244365758716</v>
      </c>
      <c r="F337" s="99">
        <v>16.921900036538716</v>
      </c>
    </row>
    <row r="338" spans="1:6" ht="11.25">
      <c r="A338" s="80"/>
      <c r="C338" s="74" t="s">
        <v>790</v>
      </c>
      <c r="D338" s="107">
        <v>38381.01354166667</v>
      </c>
      <c r="E338" s="74">
        <v>283.49209486955147</v>
      </c>
      <c r="F338" s="99">
        <v>118.10194065463169</v>
      </c>
    </row>
    <row r="339" spans="1:6" ht="11.25">
      <c r="A339" s="80"/>
      <c r="C339" s="74" t="s">
        <v>939</v>
      </c>
      <c r="D339" s="107">
        <v>38381.02091435185</v>
      </c>
      <c r="E339" s="74">
        <v>51818.397458682026</v>
      </c>
      <c r="F339" s="99">
        <v>0.9747616507535887</v>
      </c>
    </row>
    <row r="340" spans="1:6" ht="11.25">
      <c r="A340" s="80"/>
      <c r="C340" s="74" t="s">
        <v>940</v>
      </c>
      <c r="D340" s="107">
        <v>38381.02829861111</v>
      </c>
      <c r="E340" s="74">
        <v>8448.682851985777</v>
      </c>
      <c r="F340" s="99">
        <v>6.8634238962283725</v>
      </c>
    </row>
    <row r="341" spans="1:6" ht="11.25">
      <c r="A341" s="80"/>
      <c r="C341" s="74" t="s">
        <v>909</v>
      </c>
      <c r="D341" s="107">
        <v>38381.0356712963</v>
      </c>
      <c r="E341" s="74">
        <v>25065.116317965134</v>
      </c>
      <c r="F341" s="99">
        <v>1.6730263661923255</v>
      </c>
    </row>
    <row r="342" spans="1:6" ht="11.25">
      <c r="A342" s="80"/>
      <c r="C342" s="74" t="s">
        <v>789</v>
      </c>
      <c r="D342" s="107">
        <v>38381.04305555556</v>
      </c>
      <c r="E342" s="74">
        <v>19062.178824926614</v>
      </c>
      <c r="F342" s="99">
        <v>1.7253052222620828</v>
      </c>
    </row>
    <row r="343" spans="1:6" ht="11.25">
      <c r="A343" s="80"/>
      <c r="C343" s="74" t="s">
        <v>941</v>
      </c>
      <c r="D343" s="107">
        <v>38381.05042824074</v>
      </c>
      <c r="E343" s="74">
        <v>408.9375630791251</v>
      </c>
      <c r="F343" s="99">
        <v>84.95601057146257</v>
      </c>
    </row>
    <row r="344" spans="1:6" ht="11.25">
      <c r="A344" s="80"/>
      <c r="C344" s="74" t="s">
        <v>791</v>
      </c>
      <c r="D344" s="107">
        <v>38381.057800925926</v>
      </c>
      <c r="E344" s="74">
        <v>444.62210676011017</v>
      </c>
      <c r="F344" s="99">
        <v>45.62213069108942</v>
      </c>
    </row>
    <row r="345" spans="1:6" ht="11.25">
      <c r="A345" s="80"/>
      <c r="C345" s="74" t="s">
        <v>942</v>
      </c>
      <c r="D345" s="107">
        <v>38381.06517361111</v>
      </c>
      <c r="E345" s="74">
        <v>9749.529457266017</v>
      </c>
      <c r="F345" s="99">
        <v>2.4376472224549235</v>
      </c>
    </row>
    <row r="346" spans="1:6" ht="11.25">
      <c r="A346" s="80"/>
      <c r="C346" s="74" t="s">
        <v>910</v>
      </c>
      <c r="D346" s="107">
        <v>38381.07255787037</v>
      </c>
      <c r="E346" s="74">
        <v>25169.39998904889</v>
      </c>
      <c r="F346" s="99">
        <v>1.9965284599494342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9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9" t="s">
        <v>735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736</v>
      </c>
      <c r="D353" s="107" t="s">
        <v>737</v>
      </c>
      <c r="E353" s="75" t="s">
        <v>738</v>
      </c>
      <c r="F353" s="99" t="s">
        <v>826</v>
      </c>
    </row>
    <row r="354" spans="1:6" ht="11.25">
      <c r="A354" s="80" t="s">
        <v>926</v>
      </c>
      <c r="C354" s="74" t="s">
        <v>901</v>
      </c>
      <c r="D354" s="107">
        <v>38380.84280092592</v>
      </c>
      <c r="E354" s="75">
        <v>30814.02480378659</v>
      </c>
      <c r="F354" s="99">
        <v>0.4267172571815432</v>
      </c>
    </row>
    <row r="355" spans="1:6" ht="11.25">
      <c r="A355" s="80"/>
      <c r="C355" s="74" t="s">
        <v>902</v>
      </c>
      <c r="D355" s="107">
        <v>38380.85019675926</v>
      </c>
      <c r="E355" s="75">
        <v>1697.2128995709736</v>
      </c>
      <c r="F355" s="99">
        <v>3.149828948097587</v>
      </c>
    </row>
    <row r="356" spans="1:6" ht="11.25">
      <c r="A356" s="80"/>
      <c r="C356" s="74" t="s">
        <v>786</v>
      </c>
      <c r="D356" s="107">
        <v>38380.85758101852</v>
      </c>
      <c r="E356" s="75">
        <v>3796.3646574599497</v>
      </c>
      <c r="F356" s="99">
        <v>0.37307237410827127</v>
      </c>
    </row>
    <row r="357" spans="3:6" ht="11.25">
      <c r="C357" s="74" t="s">
        <v>903</v>
      </c>
      <c r="D357" s="107">
        <v>38380.86497685185</v>
      </c>
      <c r="E357" s="75">
        <v>30547.830848378107</v>
      </c>
      <c r="F357" s="99">
        <v>1.7335221367894613</v>
      </c>
    </row>
    <row r="358" spans="3:6" ht="11.25">
      <c r="C358" s="74" t="s">
        <v>792</v>
      </c>
      <c r="D358" s="107">
        <v>38380.87237268518</v>
      </c>
      <c r="E358" s="75">
        <v>2526.090140562142</v>
      </c>
      <c r="F358" s="99">
        <v>8.503373605262636</v>
      </c>
    </row>
    <row r="359" spans="3:6" ht="11.25">
      <c r="C359" s="74" t="s">
        <v>928</v>
      </c>
      <c r="D359" s="107">
        <v>38380.87978009259</v>
      </c>
      <c r="E359" s="75">
        <v>2168.932922250814</v>
      </c>
      <c r="F359" s="99">
        <v>10.163696090413865</v>
      </c>
    </row>
    <row r="360" spans="3:6" ht="11.25">
      <c r="C360" s="74" t="s">
        <v>904</v>
      </c>
      <c r="D360" s="107">
        <v>38380.8871875</v>
      </c>
      <c r="E360" s="75">
        <v>30870.87567234528</v>
      </c>
      <c r="F360" s="99">
        <v>3.537357748968081</v>
      </c>
    </row>
    <row r="361" spans="3:6" ht="11.25">
      <c r="C361" s="74" t="s">
        <v>929</v>
      </c>
      <c r="D361" s="107">
        <v>38380.89457175926</v>
      </c>
      <c r="E361" s="75">
        <v>3189.7578997052105</v>
      </c>
      <c r="F361" s="99">
        <v>3.0059394816883174</v>
      </c>
    </row>
    <row r="362" spans="3:6" ht="11.25">
      <c r="C362" s="74" t="s">
        <v>930</v>
      </c>
      <c r="D362" s="107">
        <v>38380.901967592596</v>
      </c>
      <c r="E362" s="75">
        <v>2015.1020884357513</v>
      </c>
      <c r="F362" s="99">
        <v>5.848650393273449</v>
      </c>
    </row>
    <row r="363" spans="3:6" ht="11.25">
      <c r="C363" s="74" t="s">
        <v>931</v>
      </c>
      <c r="D363" s="107">
        <v>38380.909363425926</v>
      </c>
      <c r="E363" s="75">
        <v>2565.652898572019</v>
      </c>
      <c r="F363" s="99">
        <v>5.076279608606476</v>
      </c>
    </row>
    <row r="364" spans="3:6" ht="11.25">
      <c r="C364" s="74" t="s">
        <v>788</v>
      </c>
      <c r="D364" s="107">
        <v>38380.91673611111</v>
      </c>
      <c r="E364" s="75">
        <v>21571.574793068958</v>
      </c>
      <c r="F364" s="99">
        <v>0.9532124096351119</v>
      </c>
    </row>
    <row r="365" spans="3:6" ht="11.25">
      <c r="C365" s="74" t="s">
        <v>905</v>
      </c>
      <c r="D365" s="107">
        <v>38380.92413194444</v>
      </c>
      <c r="E365" s="75">
        <v>32246.92304141352</v>
      </c>
      <c r="F365" s="99">
        <v>0.9084785826196429</v>
      </c>
    </row>
    <row r="366" spans="3:6" ht="11.25">
      <c r="C366" s="74" t="s">
        <v>787</v>
      </c>
      <c r="D366" s="107">
        <v>38380.93150462963</v>
      </c>
      <c r="E366" s="75">
        <v>2194.8377528844635</v>
      </c>
      <c r="F366" s="99">
        <v>5.744808013577572</v>
      </c>
    </row>
    <row r="367" spans="3:6" ht="11.25">
      <c r="C367" s="74" t="s">
        <v>932</v>
      </c>
      <c r="D367" s="107">
        <v>38380.93886574074</v>
      </c>
      <c r="E367" s="75">
        <v>1632.7282962109873</v>
      </c>
      <c r="F367" s="99">
        <v>15.531641378309466</v>
      </c>
    </row>
    <row r="368" spans="3:6" ht="11.25">
      <c r="C368" s="74" t="s">
        <v>933</v>
      </c>
      <c r="D368" s="107">
        <v>38380.94625</v>
      </c>
      <c r="E368" s="75">
        <v>1751.6888787612238</v>
      </c>
      <c r="F368" s="99">
        <v>7.329973471335609</v>
      </c>
    </row>
    <row r="369" spans="3:6" ht="11.25">
      <c r="C369" s="74" t="s">
        <v>934</v>
      </c>
      <c r="D369" s="107">
        <v>38380.953622685185</v>
      </c>
      <c r="E369" s="75">
        <v>1883.8195431126921</v>
      </c>
      <c r="F369" s="99">
        <v>9.853869618936363</v>
      </c>
    </row>
    <row r="370" spans="3:6" ht="11.25">
      <c r="C370" s="74" t="s">
        <v>906</v>
      </c>
      <c r="D370" s="107">
        <v>38380.961006944446</v>
      </c>
      <c r="E370" s="75">
        <v>31697.739316546074</v>
      </c>
      <c r="F370" s="99">
        <v>0.7327979391543586</v>
      </c>
    </row>
    <row r="371" spans="3:6" ht="11.25">
      <c r="C371" s="74" t="s">
        <v>935</v>
      </c>
      <c r="D371" s="107">
        <v>38380.96839120371</v>
      </c>
      <c r="E371" s="75">
        <v>4485.857551601577</v>
      </c>
      <c r="F371" s="99">
        <v>0.472279447371224</v>
      </c>
    </row>
    <row r="372" spans="3:6" ht="11.25">
      <c r="C372" s="74" t="s">
        <v>936</v>
      </c>
      <c r="D372" s="107">
        <v>38380.97578703704</v>
      </c>
      <c r="E372" s="75">
        <v>2294.4033041951434</v>
      </c>
      <c r="F372" s="99">
        <v>6.646894048091875</v>
      </c>
    </row>
    <row r="373" spans="3:6" ht="11.25">
      <c r="C373" s="74" t="s">
        <v>937</v>
      </c>
      <c r="D373" s="107">
        <v>38380.9831712963</v>
      </c>
      <c r="E373" s="75">
        <v>1520.6885355110053</v>
      </c>
      <c r="F373" s="99">
        <v>2.6534123407645858</v>
      </c>
    </row>
    <row r="374" spans="3:6" ht="11.25">
      <c r="C374" s="74" t="s">
        <v>907</v>
      </c>
      <c r="D374" s="107">
        <v>38380.99055555555</v>
      </c>
      <c r="E374" s="75">
        <v>5968.447333351217</v>
      </c>
      <c r="F374" s="99">
        <v>2.1540130238362285</v>
      </c>
    </row>
    <row r="375" spans="3:6" ht="11.25">
      <c r="C375" s="74" t="s">
        <v>908</v>
      </c>
      <c r="D375" s="107">
        <v>38380.997928240744</v>
      </c>
      <c r="E375" s="75">
        <v>32374.28829458007</v>
      </c>
      <c r="F375" s="99">
        <v>1.2618314966102937</v>
      </c>
    </row>
    <row r="376" spans="3:6" ht="11.25">
      <c r="C376" s="74" t="s">
        <v>938</v>
      </c>
      <c r="D376" s="107">
        <v>38381.00530092593</v>
      </c>
      <c r="E376" s="75">
        <v>1826.8861456490276</v>
      </c>
      <c r="F376" s="99">
        <v>14.094623872487317</v>
      </c>
    </row>
    <row r="377" spans="3:6" ht="11.25">
      <c r="C377" s="74" t="s">
        <v>790</v>
      </c>
      <c r="D377" s="107">
        <v>38381.01267361111</v>
      </c>
      <c r="E377" s="75">
        <v>2254.6297094609895</v>
      </c>
      <c r="F377" s="99">
        <v>9.428984417739098</v>
      </c>
    </row>
    <row r="378" spans="3:6" ht="11.25">
      <c r="C378" s="74" t="s">
        <v>939</v>
      </c>
      <c r="D378" s="107">
        <v>38381.0200462963</v>
      </c>
      <c r="E378" s="75">
        <v>19016.484479589606</v>
      </c>
      <c r="F378" s="99">
        <v>1.366742856266684</v>
      </c>
    </row>
    <row r="379" spans="3:6" ht="11.25">
      <c r="C379" s="74" t="s">
        <v>940</v>
      </c>
      <c r="D379" s="107">
        <v>38381.02741898148</v>
      </c>
      <c r="E379" s="75">
        <v>4326.373261510251</v>
      </c>
      <c r="F379" s="99">
        <v>3.054158152522335</v>
      </c>
    </row>
    <row r="380" spans="3:6" ht="11.25">
      <c r="C380" s="74" t="s">
        <v>909</v>
      </c>
      <c r="D380" s="107">
        <v>38381.034791666665</v>
      </c>
      <c r="E380" s="75">
        <v>33123.51380513079</v>
      </c>
      <c r="F380" s="99">
        <v>1.2052986624370314</v>
      </c>
    </row>
    <row r="381" spans="3:6" ht="11.25">
      <c r="C381" s="74" t="s">
        <v>789</v>
      </c>
      <c r="D381" s="107">
        <v>38381.042175925926</v>
      </c>
      <c r="E381" s="75">
        <v>24079.972691707077</v>
      </c>
      <c r="F381" s="99">
        <v>1.3962543885152892</v>
      </c>
    </row>
    <row r="382" spans="3:6" ht="11.25">
      <c r="C382" s="74" t="s">
        <v>941</v>
      </c>
      <c r="D382" s="107">
        <v>38381.04954861111</v>
      </c>
      <c r="E382" s="75">
        <v>1678.3738708699987</v>
      </c>
      <c r="F382" s="99">
        <v>12.223234332412499</v>
      </c>
    </row>
    <row r="383" spans="3:6" ht="11.25">
      <c r="C383" s="74" t="s">
        <v>791</v>
      </c>
      <c r="D383" s="107">
        <v>38381.056921296295</v>
      </c>
      <c r="E383" s="74">
        <v>1446.8139571806773</v>
      </c>
      <c r="F383" s="99">
        <v>11.511775852567665</v>
      </c>
    </row>
    <row r="384" spans="3:6" ht="11.25">
      <c r="C384" s="74" t="s">
        <v>942</v>
      </c>
      <c r="D384" s="107">
        <v>38381.064305555556</v>
      </c>
      <c r="E384" s="74">
        <v>6574.646432052121</v>
      </c>
      <c r="F384" s="99">
        <v>1.9225693687008052</v>
      </c>
    </row>
    <row r="385" spans="3:6" ht="11.25">
      <c r="C385" s="74" t="s">
        <v>910</v>
      </c>
      <c r="D385" s="107">
        <v>38381.07167824074</v>
      </c>
      <c r="E385" s="74">
        <v>34063.82176559232</v>
      </c>
      <c r="F385" s="99">
        <v>1.5231763805851883</v>
      </c>
    </row>
    <row r="387" spans="5:6" ht="11.25">
      <c r="E387" s="74">
        <v>536354.9761818757</v>
      </c>
      <c r="F387" s="99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9" t="s">
        <v>735</v>
      </c>
    </row>
    <row r="393" spans="1:7" ht="11.25">
      <c r="A393" s="74" t="s">
        <v>712</v>
      </c>
      <c r="G393" s="74" t="s">
        <v>822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100" customFormat="1" ht="15">
      <c r="D432" s="108"/>
      <c r="E432" s="102"/>
      <c r="F432" s="103"/>
      <c r="H432" s="101"/>
      <c r="I432" s="101"/>
      <c r="J432" s="101"/>
      <c r="K432" s="101"/>
      <c r="L432" s="101"/>
      <c r="M432" s="101"/>
    </row>
    <row r="433" spans="4:13" s="100" customFormat="1" ht="15">
      <c r="D433" s="108"/>
      <c r="E433" s="102"/>
      <c r="F433" s="103"/>
      <c r="H433" s="101"/>
      <c r="I433" s="101"/>
      <c r="J433" s="101"/>
      <c r="K433" s="101"/>
      <c r="L433" s="101"/>
      <c r="M433" s="101"/>
    </row>
    <row r="434" spans="1:5" ht="15">
      <c r="A434" s="100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4"/>
  <sheetViews>
    <sheetView tabSelected="1" zoomScale="125" zoomScaleNormal="125" workbookViewId="0" topLeftCell="A168">
      <selection activeCell="E171" sqref="E171"/>
    </sheetView>
  </sheetViews>
  <sheetFormatPr defaultColWidth="9.140625" defaultRowHeight="12.75"/>
  <cols>
    <col min="1" max="1" width="10.7109375" style="89" bestFit="1" customWidth="1"/>
    <col min="2" max="2" width="2.00390625" style="86" bestFit="1" customWidth="1"/>
    <col min="3" max="3" width="18.00390625" style="86" bestFit="1" customWidth="1"/>
    <col min="4" max="4" width="12.8515625" style="15" customWidth="1"/>
    <col min="5" max="5" width="12.00390625" style="86" bestFit="1" customWidth="1"/>
    <col min="6" max="6" width="12.00390625" style="90" bestFit="1" customWidth="1"/>
    <col min="7" max="7" width="9.140625" style="86" customWidth="1"/>
    <col min="8" max="8" width="16.00390625" style="88" customWidth="1"/>
    <col min="9" max="10" width="9.140625" style="86" customWidth="1"/>
    <col min="11" max="11" width="15.421875" style="86" customWidth="1"/>
    <col min="12" max="16384" width="9.140625" style="86" customWidth="1"/>
  </cols>
  <sheetData>
    <row r="1" spans="1:11" ht="11.25">
      <c r="A1" s="16"/>
      <c r="B1" s="15"/>
      <c r="C1" s="15" t="s">
        <v>823</v>
      </c>
      <c r="D1" s="76" t="s">
        <v>824</v>
      </c>
      <c r="E1" s="15" t="s">
        <v>825</v>
      </c>
      <c r="F1" s="31" t="s">
        <v>826</v>
      </c>
      <c r="H1" s="87"/>
      <c r="K1" s="91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Ba 455.403</v>
      </c>
      <c r="B3" s="15">
        <f>'raw data'!B3</f>
        <v>0</v>
      </c>
      <c r="C3" s="15" t="str">
        <f>'raw data'!C3</f>
        <v>Drift (1)</v>
      </c>
      <c r="D3" s="81">
        <f>'raw data'!D3</f>
        <v>38380.84479166667</v>
      </c>
      <c r="E3" s="15">
        <f>'raw data'!E3</f>
        <v>448749.65704865416</v>
      </c>
      <c r="F3" s="31">
        <f>'raw data'!F3</f>
        <v>0.9944485236994474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 1</v>
      </c>
      <c r="D4" s="81">
        <f>'raw data'!D4</f>
        <v>38380.8521875</v>
      </c>
      <c r="E4" s="15">
        <f>'raw data'!E4</f>
        <v>5790.012400207132</v>
      </c>
      <c r="F4" s="31">
        <f>'raw data'!F4</f>
        <v>5.669487444250528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 (1)</v>
      </c>
      <c r="D5" s="81">
        <f>'raw data'!D5</f>
        <v>38380.85957175926</v>
      </c>
      <c r="E5" s="15">
        <f>'raw data'!E5</f>
        <v>26410.735966381173</v>
      </c>
      <c r="F5" s="31">
        <f>'raw data'!F5</f>
        <v>4.2340775287397685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 (2)</v>
      </c>
      <c r="D6" s="81">
        <f>'raw data'!D6</f>
        <v>38380.86696759259</v>
      </c>
      <c r="E6" s="15">
        <f>'raw data'!E6</f>
        <v>447575.55248885567</v>
      </c>
      <c r="F6" s="31">
        <f>'raw data'!F6</f>
        <v>1.5549487151269934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 (1)</v>
      </c>
      <c r="D7" s="81">
        <f>'raw data'!D7</f>
        <v>38380.874375</v>
      </c>
      <c r="E7" s="15">
        <f>'raw data'!E7</f>
        <v>38256.836471279465</v>
      </c>
      <c r="F7" s="31">
        <f>'raw data'!F7</f>
        <v>0.9252189729461476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101R3 (0-14)</v>
      </c>
      <c r="D8" s="81">
        <f>'raw data'!D8</f>
        <v>38380.88177083333</v>
      </c>
      <c r="E8" s="15">
        <f>'raw data'!E8</f>
        <v>22950.75053464997</v>
      </c>
      <c r="F8" s="31">
        <f>'raw data'!F8</f>
        <v>2.9092334599704652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 (3)</v>
      </c>
      <c r="D9" s="81">
        <f>'raw data'!D9</f>
        <v>38380.88917824074</v>
      </c>
      <c r="E9" s="15">
        <f>'raw data'!E9</f>
        <v>446272.75448151893</v>
      </c>
      <c r="F9" s="31">
        <f>'raw data'!F9</f>
        <v>2.257270822316487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102R1 (99-109)</v>
      </c>
      <c r="D10" s="81">
        <f>'raw data'!D10</f>
        <v>38380.8965625</v>
      </c>
      <c r="E10" s="15">
        <f>'raw data'!E10</f>
        <v>10041.424300446992</v>
      </c>
      <c r="F10" s="31">
        <f>'raw data'!F10</f>
        <v>4.873218837214047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103R1 (15-23)</v>
      </c>
      <c r="D11" s="81">
        <f>'raw data'!D11</f>
        <v>38380.903958333336</v>
      </c>
      <c r="E11" s="15">
        <f>'raw data'!E11</f>
        <v>10527.491559914843</v>
      </c>
      <c r="F11" s="31">
        <f>'raw data'!F11</f>
        <v>1.4801239354407791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104R2 (37-47)</v>
      </c>
      <c r="D12" s="81">
        <f>'raw data'!D12</f>
        <v>38380.91134259259</v>
      </c>
      <c r="E12" s="15">
        <f>'raw data'!E12</f>
        <v>10314.599492499534</v>
      </c>
      <c r="F12" s="31">
        <f>'raw data'!F12</f>
        <v>5.214809664438139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 (1)</v>
      </c>
      <c r="D13" s="81">
        <f>'raw data'!D13</f>
        <v>38380.91872685185</v>
      </c>
      <c r="E13" s="15">
        <f>'raw data'!E13</f>
        <v>1081026.4702985897</v>
      </c>
      <c r="F13" s="31">
        <f>'raw data'!F13</f>
        <v>2.2416144311146122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 (4)</v>
      </c>
      <c r="D14" s="81">
        <f>'raw data'!D14</f>
        <v>38380.92611111111</v>
      </c>
      <c r="E14" s="15">
        <f>'raw data'!E14</f>
        <v>456049.8942624543</v>
      </c>
      <c r="F14" s="31">
        <f>'raw data'!F14</f>
        <v>0.043941097565665714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 (1)</v>
      </c>
      <c r="D15" s="81">
        <f>'raw data'!D15</f>
        <v>38380.933483796296</v>
      </c>
      <c r="E15" s="15">
        <f>'raw data'!E15</f>
        <v>6987.64523937813</v>
      </c>
      <c r="F15" s="31">
        <f>'raw data'!F15</f>
        <v>4.781276974286088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105R3 (23-32)</v>
      </c>
      <c r="D16" s="81">
        <f>'raw data'!D16</f>
        <v>38380.94085648148</v>
      </c>
      <c r="E16" s="15">
        <f>'raw data'!E16</f>
        <v>12709.633280322996</v>
      </c>
      <c r="F16" s="31">
        <f>'raw data'!F16</f>
        <v>1.5025127185680234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36R3 (98-106)</v>
      </c>
      <c r="D17" s="81">
        <f>'raw data'!D17</f>
        <v>38380.94824074074</v>
      </c>
      <c r="E17" s="15">
        <f>'raw data'!E17</f>
        <v>10125.69894541881</v>
      </c>
      <c r="F17" s="31">
        <f>'raw data'!F17</f>
        <v>1.5228951714207484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107R2 (35-45)</v>
      </c>
      <c r="D18" s="81">
        <f>'raw data'!D18</f>
        <v>38380.955613425926</v>
      </c>
      <c r="E18" s="15">
        <f>'raw data'!E18</f>
        <v>10474.348308547062</v>
      </c>
      <c r="F18" s="31">
        <f>'raw data'!F18</f>
        <v>1.0307295182316814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 (5)</v>
      </c>
      <c r="D19" s="81">
        <f>'raw data'!D19</f>
        <v>38380.963009259256</v>
      </c>
      <c r="E19" s="15">
        <f>'raw data'!E19</f>
        <v>454066.7191799778</v>
      </c>
      <c r="F19" s="31">
        <f>'raw data'!F19</f>
        <v>1.5213143056675549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BIR-2 (2)</v>
      </c>
      <c r="D20" s="81">
        <f>'raw data'!D20</f>
        <v>38380.97038194445</v>
      </c>
      <c r="E20" s="15">
        <f>'raw data'!E20</f>
        <v>26944.190614038664</v>
      </c>
      <c r="F20" s="31">
        <f>'raw data'!F20</f>
        <v>1.6023547822105766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109R2 (77-95)</v>
      </c>
      <c r="D21" s="81">
        <f>'raw data'!D21</f>
        <v>38380.97777777778</v>
      </c>
      <c r="E21" s="15">
        <f>'raw data'!E21</f>
        <v>10867.422166321167</v>
      </c>
      <c r="F21" s="31">
        <f>'raw data'!F21</f>
        <v>5.30337479914709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111R2 (6-14)</v>
      </c>
      <c r="D22" s="81">
        <f>'raw data'!D22</f>
        <v>38380.98515046296</v>
      </c>
      <c r="E22" s="15">
        <f>'raw data'!E22</f>
        <v>7088.764766209346</v>
      </c>
      <c r="F22" s="31">
        <f>'raw data'!F22</f>
        <v>4.354528402219491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JGb-1 (1)</v>
      </c>
      <c r="D23" s="81">
        <f>'raw data'!D23</f>
        <v>38380.99254629629</v>
      </c>
      <c r="E23" s="15">
        <f>'raw data'!E23</f>
        <v>224558.29289976018</v>
      </c>
      <c r="F23" s="31">
        <f>'raw data'!F23</f>
        <v>1.8825621645270851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 (6)</v>
      </c>
      <c r="D24" s="81">
        <f>'raw data'!D24</f>
        <v>38380.999918981484</v>
      </c>
      <c r="E24" s="15">
        <f>'raw data'!E24</f>
        <v>459537.73469609255</v>
      </c>
      <c r="F24" s="31">
        <f>'raw data'!F24</f>
        <v>0.23756114084688615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111R3 (131-138)</v>
      </c>
      <c r="D25" s="81">
        <f>'raw data'!D25</f>
        <v>38381.00728009259</v>
      </c>
      <c r="E25" s="15">
        <f>'raw data'!E25</f>
        <v>6628.245500856591</v>
      </c>
      <c r="F25" s="31">
        <f>'raw data'!F25</f>
        <v>2.4439271751683735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 (2)</v>
      </c>
      <c r="D26" s="81">
        <f>'raw data'!D26</f>
        <v>38381.014652777776</v>
      </c>
      <c r="E26" s="15">
        <f>'raw data'!E26</f>
        <v>39089.062002695806</v>
      </c>
      <c r="F26" s="31">
        <f>'raw data'!F26</f>
        <v>1.6220480036335037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113R2 (7-22)</v>
      </c>
      <c r="D27" s="81">
        <f>'raw data'!D27</f>
        <v>38381.02202546296</v>
      </c>
      <c r="E27" s="15">
        <f>'raw data'!E27</f>
        <v>33951.12971592227</v>
      </c>
      <c r="F27" s="31">
        <f>'raw data'!F27</f>
        <v>0.9749471605325316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113R2 (145-149)</v>
      </c>
      <c r="D28" s="81">
        <f>'raw data'!D28</f>
        <v>38381.02940972222</v>
      </c>
      <c r="E28" s="15">
        <f>'raw data'!E28</f>
        <v>13571.152019109377</v>
      </c>
      <c r="F28" s="31">
        <f>'raw data'!F28</f>
        <v>0.8703570712296116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 (7)</v>
      </c>
      <c r="D29" s="81">
        <f>'raw data'!D29</f>
        <v>38381.036782407406</v>
      </c>
      <c r="E29" s="15">
        <f>'raw data'!E29</f>
        <v>469682.4908108785</v>
      </c>
      <c r="F29" s="31">
        <f>'raw data'!F29</f>
        <v>0.8411573517538632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 (2)</v>
      </c>
      <c r="D30" s="81">
        <f>'raw data'!D30</f>
        <v>38381.04417824074</v>
      </c>
      <c r="E30" s="15">
        <f>'raw data'!E30</f>
        <v>1137749.5917259187</v>
      </c>
      <c r="F30" s="31">
        <f>'raw data'!F30</f>
        <v>1.3200180867661744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 (2)</v>
      </c>
      <c r="D31" s="81">
        <f>'raw data'!D31</f>
        <v>38381.05152777778</v>
      </c>
      <c r="E31" s="15">
        <f>'raw data'!E31</f>
        <v>5117.778246383796</v>
      </c>
      <c r="F31" s="31">
        <f>'raw data'!F31</f>
        <v>5.825225599356303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DTS-1 (2)</v>
      </c>
      <c r="D32" s="81">
        <f>'raw data'!D32</f>
        <v>38381.058912037035</v>
      </c>
      <c r="E32" s="15">
        <f>'raw data'!E32</f>
        <v>7396.496060742427</v>
      </c>
      <c r="F32" s="31">
        <f>'raw data'!F32</f>
        <v>1.391674868009863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JGb-1 (2)</v>
      </c>
      <c r="D33" s="81">
        <f>'raw data'!D33</f>
        <v>38381.066296296296</v>
      </c>
      <c r="E33" s="15">
        <f>'raw data'!E33</f>
        <v>229235.1027771595</v>
      </c>
      <c r="F33" s="31">
        <f>'raw data'!F33</f>
        <v>1.4096988733519786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 (8)</v>
      </c>
      <c r="D34" s="81">
        <f>'raw data'!D34</f>
        <v>38381.07366898148</v>
      </c>
      <c r="E34" s="15">
        <f>'raw data'!E34</f>
        <v>475934.3278766048</v>
      </c>
      <c r="F34" s="31">
        <f>'raw data'!F34</f>
        <v>0.4074300772638463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Co 228.616</v>
      </c>
      <c r="B42" s="15">
        <f>'raw data'!B42</f>
        <v>0</v>
      </c>
      <c r="C42" s="15" t="str">
        <f>'raw data'!C42</f>
        <v>Drift (1)</v>
      </c>
      <c r="D42" s="81">
        <f>'raw data'!D42</f>
        <v>38380.83961805556</v>
      </c>
      <c r="E42" s="15">
        <f>'raw data'!E42</f>
        <v>9984.9009253217</v>
      </c>
      <c r="F42" s="31">
        <f>'raw data'!F42</f>
        <v>1.1485307456118463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 1</v>
      </c>
      <c r="D43" s="81">
        <f>'raw data'!D43</f>
        <v>38380.847025462965</v>
      </c>
      <c r="E43" s="179">
        <v>-71.91</v>
      </c>
      <c r="F43" s="178"/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BIR-1 (1)</v>
      </c>
      <c r="D44" s="81">
        <f>'raw data'!D44</f>
        <v>38380.854409722226</v>
      </c>
      <c r="E44" s="177">
        <v>8468.24</v>
      </c>
      <c r="F44" s="177">
        <v>2.794946550862431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 (2)</v>
      </c>
      <c r="D45" s="81">
        <f>'raw data'!D45</f>
        <v>38380.861805555556</v>
      </c>
      <c r="E45" s="15">
        <f>'raw data'!E45</f>
        <v>10362.169442765085</v>
      </c>
      <c r="F45" s="31">
        <f>'raw data'!F45</f>
        <v>0.7718652580329673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JP-1 (1)</v>
      </c>
      <c r="D46" s="81">
        <f>'raw data'!D46</f>
        <v>38380.86920138889</v>
      </c>
      <c r="E46" s="15">
        <f>'raw data'!E46</f>
        <v>16404.060016262072</v>
      </c>
      <c r="F46" s="31">
        <f>'raw data'!F46</f>
        <v>2.6187237133421544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101R3 (0-14)</v>
      </c>
      <c r="D47" s="81">
        <f>'raw data'!D47</f>
        <v>38380.876608796294</v>
      </c>
      <c r="E47" s="15">
        <f>'raw data'!E47</f>
        <v>5609.228649436616</v>
      </c>
      <c r="F47" s="31">
        <f>'raw data'!F47</f>
        <v>2.594868812235955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 (3)</v>
      </c>
      <c r="D48" s="81">
        <f>'raw data'!D48</f>
        <v>38380.88400462963</v>
      </c>
      <c r="E48" s="15">
        <f>'raw data'!E48</f>
        <v>9934.109508826645</v>
      </c>
      <c r="F48" s="31">
        <f>'raw data'!F48</f>
        <v>1.2979714296368943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102R1 (99-109)</v>
      </c>
      <c r="D49" s="81">
        <f>'raw data'!D49</f>
        <v>38380.89141203704</v>
      </c>
      <c r="E49" s="15">
        <f>'raw data'!E49</f>
        <v>5973.009486015994</v>
      </c>
      <c r="F49" s="31">
        <f>'raw data'!F49</f>
        <v>5.1902332745712725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103R1 (15-23)</v>
      </c>
      <c r="D50" s="81">
        <f>'raw data'!D50</f>
        <v>38380.89879629629</v>
      </c>
      <c r="E50" s="177">
        <v>4898.25</v>
      </c>
      <c r="F50" s="177">
        <v>0.22953091044595764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104R2 (37-47)</v>
      </c>
      <c r="D51" s="81">
        <f>'raw data'!D51</f>
        <v>38380.906180555554</v>
      </c>
      <c r="E51" s="15">
        <f>'raw data'!E51</f>
        <v>10381.976982078704</v>
      </c>
      <c r="F51" s="31">
        <f>'raw data'!F51</f>
        <v>3.177374126332652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JA-3 (1)</v>
      </c>
      <c r="D52" s="81">
        <f>'raw data'!D52</f>
        <v>38380.91357638889</v>
      </c>
      <c r="E52" s="177">
        <v>3555.515</v>
      </c>
      <c r="F52" s="177">
        <v>2.080044613629644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 (4)</v>
      </c>
      <c r="D53" s="81">
        <f>'raw data'!D53</f>
        <v>38380.920960648145</v>
      </c>
      <c r="E53" s="15">
        <f>'raw data'!E53</f>
        <v>10625.254952377676</v>
      </c>
      <c r="F53" s="31">
        <f>'raw data'!F53</f>
        <v>1.6153868715544528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DTS-1 (1)</v>
      </c>
      <c r="D54" s="81">
        <f>'raw data'!D54</f>
        <v>38380.92833333334</v>
      </c>
      <c r="E54" s="15">
        <f>'raw data'!E54</f>
        <v>20090.540539779682</v>
      </c>
      <c r="F54" s="31">
        <f>'raw data'!F54</f>
        <v>1.2393061602204938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105R3 (23-32)</v>
      </c>
      <c r="D55" s="81">
        <f>'raw data'!D55</f>
        <v>38380.93570601852</v>
      </c>
      <c r="E55" s="15">
        <f>'raw data'!E55</f>
        <v>7724.586021240563</v>
      </c>
      <c r="F55" s="31">
        <f>'raw data'!F55</f>
        <v>3.150896631834146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36R3 (98-106)</v>
      </c>
      <c r="D56" s="81">
        <f>'raw data'!D56</f>
        <v>38380.943078703705</v>
      </c>
      <c r="E56" s="15">
        <f>'raw data'!E56</f>
        <v>6615.147923897788</v>
      </c>
      <c r="F56" s="31">
        <f>'raw data'!F56</f>
        <v>1.7753903142037724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107R2 (35-45)</v>
      </c>
      <c r="D57" s="81">
        <f>'raw data'!D57</f>
        <v>38380.95046296297</v>
      </c>
      <c r="E57" s="15">
        <f>'raw data'!E57</f>
        <v>5488.708078537694</v>
      </c>
      <c r="F57" s="31">
        <f>'raw data'!F57</f>
        <v>4.713245639756496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 (5)</v>
      </c>
      <c r="D58" s="81">
        <f>'raw data'!D58</f>
        <v>38380.957824074074</v>
      </c>
      <c r="E58" s="15">
        <f>'raw data'!E58</f>
        <v>10709.130118055808</v>
      </c>
      <c r="F58" s="31">
        <f>'raw data'!F58</f>
        <v>2.4211185444465184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BIR-2 (2)</v>
      </c>
      <c r="D59" s="81">
        <f>'raw data'!D59</f>
        <v>38380.96523148148</v>
      </c>
      <c r="E59" s="177">
        <v>9014.475</v>
      </c>
      <c r="F59" s="177">
        <v>2.4469751193625173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109R2 (77-95)</v>
      </c>
      <c r="D60" s="81">
        <f>'raw data'!D60</f>
        <v>38380.972604166665</v>
      </c>
      <c r="E60" s="15">
        <f>'raw data'!E60</f>
        <v>5960.633592967621</v>
      </c>
      <c r="F60" s="31">
        <f>'raw data'!F60</f>
        <v>1.7042341547016897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111R2 (6-14)</v>
      </c>
      <c r="D61" s="81">
        <f>'raw data'!D61</f>
        <v>38380.98</v>
      </c>
      <c r="E61" s="15">
        <f>'raw data'!E61</f>
        <v>14541.740181751733</v>
      </c>
      <c r="F61" s="31">
        <f>'raw data'!F61</f>
        <v>2.5794658197579916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JGb-1 (1)</v>
      </c>
      <c r="D62" s="81">
        <f>'raw data'!D62</f>
        <v>38380.98738425926</v>
      </c>
      <c r="E62" s="15">
        <f>'raw data'!E62</f>
        <v>11627.275724196505</v>
      </c>
      <c r="F62" s="31">
        <f>'raw data'!F62</f>
        <v>1.9345250339432978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 (6)</v>
      </c>
      <c r="D63" s="81">
        <f>'raw data'!D63</f>
        <v>38380.99475694444</v>
      </c>
      <c r="E63" s="15">
        <f>'raw data'!E63</f>
        <v>10879.376208593236</v>
      </c>
      <c r="F63" s="31">
        <f>'raw data'!F63</f>
        <v>2.6284995544154532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111R3 (131-138)</v>
      </c>
      <c r="D64" s="81">
        <f>'raw data'!D64</f>
        <v>38381.00212962963</v>
      </c>
      <c r="E64" s="15">
        <f>'raw data'!E64</f>
        <v>18153.577416806733</v>
      </c>
      <c r="F64" s="31">
        <f>'raw data'!F64</f>
        <v>3.2948235518419127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JP-1 (2)</v>
      </c>
      <c r="D65" s="81">
        <f>'raw data'!D65</f>
        <v>38381.00950231482</v>
      </c>
      <c r="E65" s="15">
        <f>'raw data'!E65</f>
        <v>18521.83338306543</v>
      </c>
      <c r="F65" s="31">
        <f>'raw data'!F65</f>
        <v>1.6225454008439866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113R2 (7-22)</v>
      </c>
      <c r="D66" s="81">
        <f>'raw data'!D66</f>
        <v>38381.016863425924</v>
      </c>
      <c r="E66" s="15">
        <f>'raw data'!E66</f>
        <v>15426.55728566841</v>
      </c>
      <c r="F66" s="31">
        <f>'raw data'!F66</f>
        <v>0.5797775630631588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113R2 (145-149)</v>
      </c>
      <c r="D67" s="81">
        <f>'raw data'!D67</f>
        <v>38381.024247685185</v>
      </c>
      <c r="E67" s="177">
        <v>9884.125</v>
      </c>
      <c r="F67" s="177">
        <v>0.06588801189181359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 (7)</v>
      </c>
      <c r="D68" s="81">
        <f>'raw data'!D68</f>
        <v>38381.03162037037</v>
      </c>
      <c r="E68" s="15">
        <f>'raw data'!E68</f>
        <v>11287.042101942658</v>
      </c>
      <c r="F68" s="31">
        <f>'raw data'!F68</f>
        <v>6.968680215454095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JA-3 (2)</v>
      </c>
      <c r="D69" s="81">
        <f>'raw data'!D69</f>
        <v>38381.03900462963</v>
      </c>
      <c r="E69" s="177">
        <v>4272.155000000001</v>
      </c>
      <c r="F69" s="177">
        <v>7.329180560564877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 (2)</v>
      </c>
      <c r="D70" s="81">
        <f>'raw data'!D70</f>
        <v>38381.04638888889</v>
      </c>
      <c r="E70" s="15">
        <f>'raw data'!E70</f>
        <v>-103.2396056493815</v>
      </c>
      <c r="F70" s="31">
        <f>'raw data'!F70</f>
        <v>0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DTS-1 (2)</v>
      </c>
      <c r="D71" s="81">
        <f>'raw data'!D71</f>
        <v>38381.05375</v>
      </c>
      <c r="E71" s="15">
        <f>'raw data'!E71</f>
        <v>21386.347726490894</v>
      </c>
      <c r="F71" s="31">
        <f>'raw data'!F71</f>
        <v>2.7714398960333386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JGb-1 (2)</v>
      </c>
      <c r="D72" s="81">
        <f>'raw data'!D72</f>
        <v>38381.06112268518</v>
      </c>
      <c r="E72" s="15">
        <f>'raw data'!E72</f>
        <v>12327.482752694821</v>
      </c>
      <c r="F72" s="31">
        <f>'raw data'!F72</f>
        <v>3.5186031062714114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 (8)</v>
      </c>
      <c r="D73" s="81">
        <f>'raw data'!D73</f>
        <v>38381.068506944444</v>
      </c>
      <c r="E73" s="15">
        <f>'raw data'!E73</f>
        <v>11474.082984840403</v>
      </c>
      <c r="F73" s="31">
        <f>'raw data'!F73</f>
        <v>1.8179506754253598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Cr 267.716</v>
      </c>
      <c r="B81" s="15">
        <f>'raw data'!B81</f>
        <v>0</v>
      </c>
      <c r="C81" s="15" t="str">
        <f>'raw data'!C81</f>
        <v>Drift (1)</v>
      </c>
      <c r="D81" s="81">
        <f>'raw data'!D81</f>
        <v>38380.840729166666</v>
      </c>
      <c r="E81" s="15">
        <f>'raw data'!E81</f>
        <v>54471.72686788186</v>
      </c>
      <c r="F81" s="31">
        <f>'raw data'!F81</f>
        <v>2.4547416836027147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 1</v>
      </c>
      <c r="D82" s="81">
        <f>'raw data'!D82</f>
        <v>38380.84813657407</v>
      </c>
      <c r="E82" s="15">
        <f>'raw data'!E82</f>
        <v>562.1428842757613</v>
      </c>
      <c r="F82" s="31">
        <f>'raw data'!F82</f>
        <v>6.723728271405906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 (1)</v>
      </c>
      <c r="D83" s="81">
        <f>'raw data'!D83</f>
        <v>38380.855520833335</v>
      </c>
      <c r="E83" s="15">
        <f>'raw data'!E83</f>
        <v>11245.317207686237</v>
      </c>
      <c r="F83" s="31">
        <f>'raw data'!F83</f>
        <v>2.682715205554838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 (2)</v>
      </c>
      <c r="D84" s="81">
        <f>'raw data'!D84</f>
        <v>38380.862916666665</v>
      </c>
      <c r="E84" s="15">
        <f>'raw data'!E84</f>
        <v>54990.006830509345</v>
      </c>
      <c r="F84" s="31">
        <f>'raw data'!F84</f>
        <v>0.84414954736621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 (1)</v>
      </c>
      <c r="D85" s="81">
        <f>'raw data'!D85</f>
        <v>38380.8703125</v>
      </c>
      <c r="E85" s="15">
        <f>'raw data'!E85</f>
        <v>77866.42370180156</v>
      </c>
      <c r="F85" s="31">
        <f>'raw data'!F85</f>
        <v>0.920671914509781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101R3 (0-14)</v>
      </c>
      <c r="D86" s="81">
        <f>'raw data'!D86</f>
        <v>38380.87771990741</v>
      </c>
      <c r="E86" s="15">
        <f>'raw data'!E86</f>
        <v>53581.10333732374</v>
      </c>
      <c r="F86" s="31">
        <f>'raw data'!F86</f>
        <v>3.467147739279493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 (3)</v>
      </c>
      <c r="D87" s="81">
        <f>'raw data'!D87</f>
        <v>38380.885104166664</v>
      </c>
      <c r="E87" s="15">
        <f>'raw data'!E87</f>
        <v>54968.76415747087</v>
      </c>
      <c r="F87" s="31">
        <f>'raw data'!F87</f>
        <v>2.0544534735553155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102R1 (99-109)</v>
      </c>
      <c r="D88" s="81">
        <f>'raw data'!D88</f>
        <v>38380.89252314815</v>
      </c>
      <c r="E88" s="15">
        <f>'raw data'!E88</f>
        <v>45569.55945202869</v>
      </c>
      <c r="F88" s="31">
        <f>'raw data'!F88</f>
        <v>1.0332240369140957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103R1 (15-23)</v>
      </c>
      <c r="D89" s="81">
        <f>'raw data'!D89</f>
        <v>38380.89989583333</v>
      </c>
      <c r="E89" s="15">
        <f>'raw data'!E89</f>
        <v>5969.306470122297</v>
      </c>
      <c r="F89" s="31">
        <f>'raw data'!F89</f>
        <v>2.157907221809477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104R2 (37-47)</v>
      </c>
      <c r="D90" s="81">
        <f>'raw data'!D90</f>
        <v>38380.90729166667</v>
      </c>
      <c r="E90" s="15">
        <f>'raw data'!E90</f>
        <v>23247.781184102656</v>
      </c>
      <c r="F90" s="31">
        <f>'raw data'!F90</f>
        <v>3.371686595770236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 (1)</v>
      </c>
      <c r="D91" s="81">
        <f>'raw data'!D91</f>
        <v>38380.9146875</v>
      </c>
      <c r="E91" s="15">
        <f>'raw data'!E91</f>
        <v>2418.0801446777878</v>
      </c>
      <c r="F91" s="31">
        <f>'raw data'!F91</f>
        <v>2.22047444969308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 (4)</v>
      </c>
      <c r="D92" s="81">
        <f>'raw data'!D92</f>
        <v>38380.92207175926</v>
      </c>
      <c r="E92" s="15">
        <f>'raw data'!E92</f>
        <v>56644.59908951244</v>
      </c>
      <c r="F92" s="31">
        <f>'raw data'!F92</f>
        <v>1.5439417234875175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 (1)</v>
      </c>
      <c r="D93" s="81">
        <f>'raw data'!D93</f>
        <v>38380.929444444446</v>
      </c>
      <c r="E93" s="15">
        <f>'raw data'!E93</f>
        <v>106076.15011904376</v>
      </c>
      <c r="F93" s="31">
        <f>'raw data'!F93</f>
        <v>1.0682107199644466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105R3 (23-32)</v>
      </c>
      <c r="D94" s="81">
        <f>'raw data'!D94</f>
        <v>38380.93680555555</v>
      </c>
      <c r="E94" s="15">
        <f>'raw data'!E94</f>
        <v>4321.283190172395</v>
      </c>
      <c r="F94" s="31">
        <f>'raw data'!F94</f>
        <v>1.25256671751225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36R3 (98-106)</v>
      </c>
      <c r="D95" s="81">
        <f>'raw data'!D95</f>
        <v>38380.944189814814</v>
      </c>
      <c r="E95" s="15">
        <f>'raw data'!E95</f>
        <v>8345.979425223415</v>
      </c>
      <c r="F95" s="31">
        <f>'raw data'!F95</f>
        <v>1.2108784085406905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107R2 (35-45)</v>
      </c>
      <c r="D96" s="81">
        <f>'raw data'!D96</f>
        <v>38380.9515625</v>
      </c>
      <c r="E96" s="15">
        <f>'raw data'!E96</f>
        <v>19301.716991817775</v>
      </c>
      <c r="F96" s="31">
        <f>'raw data'!F96</f>
        <v>0.8034098712924511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 (5)</v>
      </c>
      <c r="D97" s="81">
        <f>'raw data'!D97</f>
        <v>38380.95893518518</v>
      </c>
      <c r="E97" s="15">
        <f>'raw data'!E97</f>
        <v>59144.733620595944</v>
      </c>
      <c r="F97" s="31">
        <f>'raw data'!F97</f>
        <v>1.7325973893251045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BIR-2 (2)</v>
      </c>
      <c r="D98" s="81">
        <f>'raw data'!D98</f>
        <v>38380.96633101852</v>
      </c>
      <c r="E98" s="15">
        <f>'raw data'!E98</f>
        <v>12135.221129515397</v>
      </c>
      <c r="F98" s="31">
        <f>'raw data'!F98</f>
        <v>1.4583037419913303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109R2 (77-95)</v>
      </c>
      <c r="D99" s="81">
        <f>'raw data'!D99</f>
        <v>38380.973715277774</v>
      </c>
      <c r="E99" s="15">
        <f>'raw data'!E99</f>
        <v>22274.609125677624</v>
      </c>
      <c r="F99" s="31">
        <f>'raw data'!F99</f>
        <v>1.2123937376566478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111R2 (6-14)</v>
      </c>
      <c r="D100" s="81">
        <f>'raw data'!D100</f>
        <v>38380.981099537035</v>
      </c>
      <c r="E100" s="15">
        <f>'raw data'!E100</f>
        <v>40742.52861993049</v>
      </c>
      <c r="F100" s="31">
        <f>'raw data'!F100</f>
        <v>0.7476177416712997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JGb-1 (1)</v>
      </c>
      <c r="D101" s="81">
        <f>'raw data'!D101</f>
        <v>38380.988483796296</v>
      </c>
      <c r="E101" s="15">
        <f>'raw data'!E101</f>
        <v>2224.85468241662</v>
      </c>
      <c r="F101" s="31">
        <f>'raw data'!F101</f>
        <v>1.918544805699489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 (6)</v>
      </c>
      <c r="D102" s="81">
        <f>'raw data'!D102</f>
        <v>38380.99586805556</v>
      </c>
      <c r="E102" s="15">
        <f>'raw data'!E102</f>
        <v>60390.63694007953</v>
      </c>
      <c r="F102" s="31">
        <f>'raw data'!F102</f>
        <v>0.43616371798853637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111R3 (131-138)</v>
      </c>
      <c r="D103" s="81">
        <f>'raw data'!D103</f>
        <v>38381.00324074074</v>
      </c>
      <c r="E103" s="15">
        <f>'raw data'!E103</f>
        <v>124656.7231992755</v>
      </c>
      <c r="F103" s="31">
        <f>'raw data'!F103</f>
        <v>1.9810556587751555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 (2)</v>
      </c>
      <c r="D104" s="81">
        <f>'raw data'!D104</f>
        <v>38381.010613425926</v>
      </c>
      <c r="E104" s="15">
        <f>'raw data'!E104</f>
        <v>85926.8188267037</v>
      </c>
      <c r="F104" s="31">
        <f>'raw data'!F104</f>
        <v>1.1669165742133076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113R2 (7-22)</v>
      </c>
      <c r="D105" s="81">
        <f>'raw data'!D105</f>
        <v>38381.01797453704</v>
      </c>
      <c r="E105" s="15">
        <f>'raw data'!E105</f>
        <v>2555.689657745295</v>
      </c>
      <c r="F105" s="31">
        <f>'raw data'!F105</f>
        <v>2.88526128269379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113R2 (145-149)</v>
      </c>
      <c r="D106" s="81">
        <f>'raw data'!D106</f>
        <v>38381.025358796294</v>
      </c>
      <c r="E106" s="15">
        <f>'raw data'!E106</f>
        <v>14898.741579814376</v>
      </c>
      <c r="F106" s="31">
        <f>'raw data'!F106</f>
        <v>0.4515441308600263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 (7)</v>
      </c>
      <c r="D107" s="81">
        <f>'raw data'!D107</f>
        <v>38381.03273148148</v>
      </c>
      <c r="E107" s="15">
        <f>'raw data'!E107</f>
        <v>61366.63196886342</v>
      </c>
      <c r="F107" s="31">
        <f>'raw data'!F107</f>
        <v>1.1114857214208294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 (2)</v>
      </c>
      <c r="D108" s="81">
        <f>'raw data'!D108</f>
        <v>38381.04011574074</v>
      </c>
      <c r="E108" s="15">
        <f>'raw data'!E108</f>
        <v>2668.8018636041666</v>
      </c>
      <c r="F108" s="31">
        <f>'raw data'!F108</f>
        <v>1.4783840645973343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 (2)</v>
      </c>
      <c r="D109" s="81">
        <f>'raw data'!D109</f>
        <v>38381.047488425924</v>
      </c>
      <c r="E109" s="15">
        <f>'raw data'!E109</f>
        <v>572.707821265392</v>
      </c>
      <c r="F109" s="31">
        <f>'raw data'!F109</f>
        <v>3.1710365316783675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DTS-1 (2)</v>
      </c>
      <c r="D110" s="81">
        <f>'raw data'!D110</f>
        <v>38381.05486111111</v>
      </c>
      <c r="E110" s="15">
        <f>'raw data'!E110</f>
        <v>114638.99023847296</v>
      </c>
      <c r="F110" s="31">
        <f>'raw data'!F110</f>
        <v>1.8780600517619896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JGb-1 (2)</v>
      </c>
      <c r="D111" s="81">
        <f>'raw data'!D111</f>
        <v>38381.0622337963</v>
      </c>
      <c r="E111" s="15">
        <f>'raw data'!E111</f>
        <v>2205.983439160192</v>
      </c>
      <c r="F111" s="31">
        <f>'raw data'!F111</f>
        <v>3.3884804974512317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 (8)</v>
      </c>
      <c r="D112" s="81">
        <f>'raw data'!D112</f>
        <v>38381.06961805555</v>
      </c>
      <c r="E112" s="15">
        <f>'raw data'!E112</f>
        <v>64107.514387555595</v>
      </c>
      <c r="F112" s="31">
        <f>'raw data'!F112</f>
        <v>0.4123744631335502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Cu 324.754</v>
      </c>
      <c r="B120" s="15">
        <f>'raw data'!B120</f>
        <v>0</v>
      </c>
      <c r="C120" s="15" t="str">
        <f>'raw data'!C120</f>
        <v>Drift (1)</v>
      </c>
      <c r="D120" s="81">
        <f>'raw data'!D120</f>
        <v>38380.842361111114</v>
      </c>
      <c r="E120" s="15">
        <f>'raw data'!E120</f>
        <v>27491.504797385875</v>
      </c>
      <c r="F120" s="31">
        <f>'raw data'!F120</f>
        <v>1.1405372422551132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 1</v>
      </c>
      <c r="D121" s="81">
        <f>'raw data'!D121</f>
        <v>38380.849756944444</v>
      </c>
      <c r="E121" s="15">
        <f>'raw data'!E121</f>
        <v>3985.997943911113</v>
      </c>
      <c r="F121" s="31">
        <f>'raw data'!F121</f>
        <v>3.211987085379544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 (1)</v>
      </c>
      <c r="D122" s="81">
        <f>'raw data'!D122</f>
        <v>38380.857141203705</v>
      </c>
      <c r="E122" s="15">
        <f>'raw data'!E122</f>
        <v>26307.54647731572</v>
      </c>
      <c r="F122" s="31">
        <f>'raw data'!F122</f>
        <v>2.8706718209322575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 (2)</v>
      </c>
      <c r="D123" s="81">
        <f>'raw data'!D123</f>
        <v>38380.86454861111</v>
      </c>
      <c r="E123" s="15">
        <f>'raw data'!E123</f>
        <v>27684.77492735303</v>
      </c>
      <c r="F123" s="31">
        <f>'raw data'!F123</f>
        <v>1.9126885665192077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 (1)</v>
      </c>
      <c r="D124" s="81">
        <f>'raw data'!D124</f>
        <v>38380.87194444444</v>
      </c>
      <c r="E124" s="15">
        <f>'raw data'!E124</f>
        <v>4811.694766496357</v>
      </c>
      <c r="F124" s="31">
        <f>'raw data'!F124</f>
        <v>4.165168167913473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101R3 (0-14)</v>
      </c>
      <c r="D125" s="81">
        <f>'raw data'!D125</f>
        <v>38380.87934027778</v>
      </c>
      <c r="E125" s="15">
        <f>'raw data'!E125</f>
        <v>4920.751119502281</v>
      </c>
      <c r="F125" s="31">
        <f>'raw data'!F125</f>
        <v>5.017259668198985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 (3)</v>
      </c>
      <c r="D126" s="81">
        <f>'raw data'!D126</f>
        <v>38380.88674768519</v>
      </c>
      <c r="E126" s="15">
        <f>'raw data'!E126</f>
        <v>26952.559959677652</v>
      </c>
      <c r="F126" s="31">
        <f>'raw data'!F126</f>
        <v>1.6407665084018703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102R1 (99-109)</v>
      </c>
      <c r="D127" s="81">
        <f>'raw data'!D127</f>
        <v>38380.89414351852</v>
      </c>
      <c r="E127" s="15">
        <f>'raw data'!E127</f>
        <v>19763.080835938454</v>
      </c>
      <c r="F127" s="31">
        <f>'raw data'!F127</f>
        <v>1.9961372855348882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103R1 (15-23)</v>
      </c>
      <c r="D128" s="81">
        <f>'raw data'!D128</f>
        <v>38380.90152777778</v>
      </c>
      <c r="E128" s="15">
        <f>'raw data'!E128</f>
        <v>15379.565287747306</v>
      </c>
      <c r="F128" s="31">
        <f>'raw data'!F128</f>
        <v>1.5821551877256197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104R2 (37-47)</v>
      </c>
      <c r="D129" s="81">
        <f>'raw data'!D129</f>
        <v>38380.90892361111</v>
      </c>
      <c r="E129" s="15">
        <f>'raw data'!E129</f>
        <v>26068.99921683846</v>
      </c>
      <c r="F129" s="31">
        <f>'raw data'!F129</f>
        <v>0.7241225011320932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 (1)</v>
      </c>
      <c r="D130" s="81">
        <f>'raw data'!D130</f>
        <v>38380.91630787037</v>
      </c>
      <c r="E130" s="15">
        <f>'raw data'!E130</f>
        <v>11569.65643341248</v>
      </c>
      <c r="F130" s="31">
        <f>'raw data'!F130</f>
        <v>1.6405023588932348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 (4)</v>
      </c>
      <c r="D131" s="81">
        <f>'raw data'!D131</f>
        <v>38380.92369212963</v>
      </c>
      <c r="E131" s="15">
        <f>'raw data'!E131</f>
        <v>27530.018241638056</v>
      </c>
      <c r="F131" s="31">
        <f>'raw data'!F131</f>
        <v>0.6336193063268698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 (1)</v>
      </c>
      <c r="D132" s="81">
        <f>'raw data'!D132</f>
        <v>38380.93106481482</v>
      </c>
      <c r="E132" s="15">
        <f>'raw data'!E132</f>
        <v>4531.907735477218</v>
      </c>
      <c r="F132" s="31">
        <f>'raw data'!F132</f>
        <v>4.8211177943378045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105R3 (23-32)</v>
      </c>
      <c r="D133" s="81">
        <f>'raw data'!D133</f>
        <v>38380.9384375</v>
      </c>
      <c r="E133" s="15">
        <f>'raw data'!E133</f>
        <v>18011.41245495165</v>
      </c>
      <c r="F133" s="31">
        <f>'raw data'!F133</f>
        <v>2.2540740261771512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36R3 (98-106)</v>
      </c>
      <c r="D134" s="81">
        <f>'raw data'!D134</f>
        <v>38380.945810185185</v>
      </c>
      <c r="E134" s="15">
        <f>'raw data'!E134</f>
        <v>7224.602261460469</v>
      </c>
      <c r="F134" s="31">
        <f>'raw data'!F134</f>
        <v>0.5748305994642449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107R2 (35-45)</v>
      </c>
      <c r="D135" s="81">
        <f>'raw data'!D135</f>
        <v>38380.95318287037</v>
      </c>
      <c r="E135" s="15">
        <f>'raw data'!E135</f>
        <v>13112.472255792109</v>
      </c>
      <c r="F135" s="31">
        <f>'raw data'!F135</f>
        <v>1.4936000047696265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 (5)</v>
      </c>
      <c r="D136" s="81">
        <f>'raw data'!D136</f>
        <v>38380.96056712963</v>
      </c>
      <c r="E136" s="15">
        <f>'raw data'!E136</f>
        <v>27220.82373687249</v>
      </c>
      <c r="F136" s="31">
        <f>'raw data'!F136</f>
        <v>2.709430301210757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BIR-2 (2)</v>
      </c>
      <c r="D137" s="81">
        <f>'raw data'!D137</f>
        <v>38380.96796296296</v>
      </c>
      <c r="E137" s="15">
        <f>'raw data'!E137</f>
        <v>27091.5376859121</v>
      </c>
      <c r="F137" s="31">
        <f>'raw data'!F137</f>
        <v>0.7376077902402833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109R2 (77-95)</v>
      </c>
      <c r="D138" s="81">
        <f>'raw data'!D138</f>
        <v>38380.97534722222</v>
      </c>
      <c r="E138" s="15">
        <f>'raw data'!E138</f>
        <v>14027.653054375593</v>
      </c>
      <c r="F138" s="31">
        <f>'raw data'!F138</f>
        <v>1.4032415528601399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111R2 (6-14)</v>
      </c>
      <c r="D139" s="81">
        <f>'raw data'!D139</f>
        <v>38380.98273148148</v>
      </c>
      <c r="E139" s="15">
        <f>'raw data'!E139</f>
        <v>14683.749126530953</v>
      </c>
      <c r="F139" s="31">
        <f>'raw data'!F139</f>
        <v>2.54566130811165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JGb-1 (1)</v>
      </c>
      <c r="D140" s="81">
        <f>'raw data'!D140</f>
        <v>38380.990115740744</v>
      </c>
      <c r="E140" s="15">
        <f>'raw data'!E140</f>
        <v>19796.324017444822</v>
      </c>
      <c r="F140" s="31">
        <f>'raw data'!F140</f>
        <v>2.1582731802969706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 (6)</v>
      </c>
      <c r="D141" s="81">
        <f>'raw data'!D141</f>
        <v>38380.99748842593</v>
      </c>
      <c r="E141" s="15">
        <f>'raw data'!E141</f>
        <v>27929.774105982204</v>
      </c>
      <c r="F141" s="31">
        <f>'raw data'!F141</f>
        <v>2.775075795819073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111R3 (131-138)</v>
      </c>
      <c r="D142" s="81">
        <f>'raw data'!D142</f>
        <v>38381.00486111111</v>
      </c>
      <c r="E142" s="15">
        <f>'raw data'!E142</f>
        <v>16762.87607602131</v>
      </c>
      <c r="F142" s="31">
        <f>'raw data'!F142</f>
        <v>0.8839998554001711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 (2)</v>
      </c>
      <c r="D143" s="81">
        <f>'raw data'!D143</f>
        <v>38381.0122337963</v>
      </c>
      <c r="E143" s="15">
        <f>'raw data'!E143</f>
        <v>4187.3802065973805</v>
      </c>
      <c r="F143" s="31">
        <f>'raw data'!F143</f>
        <v>4.0264611762534965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113R2 (7-22)</v>
      </c>
      <c r="D144" s="81">
        <f>'raw data'!D144</f>
        <v>38381.01960648148</v>
      </c>
      <c r="E144" s="15">
        <f>'raw data'!E144</f>
        <v>5462.957493235668</v>
      </c>
      <c r="F144" s="31">
        <f>'raw data'!F144</f>
        <v>2.174271970304224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113R2 (145-149)</v>
      </c>
      <c r="D145" s="81">
        <f>'raw data'!D145</f>
        <v>38381.02699074074</v>
      </c>
      <c r="E145" s="15">
        <f>'raw data'!E145</f>
        <v>13112.93998043788</v>
      </c>
      <c r="F145" s="31">
        <f>'raw data'!F145</f>
        <v>2.5860460201435598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 (7)</v>
      </c>
      <c r="D146" s="81">
        <f>'raw data'!D146</f>
        <v>38381.03435185185</v>
      </c>
      <c r="E146" s="15">
        <f>'raw data'!E146</f>
        <v>28393.2292568166</v>
      </c>
      <c r="F146" s="31">
        <f>'raw data'!F146</f>
        <v>0.6104871310059317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 (2)</v>
      </c>
      <c r="D147" s="81">
        <f>'raw data'!D147</f>
        <v>38381.04174768519</v>
      </c>
      <c r="E147" s="15">
        <f>'raw data'!E147</f>
        <v>11967.807884932414</v>
      </c>
      <c r="F147" s="31">
        <f>'raw data'!F147</f>
        <v>2.1439418115100333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 (2)</v>
      </c>
      <c r="D148" s="81">
        <f>'raw data'!D148</f>
        <v>38381.049108796295</v>
      </c>
      <c r="E148" s="15">
        <f>'raw data'!E148</f>
        <v>4352.03996816382</v>
      </c>
      <c r="F148" s="31">
        <f>'raw data'!F148</f>
        <v>1.0077131947982414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DTS-1 (2)</v>
      </c>
      <c r="D149" s="81">
        <f>'raw data'!D149</f>
        <v>38381.05648148148</v>
      </c>
      <c r="E149" s="15">
        <f>'raw data'!E149</f>
        <v>4604.881228987683</v>
      </c>
      <c r="F149" s="31">
        <f>'raw data'!F149</f>
        <v>4.064452074472374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JGb-1 (2)</v>
      </c>
      <c r="D150" s="81">
        <f>'raw data'!D150</f>
        <v>38381.06386574074</v>
      </c>
      <c r="E150" s="15">
        <f>'raw data'!E150</f>
        <v>20160.72339153865</v>
      </c>
      <c r="F150" s="31">
        <f>'raw data'!F150</f>
        <v>1.1425403895691386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 (8)</v>
      </c>
      <c r="D151" s="81">
        <f>'raw data'!D151</f>
        <v>38381.071238425924</v>
      </c>
      <c r="E151" s="15">
        <f>'raw data'!E151</f>
        <v>28682.008256716785</v>
      </c>
      <c r="F151" s="31">
        <f>'raw data'!F151</f>
        <v>0.6765301343134326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Ni 231.604</v>
      </c>
      <c r="B159" s="15">
        <f>'raw data'!B159</f>
        <v>0</v>
      </c>
      <c r="C159" s="15" t="str">
        <f>'raw data'!C159</f>
        <v>Drift (1)</v>
      </c>
      <c r="D159" s="81">
        <f>'raw data'!D159</f>
        <v>38380.84008101852</v>
      </c>
      <c r="E159" s="15">
        <f>'raw data'!E159</f>
        <v>41648.78679185961</v>
      </c>
      <c r="F159" s="31">
        <f>'raw data'!F159</f>
        <v>2.602055104240151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 1</v>
      </c>
      <c r="D160" s="81">
        <f>'raw data'!D160</f>
        <v>38380.8475</v>
      </c>
      <c r="E160" s="177">
        <v>899.55</v>
      </c>
      <c r="F160" s="177">
        <v>8.846400661968291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 (1)</v>
      </c>
      <c r="D161" s="81">
        <f>'raw data'!D161</f>
        <v>38380.85487268519</v>
      </c>
      <c r="E161" s="15">
        <f>'raw data'!E161</f>
        <v>10991.670725996664</v>
      </c>
      <c r="F161" s="31">
        <f>'raw data'!F161</f>
        <v>0.810700889728548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 (2)</v>
      </c>
      <c r="D162" s="81">
        <f>'raw data'!D162</f>
        <v>38380.86226851852</v>
      </c>
      <c r="E162" s="15">
        <f>'raw data'!E162</f>
        <v>42377.284348147616</v>
      </c>
      <c r="F162" s="31">
        <f>'raw data'!F162</f>
        <v>1.7807346678240734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 (1)</v>
      </c>
      <c r="D163" s="81">
        <f>'raw data'!D163</f>
        <v>38380.86966435185</v>
      </c>
      <c r="E163" s="15">
        <f>'raw data'!E163</f>
        <v>151050.59815370367</v>
      </c>
      <c r="F163" s="31">
        <f>'raw data'!F163</f>
        <v>1.9856460759447248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101R3 (0-14)</v>
      </c>
      <c r="D164" s="81">
        <f>'raw data'!D164</f>
        <v>38380.877071759256</v>
      </c>
      <c r="E164" s="15">
        <f>'raw data'!E164</f>
        <v>14396.761819120113</v>
      </c>
      <c r="F164" s="31">
        <f>'raw data'!F164</f>
        <v>0.6064863503883748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 (3)</v>
      </c>
      <c r="D165" s="81">
        <f>'raw data'!D165</f>
        <v>38380.884467592594</v>
      </c>
      <c r="E165" s="15">
        <f>'raw data'!E165</f>
        <v>42660.5377169559</v>
      </c>
      <c r="F165" s="31">
        <f>'raw data'!F165</f>
        <v>3.0815943939097448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102R1 (99-109)</v>
      </c>
      <c r="D166" s="81">
        <f>'raw data'!D166</f>
        <v>38380.891875</v>
      </c>
      <c r="E166" s="15">
        <f>'raw data'!E166</f>
        <v>16566.794105091423</v>
      </c>
      <c r="F166" s="31">
        <f>'raw data'!F166</f>
        <v>0.8869867639385133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103R1 (15-23)</v>
      </c>
      <c r="D167" s="81">
        <f>'raw data'!D167</f>
        <v>38380.89925925926</v>
      </c>
      <c r="E167" s="15">
        <f>'raw data'!E167</f>
        <v>7906.629781670989</v>
      </c>
      <c r="F167" s="31">
        <f>'raw data'!F167</f>
        <v>3.5094597507081216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104R2 (37-47)</v>
      </c>
      <c r="D168" s="81">
        <f>'raw data'!D168</f>
        <v>38380.906643518516</v>
      </c>
      <c r="E168" s="15">
        <f>'raw data'!E168</f>
        <v>27342.870004603774</v>
      </c>
      <c r="F168" s="31">
        <f>'raw data'!F168</f>
        <v>4.02343091572138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 (1)</v>
      </c>
      <c r="D169" s="81">
        <f>'raw data'!D169</f>
        <v>38380.914039351854</v>
      </c>
      <c r="E169" s="177">
        <v>2670.875</v>
      </c>
      <c r="F169" s="177">
        <v>6.571291211992896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 (4)</v>
      </c>
      <c r="D170" s="81">
        <f>'raw data'!D170</f>
        <v>38380.921423611115</v>
      </c>
      <c r="E170" s="15">
        <f>'raw data'!E170</f>
        <v>44319.188125248475</v>
      </c>
      <c r="F170" s="31">
        <f>'raw data'!F170</f>
        <v>0.8647773652537382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 (1)</v>
      </c>
      <c r="D171" s="81">
        <f>'raw data'!D171</f>
        <v>38380.9287962963</v>
      </c>
      <c r="E171" s="15">
        <f>'raw data'!E171</f>
        <v>148430.8235458996</v>
      </c>
      <c r="F171" s="31">
        <f>'raw data'!F171</f>
        <v>1.356282432785762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105R3 (23-32)</v>
      </c>
      <c r="D172" s="81">
        <f>'raw data'!D172</f>
        <v>38380.93616898148</v>
      </c>
      <c r="E172" s="15">
        <f>'raw data'!E172</f>
        <v>15615.709677530285</v>
      </c>
      <c r="F172" s="31">
        <f>'raw data'!F172</f>
        <v>2.4201728317147304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36R3 (98-106)</v>
      </c>
      <c r="D173" s="81">
        <f>'raw data'!D173</f>
        <v>38380.94354166667</v>
      </c>
      <c r="E173" s="15">
        <f>'raw data'!E173</f>
        <v>8464.784995708442</v>
      </c>
      <c r="F173" s="31">
        <f>'raw data'!F173</f>
        <v>1.8639901446430824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107R2 (35-45)</v>
      </c>
      <c r="D174" s="81">
        <f>'raw data'!D174</f>
        <v>38380.95092592593</v>
      </c>
      <c r="E174" s="15">
        <f>'raw data'!E174</f>
        <v>9908.186653482899</v>
      </c>
      <c r="F174" s="31">
        <f>'raw data'!F174</f>
        <v>0.9254711462992463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 (5)</v>
      </c>
      <c r="D175" s="81">
        <f>'raw data'!D175</f>
        <v>38380.95829861111</v>
      </c>
      <c r="E175" s="15">
        <f>'raw data'!E175</f>
        <v>44903.74825534882</v>
      </c>
      <c r="F175" s="31">
        <f>'raw data'!F175</f>
        <v>1.2441668855416488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BIR-2 (2)</v>
      </c>
      <c r="D176" s="81">
        <f>'raw data'!D176</f>
        <v>38380.96569444444</v>
      </c>
      <c r="E176" s="15">
        <f>'raw data'!E176</f>
        <v>11576.754986023947</v>
      </c>
      <c r="F176" s="31">
        <f>'raw data'!F176</f>
        <v>4.875473763181992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109R2 (77-95)</v>
      </c>
      <c r="D177" s="81">
        <f>'raw data'!D177</f>
        <v>38380.973078703704</v>
      </c>
      <c r="E177" s="15">
        <f>'raw data'!E177</f>
        <v>11561.221479082496</v>
      </c>
      <c r="F177" s="31">
        <f>'raw data'!F177</f>
        <v>1.9327940003721744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111R2 (6-14)</v>
      </c>
      <c r="D178" s="81">
        <f>'raw data'!D178</f>
        <v>38380.980462962965</v>
      </c>
      <c r="E178" s="15">
        <f>'raw data'!E178</f>
        <v>81060.67614821615</v>
      </c>
      <c r="F178" s="31">
        <f>'raw data'!F178</f>
        <v>1.1817970562570166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JGb-1 (1)</v>
      </c>
      <c r="D179" s="81">
        <f>'raw data'!D179</f>
        <v>38380.98784722222</v>
      </c>
      <c r="E179" s="15">
        <f>'raw data'!E179</f>
        <v>2360.429426494199</v>
      </c>
      <c r="F179" s="31">
        <f>'raw data'!F179</f>
        <v>6.583507674482321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 (6)</v>
      </c>
      <c r="D180" s="81">
        <f>'raw data'!D180</f>
        <v>38380.99521990741</v>
      </c>
      <c r="E180" s="15">
        <f>'raw data'!E180</f>
        <v>47079.1967590976</v>
      </c>
      <c r="F180" s="31">
        <f>'raw data'!F180</f>
        <v>0.7498536875067738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111R3 (131-138)</v>
      </c>
      <c r="D181" s="81">
        <f>'raw data'!D181</f>
        <v>38381.002592592595</v>
      </c>
      <c r="E181" s="15">
        <f>'raw data'!E181</f>
        <v>107622.83153368787</v>
      </c>
      <c r="F181" s="31">
        <f>'raw data'!F181</f>
        <v>1.753451356826942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 (2)</v>
      </c>
      <c r="D182" s="81">
        <f>'raw data'!D182</f>
        <v>38381.00996527778</v>
      </c>
      <c r="E182" s="15">
        <f>'raw data'!E182</f>
        <v>167734.3206893009</v>
      </c>
      <c r="F182" s="31">
        <f>'raw data'!F182</f>
        <v>2.4507321135285265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113R2 (7-22)</v>
      </c>
      <c r="D183" s="81">
        <f>'raw data'!D183</f>
        <v>38381.01732638889</v>
      </c>
      <c r="E183" s="15">
        <f>'raw data'!E183</f>
        <v>6122.28177408462</v>
      </c>
      <c r="F183" s="31">
        <f>'raw data'!F183</f>
        <v>1.272318205730698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113R2 (145-149)</v>
      </c>
      <c r="D184" s="81">
        <f>'raw data'!D184</f>
        <v>38381.02471064815</v>
      </c>
      <c r="E184" s="15">
        <f>'raw data'!E184</f>
        <v>20064.160156491373</v>
      </c>
      <c r="F184" s="31">
        <f>'raw data'!F184</f>
        <v>1.9879383712135041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 (7)</v>
      </c>
      <c r="D185" s="81">
        <f>'raw data'!D185</f>
        <v>38381.03208333333</v>
      </c>
      <c r="E185" s="15">
        <f>'raw data'!E185</f>
        <v>48571.15089677055</v>
      </c>
      <c r="F185" s="31">
        <f>'raw data'!F185</f>
        <v>1.4517863899307633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 (2)</v>
      </c>
      <c r="D186" s="81">
        <f>'raw data'!D186</f>
        <v>38381.03946759259</v>
      </c>
      <c r="E186" s="177">
        <v>2806.175</v>
      </c>
      <c r="F186" s="177">
        <v>11.311239071220625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 (2)</v>
      </c>
      <c r="D187" s="81">
        <f>'raw data'!D187</f>
        <v>38381.046851851854</v>
      </c>
      <c r="E187" s="15">
        <f>'raw data'!E187</f>
        <v>820.9762308632181</v>
      </c>
      <c r="F187" s="31">
        <f>'raw data'!F187</f>
        <v>29.7067176339223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DTS-1 (2)</v>
      </c>
      <c r="D188" s="81">
        <f>'raw data'!D188</f>
        <v>38381.05421296296</v>
      </c>
      <c r="E188" s="15">
        <f>'raw data'!E188</f>
        <v>158827.18823183843</v>
      </c>
      <c r="F188" s="31">
        <f>'raw data'!F188</f>
        <v>2.0039605590483176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JGb-1 (2)</v>
      </c>
      <c r="D189" s="81">
        <f>'raw data'!D189</f>
        <v>38381.061585648145</v>
      </c>
      <c r="E189" s="177">
        <v>2472.785</v>
      </c>
      <c r="F189" s="177">
        <v>1.0680442609173872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 (8)</v>
      </c>
      <c r="D190" s="81">
        <f>'raw data'!D190</f>
        <v>38381.06896990741</v>
      </c>
      <c r="E190" s="15">
        <f>'raw data'!E190</f>
        <v>49934.735732325986</v>
      </c>
      <c r="F190" s="31">
        <f>'raw data'!F190</f>
        <v>1.6476982261188198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Sc 361.384</v>
      </c>
      <c r="B198" s="15">
        <f>'raw data'!B198</f>
        <v>0</v>
      </c>
      <c r="C198" s="15" t="str">
        <f>'raw data'!C198</f>
        <v>Drift (1)</v>
      </c>
      <c r="D198" s="81">
        <f>'raw data'!D198</f>
        <v>38380.84322916667</v>
      </c>
      <c r="E198" s="15">
        <f>'raw data'!E198</f>
        <v>33296.64169867043</v>
      </c>
      <c r="F198" s="31">
        <f>'raw data'!F198</f>
        <v>1.8431390847325477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 1</v>
      </c>
      <c r="D199" s="81">
        <f>'raw data'!D199</f>
        <v>38380.850625</v>
      </c>
      <c r="E199" s="179">
        <v>536.9</v>
      </c>
      <c r="F199" s="178"/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 (1)</v>
      </c>
      <c r="D200" s="81">
        <f>'raw data'!D200</f>
        <v>38380.85800925926</v>
      </c>
      <c r="E200" s="15">
        <f>'raw data'!E200</f>
        <v>45597.207443209365</v>
      </c>
      <c r="F200" s="31">
        <f>'raw data'!F200</f>
        <v>3.150247172187772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 (2)</v>
      </c>
      <c r="D201" s="81">
        <f>'raw data'!D201</f>
        <v>38380.86541666667</v>
      </c>
      <c r="E201" s="15">
        <f>'raw data'!E201</f>
        <v>33777.379476800386</v>
      </c>
      <c r="F201" s="31">
        <f>'raw data'!F201</f>
        <v>1.2353997152018725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 (1)</v>
      </c>
      <c r="D202" s="81">
        <f>'raw data'!D202</f>
        <v>38380.8728125</v>
      </c>
      <c r="E202" s="15">
        <f>'raw data'!E202</f>
        <v>7736.445551842194</v>
      </c>
      <c r="F202" s="31">
        <f>'raw data'!F202</f>
        <v>0.9373332027648281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101R3 (0-14)</v>
      </c>
      <c r="D203" s="81">
        <f>'raw data'!D203</f>
        <v>38380.880208333336</v>
      </c>
      <c r="E203" s="15">
        <f>'raw data'!E203</f>
        <v>32977.78484319013</v>
      </c>
      <c r="F203" s="31">
        <f>'raw data'!F203</f>
        <v>2.4472834708838618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 (3)</v>
      </c>
      <c r="D204" s="81">
        <f>'raw data'!D204</f>
        <v>38380.88761574074</v>
      </c>
      <c r="E204" s="15">
        <f>'raw data'!E204</f>
        <v>33818.380223830434</v>
      </c>
      <c r="F204" s="31">
        <f>'raw data'!F204</f>
        <v>0.7938738210641965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102R1 (99-109)</v>
      </c>
      <c r="D205" s="81">
        <f>'raw data'!D205</f>
        <v>38380.89501157407</v>
      </c>
      <c r="E205" s="15">
        <f>'raw data'!E205</f>
        <v>27868.863462797133</v>
      </c>
      <c r="F205" s="31">
        <f>'raw data'!F205</f>
        <v>1.4572627587147964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103R1 (15-23)</v>
      </c>
      <c r="D206" s="81">
        <f>'raw data'!D206</f>
        <v>38380.902395833335</v>
      </c>
      <c r="E206" s="15">
        <f>'raw data'!E206</f>
        <v>43014.86834177534</v>
      </c>
      <c r="F206" s="31">
        <f>'raw data'!F206</f>
        <v>3.468505346103967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104R2 (37-47)</v>
      </c>
      <c r="D207" s="81">
        <f>'raw data'!D207</f>
        <v>38380.909791666665</v>
      </c>
      <c r="E207" s="15">
        <f>'raw data'!E207</f>
        <v>22357.404596340344</v>
      </c>
      <c r="F207" s="31">
        <f>'raw data'!F207</f>
        <v>0.32622613701304887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 (1)</v>
      </c>
      <c r="D208" s="81">
        <f>'raw data'!D208</f>
        <v>38380.917175925926</v>
      </c>
      <c r="E208" s="15">
        <f>'raw data'!E208</f>
        <v>22128.544029766</v>
      </c>
      <c r="F208" s="31">
        <f>'raw data'!F208</f>
        <v>2.311231298937886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 (4)</v>
      </c>
      <c r="D209" s="81">
        <f>'raw data'!D209</f>
        <v>38380.92454861111</v>
      </c>
      <c r="E209" s="15">
        <f>'raw data'!E209</f>
        <v>34194.06447796464</v>
      </c>
      <c r="F209" s="31">
        <f>'raw data'!F209</f>
        <v>1.7956153493178735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 (1)</v>
      </c>
      <c r="D210" s="81">
        <f>'raw data'!D210</f>
        <v>38380.93193287037</v>
      </c>
      <c r="E210" s="15">
        <f>'raw data'!E210</f>
        <v>3690.064132265668</v>
      </c>
      <c r="F210" s="31">
        <f>'raw data'!F210</f>
        <v>4.119682888970497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105R3 (23-32)</v>
      </c>
      <c r="D211" s="81">
        <f>'raw data'!D211</f>
        <v>38380.93929398148</v>
      </c>
      <c r="E211" s="15">
        <f>'raw data'!E211</f>
        <v>11569.827091458857</v>
      </c>
      <c r="F211" s="31">
        <f>'raw data'!F211</f>
        <v>1.7515229374287131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36R3 (98-106)</v>
      </c>
      <c r="D212" s="81">
        <f>'raw data'!D212</f>
        <v>38380.94667824074</v>
      </c>
      <c r="E212" s="15">
        <f>'raw data'!E212</f>
        <v>37566.09961081103</v>
      </c>
      <c r="F212" s="31">
        <f>'raw data'!F212</f>
        <v>0.9971099346223553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107R2 (35-45)</v>
      </c>
      <c r="D213" s="81">
        <f>'raw data'!D213</f>
        <v>38380.954050925924</v>
      </c>
      <c r="E213" s="15">
        <f>'raw data'!E213</f>
        <v>43629.58425571125</v>
      </c>
      <c r="F213" s="31">
        <f>'raw data'!F213</f>
        <v>1.7625392162587874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 (5)</v>
      </c>
      <c r="D214" s="81">
        <f>'raw data'!D214</f>
        <v>38380.961435185185</v>
      </c>
      <c r="E214" s="15">
        <f>'raw data'!E214</f>
        <v>35341.7797478276</v>
      </c>
      <c r="F214" s="31">
        <f>'raw data'!F214</f>
        <v>0.1355510485344057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BIR-2 (2)</v>
      </c>
      <c r="D215" s="81">
        <f>'raw data'!D215</f>
        <v>38380.968831018516</v>
      </c>
      <c r="E215" s="15">
        <f>'raw data'!E215</f>
        <v>48365.92209382792</v>
      </c>
      <c r="F215" s="31">
        <f>'raw data'!F215</f>
        <v>1.1096092042345764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109R2 (77-95)</v>
      </c>
      <c r="D216" s="81">
        <f>'raw data'!D216</f>
        <v>38380.97621527778</v>
      </c>
      <c r="E216" s="15">
        <f>'raw data'!E216</f>
        <v>52558.95026739004</v>
      </c>
      <c r="F216" s="31">
        <f>'raw data'!F216</f>
        <v>1.1087721699451427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111R2 (6-14)</v>
      </c>
      <c r="D217" s="81">
        <f>'raw data'!D217</f>
        <v>38380.98359953704</v>
      </c>
      <c r="E217" s="15">
        <f>'raw data'!E217</f>
        <v>11934.05621921951</v>
      </c>
      <c r="F217" s="31">
        <f>'raw data'!F217</f>
        <v>0.9861145005871907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JGb-1 (1)</v>
      </c>
      <c r="D218" s="81">
        <f>'raw data'!D218</f>
        <v>38380.9909837963</v>
      </c>
      <c r="E218" s="15">
        <f>'raw data'!E218</f>
        <v>39702.80500184348</v>
      </c>
      <c r="F218" s="31">
        <f>'raw data'!F218</f>
        <v>1.3267432762795914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 (6)</v>
      </c>
      <c r="D219" s="81">
        <f>'raw data'!D219</f>
        <v>38380.99835648148</v>
      </c>
      <c r="E219" s="15">
        <f>'raw data'!E219</f>
        <v>35818.24827263484</v>
      </c>
      <c r="F219" s="31">
        <f>'raw data'!F219</f>
        <v>0.9801486108709001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111R3 (131-138)</v>
      </c>
      <c r="D220" s="81">
        <f>'raw data'!D220</f>
        <v>38381.00572916667</v>
      </c>
      <c r="E220" s="15">
        <f>'raw data'!E220</f>
        <v>8876.869763442535</v>
      </c>
      <c r="F220" s="31">
        <f>'raw data'!F220</f>
        <v>4.347219874447138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 (2)</v>
      </c>
      <c r="D221" s="81">
        <f>'raw data'!D221</f>
        <v>38381.01310185185</v>
      </c>
      <c r="E221" s="15">
        <f>'raw data'!E221</f>
        <v>8222.069068027655</v>
      </c>
      <c r="F221" s="31">
        <f>'raw data'!F221</f>
        <v>2.9731554877673534</v>
      </c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113R2 (7-22)</v>
      </c>
      <c r="D222" s="81">
        <f>'raw data'!D222</f>
        <v>38381.020474537036</v>
      </c>
      <c r="E222" s="15">
        <f>'raw data'!E222</f>
        <v>41092.587417802606</v>
      </c>
      <c r="F222" s="31">
        <f>'raw data'!F222</f>
        <v>3.0615613925154417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113R2 (145-149)</v>
      </c>
      <c r="D223" s="81">
        <f>'raw data'!D223</f>
        <v>38381.0278587963</v>
      </c>
      <c r="E223" s="15">
        <f>'raw data'!E223</f>
        <v>24113.719935899204</v>
      </c>
      <c r="F223" s="31">
        <f>'raw data'!F223</f>
        <v>2.6174203285470816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 (7)</v>
      </c>
      <c r="D224" s="81">
        <f>'raw data'!D224</f>
        <v>38381.035219907404</v>
      </c>
      <c r="E224" s="15">
        <f>'raw data'!E224</f>
        <v>36216.21111698171</v>
      </c>
      <c r="F224" s="31">
        <f>'raw data'!F224</f>
        <v>1.4794604458941953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 (2)</v>
      </c>
      <c r="D225" s="81">
        <f>'raw data'!D225</f>
        <v>38381.04261574074</v>
      </c>
      <c r="E225" s="15">
        <f>'raw data'!E225</f>
        <v>23793.949894036352</v>
      </c>
      <c r="F225" s="31">
        <f>'raw data'!F225</f>
        <v>2.0993046243238984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 (2)</v>
      </c>
      <c r="D226" s="81">
        <f>'raw data'!D226</f>
        <v>38381.04997685185</v>
      </c>
      <c r="E226" s="183">
        <v>465.73</v>
      </c>
      <c r="F226" s="178"/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DTS-1 (2)</v>
      </c>
      <c r="D227" s="81">
        <f>'raw data'!D227</f>
        <v>38381.05734953703</v>
      </c>
      <c r="E227" s="15">
        <f>'raw data'!E227</f>
        <v>4182.313090885713</v>
      </c>
      <c r="F227" s="31">
        <f>'raw data'!F227</f>
        <v>5.537962005467653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JGb-1 (2)</v>
      </c>
      <c r="D228" s="81">
        <f>'raw data'!D228</f>
        <v>38381.064733796295</v>
      </c>
      <c r="E228" s="15">
        <f>'raw data'!E228</f>
        <v>40581.05033070534</v>
      </c>
      <c r="F228" s="31">
        <f>'raw data'!F228</f>
        <v>2.2179333833083272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 (8)</v>
      </c>
      <c r="D229" s="81">
        <f>'raw data'!D229</f>
        <v>38381.072118055556</v>
      </c>
      <c r="E229" s="15">
        <f>'raw data'!E229</f>
        <v>36543.96682574512</v>
      </c>
      <c r="F229" s="31">
        <f>'raw data'!F229</f>
        <v>0.2807554441810095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Sr 407.771</v>
      </c>
      <c r="B237" s="15">
        <f>'raw data'!B237</f>
        <v>0</v>
      </c>
      <c r="C237" s="15" t="str">
        <f>'raw data'!C237</f>
        <v>Drift (1)</v>
      </c>
      <c r="D237" s="81">
        <f>'raw data'!D237</f>
        <v>38380.844143518516</v>
      </c>
      <c r="E237" s="15">
        <f>'raw data'!E237</f>
        <v>5160964.878683318</v>
      </c>
      <c r="F237" s="31">
        <f>'raw data'!F237</f>
        <v>0.5091370926266066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 1</v>
      </c>
      <c r="D238" s="81">
        <f>'raw data'!D238</f>
        <v>38380.851539351854</v>
      </c>
      <c r="E238" s="15">
        <f>'raw data'!E238</f>
        <v>8655.201285366993</v>
      </c>
      <c r="F238" s="31">
        <f>'raw data'!F238</f>
        <v>5.165609857050238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 (1)</v>
      </c>
      <c r="D239" s="81">
        <f>'raw data'!D239</f>
        <v>38380.858923611115</v>
      </c>
      <c r="E239" s="15">
        <f>'raw data'!E239</f>
        <v>1441891.442677288</v>
      </c>
      <c r="F239" s="31">
        <f>'raw data'!F239</f>
        <v>1.056594343491727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 (2)</v>
      </c>
      <c r="D240" s="81">
        <f>'raw data'!D240</f>
        <v>38380.866319444445</v>
      </c>
      <c r="E240" s="15">
        <f>'raw data'!E240</f>
        <v>5277345.387384715</v>
      </c>
      <c r="F240" s="31">
        <f>'raw data'!F240</f>
        <v>0.8015023761111507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 (1)</v>
      </c>
      <c r="D241" s="81">
        <f>'raw data'!D241</f>
        <v>38380.873715277776</v>
      </c>
      <c r="E241" s="15">
        <f>'raw data'!E241</f>
        <v>15277.044984661059</v>
      </c>
      <c r="F241" s="31">
        <f>'raw data'!F241</f>
        <v>3.002192041019182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101R3 (0-14)</v>
      </c>
      <c r="D242" s="81">
        <f>'raw data'!D242</f>
        <v>38380.88112268518</v>
      </c>
      <c r="E242" s="15">
        <f>'raw data'!E242</f>
        <v>1090750.8220434089</v>
      </c>
      <c r="F242" s="31">
        <f>'raw data'!F242</f>
        <v>1.4907089882981963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 (3)</v>
      </c>
      <c r="D243" s="81">
        <f>'raw data'!D243</f>
        <v>38380.88853009259</v>
      </c>
      <c r="E243" s="15">
        <f>'raw data'!E243</f>
        <v>5267263.2856029775</v>
      </c>
      <c r="F243" s="31">
        <f>'raw data'!F243</f>
        <v>1.4971438346575474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102R1 (99-109)</v>
      </c>
      <c r="D244" s="81">
        <f>'raw data'!D244</f>
        <v>38380.89592592593</v>
      </c>
      <c r="E244" s="15">
        <f>'raw data'!E244</f>
        <v>1094883.0893179055</v>
      </c>
      <c r="F244" s="31">
        <f>'raw data'!F244</f>
        <v>0.8363598313023207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103R1 (15-23)</v>
      </c>
      <c r="D245" s="81">
        <f>'raw data'!D245</f>
        <v>38380.90331018518</v>
      </c>
      <c r="E245" s="15">
        <f>'raw data'!E245</f>
        <v>1186253.5511616801</v>
      </c>
      <c r="F245" s="31">
        <f>'raw data'!F245</f>
        <v>1.7728706811538293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104R2 (37-47)</v>
      </c>
      <c r="D246" s="81">
        <f>'raw data'!D246</f>
        <v>38380.91069444444</v>
      </c>
      <c r="E246" s="15">
        <f>'raw data'!E246</f>
        <v>1024283.2859316771</v>
      </c>
      <c r="F246" s="31">
        <f>'raw data'!F246</f>
        <v>1.2670255229211485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 (1)</v>
      </c>
      <c r="D247" s="81">
        <f>'raw data'!D247</f>
        <v>38380.91809027778</v>
      </c>
      <c r="E247" s="15">
        <f>'raw data'!E247</f>
        <v>3769387.0257421853</v>
      </c>
      <c r="F247" s="31">
        <f>'raw data'!F247</f>
        <v>1.7369202950827616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 (4)</v>
      </c>
      <c r="D248" s="81">
        <f>'raw data'!D248</f>
        <v>38380.925462962965</v>
      </c>
      <c r="E248" s="15">
        <f>'raw data'!E248</f>
        <v>5237350.808883683</v>
      </c>
      <c r="F248" s="31">
        <f>'raw data'!F248</f>
        <v>1.8205788808949908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 (1)</v>
      </c>
      <c r="D249" s="81">
        <f>'raw data'!D249</f>
        <v>38380.93283564815</v>
      </c>
      <c r="E249" s="15">
        <f>'raw data'!E249</f>
        <v>14021.924637422373</v>
      </c>
      <c r="F249" s="31">
        <f>'raw data'!F249</f>
        <v>0.8350315665668124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105R3 (23-32)</v>
      </c>
      <c r="D250" s="81">
        <f>'raw data'!D250</f>
        <v>38380.94020833333</v>
      </c>
      <c r="E250" s="15">
        <f>'raw data'!E250</f>
        <v>1361649.4975830296</v>
      </c>
      <c r="F250" s="31">
        <f>'raw data'!F250</f>
        <v>1.597353228484127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36R3 (98-106)</v>
      </c>
      <c r="D251" s="81">
        <f>'raw data'!D251</f>
        <v>38380.947592592594</v>
      </c>
      <c r="E251" s="15">
        <f>'raw data'!E251</f>
        <v>1174289.3594474113</v>
      </c>
      <c r="F251" s="31">
        <f>'raw data'!F251</f>
        <v>0.6709986904886367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107R2 (35-45)</v>
      </c>
      <c r="D252" s="81">
        <f>'raw data'!D252</f>
        <v>38380.95496527778</v>
      </c>
      <c r="E252" s="15">
        <f>'raw data'!E252</f>
        <v>1177345.4812694164</v>
      </c>
      <c r="F252" s="31">
        <f>'raw data'!F252</f>
        <v>2.06406091754689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 (5)</v>
      </c>
      <c r="D253" s="81">
        <f>'raw data'!D253</f>
        <v>38380.96234953704</v>
      </c>
      <c r="E253" s="15">
        <f>'raw data'!E253</f>
        <v>5379513.467907599</v>
      </c>
      <c r="F253" s="31">
        <f>'raw data'!F253</f>
        <v>0.7966856967404162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BIR-2 (2)</v>
      </c>
      <c r="D254" s="81">
        <f>'raw data'!D254</f>
        <v>38380.96974537037</v>
      </c>
      <c r="E254" s="15">
        <f>'raw data'!E254</f>
        <v>1466960.9993156698</v>
      </c>
      <c r="F254" s="31">
        <f>'raw data'!F254</f>
        <v>0.28352674405485373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109R2 (77-95)</v>
      </c>
      <c r="D255" s="81">
        <f>'raw data'!D255</f>
        <v>38380.97712962963</v>
      </c>
      <c r="E255" s="15">
        <f>'raw data'!E255</f>
        <v>945975.5946057539</v>
      </c>
      <c r="F255" s="31">
        <f>'raw data'!F255</f>
        <v>0.44657616515442444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111R2 (6-14)</v>
      </c>
      <c r="D256" s="81">
        <f>'raw data'!D256</f>
        <v>38380.98451388889</v>
      </c>
      <c r="E256" s="15">
        <f>'raw data'!E256</f>
        <v>653986.4184162652</v>
      </c>
      <c r="F256" s="31">
        <f>'raw data'!F256</f>
        <v>1.4370635246956653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JGb-1 (1)</v>
      </c>
      <c r="D257" s="81">
        <f>'raw data'!D257</f>
        <v>38380.991898148146</v>
      </c>
      <c r="E257" s="15">
        <f>'raw data'!E257</f>
        <v>4604474.697454873</v>
      </c>
      <c r="F257" s="31">
        <f>'raw data'!F257</f>
        <v>0.8322886141485027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 (6)</v>
      </c>
      <c r="D258" s="81">
        <f>'raw data'!D258</f>
        <v>38380.99927083333</v>
      </c>
      <c r="E258" s="15">
        <f>'raw data'!E258</f>
        <v>5413454.696220622</v>
      </c>
      <c r="F258" s="31">
        <f>'raw data'!F258</f>
        <v>0.9126522453961265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111R3 (131-138)</v>
      </c>
      <c r="D259" s="81">
        <f>'raw data'!D259</f>
        <v>38381.00664351852</v>
      </c>
      <c r="E259" s="15">
        <f>'raw data'!E259</f>
        <v>421250.0607531435</v>
      </c>
      <c r="F259" s="31">
        <f>'raw data'!F259</f>
        <v>1.2733457479443644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 (2)</v>
      </c>
      <c r="D260" s="81">
        <f>'raw data'!D260</f>
        <v>38381.01400462963</v>
      </c>
      <c r="E260" s="177">
        <v>15019.015</v>
      </c>
      <c r="F260" s="177">
        <v>7.124685746048002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113R2 (7-22)</v>
      </c>
      <c r="D261" s="81">
        <f>'raw data'!D261</f>
        <v>38381.02137731481</v>
      </c>
      <c r="E261" s="15">
        <f>'raw data'!E261</f>
        <v>1444111.9918762543</v>
      </c>
      <c r="F261" s="31">
        <f>'raw data'!F261</f>
        <v>0.9124765742990484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113R2 (145-149)</v>
      </c>
      <c r="D262" s="81">
        <f>'raw data'!D262</f>
        <v>38381.028761574074</v>
      </c>
      <c r="E262" s="15">
        <f>'raw data'!E262</f>
        <v>1114964.420706195</v>
      </c>
      <c r="F262" s="31">
        <f>'raw data'!F262</f>
        <v>2.0765438728428087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 (7)</v>
      </c>
      <c r="D263" s="81">
        <f>'raw data'!D263</f>
        <v>38381.03613425926</v>
      </c>
      <c r="E263" s="15">
        <f>'raw data'!E263</f>
        <v>5555993.347499391</v>
      </c>
      <c r="F263" s="31">
        <f>'raw data'!F263</f>
        <v>2.0679414239690406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 (2)</v>
      </c>
      <c r="D264" s="81">
        <f>'raw data'!D264</f>
        <v>38381.04351851852</v>
      </c>
      <c r="E264" s="15">
        <f>'raw data'!E264</f>
        <v>4018290.5996125895</v>
      </c>
      <c r="F264" s="31">
        <f>'raw data'!F264</f>
        <v>1.6746173253917769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 (2)</v>
      </c>
      <c r="D265" s="81">
        <f>'raw data'!D265</f>
        <v>38381.050891203704</v>
      </c>
      <c r="E265" s="15">
        <f>'raw data'!E265</f>
        <v>10035.879958846535</v>
      </c>
      <c r="F265" s="31">
        <f>'raw data'!F265</f>
        <v>1.8068993420511532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DTS-1 (2)</v>
      </c>
      <c r="D266" s="81">
        <f>'raw data'!D266</f>
        <v>38381.05826388889</v>
      </c>
      <c r="E266" s="15">
        <f>'raw data'!E266</f>
        <v>12983.725264521016</v>
      </c>
      <c r="F266" s="31">
        <f>'raw data'!F266</f>
        <v>2.8064785887172916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JGb-1 (2)</v>
      </c>
      <c r="D267" s="81">
        <f>'raw data'!D267</f>
        <v>38381.06564814815</v>
      </c>
      <c r="E267" s="15">
        <f>'raw data'!E267</f>
        <v>4689951.967816159</v>
      </c>
      <c r="F267" s="31">
        <f>'raw data'!F267</f>
        <v>2.1736653590961637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 (8)</v>
      </c>
      <c r="D268" s="81">
        <f>'raw data'!D268</f>
        <v>38381.07302083333</v>
      </c>
      <c r="E268" s="15">
        <f>'raw data'!E268</f>
        <v>5617453.160634135</v>
      </c>
      <c r="F268" s="31">
        <f>'raw data'!F268</f>
        <v>1.484343778392871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V 292.402</v>
      </c>
      <c r="B276" s="15">
        <f>'raw data'!B276</f>
        <v>0</v>
      </c>
      <c r="C276" s="15" t="str">
        <f>'raw data'!C276</f>
        <v>Drift (1)</v>
      </c>
      <c r="D276" s="81">
        <f>'raw data'!D276</f>
        <v>38380.841412037036</v>
      </c>
      <c r="E276" s="15">
        <f>'raw data'!E276</f>
        <v>38801.89293826813</v>
      </c>
      <c r="F276" s="31">
        <f>'raw data'!F276</f>
        <v>1.2826555263518684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 1</v>
      </c>
      <c r="D277" s="81">
        <f>'raw data'!D277</f>
        <v>38380.84881944444</v>
      </c>
      <c r="E277" s="177">
        <v>214.93</v>
      </c>
      <c r="F277" s="177">
        <v>11.21869503487691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 (1)</v>
      </c>
      <c r="D278" s="81">
        <f>'raw data'!D278</f>
        <v>38380.85619212963</v>
      </c>
      <c r="E278" s="15">
        <f>'raw data'!E278</f>
        <v>39014.54129949914</v>
      </c>
      <c r="F278" s="31">
        <f>'raw data'!F278</f>
        <v>1.9722506669663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 (2)</v>
      </c>
      <c r="D279" s="81">
        <f>'raw data'!D279</f>
        <v>38380.863599537035</v>
      </c>
      <c r="E279" s="15">
        <f>'raw data'!E279</f>
        <v>38119.17203987131</v>
      </c>
      <c r="F279" s="31">
        <f>'raw data'!F279</f>
        <v>1.1854097484876547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 (1)</v>
      </c>
      <c r="D280" s="81">
        <f>'raw data'!D280</f>
        <v>38380.87099537037</v>
      </c>
      <c r="E280" s="15">
        <f>'raw data'!E280</f>
        <v>3107.1288896233705</v>
      </c>
      <c r="F280" s="31">
        <f>'raw data'!F280</f>
        <v>2.143592502941031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101R3 (0-14)</v>
      </c>
      <c r="D281" s="81">
        <f>'raw data'!D281</f>
        <v>38380.8783912037</v>
      </c>
      <c r="E281" s="177">
        <v>14971.575</v>
      </c>
      <c r="F281" s="177">
        <v>0.14287060734019674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 (3)</v>
      </c>
      <c r="D282" s="81">
        <f>'raw data'!D282</f>
        <v>38380.885787037034</v>
      </c>
      <c r="E282" s="15">
        <f>'raw data'!E282</f>
        <v>39489.391674021404</v>
      </c>
      <c r="F282" s="31">
        <f>'raw data'!F282</f>
        <v>0.7945418327819533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102R1 (99-109)</v>
      </c>
      <c r="D283" s="81">
        <f>'raw data'!D283</f>
        <v>38380.89319444444</v>
      </c>
      <c r="E283" s="15">
        <f>'raw data'!E283</f>
        <v>14398.433453491649</v>
      </c>
      <c r="F283" s="31">
        <f>'raw data'!F283</f>
        <v>0.7126305775926631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103R1 (15-23)</v>
      </c>
      <c r="D284" s="81">
        <f>'raw data'!D284</f>
        <v>38380.9005787037</v>
      </c>
      <c r="E284" s="15">
        <f>'raw data'!E284</f>
        <v>21678.200368460264</v>
      </c>
      <c r="F284" s="31">
        <f>'raw data'!F284</f>
        <v>2.2099531793193035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104R2 (37-47)</v>
      </c>
      <c r="D285" s="81">
        <f>'raw data'!D285</f>
        <v>38380.90796296296</v>
      </c>
      <c r="E285" s="15">
        <f>'raw data'!E285</f>
        <v>10804.922858008873</v>
      </c>
      <c r="F285" s="31">
        <f>'raw data'!F285</f>
        <v>1.7451344559281265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 (1)</v>
      </c>
      <c r="D286" s="81">
        <f>'raw data'!D286</f>
        <v>38380.915358796294</v>
      </c>
      <c r="E286" s="15">
        <f>'raw data'!E286</f>
        <v>20588.300921953196</v>
      </c>
      <c r="F286" s="31">
        <f>'raw data'!F286</f>
        <v>1.5235773997189248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 (4)</v>
      </c>
      <c r="D287" s="81">
        <f>'raw data'!D287</f>
        <v>38380.922743055555</v>
      </c>
      <c r="E287" s="15">
        <f>'raw data'!E287</f>
        <v>39557.5065542598</v>
      </c>
      <c r="F287" s="31">
        <f>'raw data'!F287</f>
        <v>1.5619715139833192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 (1)</v>
      </c>
      <c r="D288" s="81">
        <f>'raw data'!D288</f>
        <v>38380.93011574074</v>
      </c>
      <c r="E288" s="177">
        <v>1070.345</v>
      </c>
      <c r="F288" s="177">
        <v>15.281135480266729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105R3 (23-32)</v>
      </c>
      <c r="D289" s="81">
        <f>'raw data'!D289</f>
        <v>38380.93748842592</v>
      </c>
      <c r="E289" s="15">
        <f>'raw data'!E289</f>
        <v>6216.129896526557</v>
      </c>
      <c r="F289" s="31">
        <f>'raw data'!F289</f>
        <v>2.083501625670868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36R3 (98-106)</v>
      </c>
      <c r="D290" s="81">
        <f>'raw data'!D290</f>
        <v>38380.944861111115</v>
      </c>
      <c r="E290" s="15">
        <f>'raw data'!E290</f>
        <v>18412.225043438804</v>
      </c>
      <c r="F290" s="31">
        <f>'raw data'!F290</f>
        <v>1.3301290984769283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107R2 (35-45)</v>
      </c>
      <c r="D291" s="81">
        <f>'raw data'!D291</f>
        <v>38380.95224537037</v>
      </c>
      <c r="E291" s="15">
        <f>'raw data'!E291</f>
        <v>20821.7949443091</v>
      </c>
      <c r="F291" s="31">
        <f>'raw data'!F291</f>
        <v>1.7755705631375125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 (5)</v>
      </c>
      <c r="D292" s="81">
        <f>'raw data'!D292</f>
        <v>38380.95961805555</v>
      </c>
      <c r="E292" s="15">
        <f>'raw data'!E292</f>
        <v>41248.88745790124</v>
      </c>
      <c r="F292" s="31">
        <f>'raw data'!F292</f>
        <v>1.8903938500223503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BIR-2 (2)</v>
      </c>
      <c r="D293" s="81">
        <f>'raw data'!D293</f>
        <v>38380.96701388889</v>
      </c>
      <c r="E293" s="15">
        <f>'raw data'!E293</f>
        <v>40614.19131110228</v>
      </c>
      <c r="F293" s="31">
        <f>'raw data'!F293</f>
        <v>2.0404492262938634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109R2 (77-95)</v>
      </c>
      <c r="D294" s="81">
        <f>'raw data'!D294</f>
        <v>38380.97439814815</v>
      </c>
      <c r="E294" s="15">
        <f>'raw data'!E294</f>
        <v>24795.312909913293</v>
      </c>
      <c r="F294" s="31">
        <f>'raw data'!F294</f>
        <v>2.1868156382245574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111R2 (6-14)</v>
      </c>
      <c r="D295" s="81">
        <f>'raw data'!D295</f>
        <v>38380.981782407405</v>
      </c>
      <c r="E295" s="15">
        <f>'raw data'!E295</f>
        <v>4886.592833603259</v>
      </c>
      <c r="F295" s="31">
        <f>'raw data'!F295</f>
        <v>3.002679146023119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JGb-1 (1)</v>
      </c>
      <c r="D296" s="81">
        <f>'raw data'!D296</f>
        <v>38380.989166666666</v>
      </c>
      <c r="E296" s="15">
        <f>'raw data'!E296</f>
        <v>83408.94157369739</v>
      </c>
      <c r="F296" s="31">
        <f>'raw data'!F296</f>
        <v>0.46679398218663887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 (6)</v>
      </c>
      <c r="D297" s="81">
        <f>'raw data'!D297</f>
        <v>38380.99655092593</v>
      </c>
      <c r="E297" s="15">
        <f>'raw data'!E297</f>
        <v>42396.26379743344</v>
      </c>
      <c r="F297" s="31">
        <f>'raw data'!F297</f>
        <v>0.82849718432191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111R3 (131-138)</v>
      </c>
      <c r="D298" s="81">
        <f>'raw data'!D298</f>
        <v>38381.003912037035</v>
      </c>
      <c r="E298" s="15">
        <f>'raw data'!E298</f>
        <v>6939.486656720489</v>
      </c>
      <c r="F298" s="31">
        <f>'raw data'!F298</f>
        <v>3.2895530446391437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 (2)</v>
      </c>
      <c r="D299" s="81">
        <f>'raw data'!D299</f>
        <v>38381.011296296296</v>
      </c>
      <c r="E299" s="15">
        <f>'raw data'!E299</f>
        <v>3274.0870140387497</v>
      </c>
      <c r="F299" s="31">
        <f>'raw data'!F299</f>
        <v>2.7531720761704093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113R2 (7-22)</v>
      </c>
      <c r="D300" s="81">
        <f>'raw data'!D300</f>
        <v>38381.01865740741</v>
      </c>
      <c r="E300" s="15">
        <f>'raw data'!E300</f>
        <v>137533.49885413746</v>
      </c>
      <c r="F300" s="31">
        <f>'raw data'!F300</f>
        <v>0.6049396302350496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113R2 (145-149)</v>
      </c>
      <c r="D301" s="81">
        <f>'raw data'!D301</f>
        <v>38381.026041666664</v>
      </c>
      <c r="E301" s="15">
        <f>'raw data'!E301</f>
        <v>12091.240035570052</v>
      </c>
      <c r="F301" s="31">
        <f>'raw data'!F301</f>
        <v>1.4017819329590382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 (7)</v>
      </c>
      <c r="D302" s="81">
        <f>'raw data'!D302</f>
        <v>38381.03340277778</v>
      </c>
      <c r="E302" s="15">
        <f>'raw data'!E302</f>
        <v>43256.86142024319</v>
      </c>
      <c r="F302" s="31">
        <f>'raw data'!F302</f>
        <v>0.5911471830992604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 (2)</v>
      </c>
      <c r="D303" s="81">
        <f>'raw data'!D303</f>
        <v>38381.04079861111</v>
      </c>
      <c r="E303" s="15">
        <f>'raw data'!E303</f>
        <v>22108.829815202524</v>
      </c>
      <c r="F303" s="31">
        <f>'raw data'!F303</f>
        <v>0.894757859461913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 (2)</v>
      </c>
      <c r="D304" s="81">
        <f>'raw data'!D304</f>
        <v>38381.048159722224</v>
      </c>
      <c r="E304" s="177">
        <v>38.9</v>
      </c>
      <c r="F304" s="177">
        <v>102.63045980923515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DTS-1 (2)</v>
      </c>
      <c r="D305" s="81">
        <f>'raw data'!D305</f>
        <v>38381.05553240741</v>
      </c>
      <c r="E305" s="177">
        <v>1124.825</v>
      </c>
      <c r="F305" s="177">
        <v>8.125135151544574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JGb-1 (2)</v>
      </c>
      <c r="D306" s="81">
        <f>'raw data'!D306</f>
        <v>38381.06291666667</v>
      </c>
      <c r="E306" s="15">
        <f>'raw data'!E306</f>
        <v>90075.12663466424</v>
      </c>
      <c r="F306" s="31">
        <f>'raw data'!F306</f>
        <v>0.4925519236016783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 (8)</v>
      </c>
      <c r="D307" s="81">
        <f>'raw data'!D307</f>
        <v>38381.07030092592</v>
      </c>
      <c r="E307" s="15">
        <f>'raw data'!E307</f>
        <v>43831.59412554435</v>
      </c>
      <c r="F307" s="31">
        <f>'raw data'!F307</f>
        <v>2.001875786134081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Y 371.029</v>
      </c>
      <c r="B315" s="15">
        <f>'raw data'!B315</f>
        <v>0</v>
      </c>
      <c r="C315" s="15" t="str">
        <f>'raw data'!C315</f>
        <v>Drift (1)</v>
      </c>
      <c r="D315" s="81">
        <f>'raw data'!D315</f>
        <v>38380.843680555554</v>
      </c>
      <c r="E315" s="15">
        <f>'raw data'!E315</f>
        <v>23538.514327535693</v>
      </c>
      <c r="F315" s="31">
        <f>'raw data'!F315</f>
        <v>2.502038179520531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 1</v>
      </c>
      <c r="D316" s="81">
        <f>'raw data'!D316</f>
        <v>38380.85107638889</v>
      </c>
      <c r="E316" s="177">
        <v>681.49</v>
      </c>
      <c r="F316" s="177">
        <v>41.74429561797996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 (1)</v>
      </c>
      <c r="D317" s="81">
        <f>'raw data'!D317</f>
        <v>38380.858460648145</v>
      </c>
      <c r="E317" s="15">
        <f>'raw data'!E317</f>
        <v>13747.168691190847</v>
      </c>
      <c r="F317" s="31">
        <f>'raw data'!F317</f>
        <v>1.676978241885981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 (2)</v>
      </c>
      <c r="D318" s="81">
        <f>'raw data'!D318</f>
        <v>38380.86585648148</v>
      </c>
      <c r="E318" s="15">
        <f>'raw data'!E318</f>
        <v>23629.375081588343</v>
      </c>
      <c r="F318" s="31">
        <f>'raw data'!F318</f>
        <v>2.5284415256121036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 (1)</v>
      </c>
      <c r="D319" s="81">
        <f>'raw data'!D319</f>
        <v>38380.873252314814</v>
      </c>
      <c r="E319" s="177">
        <v>429.68</v>
      </c>
      <c r="F319" s="177">
        <v>24.30967550662744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101R3 (0-14)</v>
      </c>
      <c r="D320" s="81">
        <f>'raw data'!D320</f>
        <v>38380.88065972222</v>
      </c>
      <c r="E320" s="15">
        <f>'raw data'!E320</f>
        <v>5150.160307523396</v>
      </c>
      <c r="F320" s="31">
        <f>'raw data'!F320</f>
        <v>3.335553121888911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 (3)</v>
      </c>
      <c r="D321" s="81">
        <f>'raw data'!D321</f>
        <v>38380.88806712963</v>
      </c>
      <c r="E321" s="15">
        <f>'raw data'!E321</f>
        <v>23953.361955187793</v>
      </c>
      <c r="F321" s="31">
        <f>'raw data'!F321</f>
        <v>0.9127019610467789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102R1 (99-109)</v>
      </c>
      <c r="D322" s="81">
        <f>'raw data'!D322</f>
        <v>38380.895462962966</v>
      </c>
      <c r="E322" s="15">
        <f>'raw data'!E322</f>
        <v>7596.9972769846545</v>
      </c>
      <c r="F322" s="31">
        <f>'raw data'!F322</f>
        <v>3.363958457003857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103R1 (15-23)</v>
      </c>
      <c r="D323" s="81">
        <f>'raw data'!D323</f>
        <v>38380.90284722222</v>
      </c>
      <c r="E323" s="15">
        <f>'raw data'!E323</f>
        <v>8112.801997100156</v>
      </c>
      <c r="F323" s="31">
        <f>'raw data'!F323</f>
        <v>2.6440617229983916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104R2 (37-47)</v>
      </c>
      <c r="D324" s="81">
        <f>'raw data'!D324</f>
        <v>38380.91023148148</v>
      </c>
      <c r="E324" s="15">
        <f>'raw data'!E324</f>
        <v>5700.219740145178</v>
      </c>
      <c r="F324" s="31">
        <f>'raw data'!F324</f>
        <v>3.575104838741688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 (1)</v>
      </c>
      <c r="D325" s="81">
        <f>'raw data'!D325</f>
        <v>38380.91761574074</v>
      </c>
      <c r="E325" s="15">
        <f>'raw data'!E325</f>
        <v>17570.611798769616</v>
      </c>
      <c r="F325" s="31">
        <f>'raw data'!F325</f>
        <v>2.024997297900067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 (4)</v>
      </c>
      <c r="D326" s="81">
        <f>'raw data'!D326</f>
        <v>38380.925</v>
      </c>
      <c r="E326" s="15">
        <f>'raw data'!E326</f>
        <v>23977.541635073623</v>
      </c>
      <c r="F326" s="31">
        <f>'raw data'!F326</f>
        <v>1.2857335477254788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 (1)</v>
      </c>
      <c r="D327" s="81">
        <f>'raw data'!D327</f>
        <v>38380.93237268519</v>
      </c>
      <c r="E327" s="15">
        <f>'raw data'!E327</f>
        <v>530.3156320221035</v>
      </c>
      <c r="F327" s="31">
        <f>'raw data'!F327</f>
        <v>50.78262883313627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105R3 (23-32)</v>
      </c>
      <c r="D328" s="81">
        <f>'raw data'!D328</f>
        <v>38380.93974537037</v>
      </c>
      <c r="E328" s="15">
        <f>'raw data'!E328</f>
        <v>3347.8518440304633</v>
      </c>
      <c r="F328" s="31">
        <f>'raw data'!F328</f>
        <v>5.115237745922041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36R3 (98-106)</v>
      </c>
      <c r="D329" s="81">
        <f>'raw data'!D329</f>
        <v>38380.94712962963</v>
      </c>
      <c r="E329" s="15">
        <f>'raw data'!E329</f>
        <v>6003.5052340809025</v>
      </c>
      <c r="F329" s="31">
        <f>'raw data'!F329</f>
        <v>2.230199724558526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107R2 (35-45)</v>
      </c>
      <c r="D330" s="81">
        <f>'raw data'!D330</f>
        <v>38380.95450231482</v>
      </c>
      <c r="E330" s="15">
        <f>'raw data'!E330</f>
        <v>8076.063987119967</v>
      </c>
      <c r="F330" s="31">
        <f>'raw data'!F330</f>
        <v>3.6365872315180865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 (5)</v>
      </c>
      <c r="D331" s="81">
        <f>'raw data'!D331</f>
        <v>38380.96188657408</v>
      </c>
      <c r="E331" s="15">
        <f>'raw data'!E331</f>
        <v>24262.913088576486</v>
      </c>
      <c r="F331" s="31">
        <f>'raw data'!F331</f>
        <v>1.4499279505699016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BIR-2 (2)</v>
      </c>
      <c r="D332" s="81">
        <f>'raw data'!D332</f>
        <v>38380.96927083333</v>
      </c>
      <c r="E332" s="15">
        <f>'raw data'!E332</f>
        <v>14171.542990453821</v>
      </c>
      <c r="F332" s="31">
        <f>'raw data'!F332</f>
        <v>1.9006722150697888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109R2 (77-95)</v>
      </c>
      <c r="D333" s="81">
        <f>'raw data'!D333</f>
        <v>38380.97666666667</v>
      </c>
      <c r="E333" s="15">
        <f>'raw data'!E333</f>
        <v>9457.460606769304</v>
      </c>
      <c r="F333" s="31">
        <f>'raw data'!F333</f>
        <v>2.458639438876146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111R2 (6-14)</v>
      </c>
      <c r="D334" s="81">
        <f>'raw data'!D334</f>
        <v>38380.98403935185</v>
      </c>
      <c r="E334" s="177">
        <v>1943.56</v>
      </c>
      <c r="F334" s="177">
        <v>1.00414431047901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JGb-1 (1)</v>
      </c>
      <c r="D335" s="81">
        <f>'raw data'!D335</f>
        <v>38380.991435185184</v>
      </c>
      <c r="E335" s="15">
        <f>'raw data'!E335</f>
        <v>9644.953523217624</v>
      </c>
      <c r="F335" s="31">
        <f>'raw data'!F335</f>
        <v>7.524481017311774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 (6)</v>
      </c>
      <c r="D336" s="81">
        <f>'raw data'!D336</f>
        <v>38380.9987962963</v>
      </c>
      <c r="E336" s="15">
        <f>'raw data'!E336</f>
        <v>24006.166901169567</v>
      </c>
      <c r="F336" s="31">
        <f>'raw data'!F336</f>
        <v>2.796058231740953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111R3 (131-138)</v>
      </c>
      <c r="D337" s="81">
        <f>'raw data'!D337</f>
        <v>38381.00616898148</v>
      </c>
      <c r="E337" s="177">
        <v>1112.745</v>
      </c>
      <c r="F337" s="177">
        <v>11.178406003039923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 (2)</v>
      </c>
      <c r="D338" s="81">
        <f>'raw data'!D338</f>
        <v>38381.01354166667</v>
      </c>
      <c r="E338" s="181">
        <f>'raw data'!E338</f>
        <v>283.49209486955147</v>
      </c>
      <c r="F338" s="182">
        <f>'raw data'!F338</f>
        <v>118.10194065463169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113R2 (7-22)</v>
      </c>
      <c r="D339" s="81">
        <f>'raw data'!D339</f>
        <v>38381.02091435185</v>
      </c>
      <c r="E339" s="15">
        <f>'raw data'!E339</f>
        <v>51818.397458682026</v>
      </c>
      <c r="F339" s="31">
        <f>'raw data'!F339</f>
        <v>0.9747616507535887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113R2 (145-149)</v>
      </c>
      <c r="D340" s="81">
        <f>'raw data'!D340</f>
        <v>38381.02829861111</v>
      </c>
      <c r="E340" s="15">
        <f>'raw data'!E340</f>
        <v>8448.682851985777</v>
      </c>
      <c r="F340" s="31">
        <f>'raw data'!F340</f>
        <v>6.8634238962283725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 (7)</v>
      </c>
      <c r="D341" s="81">
        <f>'raw data'!D341</f>
        <v>38381.0356712963</v>
      </c>
      <c r="E341" s="15">
        <f>'raw data'!E341</f>
        <v>25065.116317965134</v>
      </c>
      <c r="F341" s="31">
        <f>'raw data'!F341</f>
        <v>1.6730263661923255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 (2)</v>
      </c>
      <c r="D342" s="81">
        <f>'raw data'!D342</f>
        <v>38381.04305555556</v>
      </c>
      <c r="E342" s="15">
        <f>'raw data'!E342</f>
        <v>19062.178824926614</v>
      </c>
      <c r="F342" s="31">
        <f>'raw data'!F342</f>
        <v>1.7253052222620828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 (2)</v>
      </c>
      <c r="D343" s="81">
        <f>'raw data'!D343</f>
        <v>38381.05042824074</v>
      </c>
      <c r="E343" s="177">
        <v>643.385</v>
      </c>
      <c r="F343" s="177">
        <v>14.910695307409897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DTS-1 (2)</v>
      </c>
      <c r="D344" s="81">
        <f>'raw data'!D344</f>
        <v>38381.057800925926</v>
      </c>
      <c r="E344" s="15">
        <f>'raw data'!E344</f>
        <v>444.62210676011017</v>
      </c>
      <c r="F344" s="31">
        <f>'raw data'!F344</f>
        <v>45.62213069108942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JGb-1 (2)</v>
      </c>
      <c r="D345" s="81">
        <f>'raw data'!D345</f>
        <v>38381.06517361111</v>
      </c>
      <c r="E345" s="15">
        <f>'raw data'!E345</f>
        <v>9749.529457266017</v>
      </c>
      <c r="F345" s="31">
        <f>'raw data'!F345</f>
        <v>2.4376472224549235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 (8)</v>
      </c>
      <c r="D346" s="81">
        <f>'raw data'!D346</f>
        <v>38381.07255787037</v>
      </c>
      <c r="E346" s="15">
        <f>'raw data'!E346</f>
        <v>25169.39998904889</v>
      </c>
      <c r="F346" s="31">
        <f>'raw data'!F346</f>
        <v>1.9965284599494342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88">
        <v>1.367748959924569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Zr 343.823</v>
      </c>
      <c r="B354" s="15">
        <f>'raw data'!B354</f>
        <v>0</v>
      </c>
      <c r="C354" s="15" t="str">
        <f>'raw data'!C354</f>
        <v>Drift (1)</v>
      </c>
      <c r="D354" s="81">
        <f>'raw data'!D354</f>
        <v>38380.84280092592</v>
      </c>
      <c r="E354" s="15">
        <f>'raw data'!E354</f>
        <v>30814.02480378659</v>
      </c>
      <c r="F354" s="31">
        <f>'raw data'!F354</f>
        <v>0.4267172571815432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 1</v>
      </c>
      <c r="D355" s="81">
        <f>'raw data'!D355</f>
        <v>38380.85019675926</v>
      </c>
      <c r="E355" s="15">
        <f>'raw data'!E355</f>
        <v>1697.2128995709736</v>
      </c>
      <c r="F355" s="31">
        <f>'raw data'!F355</f>
        <v>3.149828948097587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 (1)</v>
      </c>
      <c r="D356" s="81">
        <f>'raw data'!D356</f>
        <v>38380.85758101852</v>
      </c>
      <c r="E356" s="15">
        <f>'raw data'!E356</f>
        <v>3796.3646574599497</v>
      </c>
      <c r="F356" s="31">
        <f>'raw data'!F356</f>
        <v>0.37307237410827127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 (2)</v>
      </c>
      <c r="D357" s="81">
        <f>'raw data'!D357</f>
        <v>38380.86497685185</v>
      </c>
      <c r="E357" s="15">
        <f>'raw data'!E357</f>
        <v>30547.830848378107</v>
      </c>
      <c r="F357" s="31">
        <f>'raw data'!F357</f>
        <v>1.7335221367894613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 (1)</v>
      </c>
      <c r="D358" s="81">
        <f>'raw data'!D358</f>
        <v>38380.87237268518</v>
      </c>
      <c r="E358" s="15">
        <f>'raw data'!E358</f>
        <v>2526.090140562142</v>
      </c>
      <c r="F358" s="31">
        <v>1.6880774611097353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101R3 (0-14)</v>
      </c>
      <c r="D359" s="81">
        <f>'raw data'!D359</f>
        <v>38380.87978009259</v>
      </c>
      <c r="E359" s="177">
        <v>2263.985</v>
      </c>
      <c r="F359" s="177">
        <v>3.195431718108187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 (3)</v>
      </c>
      <c r="D360" s="81">
        <f>'raw data'!D360</f>
        <v>38380.8871875</v>
      </c>
      <c r="E360" s="15">
        <f>'raw data'!E360</f>
        <v>30870.87567234528</v>
      </c>
      <c r="F360" s="31">
        <f>'raw data'!F360</f>
        <v>3.537357748968081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102R1 (99-109)</v>
      </c>
      <c r="D361" s="81">
        <f>'raw data'!D361</f>
        <v>38380.89457175926</v>
      </c>
      <c r="E361" s="15">
        <f>'raw data'!E361</f>
        <v>3189.7578997052105</v>
      </c>
      <c r="F361" s="31">
        <f>'raw data'!F361</f>
        <v>3.0059394816883174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103R1 (15-23)</v>
      </c>
      <c r="D362" s="81">
        <f>'raw data'!D362</f>
        <v>38380.901967592596</v>
      </c>
      <c r="E362" s="15">
        <f>'raw data'!E362</f>
        <v>2015.1020884357513</v>
      </c>
      <c r="F362" s="31">
        <f>'raw data'!F362</f>
        <v>5.848650393273449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104R2 (37-47)</v>
      </c>
      <c r="D363" s="81">
        <f>'raw data'!D363</f>
        <v>38380.909363425926</v>
      </c>
      <c r="E363" s="15">
        <f>'raw data'!E363</f>
        <v>2565.652898572019</v>
      </c>
      <c r="F363" s="31">
        <f>'raw data'!F363</f>
        <v>5.076279608606476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 (1)</v>
      </c>
      <c r="D364" s="81">
        <f>'raw data'!D364</f>
        <v>38380.91673611111</v>
      </c>
      <c r="E364" s="15">
        <f>'raw data'!E364</f>
        <v>21571.574793068958</v>
      </c>
      <c r="F364" s="31">
        <f>'raw data'!F364</f>
        <v>0.9532124096351119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 (4)</v>
      </c>
      <c r="D365" s="81">
        <f>'raw data'!D365</f>
        <v>38380.92413194444</v>
      </c>
      <c r="E365" s="15">
        <f>'raw data'!E365</f>
        <v>32246.92304141352</v>
      </c>
      <c r="F365" s="31">
        <f>'raw data'!F365</f>
        <v>0.9084785826196429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 (1)</v>
      </c>
      <c r="D366" s="81">
        <f>'raw data'!D366</f>
        <v>38380.93150462963</v>
      </c>
      <c r="E366" s="15">
        <f>'raw data'!E366</f>
        <v>2194.8377528844635</v>
      </c>
      <c r="F366" s="31">
        <f>'raw data'!F366</f>
        <v>5.744808013577572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105R3 (23-32)</v>
      </c>
      <c r="D367" s="81">
        <f>'raw data'!D367</f>
        <v>38380.93886574074</v>
      </c>
      <c r="E367" s="15">
        <f>'raw data'!E367</f>
        <v>1632.7282962109873</v>
      </c>
      <c r="F367" s="31">
        <f>'raw data'!F367</f>
        <v>15.531641378309466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36R3 (98-106)</v>
      </c>
      <c r="D368" s="81">
        <f>'raw data'!D368</f>
        <v>38380.94625</v>
      </c>
      <c r="E368" s="15">
        <f>'raw data'!E368</f>
        <v>1751.6888787612238</v>
      </c>
      <c r="F368" s="31">
        <f>'raw data'!F368</f>
        <v>7.329973471335609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107R2 (35-45)</v>
      </c>
      <c r="D369" s="81">
        <f>'raw data'!D369</f>
        <v>38380.953622685185</v>
      </c>
      <c r="E369" s="15">
        <f>'raw data'!E369</f>
        <v>1883.8195431126921</v>
      </c>
      <c r="F369" s="31">
        <f>'raw data'!F369</f>
        <v>9.853869618936363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 (5)</v>
      </c>
      <c r="D370" s="81">
        <f>'raw data'!D370</f>
        <v>38380.961006944446</v>
      </c>
      <c r="E370" s="15">
        <f>'raw data'!E370</f>
        <v>31697.739316546074</v>
      </c>
      <c r="F370" s="31">
        <f>'raw data'!F370</f>
        <v>0.7327979391543586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BIR-2 (2)</v>
      </c>
      <c r="D371" s="81">
        <f>'raw data'!D371</f>
        <v>38380.96839120371</v>
      </c>
      <c r="E371" s="15">
        <f>'raw data'!E371</f>
        <v>4485.857551601577</v>
      </c>
      <c r="F371" s="31">
        <f>'raw data'!F371</f>
        <v>0.472279447371224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109R2 (77-95)</v>
      </c>
      <c r="D372" s="81">
        <f>'raw data'!D372</f>
        <v>38380.97578703704</v>
      </c>
      <c r="E372" s="15">
        <f>'raw data'!E372</f>
        <v>2294.4033041951434</v>
      </c>
      <c r="F372" s="31">
        <f>'raw data'!F372</f>
        <v>6.646894048091875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111R2 (6-14)</v>
      </c>
      <c r="D373" s="81">
        <f>'raw data'!D373</f>
        <v>38380.9831712963</v>
      </c>
      <c r="E373" s="15">
        <f>'raw data'!E373</f>
        <v>1520.6885355110053</v>
      </c>
      <c r="F373" s="31">
        <f>'raw data'!F373</f>
        <v>2.6534123407645858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JGb-1 (1)</v>
      </c>
      <c r="D374" s="81">
        <f>'raw data'!D374</f>
        <v>38380.99055555555</v>
      </c>
      <c r="E374" s="15">
        <f>'raw data'!E374</f>
        <v>5968.447333351217</v>
      </c>
      <c r="F374" s="31">
        <f>'raw data'!F374</f>
        <v>2.1540130238362285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 (6)</v>
      </c>
      <c r="D375" s="81">
        <f>'raw data'!D375</f>
        <v>38380.997928240744</v>
      </c>
      <c r="E375" s="15">
        <f>'raw data'!E375</f>
        <v>32374.28829458007</v>
      </c>
      <c r="F375" s="31">
        <f>'raw data'!F375</f>
        <v>1.2618314966102937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111R3 (131-138)</v>
      </c>
      <c r="D376" s="81">
        <f>'raw data'!D376</f>
        <v>38381.00530092593</v>
      </c>
      <c r="E376" s="15">
        <f>'raw data'!E376</f>
        <v>1826.8861456490276</v>
      </c>
      <c r="F376" s="31">
        <f>'raw data'!F376</f>
        <v>14.094623872487317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 (2)</v>
      </c>
      <c r="D377" s="81">
        <f>'raw data'!D377</f>
        <v>38381.01267361111</v>
      </c>
      <c r="E377" s="15">
        <f>'raw data'!E377</f>
        <v>2254.6297094609895</v>
      </c>
      <c r="F377" s="31">
        <f>'raw data'!F377</f>
        <v>9.428984417739098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113R2 (7-22)</v>
      </c>
      <c r="D378" s="81">
        <f>'raw data'!D378</f>
        <v>38381.0200462963</v>
      </c>
      <c r="E378" s="15">
        <f>'raw data'!E378</f>
        <v>19016.484479589606</v>
      </c>
      <c r="F378" s="31">
        <f>'raw data'!F378</f>
        <v>1.366742856266684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113R2 (145-149)</v>
      </c>
      <c r="D379" s="81">
        <f>'raw data'!D379</f>
        <v>38381.02741898148</v>
      </c>
      <c r="E379" s="15">
        <f>'raw data'!E379</f>
        <v>4326.373261510251</v>
      </c>
      <c r="F379" s="31">
        <f>'raw data'!F379</f>
        <v>3.054158152522335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 (7)</v>
      </c>
      <c r="D380" s="81">
        <f>'raw data'!D380</f>
        <v>38381.034791666665</v>
      </c>
      <c r="E380" s="15">
        <f>'raw data'!E380</f>
        <v>33123.51380513079</v>
      </c>
      <c r="F380" s="31">
        <f>'raw data'!F380</f>
        <v>1.2052986624370314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 (2)</v>
      </c>
      <c r="D381" s="81">
        <f>'raw data'!D381</f>
        <v>38381.042175925926</v>
      </c>
      <c r="E381" s="15">
        <f>'raw data'!E381</f>
        <v>24079.972691707077</v>
      </c>
      <c r="F381" s="31">
        <f>'raw data'!F381</f>
        <v>1.3962543885152892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 (2)</v>
      </c>
      <c r="D382" s="81">
        <f>'raw data'!D382</f>
        <v>38381.04954861111</v>
      </c>
      <c r="E382" s="15">
        <f>'raw data'!E382</f>
        <v>1678.3738708699987</v>
      </c>
      <c r="F382" s="31">
        <f>'raw data'!F382</f>
        <v>12.223234332412499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DTS-1 (2)</v>
      </c>
      <c r="D383" s="81">
        <f>'raw data'!D383</f>
        <v>38381.056921296295</v>
      </c>
      <c r="E383" s="15">
        <f>'raw data'!E383</f>
        <v>1446.8139571806773</v>
      </c>
      <c r="F383" s="31">
        <f>'raw data'!F383</f>
        <v>11.511775852567665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JGb-1 (2)</v>
      </c>
      <c r="D384" s="81">
        <f>'raw data'!D384</f>
        <v>38381.064305555556</v>
      </c>
      <c r="E384" s="15">
        <f>'raw data'!E384</f>
        <v>6574.646432052121</v>
      </c>
      <c r="F384" s="31">
        <f>'raw data'!F384</f>
        <v>1.9225693687008052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 (8)</v>
      </c>
      <c r="D385" s="81">
        <f>'raw data'!D385</f>
        <v>38381.07167824074</v>
      </c>
      <c r="E385" s="15">
        <f>'raw data'!E385</f>
        <v>34063.82176559232</v>
      </c>
      <c r="F385" s="31">
        <f>'raw data'!F385</f>
        <v>1.5231763805851883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8" s="110" customFormat="1" ht="15">
      <c r="A432" s="16"/>
      <c r="B432" s="15"/>
      <c r="C432" s="15"/>
      <c r="D432" s="81"/>
      <c r="E432" s="15"/>
      <c r="F432" s="31"/>
      <c r="H432" s="111"/>
    </row>
    <row r="433" spans="1:6" ht="11.25">
      <c r="A433" s="16"/>
      <c r="B433" s="15"/>
      <c r="C433" s="15"/>
      <c r="D433" s="81"/>
      <c r="E433" s="15"/>
      <c r="F433" s="31"/>
    </row>
    <row r="434" spans="1:8" s="110" customFormat="1" ht="15">
      <c r="A434" s="16"/>
      <c r="B434" s="15"/>
      <c r="C434" s="15"/>
      <c r="D434" s="81"/>
      <c r="E434" s="15"/>
      <c r="F434" s="31"/>
      <c r="H434" s="11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workbookViewId="0" topLeftCell="A7">
      <pane xSplit="2" topLeftCell="C1" activePane="topRight" state="frozen"/>
      <selection pane="topLeft" activeCell="A1" sqref="A1"/>
      <selection pane="topRight" activeCell="J17" sqref="J17"/>
    </sheetView>
  </sheetViews>
  <sheetFormatPr defaultColWidth="11.421875" defaultRowHeight="12.75"/>
  <cols>
    <col min="1" max="1" width="3.140625" style="23" customWidth="1"/>
    <col min="2" max="2" width="18.00390625" style="1" bestFit="1" customWidth="1"/>
    <col min="3" max="3" width="14.28125" style="1" customWidth="1"/>
    <col min="4" max="4" width="11.421875" style="1" customWidth="1"/>
    <col min="5" max="5" width="11.7109375" style="1" customWidth="1"/>
    <col min="6" max="6" width="10.421875" style="1" customWidth="1"/>
    <col min="7" max="7" width="8.140625" style="1" customWidth="1"/>
    <col min="8" max="8" width="6.8515625" style="1" customWidth="1"/>
    <col min="9" max="9" width="7.140625" style="1" customWidth="1"/>
    <col min="10" max="11" width="9.140625" style="1" customWidth="1"/>
    <col min="12" max="12" width="7.7109375" style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825</v>
      </c>
      <c r="C1" s="174" t="s">
        <v>863</v>
      </c>
      <c r="D1" s="174" t="s">
        <v>845</v>
      </c>
      <c r="E1" s="174" t="s">
        <v>840</v>
      </c>
      <c r="F1" s="174" t="s">
        <v>842</v>
      </c>
      <c r="G1" s="174" t="s">
        <v>844</v>
      </c>
      <c r="H1" s="174" t="s">
        <v>841</v>
      </c>
      <c r="I1" s="174" t="s">
        <v>838</v>
      </c>
      <c r="J1" s="174" t="s">
        <v>843</v>
      </c>
      <c r="K1" s="174" t="s">
        <v>839</v>
      </c>
      <c r="L1" s="174" t="s">
        <v>862</v>
      </c>
      <c r="O1" s="18" t="s">
        <v>845</v>
      </c>
      <c r="P1" s="18" t="s">
        <v>838</v>
      </c>
      <c r="Q1" s="18" t="s">
        <v>839</v>
      </c>
      <c r="R1" s="18" t="s">
        <v>863</v>
      </c>
      <c r="S1" s="18" t="s">
        <v>862</v>
      </c>
      <c r="T1" s="18" t="s">
        <v>730</v>
      </c>
      <c r="U1" s="18" t="s">
        <v>841</v>
      </c>
      <c r="V1" s="18" t="s">
        <v>893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Y 371.029</v>
      </c>
      <c r="D2" s="20" t="str">
        <f>'recalc raw'!A3</f>
        <v>Ba 455.403</v>
      </c>
      <c r="E2" s="20" t="str">
        <f>'recalc raw'!A81</f>
        <v>Cr 267.716</v>
      </c>
      <c r="F2" s="20" t="str">
        <f>'recalc raw'!A159</f>
        <v>Ni 231.604</v>
      </c>
      <c r="G2" s="20" t="str">
        <f>'recalc raw'!A198</f>
        <v>Sc 361.384</v>
      </c>
      <c r="H2" s="20" t="str">
        <f>'recalc raw'!A42</f>
        <v>Co 228.616</v>
      </c>
      <c r="I2" s="20" t="str">
        <f>'recalc raw'!A237</f>
        <v>Sr 407.771</v>
      </c>
      <c r="J2" s="20" t="str">
        <f>'recalc raw'!A120</f>
        <v>Cu 324.754</v>
      </c>
      <c r="K2" s="20" t="str">
        <f>'recalc raw'!$A$276</f>
        <v>V 292.402</v>
      </c>
      <c r="L2" s="20" t="str">
        <f>'recalc raw'!A354</f>
        <v>Zr 343.823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V 292.402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 (1)</v>
      </c>
      <c r="C4" s="7">
        <f>'recalc raw'!E315</f>
        <v>23538.514327535693</v>
      </c>
      <c r="D4" s="7">
        <f>'recalc raw'!E3</f>
        <v>448749.65704865416</v>
      </c>
      <c r="E4" s="7">
        <f>'recalc raw'!E81</f>
        <v>54471.72686788186</v>
      </c>
      <c r="F4" s="7">
        <f>'recalc raw'!E159</f>
        <v>41648.78679185961</v>
      </c>
      <c r="G4" s="7">
        <f>'recalc raw'!E198</f>
        <v>33296.64169867043</v>
      </c>
      <c r="H4" s="7">
        <f>'recalc raw'!E42</f>
        <v>9984.9009253217</v>
      </c>
      <c r="I4" s="7">
        <f>'recalc raw'!E237</f>
        <v>5160964.878683318</v>
      </c>
      <c r="J4" s="7">
        <f>'recalc raw'!E120</f>
        <v>27491.504797385875</v>
      </c>
      <c r="K4" s="7">
        <f>'recalc raw'!E276</f>
        <v>38801.89293826813</v>
      </c>
      <c r="L4" s="7">
        <f>'recalc raw'!E354</f>
        <v>30814.02480378659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38801.89293826813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 1</v>
      </c>
      <c r="C5" s="7">
        <f>'recalc raw'!E316</f>
        <v>681.49</v>
      </c>
      <c r="D5" s="7">
        <f>'recalc raw'!E4</f>
        <v>5790.012400207132</v>
      </c>
      <c r="E5" s="7">
        <f>'recalc raw'!E82</f>
        <v>562.1428842757613</v>
      </c>
      <c r="F5" s="7">
        <f>'recalc raw'!E160</f>
        <v>899.55</v>
      </c>
      <c r="G5" s="7">
        <f>'recalc raw'!E199</f>
        <v>536.9</v>
      </c>
      <c r="H5" s="7">
        <f>'recalc raw'!E43</f>
        <v>-71.91</v>
      </c>
      <c r="I5" s="7">
        <f>'recalc raw'!E238</f>
        <v>8655.201285366993</v>
      </c>
      <c r="J5" s="7">
        <f>'recalc raw'!E121</f>
        <v>3985.997943911113</v>
      </c>
      <c r="K5" s="7">
        <f>'recalc raw'!E277</f>
        <v>214.93</v>
      </c>
      <c r="L5" s="7">
        <f>'recalc raw'!E355</f>
        <v>1697.2128995709736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214.93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 (1)</v>
      </c>
      <c r="C6" s="7">
        <f>'recalc raw'!E317</f>
        <v>13747.168691190847</v>
      </c>
      <c r="D6" s="7">
        <f>'recalc raw'!E5</f>
        <v>26410.735966381173</v>
      </c>
      <c r="E6" s="7">
        <f>'recalc raw'!E83</f>
        <v>11245.317207686237</v>
      </c>
      <c r="F6" s="7">
        <f>'recalc raw'!E161</f>
        <v>10991.670725996664</v>
      </c>
      <c r="G6" s="7">
        <f>'recalc raw'!E200</f>
        <v>45597.207443209365</v>
      </c>
      <c r="H6" s="7">
        <f>'recalc raw'!E44</f>
        <v>8468.24</v>
      </c>
      <c r="I6" s="7">
        <f>'recalc raw'!E239</f>
        <v>1441891.442677288</v>
      </c>
      <c r="J6" s="7">
        <f>'recalc raw'!E122</f>
        <v>26307.54647731572</v>
      </c>
      <c r="K6" s="7">
        <f>'recalc raw'!E278</f>
        <v>39014.54129949914</v>
      </c>
      <c r="L6" s="7">
        <f>'recalc raw'!E356</f>
        <v>3796.3646574599497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39014.54129949914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 (2)</v>
      </c>
      <c r="C7" s="7">
        <f>'recalc raw'!E318</f>
        <v>23629.375081588343</v>
      </c>
      <c r="D7" s="7">
        <f>'recalc raw'!E6</f>
        <v>447575.55248885567</v>
      </c>
      <c r="E7" s="7">
        <f>'recalc raw'!E84</f>
        <v>54990.006830509345</v>
      </c>
      <c r="F7" s="7">
        <f>'recalc raw'!E162</f>
        <v>42377.284348147616</v>
      </c>
      <c r="G7" s="7">
        <f>'recalc raw'!E201</f>
        <v>33777.379476800386</v>
      </c>
      <c r="H7" s="7">
        <f>'recalc raw'!E45</f>
        <v>10362.169442765085</v>
      </c>
      <c r="I7" s="7">
        <f>'recalc raw'!E240</f>
        <v>5277345.387384715</v>
      </c>
      <c r="J7" s="7">
        <f>'recalc raw'!E123</f>
        <v>27684.77492735303</v>
      </c>
      <c r="K7" s="7">
        <f>'recalc raw'!E279</f>
        <v>38119.17203987131</v>
      </c>
      <c r="L7" s="7">
        <f>'recalc raw'!E357</f>
        <v>30547.830848378107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38119.17203987131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 (1)</v>
      </c>
      <c r="C8" s="7">
        <f>'recalc raw'!E319</f>
        <v>429.68</v>
      </c>
      <c r="D8" s="7">
        <f>'recalc raw'!E7</f>
        <v>38256.836471279465</v>
      </c>
      <c r="E8" s="7">
        <f>'recalc raw'!E85</f>
        <v>77866.42370180156</v>
      </c>
      <c r="F8" s="7">
        <f>'recalc raw'!E163</f>
        <v>151050.59815370367</v>
      </c>
      <c r="G8" s="7">
        <f>'recalc raw'!E202</f>
        <v>7736.445551842194</v>
      </c>
      <c r="H8" s="7">
        <f>'recalc raw'!E46</f>
        <v>16404.060016262072</v>
      </c>
      <c r="I8" s="7">
        <f>'recalc raw'!E241</f>
        <v>15277.044984661059</v>
      </c>
      <c r="J8" s="7">
        <f>'recalc raw'!E124</f>
        <v>4811.694766496357</v>
      </c>
      <c r="K8" s="7">
        <f>'recalc raw'!E280</f>
        <v>3107.1288896233705</v>
      </c>
      <c r="L8" s="7">
        <f>'recalc raw'!E358</f>
        <v>2526.090140562142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3107.1288896233705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101R3 (0-14)</v>
      </c>
      <c r="C9" s="7">
        <f>'recalc raw'!E320</f>
        <v>5150.160307523396</v>
      </c>
      <c r="D9" s="7">
        <f>'recalc raw'!E8</f>
        <v>22950.75053464997</v>
      </c>
      <c r="E9" s="7">
        <f>'recalc raw'!E86</f>
        <v>53581.10333732374</v>
      </c>
      <c r="F9" s="7">
        <f>'recalc raw'!E164</f>
        <v>14396.761819120113</v>
      </c>
      <c r="G9" s="7">
        <f>'recalc raw'!E203</f>
        <v>32977.78484319013</v>
      </c>
      <c r="H9" s="7">
        <f>'recalc raw'!E47</f>
        <v>5609.228649436616</v>
      </c>
      <c r="I9" s="7">
        <f>'recalc raw'!E242</f>
        <v>1090750.8220434089</v>
      </c>
      <c r="J9" s="7">
        <f>'recalc raw'!E125</f>
        <v>4920.751119502281</v>
      </c>
      <c r="K9" s="7">
        <f>'recalc raw'!E281</f>
        <v>14971.575</v>
      </c>
      <c r="L9" s="7">
        <f>'recalc raw'!E359</f>
        <v>2263.985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14971.575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 (3)</v>
      </c>
      <c r="C10" s="7">
        <f>'recalc raw'!E321</f>
        <v>23953.361955187793</v>
      </c>
      <c r="D10" s="7">
        <f>'recalc raw'!E9</f>
        <v>446272.75448151893</v>
      </c>
      <c r="E10" s="7">
        <f>'recalc raw'!E87</f>
        <v>54968.76415747087</v>
      </c>
      <c r="F10" s="7">
        <f>'recalc raw'!E165</f>
        <v>42660.5377169559</v>
      </c>
      <c r="G10" s="7">
        <f>'recalc raw'!E204</f>
        <v>33818.380223830434</v>
      </c>
      <c r="H10" s="7">
        <f>'recalc raw'!E48</f>
        <v>9934.109508826645</v>
      </c>
      <c r="I10" s="7">
        <f>'recalc raw'!E243</f>
        <v>5267263.2856029775</v>
      </c>
      <c r="J10" s="7">
        <f>'recalc raw'!E126</f>
        <v>26952.559959677652</v>
      </c>
      <c r="K10" s="7">
        <f>'recalc raw'!E282</f>
        <v>39489.391674021404</v>
      </c>
      <c r="L10" s="7">
        <f>'recalc raw'!E360</f>
        <v>30870.87567234528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39489.391674021404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102R1 (99-109)</v>
      </c>
      <c r="C11" s="7">
        <f>'recalc raw'!E322</f>
        <v>7596.9972769846545</v>
      </c>
      <c r="D11" s="7">
        <f>'recalc raw'!E10</f>
        <v>10041.424300446992</v>
      </c>
      <c r="E11" s="7">
        <f>'recalc raw'!E88</f>
        <v>45569.55945202869</v>
      </c>
      <c r="F11" s="7">
        <f>'recalc raw'!E166</f>
        <v>16566.794105091423</v>
      </c>
      <c r="G11" s="7">
        <f>'recalc raw'!E205</f>
        <v>27868.863462797133</v>
      </c>
      <c r="H11" s="7">
        <f>'recalc raw'!E49</f>
        <v>5973.009486015994</v>
      </c>
      <c r="I11" s="7">
        <f>'recalc raw'!E244</f>
        <v>1094883.0893179055</v>
      </c>
      <c r="J11" s="7">
        <f>'recalc raw'!E127</f>
        <v>19763.080835938454</v>
      </c>
      <c r="K11" s="7">
        <f>'recalc raw'!E283</f>
        <v>14398.433453491649</v>
      </c>
      <c r="L11" s="7">
        <f>'recalc raw'!E361</f>
        <v>3189.7578997052105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14398.433453491649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103R1 (15-23)</v>
      </c>
      <c r="C12" s="7">
        <f>'recalc raw'!E323</f>
        <v>8112.801997100156</v>
      </c>
      <c r="D12" s="7">
        <f>'recalc raw'!E11</f>
        <v>10527.491559914843</v>
      </c>
      <c r="E12" s="7">
        <f>'recalc raw'!E89</f>
        <v>5969.306470122297</v>
      </c>
      <c r="F12" s="7">
        <f>'recalc raw'!E167</f>
        <v>7906.629781670989</v>
      </c>
      <c r="G12" s="7">
        <f>'recalc raw'!E206</f>
        <v>43014.86834177534</v>
      </c>
      <c r="H12" s="7">
        <f>'recalc raw'!E50</f>
        <v>4898.25</v>
      </c>
      <c r="I12" s="7">
        <f>'recalc raw'!E245</f>
        <v>1186253.5511616801</v>
      </c>
      <c r="J12" s="7">
        <f>'recalc raw'!E128</f>
        <v>15379.565287747306</v>
      </c>
      <c r="K12" s="7">
        <f>'recalc raw'!E284</f>
        <v>21678.200368460264</v>
      </c>
      <c r="L12" s="7">
        <f>'recalc raw'!E362</f>
        <v>2015.1020884357513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21678.200368460264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104R2 (37-47)</v>
      </c>
      <c r="C13" s="7">
        <f>'recalc raw'!E324</f>
        <v>5700.219740145178</v>
      </c>
      <c r="D13" s="7">
        <f>'recalc raw'!E12</f>
        <v>10314.599492499534</v>
      </c>
      <c r="E13" s="7">
        <f>'recalc raw'!E90</f>
        <v>23247.781184102656</v>
      </c>
      <c r="F13" s="7">
        <f>'recalc raw'!E168</f>
        <v>27342.870004603774</v>
      </c>
      <c r="G13" s="7">
        <f>'recalc raw'!E207</f>
        <v>22357.404596340344</v>
      </c>
      <c r="H13" s="7">
        <f>'recalc raw'!E51</f>
        <v>10381.976982078704</v>
      </c>
      <c r="I13" s="7">
        <f>'recalc raw'!E246</f>
        <v>1024283.2859316771</v>
      </c>
      <c r="J13" s="7">
        <f>'recalc raw'!E129</f>
        <v>26068.99921683846</v>
      </c>
      <c r="K13" s="7">
        <f>'recalc raw'!E285</f>
        <v>10804.922858008873</v>
      </c>
      <c r="L13" s="7">
        <f>'recalc raw'!E363</f>
        <v>2565.652898572019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10804.922858008873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 (1)</v>
      </c>
      <c r="C14" s="7">
        <f>'recalc raw'!E325</f>
        <v>17570.611798769616</v>
      </c>
      <c r="D14" s="7">
        <f>'recalc raw'!E13</f>
        <v>1081026.4702985897</v>
      </c>
      <c r="E14" s="7">
        <f>'recalc raw'!E91</f>
        <v>2418.0801446777878</v>
      </c>
      <c r="F14" s="7">
        <f>'recalc raw'!E169</f>
        <v>2670.875</v>
      </c>
      <c r="G14" s="7">
        <f>'recalc raw'!E208</f>
        <v>22128.544029766</v>
      </c>
      <c r="H14" s="7">
        <f>'recalc raw'!E52</f>
        <v>3555.515</v>
      </c>
      <c r="I14" s="7">
        <f>'recalc raw'!E247</f>
        <v>3769387.0257421853</v>
      </c>
      <c r="J14" s="7">
        <f>'recalc raw'!E130</f>
        <v>11569.65643341248</v>
      </c>
      <c r="K14" s="7">
        <f>'recalc raw'!E286</f>
        <v>20588.300921953196</v>
      </c>
      <c r="L14" s="7">
        <f>'recalc raw'!E364</f>
        <v>21571.574793068958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20588.300921953196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 (4)</v>
      </c>
      <c r="C15" s="7">
        <f>'recalc raw'!E326</f>
        <v>23977.541635073623</v>
      </c>
      <c r="D15" s="7">
        <f>'recalc raw'!E14</f>
        <v>456049.8942624543</v>
      </c>
      <c r="E15" s="7">
        <f>'recalc raw'!E92</f>
        <v>56644.59908951244</v>
      </c>
      <c r="F15" s="7">
        <f>'recalc raw'!E170</f>
        <v>44319.188125248475</v>
      </c>
      <c r="G15" s="7">
        <f>'recalc raw'!E209</f>
        <v>34194.06447796464</v>
      </c>
      <c r="H15" s="7">
        <f>'recalc raw'!E53</f>
        <v>10625.254952377676</v>
      </c>
      <c r="I15" s="7">
        <f>'recalc raw'!E248</f>
        <v>5237350.808883683</v>
      </c>
      <c r="J15" s="7">
        <f>'recalc raw'!E131</f>
        <v>27530.018241638056</v>
      </c>
      <c r="K15" s="7">
        <f>'recalc raw'!E287</f>
        <v>39557.5065542598</v>
      </c>
      <c r="L15" s="7">
        <f>'recalc raw'!E365</f>
        <v>32246.92304141352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39557.5065542598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 (1)</v>
      </c>
      <c r="C16" s="7">
        <f>'recalc raw'!E327</f>
        <v>530.3156320221035</v>
      </c>
      <c r="D16" s="7">
        <f>'recalc raw'!E15</f>
        <v>6987.64523937813</v>
      </c>
      <c r="E16" s="7">
        <f>'recalc raw'!E93</f>
        <v>106076.15011904376</v>
      </c>
      <c r="F16" s="7">
        <f>'recalc raw'!E171</f>
        <v>148430.8235458996</v>
      </c>
      <c r="G16" s="7">
        <f>'recalc raw'!E210</f>
        <v>3690.064132265668</v>
      </c>
      <c r="H16" s="7">
        <f>'recalc raw'!E54</f>
        <v>20090.540539779682</v>
      </c>
      <c r="I16" s="7">
        <f>'recalc raw'!E249</f>
        <v>14021.924637422373</v>
      </c>
      <c r="J16" s="7">
        <f>'recalc raw'!E132</f>
        <v>4531.907735477218</v>
      </c>
      <c r="K16" s="7">
        <f>'recalc raw'!E288</f>
        <v>1070.345</v>
      </c>
      <c r="L16" s="7">
        <f>'recalc raw'!E366</f>
        <v>2194.8377528844635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1070.345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105R3 (23-32)</v>
      </c>
      <c r="C17" s="7">
        <f>'recalc raw'!E328</f>
        <v>3347.8518440304633</v>
      </c>
      <c r="D17" s="7">
        <f>'recalc raw'!E16</f>
        <v>12709.633280322996</v>
      </c>
      <c r="E17" s="7">
        <f>'recalc raw'!E94</f>
        <v>4321.283190172395</v>
      </c>
      <c r="F17" s="7">
        <f>'recalc raw'!E172</f>
        <v>15615.709677530285</v>
      </c>
      <c r="G17" s="7">
        <f>'recalc raw'!E211</f>
        <v>11569.827091458857</v>
      </c>
      <c r="H17" s="7">
        <f>'recalc raw'!E55</f>
        <v>7724.586021240563</v>
      </c>
      <c r="I17" s="7">
        <f>'recalc raw'!E250</f>
        <v>1361649.4975830296</v>
      </c>
      <c r="J17" s="7">
        <f>'recalc raw'!E133</f>
        <v>18011.41245495165</v>
      </c>
      <c r="K17" s="7">
        <f>'recalc raw'!E289</f>
        <v>6216.129896526557</v>
      </c>
      <c r="L17" s="7">
        <f>'recalc raw'!E367</f>
        <v>1632.7282962109873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6216.129896526557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36R3 (98-106)</v>
      </c>
      <c r="C18" s="7">
        <f>'recalc raw'!E329</f>
        <v>6003.5052340809025</v>
      </c>
      <c r="D18" s="7">
        <f>'recalc raw'!E17</f>
        <v>10125.69894541881</v>
      </c>
      <c r="E18" s="7">
        <f>'recalc raw'!E95</f>
        <v>8345.979425223415</v>
      </c>
      <c r="F18" s="7">
        <f>'recalc raw'!E173</f>
        <v>8464.784995708442</v>
      </c>
      <c r="G18" s="7">
        <f>'recalc raw'!E212</f>
        <v>37566.09961081103</v>
      </c>
      <c r="H18" s="7">
        <f>'recalc raw'!E56</f>
        <v>6615.147923897788</v>
      </c>
      <c r="I18" s="7">
        <f>'recalc raw'!E251</f>
        <v>1174289.3594474113</v>
      </c>
      <c r="J18" s="7">
        <f>'recalc raw'!E134</f>
        <v>7224.602261460469</v>
      </c>
      <c r="K18" s="7">
        <f>'recalc raw'!E290</f>
        <v>18412.225043438804</v>
      </c>
      <c r="L18" s="7">
        <f>'recalc raw'!E368</f>
        <v>1751.6888787612238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18412.225043438804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107R2 (35-45)</v>
      </c>
      <c r="C19" s="7">
        <f>'recalc raw'!E330</f>
        <v>8076.063987119967</v>
      </c>
      <c r="D19" s="7">
        <f>'recalc raw'!E18</f>
        <v>10474.348308547062</v>
      </c>
      <c r="E19" s="7">
        <f>'recalc raw'!E96</f>
        <v>19301.716991817775</v>
      </c>
      <c r="F19" s="7">
        <f>'recalc raw'!E174</f>
        <v>9908.186653482899</v>
      </c>
      <c r="G19" s="7">
        <f>'recalc raw'!E213</f>
        <v>43629.58425571125</v>
      </c>
      <c r="H19" s="7">
        <f>'recalc raw'!E57</f>
        <v>5488.708078537694</v>
      </c>
      <c r="I19" s="7">
        <f>'recalc raw'!E252</f>
        <v>1177345.4812694164</v>
      </c>
      <c r="J19" s="7">
        <f>'recalc raw'!E135</f>
        <v>13112.472255792109</v>
      </c>
      <c r="K19" s="7">
        <f>'recalc raw'!E291</f>
        <v>20821.7949443091</v>
      </c>
      <c r="L19" s="7">
        <f>'recalc raw'!E369</f>
        <v>1883.8195431126921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20821.7949443091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 (5)</v>
      </c>
      <c r="C20" s="7">
        <f>'recalc raw'!E331</f>
        <v>24262.913088576486</v>
      </c>
      <c r="D20" s="7">
        <f>'recalc raw'!E19</f>
        <v>454066.7191799778</v>
      </c>
      <c r="E20" s="7">
        <f>'recalc raw'!E97</f>
        <v>59144.733620595944</v>
      </c>
      <c r="F20" s="7">
        <f>'recalc raw'!E175</f>
        <v>44903.74825534882</v>
      </c>
      <c r="G20" s="7">
        <f>'recalc raw'!E214</f>
        <v>35341.7797478276</v>
      </c>
      <c r="H20" s="7">
        <f>'recalc raw'!E58</f>
        <v>10709.130118055808</v>
      </c>
      <c r="I20" s="7">
        <f>'recalc raw'!E253</f>
        <v>5379513.467907599</v>
      </c>
      <c r="J20" s="7">
        <f>'recalc raw'!E136</f>
        <v>27220.82373687249</v>
      </c>
      <c r="K20" s="7">
        <f>'recalc raw'!E292</f>
        <v>41248.88745790124</v>
      </c>
      <c r="L20" s="7">
        <f>'recalc raw'!E370</f>
        <v>31697.739316546074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41248.88745790124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BIR-2 (2)</v>
      </c>
      <c r="C21" s="7">
        <f>'recalc raw'!E332</f>
        <v>14171.542990453821</v>
      </c>
      <c r="D21" s="7">
        <f>'recalc raw'!E20</f>
        <v>26944.190614038664</v>
      </c>
      <c r="E21" s="7">
        <f>'recalc raw'!E98</f>
        <v>12135.221129515397</v>
      </c>
      <c r="F21" s="7">
        <f>'recalc raw'!E176</f>
        <v>11576.754986023947</v>
      </c>
      <c r="G21" s="7">
        <f>'recalc raw'!E215</f>
        <v>48365.92209382792</v>
      </c>
      <c r="H21" s="7">
        <f>'recalc raw'!E59</f>
        <v>9014.475</v>
      </c>
      <c r="I21" s="7">
        <f>'recalc raw'!E254</f>
        <v>1466960.9993156698</v>
      </c>
      <c r="J21" s="7">
        <f>'recalc raw'!E137</f>
        <v>27091.5376859121</v>
      </c>
      <c r="K21" s="7">
        <f>'recalc raw'!E293</f>
        <v>40614.19131110228</v>
      </c>
      <c r="L21" s="7">
        <f>'recalc raw'!E371</f>
        <v>4485.857551601577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40614.19131110228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109R2 (77-95)</v>
      </c>
      <c r="C22" s="7">
        <f>'recalc raw'!E333</f>
        <v>9457.460606769304</v>
      </c>
      <c r="D22" s="7">
        <f>'recalc raw'!E21</f>
        <v>10867.422166321167</v>
      </c>
      <c r="E22" s="7">
        <f>'recalc raw'!E99</f>
        <v>22274.609125677624</v>
      </c>
      <c r="F22" s="7">
        <f>'recalc raw'!E177</f>
        <v>11561.221479082496</v>
      </c>
      <c r="G22" s="7">
        <f>'recalc raw'!E216</f>
        <v>52558.95026739004</v>
      </c>
      <c r="H22" s="7">
        <f>'recalc raw'!E60</f>
        <v>5960.633592967621</v>
      </c>
      <c r="I22" s="7">
        <f>'recalc raw'!E255</f>
        <v>945975.5946057539</v>
      </c>
      <c r="J22" s="7">
        <f>'recalc raw'!E138</f>
        <v>14027.653054375593</v>
      </c>
      <c r="K22" s="7">
        <f>'recalc raw'!E294</f>
        <v>24795.312909913293</v>
      </c>
      <c r="L22" s="7">
        <f>'recalc raw'!E372</f>
        <v>2294.4033041951434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24795.312909913293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111R2 (6-14)</v>
      </c>
      <c r="C23" s="7">
        <f>'recalc raw'!E334</f>
        <v>1943.56</v>
      </c>
      <c r="D23" s="7">
        <f>'recalc raw'!E22</f>
        <v>7088.764766209346</v>
      </c>
      <c r="E23" s="7">
        <f>'recalc raw'!E100</f>
        <v>40742.52861993049</v>
      </c>
      <c r="F23" s="7">
        <f>'recalc raw'!E178</f>
        <v>81060.67614821615</v>
      </c>
      <c r="G23" s="7">
        <f>'recalc raw'!E217</f>
        <v>11934.05621921951</v>
      </c>
      <c r="H23" s="7">
        <f>'recalc raw'!E61</f>
        <v>14541.740181751733</v>
      </c>
      <c r="I23" s="7">
        <f>'recalc raw'!E256</f>
        <v>653986.4184162652</v>
      </c>
      <c r="J23" s="7">
        <f>'recalc raw'!E139</f>
        <v>14683.749126530953</v>
      </c>
      <c r="K23" s="7">
        <f>'recalc raw'!E295</f>
        <v>4886.592833603259</v>
      </c>
      <c r="L23" s="7">
        <f>'recalc raw'!E373</f>
        <v>1520.6885355110053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4886.592833603259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JGb-1 (1)</v>
      </c>
      <c r="C24" s="7">
        <f>'recalc raw'!E335</f>
        <v>9644.953523217624</v>
      </c>
      <c r="D24" s="7">
        <f>'recalc raw'!E23</f>
        <v>224558.29289976018</v>
      </c>
      <c r="E24" s="7">
        <f>'recalc raw'!E101</f>
        <v>2224.85468241662</v>
      </c>
      <c r="F24" s="7">
        <f>'recalc raw'!E179</f>
        <v>2360.429426494199</v>
      </c>
      <c r="G24" s="7">
        <f>'recalc raw'!E218</f>
        <v>39702.80500184348</v>
      </c>
      <c r="H24" s="7">
        <f>'recalc raw'!E62</f>
        <v>11627.275724196505</v>
      </c>
      <c r="I24" s="7">
        <f>'recalc raw'!E257</f>
        <v>4604474.697454873</v>
      </c>
      <c r="J24" s="7">
        <f>'recalc raw'!E140</f>
        <v>19796.324017444822</v>
      </c>
      <c r="K24" s="7">
        <f>'recalc raw'!E296</f>
        <v>83408.94157369739</v>
      </c>
      <c r="L24" s="7">
        <f>'recalc raw'!E374</f>
        <v>5968.447333351217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83408.94157369739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 (6)</v>
      </c>
      <c r="C25" s="7">
        <f>'recalc raw'!E336</f>
        <v>24006.166901169567</v>
      </c>
      <c r="D25" s="7">
        <f>'recalc raw'!E24</f>
        <v>459537.73469609255</v>
      </c>
      <c r="E25" s="7">
        <f>'recalc raw'!E102</f>
        <v>60390.63694007953</v>
      </c>
      <c r="F25" s="7">
        <f>'recalc raw'!E180</f>
        <v>47079.1967590976</v>
      </c>
      <c r="G25" s="7">
        <f>'recalc raw'!E219</f>
        <v>35818.24827263484</v>
      </c>
      <c r="H25" s="7">
        <f>'recalc raw'!E63</f>
        <v>10879.376208593236</v>
      </c>
      <c r="I25" s="7">
        <f>'recalc raw'!E258</f>
        <v>5413454.696220622</v>
      </c>
      <c r="J25" s="7">
        <f>'recalc raw'!E141</f>
        <v>27929.774105982204</v>
      </c>
      <c r="K25" s="7">
        <f>'recalc raw'!E297</f>
        <v>42396.26379743344</v>
      </c>
      <c r="L25" s="7">
        <f>'recalc raw'!E375</f>
        <v>32374.28829458007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42396.26379743344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111R3 (131-138)</v>
      </c>
      <c r="C26" s="7">
        <f>'recalc raw'!E337</f>
        <v>1112.745</v>
      </c>
      <c r="D26" s="7">
        <f>'recalc raw'!E25</f>
        <v>6628.245500856591</v>
      </c>
      <c r="E26" s="7">
        <f>'recalc raw'!E103</f>
        <v>124656.7231992755</v>
      </c>
      <c r="F26" s="7">
        <f>'recalc raw'!E181</f>
        <v>107622.83153368787</v>
      </c>
      <c r="G26" s="7">
        <f>'recalc raw'!E220</f>
        <v>8876.869763442535</v>
      </c>
      <c r="H26" s="7">
        <f>'recalc raw'!E64</f>
        <v>18153.577416806733</v>
      </c>
      <c r="I26" s="7">
        <f>'recalc raw'!E259</f>
        <v>421250.0607531435</v>
      </c>
      <c r="J26" s="7">
        <f>'recalc raw'!E142</f>
        <v>16762.87607602131</v>
      </c>
      <c r="K26" s="7">
        <f>'recalc raw'!E298</f>
        <v>6939.486656720489</v>
      </c>
      <c r="L26" s="7">
        <f>'recalc raw'!E376</f>
        <v>1826.8861456490276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6939.486656720489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 (2)</v>
      </c>
      <c r="C27" s="7">
        <f>'recalc raw'!E338</f>
        <v>283.49209486955147</v>
      </c>
      <c r="D27" s="7">
        <f>'recalc raw'!E26</f>
        <v>39089.062002695806</v>
      </c>
      <c r="E27" s="7">
        <f>'recalc raw'!E104</f>
        <v>85926.8188267037</v>
      </c>
      <c r="F27" s="7">
        <f>'recalc raw'!E182</f>
        <v>167734.3206893009</v>
      </c>
      <c r="G27" s="7">
        <f>'recalc raw'!E221</f>
        <v>8222.069068027655</v>
      </c>
      <c r="H27" s="7">
        <f>'recalc raw'!E65</f>
        <v>18521.83338306543</v>
      </c>
      <c r="I27" s="7">
        <f>'recalc raw'!E260</f>
        <v>15019.015</v>
      </c>
      <c r="J27" s="7">
        <f>'recalc raw'!E143</f>
        <v>4187.3802065973805</v>
      </c>
      <c r="K27" s="7">
        <f>'recalc raw'!E299</f>
        <v>3274.0870140387497</v>
      </c>
      <c r="L27" s="7">
        <f>'recalc raw'!E377</f>
        <v>2254.6297094609895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3274.0870140387497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113R2 (7-22)</v>
      </c>
      <c r="C28" s="7">
        <f>'recalc raw'!E339</f>
        <v>51818.397458682026</v>
      </c>
      <c r="D28" s="7">
        <f>'recalc raw'!E27</f>
        <v>33951.12971592227</v>
      </c>
      <c r="E28" s="7">
        <f>'recalc raw'!E105</f>
        <v>2555.689657745295</v>
      </c>
      <c r="F28" s="7">
        <f>'recalc raw'!E183</f>
        <v>6122.28177408462</v>
      </c>
      <c r="G28" s="7">
        <f>'recalc raw'!E222</f>
        <v>41092.587417802606</v>
      </c>
      <c r="H28" s="7">
        <f>'recalc raw'!E66</f>
        <v>15426.55728566841</v>
      </c>
      <c r="I28" s="7">
        <f>'recalc raw'!E261</f>
        <v>1444111.9918762543</v>
      </c>
      <c r="J28" s="7">
        <f>'recalc raw'!E144</f>
        <v>5462.957493235668</v>
      </c>
      <c r="K28" s="7">
        <f>'recalc raw'!E300</f>
        <v>137533.49885413746</v>
      </c>
      <c r="L28" s="7">
        <f>'recalc raw'!E378</f>
        <v>19016.484479589606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137533.49885413746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113R2 (145-149)</v>
      </c>
      <c r="C29" s="7">
        <f>'recalc raw'!E340</f>
        <v>8448.682851985777</v>
      </c>
      <c r="D29" s="7">
        <f>'recalc raw'!E28</f>
        <v>13571.152019109377</v>
      </c>
      <c r="E29" s="7">
        <f>'recalc raw'!E106</f>
        <v>14898.741579814376</v>
      </c>
      <c r="F29" s="7">
        <f>'recalc raw'!E184</f>
        <v>20064.160156491373</v>
      </c>
      <c r="G29" s="7">
        <f>'recalc raw'!E223</f>
        <v>24113.719935899204</v>
      </c>
      <c r="H29" s="7">
        <f>'recalc raw'!E67</f>
        <v>9884.125</v>
      </c>
      <c r="I29" s="7">
        <f>'recalc raw'!E262</f>
        <v>1114964.420706195</v>
      </c>
      <c r="J29" s="7">
        <f>'recalc raw'!E145</f>
        <v>13112.93998043788</v>
      </c>
      <c r="K29" s="7">
        <f>'recalc raw'!E301</f>
        <v>12091.240035570052</v>
      </c>
      <c r="L29" s="7">
        <f>'recalc raw'!E379</f>
        <v>4326.373261510251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12091.240035570052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 (7)</v>
      </c>
      <c r="C30" s="7">
        <f>'recalc raw'!E341</f>
        <v>25065.116317965134</v>
      </c>
      <c r="D30" s="7">
        <f>'recalc raw'!E29</f>
        <v>469682.4908108785</v>
      </c>
      <c r="E30" s="7">
        <f>'recalc raw'!E107</f>
        <v>61366.63196886342</v>
      </c>
      <c r="F30" s="7">
        <f>'recalc raw'!E185</f>
        <v>48571.15089677055</v>
      </c>
      <c r="G30" s="7">
        <f>'recalc raw'!E224</f>
        <v>36216.21111698171</v>
      </c>
      <c r="H30" s="7">
        <f>'recalc raw'!E68</f>
        <v>11287.042101942658</v>
      </c>
      <c r="I30" s="7">
        <f>'recalc raw'!E263</f>
        <v>5555993.347499391</v>
      </c>
      <c r="J30" s="7">
        <f>'recalc raw'!E146</f>
        <v>28393.2292568166</v>
      </c>
      <c r="K30" s="7">
        <f>'recalc raw'!E302</f>
        <v>43256.86142024319</v>
      </c>
      <c r="L30" s="7">
        <f>'recalc raw'!E380</f>
        <v>33123.51380513079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43256.86142024319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 (2)</v>
      </c>
      <c r="C31" s="7">
        <f>'recalc raw'!E342</f>
        <v>19062.178824926614</v>
      </c>
      <c r="D31" s="7">
        <f>'recalc raw'!E30</f>
        <v>1137749.5917259187</v>
      </c>
      <c r="E31" s="7">
        <f>'recalc raw'!E108</f>
        <v>2668.8018636041666</v>
      </c>
      <c r="F31" s="7">
        <f>'recalc raw'!E186</f>
        <v>2806.175</v>
      </c>
      <c r="G31" s="7">
        <f>'recalc raw'!E225</f>
        <v>23793.949894036352</v>
      </c>
      <c r="H31" s="7">
        <f>'recalc raw'!E69</f>
        <v>4272.155000000001</v>
      </c>
      <c r="I31" s="7">
        <f>'recalc raw'!E264</f>
        <v>4018290.5996125895</v>
      </c>
      <c r="J31" s="7">
        <f>'recalc raw'!E147</f>
        <v>11967.807884932414</v>
      </c>
      <c r="K31" s="7">
        <f>'recalc raw'!E303</f>
        <v>22108.829815202524</v>
      </c>
      <c r="L31" s="7">
        <f>'recalc raw'!E381</f>
        <v>24079.972691707077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22108.829815202524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 (2)</v>
      </c>
      <c r="C32" s="7">
        <f>'recalc raw'!E343</f>
        <v>643.385</v>
      </c>
      <c r="D32" s="7">
        <f>'recalc raw'!E31</f>
        <v>5117.778246383796</v>
      </c>
      <c r="E32" s="7">
        <f>'recalc raw'!E109</f>
        <v>572.707821265392</v>
      </c>
      <c r="F32" s="7">
        <f>'recalc raw'!E187</f>
        <v>820.9762308632181</v>
      </c>
      <c r="G32" s="7">
        <f>'recalc raw'!E226</f>
        <v>465.73</v>
      </c>
      <c r="H32" s="7">
        <f>'recalc raw'!E70</f>
        <v>-103.2396056493815</v>
      </c>
      <c r="I32" s="7">
        <f>'recalc raw'!E265</f>
        <v>10035.879958846535</v>
      </c>
      <c r="J32" s="7">
        <f>'recalc raw'!E148</f>
        <v>4352.03996816382</v>
      </c>
      <c r="K32" s="7">
        <f>'recalc raw'!E304</f>
        <v>38.9</v>
      </c>
      <c r="L32" s="7">
        <f>'recalc raw'!E382</f>
        <v>1678.3738708699987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38.9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DTS-1 (2)</v>
      </c>
      <c r="C33" s="7">
        <f>'recalc raw'!E344</f>
        <v>444.62210676011017</v>
      </c>
      <c r="D33" s="7">
        <f>'recalc raw'!E32</f>
        <v>7396.496060742427</v>
      </c>
      <c r="E33" s="7">
        <f>'recalc raw'!E110</f>
        <v>114638.99023847296</v>
      </c>
      <c r="F33" s="7">
        <f>'recalc raw'!E188</f>
        <v>158827.18823183843</v>
      </c>
      <c r="G33" s="7">
        <f>'recalc raw'!E227</f>
        <v>4182.313090885713</v>
      </c>
      <c r="H33" s="7">
        <f>'recalc raw'!E71</f>
        <v>21386.347726490894</v>
      </c>
      <c r="I33" s="7">
        <f>'recalc raw'!E266</f>
        <v>12983.725264521016</v>
      </c>
      <c r="J33" s="7">
        <f>'recalc raw'!E149</f>
        <v>4604.881228987683</v>
      </c>
      <c r="K33" s="7">
        <f>'recalc raw'!E305</f>
        <v>1124.825</v>
      </c>
      <c r="L33" s="7">
        <f>'recalc raw'!E383</f>
        <v>1446.8139571806773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1124.825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JGb-1 (2)</v>
      </c>
      <c r="C34" s="7">
        <f>'recalc raw'!E345</f>
        <v>9749.529457266017</v>
      </c>
      <c r="D34" s="7">
        <f>'recalc raw'!E33</f>
        <v>229235.1027771595</v>
      </c>
      <c r="E34" s="7">
        <f>'recalc raw'!E111</f>
        <v>2205.983439160192</v>
      </c>
      <c r="F34" s="7">
        <f>'recalc raw'!E189</f>
        <v>2472.785</v>
      </c>
      <c r="G34" s="7">
        <f>'recalc raw'!E228</f>
        <v>40581.05033070534</v>
      </c>
      <c r="H34" s="7">
        <f>'recalc raw'!E72</f>
        <v>12327.482752694821</v>
      </c>
      <c r="I34" s="7">
        <f>'recalc raw'!E267</f>
        <v>4689951.967816159</v>
      </c>
      <c r="J34" s="7">
        <f>'recalc raw'!E150</f>
        <v>20160.72339153865</v>
      </c>
      <c r="K34" s="7">
        <f>'recalc raw'!E306</f>
        <v>90075.12663466424</v>
      </c>
      <c r="L34" s="7">
        <f>'recalc raw'!E384</f>
        <v>6574.646432052121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90075.12663466424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 (8)</v>
      </c>
      <c r="C35" s="7">
        <f>'recalc raw'!E346</f>
        <v>25169.39998904889</v>
      </c>
      <c r="D35" s="7">
        <f>'recalc raw'!E34</f>
        <v>475934.3278766048</v>
      </c>
      <c r="E35" s="7">
        <f>'recalc raw'!E112</f>
        <v>64107.514387555595</v>
      </c>
      <c r="F35" s="7">
        <f>'recalc raw'!E190</f>
        <v>49934.735732325986</v>
      </c>
      <c r="G35" s="7">
        <f>'recalc raw'!E229</f>
        <v>36543.96682574512</v>
      </c>
      <c r="H35" s="7">
        <f>'recalc raw'!E73</f>
        <v>11474.082984840403</v>
      </c>
      <c r="I35" s="7">
        <f>'recalc raw'!E268</f>
        <v>5617453.160634135</v>
      </c>
      <c r="J35" s="7">
        <f>'recalc raw'!E151</f>
        <v>28682.008256716785</v>
      </c>
      <c r="K35" s="7">
        <f>'recalc raw'!E307</f>
        <v>43831.59412554435</v>
      </c>
      <c r="L35" s="7">
        <f>'recalc raw'!E385</f>
        <v>34063.82176559232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43831.59412554435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847</v>
      </c>
    </row>
    <row r="38" spans="1:22" s="20" customFormat="1" ht="11.25">
      <c r="A38" s="24"/>
      <c r="B38" s="20" t="s">
        <v>823</v>
      </c>
      <c r="C38" s="20" t="str">
        <f aca="true" t="shared" si="2" ref="C38:U38">C2</f>
        <v>Y 371.029</v>
      </c>
      <c r="D38" s="20" t="str">
        <f t="shared" si="2"/>
        <v>Ba 455.403</v>
      </c>
      <c r="E38" s="20" t="str">
        <f t="shared" si="2"/>
        <v>Cr 267.716</v>
      </c>
      <c r="F38" s="20" t="str">
        <f t="shared" si="2"/>
        <v>Ni 231.604</v>
      </c>
      <c r="G38" s="20" t="str">
        <f t="shared" si="2"/>
        <v>Sc 361.384</v>
      </c>
      <c r="H38" s="20" t="str">
        <f t="shared" si="2"/>
        <v>Co 228.616</v>
      </c>
      <c r="I38" s="20" t="str">
        <f t="shared" si="2"/>
        <v>Sr 407.771</v>
      </c>
      <c r="J38" s="20" t="str">
        <f t="shared" si="2"/>
        <v>Cu 324.754</v>
      </c>
      <c r="K38" s="20" t="str">
        <f t="shared" si="2"/>
        <v>V 292.402</v>
      </c>
      <c r="L38" s="20" t="str">
        <f t="shared" si="2"/>
        <v>Zr 343.823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V 292.402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 (1)</v>
      </c>
      <c r="C40" s="7">
        <f>C4-blanks!C$9</f>
        <v>22876.076827535693</v>
      </c>
      <c r="D40" s="7">
        <f>D4-blanks!D$9</f>
        <v>443295.7617253587</v>
      </c>
      <c r="E40" s="7">
        <f>E4-blanks!E$9</f>
        <v>53904.301515111285</v>
      </c>
      <c r="F40" s="7">
        <f>F4-blanks!F$9</f>
        <v>40788.523676428</v>
      </c>
      <c r="G40" s="7">
        <f>G4-blanks!G$9</f>
        <v>32795.326698670426</v>
      </c>
      <c r="H40" s="7">
        <f>H4-blanks!H$9</f>
        <v>10072.47572814639</v>
      </c>
      <c r="I40" s="7">
        <f>I4-blanks!I$9</f>
        <v>5151619.338061212</v>
      </c>
      <c r="J40" s="7">
        <f>J4-blanks!J$9</f>
        <v>23322.485841348407</v>
      </c>
      <c r="K40" s="7">
        <f>K4-blanks!K$9</f>
        <v>38674.97793826813</v>
      </c>
      <c r="L40" s="7">
        <f>L4-blanks!L$9</f>
        <v>29126.2314185661</v>
      </c>
      <c r="M40" s="7">
        <f>M4-blanks!M$9</f>
        <v>0</v>
      </c>
      <c r="N40" s="109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38132.01543826813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 1</v>
      </c>
      <c r="C41" s="7">
        <f>C5-blanks!C$9</f>
        <v>19.05250000000001</v>
      </c>
      <c r="D41" s="7">
        <f>D5-blanks!D$9</f>
        <v>336.11707691166794</v>
      </c>
      <c r="E41" s="7">
        <f>E5-blanks!E$9</f>
        <v>-5.282468494815362</v>
      </c>
      <c r="F41" s="7">
        <f>F5-blanks!F$9</f>
        <v>39.28688456839086</v>
      </c>
      <c r="G41" s="7">
        <f>G5-blanks!G$9</f>
        <v>35.58499999999998</v>
      </c>
      <c r="H41" s="7">
        <f>H5-blanks!H$9</f>
        <v>15.664802824690753</v>
      </c>
      <c r="I41" s="7">
        <f>I5-blanks!I$9</f>
        <v>-690.3393367397712</v>
      </c>
      <c r="J41" s="7">
        <f>J5-blanks!J$9</f>
        <v>-183.02101212635353</v>
      </c>
      <c r="K41" s="7">
        <f>K5-blanks!K$9</f>
        <v>88.015</v>
      </c>
      <c r="L41" s="7">
        <f>L5-blanks!L$9</f>
        <v>9.419514350487589</v>
      </c>
      <c r="M41" s="7">
        <f>M5-blanks!M$9</f>
        <v>0</v>
      </c>
      <c r="N41" s="109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-454.94750000000005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 (1)</v>
      </c>
      <c r="C42" s="7">
        <f>C6-blanks!C$9</f>
        <v>13084.731191190847</v>
      </c>
      <c r="D42" s="7">
        <f>D6-blanks!D$9</f>
        <v>20956.84064308571</v>
      </c>
      <c r="E42" s="7">
        <f>E6-blanks!E$9</f>
        <v>10677.89185491566</v>
      </c>
      <c r="F42" s="7">
        <f>F6-blanks!F$9</f>
        <v>10131.407610565055</v>
      </c>
      <c r="G42" s="7">
        <f>G6-blanks!G$9</f>
        <v>45095.89244320936</v>
      </c>
      <c r="H42" s="7">
        <f>H6-blanks!H$9</f>
        <v>8555.81480282469</v>
      </c>
      <c r="I42" s="7">
        <f>I6-blanks!I$9</f>
        <v>1432545.9020551813</v>
      </c>
      <c r="J42" s="7">
        <f>J6-blanks!J$9</f>
        <v>22138.52752127825</v>
      </c>
      <c r="K42" s="7">
        <f>K6-blanks!K$9</f>
        <v>38887.62629949914</v>
      </c>
      <c r="L42" s="7">
        <f>L6-blanks!L$9</f>
        <v>2108.5712722394637</v>
      </c>
      <c r="M42" s="7">
        <f>M6-blanks!M$9</f>
        <v>0</v>
      </c>
      <c r="N42" s="109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38344.66379949914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 (2)</v>
      </c>
      <c r="C43" s="7">
        <f>C7-blanks!C$9</f>
        <v>22966.937581588343</v>
      </c>
      <c r="D43" s="7">
        <f>D7-blanks!D$9</f>
        <v>442121.65716556023</v>
      </c>
      <c r="E43" s="7">
        <f>E7-blanks!E$9</f>
        <v>54422.58147773877</v>
      </c>
      <c r="F43" s="7">
        <f>F7-blanks!F$9</f>
        <v>41517.021232716004</v>
      </c>
      <c r="G43" s="7">
        <f>G7-blanks!G$9</f>
        <v>33276.064476800384</v>
      </c>
      <c r="H43" s="7">
        <f>H7-blanks!H$9</f>
        <v>10449.744245589776</v>
      </c>
      <c r="I43" s="7">
        <f>I7-blanks!I$9</f>
        <v>5267999.846762608</v>
      </c>
      <c r="J43" s="7">
        <f>J7-blanks!J$9</f>
        <v>23515.755971315564</v>
      </c>
      <c r="K43" s="7">
        <f>K7-blanks!K$9</f>
        <v>37992.25703987131</v>
      </c>
      <c r="L43" s="7">
        <f>L7-blanks!L$9</f>
        <v>28860.03746315762</v>
      </c>
      <c r="M43" s="7">
        <f>M7-blanks!M$9</f>
        <v>0</v>
      </c>
      <c r="N43" s="109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37449.294539871305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 (1)</v>
      </c>
      <c r="C44" s="7">
        <f>C8-blanks!C$9</f>
        <v>-232.7575</v>
      </c>
      <c r="D44" s="7">
        <f>D8-blanks!D$9</f>
        <v>32802.941147984</v>
      </c>
      <c r="E44" s="7">
        <f>E8-blanks!E$9</f>
        <v>77298.99834903098</v>
      </c>
      <c r="F44" s="7">
        <f>F8-blanks!F$9</f>
        <v>150190.33503827205</v>
      </c>
      <c r="G44" s="7">
        <f>G8-blanks!G$9</f>
        <v>7235.130551842194</v>
      </c>
      <c r="H44" s="7">
        <f>H8-blanks!H$9</f>
        <v>16491.63481908676</v>
      </c>
      <c r="I44" s="7">
        <f>I8-blanks!I$9</f>
        <v>5931.504362554295</v>
      </c>
      <c r="J44" s="7">
        <f>J8-blanks!J$9</f>
        <v>642.6758104588907</v>
      </c>
      <c r="K44" s="7">
        <f>K8-blanks!K$9</f>
        <v>2980.2138896233705</v>
      </c>
      <c r="L44" s="7">
        <f>L8-blanks!L$9</f>
        <v>838.2967553416561</v>
      </c>
      <c r="M44" s="7">
        <f>M8-blanks!M$9</f>
        <v>0</v>
      </c>
      <c r="N44" s="109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2437.2513896233704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101R3 (0-14)</v>
      </c>
      <c r="C45" s="7">
        <f>C9-blanks!C$9</f>
        <v>4487.722807523396</v>
      </c>
      <c r="D45" s="7">
        <f>D9-blanks!D$9</f>
        <v>17496.85521135451</v>
      </c>
      <c r="E45" s="7">
        <f>E9-blanks!E$9</f>
        <v>53013.677984553164</v>
      </c>
      <c r="F45" s="7">
        <f>F9-blanks!F$9</f>
        <v>13536.498703688503</v>
      </c>
      <c r="G45" s="7">
        <f>G9-blanks!G$9</f>
        <v>32476.46984319013</v>
      </c>
      <c r="H45" s="7">
        <f>H9-blanks!H$9</f>
        <v>5696.803452261307</v>
      </c>
      <c r="I45" s="7">
        <f>I9-blanks!I$9</f>
        <v>1081405.2814213021</v>
      </c>
      <c r="J45" s="7">
        <f>J9-blanks!J$9</f>
        <v>751.7321634648142</v>
      </c>
      <c r="K45" s="7">
        <f>K9-blanks!K$9</f>
        <v>14844.66</v>
      </c>
      <c r="L45" s="7">
        <f>L9-blanks!L$9</f>
        <v>576.1916147795141</v>
      </c>
      <c r="M45" s="7">
        <f>M9-blanks!M$9</f>
        <v>0</v>
      </c>
      <c r="N45" s="109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14301.6975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 (3)</v>
      </c>
      <c r="C46" s="7">
        <f>C10-blanks!C$9</f>
        <v>23290.924455187793</v>
      </c>
      <c r="D46" s="7">
        <f>D10-blanks!D$9</f>
        <v>440818.8591582235</v>
      </c>
      <c r="E46" s="7">
        <f>E10-blanks!E$9</f>
        <v>54401.338804700295</v>
      </c>
      <c r="F46" s="7">
        <f>F10-blanks!F$9</f>
        <v>41800.27460152429</v>
      </c>
      <c r="G46" s="7">
        <f>G10-blanks!G$9</f>
        <v>33317.06522383043</v>
      </c>
      <c r="H46" s="7">
        <f>H10-blanks!H$9</f>
        <v>10021.684311651336</v>
      </c>
      <c r="I46" s="7">
        <f>I10-blanks!I$9</f>
        <v>5257917.744980871</v>
      </c>
      <c r="J46" s="7">
        <f>J10-blanks!J$9</f>
        <v>22783.541003640184</v>
      </c>
      <c r="K46" s="7">
        <f>K10-blanks!K$9</f>
        <v>39362.4766740214</v>
      </c>
      <c r="L46" s="7">
        <f>L10-blanks!L$9</f>
        <v>29183.082287124795</v>
      </c>
      <c r="M46" s="7">
        <f>M10-blanks!M$9</f>
        <v>0</v>
      </c>
      <c r="N46" s="109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38819.5141740214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102R1 (99-109)</v>
      </c>
      <c r="C47" s="7">
        <f>C11-blanks!C$9</f>
        <v>6934.5597769846545</v>
      </c>
      <c r="D47" s="7">
        <f>D11-blanks!D$9</f>
        <v>4587.528977151528</v>
      </c>
      <c r="E47" s="7">
        <f>E11-blanks!E$9</f>
        <v>45002.13409925812</v>
      </c>
      <c r="F47" s="7">
        <f>F11-blanks!F$9</f>
        <v>15706.530989659814</v>
      </c>
      <c r="G47" s="7">
        <f>G11-blanks!G$9</f>
        <v>27367.548462797135</v>
      </c>
      <c r="H47" s="7">
        <f>H11-blanks!H$9</f>
        <v>6060.584288840685</v>
      </c>
      <c r="I47" s="7">
        <f>I11-blanks!I$9</f>
        <v>1085537.5486957987</v>
      </c>
      <c r="J47" s="7">
        <f>J11-blanks!J$9</f>
        <v>15594.061879900986</v>
      </c>
      <c r="K47" s="7">
        <f>K11-blanks!K$9</f>
        <v>14271.518453491648</v>
      </c>
      <c r="L47" s="7">
        <f>L11-blanks!L$9</f>
        <v>1501.9645144847245</v>
      </c>
      <c r="M47" s="7">
        <f>M11-blanks!M$9</f>
        <v>0</v>
      </c>
      <c r="N47" s="109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13728.555953491648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103R1 (15-23)</v>
      </c>
      <c r="C48" s="7">
        <f>C12-blanks!C$9</f>
        <v>7450.364497100156</v>
      </c>
      <c r="D48" s="7">
        <f>D12-blanks!D$9</f>
        <v>5073.596236619379</v>
      </c>
      <c r="E48" s="7">
        <f>E12-blanks!E$9</f>
        <v>5401.88111735172</v>
      </c>
      <c r="F48" s="7">
        <f>F12-blanks!F$9</f>
        <v>7046.366666239381</v>
      </c>
      <c r="G48" s="7">
        <f>G12-blanks!G$9</f>
        <v>42513.55334177534</v>
      </c>
      <c r="H48" s="7">
        <f>H12-blanks!H$9</f>
        <v>4985.824802824691</v>
      </c>
      <c r="I48" s="7">
        <f>I12-blanks!I$9</f>
        <v>1176908.0105395734</v>
      </c>
      <c r="J48" s="7">
        <f>J12-blanks!J$9</f>
        <v>11210.54633170984</v>
      </c>
      <c r="K48" s="7">
        <f>K12-blanks!K$9</f>
        <v>21551.285368460263</v>
      </c>
      <c r="L48" s="7">
        <f>L12-blanks!L$9</f>
        <v>327.30870321526527</v>
      </c>
      <c r="M48" s="7">
        <f>M12-blanks!M$9</f>
        <v>0</v>
      </c>
      <c r="N48" s="109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21008.322868460265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104R2 (37-47)</v>
      </c>
      <c r="C49" s="7">
        <f>C13-blanks!C$9</f>
        <v>5037.782240145178</v>
      </c>
      <c r="D49" s="7">
        <f>D13-blanks!D$9</f>
        <v>4860.70416920407</v>
      </c>
      <c r="E49" s="7">
        <f>E13-blanks!E$9</f>
        <v>22680.35583133208</v>
      </c>
      <c r="F49" s="7">
        <f>F13-blanks!F$9</f>
        <v>26482.606889172166</v>
      </c>
      <c r="G49" s="7">
        <f>G13-blanks!G$9</f>
        <v>21856.089596340345</v>
      </c>
      <c r="H49" s="7">
        <f>H13-blanks!H$9</f>
        <v>10469.551784903395</v>
      </c>
      <c r="I49" s="7">
        <f>I13-blanks!I$9</f>
        <v>1014937.7453095703</v>
      </c>
      <c r="J49" s="7">
        <f>J13-blanks!J$9</f>
        <v>21899.980260800992</v>
      </c>
      <c r="K49" s="7">
        <f>K13-blanks!K$9</f>
        <v>10678.007858008872</v>
      </c>
      <c r="L49" s="7">
        <f>L13-blanks!L$9</f>
        <v>877.8595133515328</v>
      </c>
      <c r="M49" s="7">
        <f>M13-blanks!M$9</f>
        <v>0</v>
      </c>
      <c r="N49" s="109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10135.045358008872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 (1)</v>
      </c>
      <c r="C50" s="7">
        <f>C14-blanks!C$9</f>
        <v>16908.174298769616</v>
      </c>
      <c r="D50" s="7">
        <f>D14-blanks!D$9</f>
        <v>1075572.5749752943</v>
      </c>
      <c r="E50" s="7">
        <f>E14-blanks!E$9</f>
        <v>1850.6547919072111</v>
      </c>
      <c r="F50" s="7">
        <f>F14-blanks!F$9</f>
        <v>1810.611884568391</v>
      </c>
      <c r="G50" s="7">
        <f>G14-blanks!G$9</f>
        <v>21627.229029766</v>
      </c>
      <c r="H50" s="7">
        <f>H14-blanks!H$9</f>
        <v>3643.0898028246907</v>
      </c>
      <c r="I50" s="7">
        <f>I14-blanks!I$9</f>
        <v>3760041.4851200785</v>
      </c>
      <c r="J50" s="7">
        <f>J14-blanks!J$9</f>
        <v>7400.637477375013</v>
      </c>
      <c r="K50" s="7">
        <f>K14-blanks!K$9</f>
        <v>20461.385921953195</v>
      </c>
      <c r="L50" s="7">
        <f>L14-blanks!L$9</f>
        <v>19883.781407848473</v>
      </c>
      <c r="M50" s="7">
        <f>M14-blanks!M$9</f>
        <v>0</v>
      </c>
      <c r="N50" s="109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19918.423421953197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 (4)</v>
      </c>
      <c r="C51" s="7">
        <f>C15-blanks!C$9</f>
        <v>23315.104135073623</v>
      </c>
      <c r="D51" s="7">
        <f>D15-blanks!D$9</f>
        <v>450595.99893915886</v>
      </c>
      <c r="E51" s="7">
        <f>E15-blanks!E$9</f>
        <v>56077.17373674187</v>
      </c>
      <c r="F51" s="7">
        <f>F15-blanks!F$9</f>
        <v>43458.92500981686</v>
      </c>
      <c r="G51" s="7">
        <f>G15-blanks!G$9</f>
        <v>33692.74947796464</v>
      </c>
      <c r="H51" s="7">
        <f>H15-blanks!H$9</f>
        <v>10712.829755202367</v>
      </c>
      <c r="I51" s="7">
        <f>I15-blanks!I$9</f>
        <v>5228005.268261576</v>
      </c>
      <c r="J51" s="7">
        <f>J15-blanks!J$9</f>
        <v>23360.99928560059</v>
      </c>
      <c r="K51" s="7">
        <f>K15-blanks!K$9</f>
        <v>39430.5915542598</v>
      </c>
      <c r="L51" s="7">
        <f>L15-blanks!L$9</f>
        <v>30559.129656193036</v>
      </c>
      <c r="M51" s="7">
        <f>M15-blanks!M$9</f>
        <v>0</v>
      </c>
      <c r="N51" s="109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38887.6290542598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 (1)</v>
      </c>
      <c r="C52" s="7">
        <f>C16-blanks!C$9</f>
        <v>-132.1218679778965</v>
      </c>
      <c r="D52" s="7">
        <f>D16-blanks!D$9</f>
        <v>1533.7499160826665</v>
      </c>
      <c r="E52" s="7">
        <f>E16-blanks!E$9</f>
        <v>105508.72476627318</v>
      </c>
      <c r="F52" s="7">
        <f>F16-blanks!F$9</f>
        <v>147570.56043046797</v>
      </c>
      <c r="G52" s="7">
        <f>G16-blanks!G$9</f>
        <v>3188.749132265668</v>
      </c>
      <c r="H52" s="7">
        <f>H16-blanks!H$9</f>
        <v>20178.11534260437</v>
      </c>
      <c r="I52" s="7">
        <f>I16-blanks!I$9</f>
        <v>4676.384015315609</v>
      </c>
      <c r="J52" s="7">
        <f>J16-blanks!J$9</f>
        <v>362.8887794397515</v>
      </c>
      <c r="K52" s="7">
        <f>K16-blanks!K$9</f>
        <v>943.4300000000001</v>
      </c>
      <c r="L52" s="7">
        <f>L16-blanks!L$9</f>
        <v>507.0443676639775</v>
      </c>
      <c r="M52" s="7">
        <f>M16-blanks!M$9</f>
        <v>0</v>
      </c>
      <c r="N52" s="109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400.4675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105R3 (23-32)</v>
      </c>
      <c r="C53" s="7">
        <f>C17-blanks!C$9</f>
        <v>2685.4143440304633</v>
      </c>
      <c r="D53" s="7">
        <f>D17-blanks!D$9</f>
        <v>7255.7379570275325</v>
      </c>
      <c r="E53" s="7">
        <f>E17-blanks!E$9</f>
        <v>3753.857837401818</v>
      </c>
      <c r="F53" s="7">
        <f>F17-blanks!F$9</f>
        <v>14755.446562098676</v>
      </c>
      <c r="G53" s="7">
        <f>G17-blanks!G$9</f>
        <v>11068.512091458857</v>
      </c>
      <c r="H53" s="7">
        <f>H17-blanks!H$9</f>
        <v>7812.160824065254</v>
      </c>
      <c r="I53" s="7">
        <f>I17-blanks!I$9</f>
        <v>1352303.9569609228</v>
      </c>
      <c r="J53" s="7">
        <f>J17-blanks!J$9</f>
        <v>13842.393498914182</v>
      </c>
      <c r="K53" s="7">
        <f>K17-blanks!K$9</f>
        <v>6089.214896526557</v>
      </c>
      <c r="L53" s="7">
        <f>L17-blanks!L$9</f>
        <v>-55.065089009498706</v>
      </c>
      <c r="M53" s="7">
        <f>M17-blanks!M$9</f>
        <v>0</v>
      </c>
      <c r="N53" s="109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5546.252396526557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36R3 (98-106)</v>
      </c>
      <c r="C54" s="7">
        <f>C18-blanks!C$9</f>
        <v>5341.0677340809025</v>
      </c>
      <c r="D54" s="7">
        <f>D18-blanks!D$9</f>
        <v>4671.803622123346</v>
      </c>
      <c r="E54" s="7">
        <f>E18-blanks!E$9</f>
        <v>7778.554072452838</v>
      </c>
      <c r="F54" s="7">
        <f>F18-blanks!F$9</f>
        <v>7604.521880276832</v>
      </c>
      <c r="G54" s="7">
        <f>G18-blanks!G$9</f>
        <v>37064.784610811024</v>
      </c>
      <c r="H54" s="7">
        <f>H18-blanks!H$9</f>
        <v>6702.722726722479</v>
      </c>
      <c r="I54" s="7">
        <f>I18-blanks!I$9</f>
        <v>1164943.8188253045</v>
      </c>
      <c r="J54" s="7">
        <f>J18-blanks!J$9</f>
        <v>3055.5833054230025</v>
      </c>
      <c r="K54" s="7">
        <f>K18-blanks!K$9</f>
        <v>18285.310043438803</v>
      </c>
      <c r="L54" s="7">
        <f>L18-blanks!L$9</f>
        <v>63.89549354073779</v>
      </c>
      <c r="M54" s="7">
        <f>M18-blanks!M$9</f>
        <v>0</v>
      </c>
      <c r="N54" s="109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17742.347543438806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107R2 (35-45)</v>
      </c>
      <c r="C55" s="7">
        <f>C19-blanks!C$9</f>
        <v>7413.626487119967</v>
      </c>
      <c r="D55" s="7">
        <f>D19-blanks!D$9</f>
        <v>5020.452985251598</v>
      </c>
      <c r="E55" s="7">
        <f>E19-blanks!E$9</f>
        <v>18734.2916390472</v>
      </c>
      <c r="F55" s="7">
        <f>F19-blanks!F$9</f>
        <v>9047.92353805129</v>
      </c>
      <c r="G55" s="7">
        <f>G19-blanks!G$9</f>
        <v>43128.269255711246</v>
      </c>
      <c r="H55" s="7">
        <f>H19-blanks!H$9</f>
        <v>5576.282881362385</v>
      </c>
      <c r="I55" s="7">
        <f>I19-blanks!I$9</f>
        <v>1167999.9406473096</v>
      </c>
      <c r="J55" s="7">
        <f>J19-blanks!J$9</f>
        <v>8943.453299754641</v>
      </c>
      <c r="K55" s="7">
        <f>K19-blanks!K$9</f>
        <v>20694.879944309097</v>
      </c>
      <c r="L55" s="7">
        <f>L19-blanks!L$9</f>
        <v>196.02615789220613</v>
      </c>
      <c r="M55" s="7">
        <f>M19-blanks!M$9</f>
        <v>0</v>
      </c>
      <c r="N55" s="109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20151.9174443091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 (5)</v>
      </c>
      <c r="C56" s="7">
        <f>C20-blanks!C$9</f>
        <v>23600.475588576486</v>
      </c>
      <c r="D56" s="7">
        <f>D20-blanks!D$9</f>
        <v>448612.82385668234</v>
      </c>
      <c r="E56" s="7">
        <f>E20-blanks!E$9</f>
        <v>58577.30826782537</v>
      </c>
      <c r="F56" s="7">
        <f>F20-blanks!F$9</f>
        <v>44043.48513991721</v>
      </c>
      <c r="G56" s="7">
        <f>G20-blanks!G$9</f>
        <v>34840.464747827595</v>
      </c>
      <c r="H56" s="7">
        <f>H20-blanks!H$9</f>
        <v>10796.704920880498</v>
      </c>
      <c r="I56" s="7">
        <f>I20-blanks!I$9</f>
        <v>5370167.927285492</v>
      </c>
      <c r="J56" s="7">
        <f>J20-blanks!J$9</f>
        <v>23051.804780835024</v>
      </c>
      <c r="K56" s="7">
        <f>K20-blanks!K$9</f>
        <v>41121.97245790124</v>
      </c>
      <c r="L56" s="7">
        <f>L20-blanks!L$9</f>
        <v>30009.945931325587</v>
      </c>
      <c r="M56" s="7">
        <f>M20-blanks!M$9</f>
        <v>0</v>
      </c>
      <c r="N56" s="109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40579.00995790124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BIR-2 (2)</v>
      </c>
      <c r="C57" s="7">
        <f>C21-blanks!C$9</f>
        <v>13509.105490453821</v>
      </c>
      <c r="D57" s="7">
        <f>D21-blanks!D$9</f>
        <v>21490.2952907432</v>
      </c>
      <c r="E57" s="7">
        <f>E21-blanks!E$9</f>
        <v>11567.79577674482</v>
      </c>
      <c r="F57" s="7">
        <f>F21-blanks!F$9</f>
        <v>10716.491870592337</v>
      </c>
      <c r="G57" s="7">
        <f>G21-blanks!G$9</f>
        <v>47864.607093827915</v>
      </c>
      <c r="H57" s="7">
        <f>H21-blanks!H$9</f>
        <v>9102.049802824691</v>
      </c>
      <c r="I57" s="7">
        <f>I21-blanks!I$9</f>
        <v>1457615.458693563</v>
      </c>
      <c r="J57" s="7">
        <f>J21-blanks!J$9</f>
        <v>22922.51872987463</v>
      </c>
      <c r="K57" s="7">
        <f>K21-blanks!K$9</f>
        <v>40487.27631110228</v>
      </c>
      <c r="L57" s="7">
        <f>L21-blanks!L$9</f>
        <v>2798.064166381091</v>
      </c>
      <c r="M57" s="7">
        <f>M21-blanks!M$9</f>
        <v>0</v>
      </c>
      <c r="N57" s="109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39944.31381110228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109R2 (77-95)</v>
      </c>
      <c r="C58" s="7">
        <f>C22-blanks!C$9</f>
        <v>8795.023106769304</v>
      </c>
      <c r="D58" s="7">
        <f>D22-blanks!D$9</f>
        <v>5413.526843025703</v>
      </c>
      <c r="E58" s="7">
        <f>E22-blanks!E$9</f>
        <v>21707.183772907047</v>
      </c>
      <c r="F58" s="7">
        <f>F22-blanks!F$9</f>
        <v>10700.958363650887</v>
      </c>
      <c r="G58" s="7">
        <f>G22-blanks!G$9</f>
        <v>52057.63526739004</v>
      </c>
      <c r="H58" s="7">
        <f>H22-blanks!H$9</f>
        <v>6048.208395792311</v>
      </c>
      <c r="I58" s="7">
        <f>I22-blanks!I$9</f>
        <v>936630.0539836471</v>
      </c>
      <c r="J58" s="7">
        <f>J22-blanks!J$9</f>
        <v>9858.634098338127</v>
      </c>
      <c r="K58" s="7">
        <f>K22-blanks!K$9</f>
        <v>24668.397909913292</v>
      </c>
      <c r="L58" s="7">
        <f>L22-blanks!L$9</f>
        <v>606.6099189746574</v>
      </c>
      <c r="M58" s="7">
        <f>M22-blanks!M$9</f>
        <v>0</v>
      </c>
      <c r="N58" s="109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24125.435409913294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111R2 (6-14)</v>
      </c>
      <c r="C59" s="7">
        <f>C23-blanks!C$9</f>
        <v>1281.1225</v>
      </c>
      <c r="D59" s="7">
        <f>D23-blanks!D$9</f>
        <v>1634.8694429138823</v>
      </c>
      <c r="E59" s="7">
        <f>E23-blanks!E$9</f>
        <v>40175.10326715992</v>
      </c>
      <c r="F59" s="7">
        <f>F23-blanks!F$9</f>
        <v>80200.41303278455</v>
      </c>
      <c r="G59" s="7">
        <f>G23-blanks!G$9</f>
        <v>11432.74121921951</v>
      </c>
      <c r="H59" s="7">
        <f>H23-blanks!H$9</f>
        <v>14629.314984576424</v>
      </c>
      <c r="I59" s="7">
        <f>I23-blanks!I$9</f>
        <v>644640.8777941584</v>
      </c>
      <c r="J59" s="7">
        <f>J23-blanks!J$9</f>
        <v>10514.730170493487</v>
      </c>
      <c r="K59" s="7">
        <f>K23-blanks!K$9</f>
        <v>4759.677833603259</v>
      </c>
      <c r="L59" s="7">
        <f>L23-blanks!L$9</f>
        <v>-167.10484970948073</v>
      </c>
      <c r="M59" s="7">
        <f>M23-blanks!M$9</f>
        <v>0</v>
      </c>
      <c r="N59" s="109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4216.715333603259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JGb-1 (1)</v>
      </c>
      <c r="C60" s="7">
        <f>C24-blanks!C$9</f>
        <v>8982.516023217624</v>
      </c>
      <c r="D60" s="7">
        <f>D24-blanks!D$9</f>
        <v>219104.39757646472</v>
      </c>
      <c r="E60" s="7">
        <f>E24-blanks!E$9</f>
        <v>1657.4293296460435</v>
      </c>
      <c r="F60" s="7">
        <f>F24-blanks!F$9</f>
        <v>1500.16631106259</v>
      </c>
      <c r="G60" s="7">
        <f>G24-blanks!G$9</f>
        <v>39201.49000184348</v>
      </c>
      <c r="H60" s="7">
        <f>H24-blanks!H$9</f>
        <v>11714.850527021195</v>
      </c>
      <c r="I60" s="7">
        <f>I24-blanks!I$9</f>
        <v>4595129.156832766</v>
      </c>
      <c r="J60" s="7">
        <f>J24-blanks!J$9</f>
        <v>15627.305061407355</v>
      </c>
      <c r="K60" s="7">
        <f>K24-blanks!K$9</f>
        <v>83282.0265736974</v>
      </c>
      <c r="L60" s="7">
        <f>L24-blanks!L$9</f>
        <v>4280.653948130731</v>
      </c>
      <c r="M60" s="7">
        <f>M24-blanks!M$9</f>
        <v>0</v>
      </c>
      <c r="N60" s="109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82739.06407369739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 (6)</v>
      </c>
      <c r="C61" s="7">
        <f>C25-blanks!C$9</f>
        <v>23343.729401169567</v>
      </c>
      <c r="D61" s="7">
        <f>D25-blanks!D$9</f>
        <v>454083.8393727971</v>
      </c>
      <c r="E61" s="7">
        <f>E25-blanks!E$9</f>
        <v>59823.21158730896</v>
      </c>
      <c r="F61" s="7">
        <f>F25-blanks!F$9</f>
        <v>46218.93364366599</v>
      </c>
      <c r="G61" s="7">
        <f>G25-blanks!G$9</f>
        <v>35316.93327263484</v>
      </c>
      <c r="H61" s="7">
        <f>H25-blanks!H$9</f>
        <v>10966.951011417927</v>
      </c>
      <c r="I61" s="7">
        <f>I25-blanks!I$9</f>
        <v>5404109.155598516</v>
      </c>
      <c r="J61" s="7">
        <f>J25-blanks!J$9</f>
        <v>23760.755149944736</v>
      </c>
      <c r="K61" s="7">
        <f>K25-blanks!K$9</f>
        <v>42269.34879743344</v>
      </c>
      <c r="L61" s="7">
        <f>L25-blanks!L$9</f>
        <v>30686.494909359586</v>
      </c>
      <c r="M61" s="7">
        <f>M25-blanks!M$9</f>
        <v>0</v>
      </c>
      <c r="N61" s="109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41726.38629743344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111R3 (131-138)</v>
      </c>
      <c r="C62" s="7">
        <f>C26-blanks!C$9</f>
        <v>450.3074999999999</v>
      </c>
      <c r="D62" s="7">
        <f>D26-blanks!D$9</f>
        <v>1174.3501775611276</v>
      </c>
      <c r="E62" s="7">
        <f>E26-blanks!E$9</f>
        <v>124089.29784650492</v>
      </c>
      <c r="F62" s="7">
        <f>F26-blanks!F$9</f>
        <v>106762.56841825627</v>
      </c>
      <c r="G62" s="7">
        <f>G26-blanks!G$9</f>
        <v>8375.554763442535</v>
      </c>
      <c r="H62" s="7">
        <f>H26-blanks!H$9</f>
        <v>18241.15221963142</v>
      </c>
      <c r="I62" s="7">
        <f>I26-blanks!I$9</f>
        <v>411904.52013103676</v>
      </c>
      <c r="J62" s="7">
        <f>J26-blanks!J$9</f>
        <v>12593.857119983844</v>
      </c>
      <c r="K62" s="7">
        <f>K26-blanks!K$9</f>
        <v>6812.571656720489</v>
      </c>
      <c r="L62" s="7">
        <f>L26-blanks!L$9</f>
        <v>139.09276042854162</v>
      </c>
      <c r="M62" s="7">
        <f>M26-blanks!M$9</f>
        <v>0</v>
      </c>
      <c r="N62" s="109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6269.609156720489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 (2)</v>
      </c>
      <c r="C63" s="7">
        <f>C27-blanks!C$9</f>
        <v>-378.94540513044853</v>
      </c>
      <c r="D63" s="7">
        <f>D27-blanks!D$9</f>
        <v>33635.16667940034</v>
      </c>
      <c r="E63" s="7">
        <f>E27-blanks!E$9</f>
        <v>85359.39347393313</v>
      </c>
      <c r="F63" s="7">
        <f>F27-blanks!F$9</f>
        <v>166874.05757386927</v>
      </c>
      <c r="G63" s="7">
        <f>G27-blanks!G$9</f>
        <v>7720.754068027655</v>
      </c>
      <c r="H63" s="7">
        <f>H27-blanks!H$9</f>
        <v>18609.40818589012</v>
      </c>
      <c r="I63" s="7">
        <f>I27-blanks!I$9</f>
        <v>5673.474377893235</v>
      </c>
      <c r="J63" s="7">
        <f>J27-blanks!J$9</f>
        <v>18.36125055991397</v>
      </c>
      <c r="K63" s="7">
        <f>K27-blanks!K$9</f>
        <v>3147.1720140387497</v>
      </c>
      <c r="L63" s="7">
        <f>L27-blanks!L$9</f>
        <v>566.8363242405035</v>
      </c>
      <c r="M63" s="7">
        <f>M27-blanks!M$9</f>
        <v>0</v>
      </c>
      <c r="N63" s="109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2604.2095140387496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113R2 (7-22)</v>
      </c>
      <c r="C64" s="7">
        <f>C28-blanks!C$9</f>
        <v>51155.959958682026</v>
      </c>
      <c r="D64" s="7">
        <f>D28-blanks!D$9</f>
        <v>28497.234392626804</v>
      </c>
      <c r="E64" s="7">
        <f>E28-blanks!E$9</f>
        <v>1988.2643049747182</v>
      </c>
      <c r="F64" s="7">
        <f>F28-blanks!F$9</f>
        <v>5262.018658653011</v>
      </c>
      <c r="G64" s="7">
        <f>G28-blanks!G$9</f>
        <v>40591.272417802604</v>
      </c>
      <c r="H64" s="7">
        <f>H28-blanks!H$9</f>
        <v>15514.132088493101</v>
      </c>
      <c r="I64" s="7">
        <f>I28-blanks!I$9</f>
        <v>1434766.4512541476</v>
      </c>
      <c r="J64" s="7">
        <f>J28-blanks!J$9</f>
        <v>1293.9385371982016</v>
      </c>
      <c r="K64" s="7">
        <f>K28-blanks!K$9</f>
        <v>137406.58385413745</v>
      </c>
      <c r="L64" s="7">
        <f>L28-blanks!L$9</f>
        <v>17328.69109436912</v>
      </c>
      <c r="M64" s="7">
        <f>M28-blanks!M$9</f>
        <v>0</v>
      </c>
      <c r="N64" s="109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136863.62135413746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113R2 (145-149)</v>
      </c>
      <c r="C65" s="7">
        <f>C29-blanks!C$9</f>
        <v>7786.245351985777</v>
      </c>
      <c r="D65" s="7">
        <f>D29-blanks!D$9</f>
        <v>8117.256695813913</v>
      </c>
      <c r="E65" s="7">
        <f>E29-blanks!E$9</f>
        <v>14331.316227043799</v>
      </c>
      <c r="F65" s="7">
        <f>F29-blanks!F$9</f>
        <v>19203.897041059765</v>
      </c>
      <c r="G65" s="7">
        <f>G29-blanks!G$9</f>
        <v>23612.404935899205</v>
      </c>
      <c r="H65" s="7">
        <f>H29-blanks!H$9</f>
        <v>9971.69980282469</v>
      </c>
      <c r="I65" s="7">
        <f>I29-blanks!I$9</f>
        <v>1105618.8800840883</v>
      </c>
      <c r="J65" s="7">
        <f>J29-blanks!J$9</f>
        <v>8943.921024400413</v>
      </c>
      <c r="K65" s="7">
        <f>K29-blanks!K$9</f>
        <v>11964.325035570051</v>
      </c>
      <c r="L65" s="7">
        <f>L29-blanks!L$9</f>
        <v>2638.579876289765</v>
      </c>
      <c r="M65" s="7">
        <f>M29-blanks!M$9</f>
        <v>0</v>
      </c>
      <c r="N65" s="109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11421.362535570051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 (7)</v>
      </c>
      <c r="C66" s="7">
        <f>C30-blanks!C$9</f>
        <v>24402.678817965134</v>
      </c>
      <c r="D66" s="7">
        <f>D30-blanks!D$9</f>
        <v>464228.5954875831</v>
      </c>
      <c r="E66" s="7">
        <f>E30-blanks!E$9</f>
        <v>60799.206616092844</v>
      </c>
      <c r="F66" s="7">
        <f>F30-blanks!F$9</f>
        <v>47710.88778133894</v>
      </c>
      <c r="G66" s="7">
        <f>G30-blanks!G$9</f>
        <v>35714.896116981705</v>
      </c>
      <c r="H66" s="7">
        <f>H30-blanks!H$9</f>
        <v>11374.616904767348</v>
      </c>
      <c r="I66" s="7">
        <f>I30-blanks!I$9</f>
        <v>5546647.806877284</v>
      </c>
      <c r="J66" s="7">
        <f>J30-blanks!J$9</f>
        <v>24224.210300779134</v>
      </c>
      <c r="K66" s="7">
        <f>K30-blanks!K$9</f>
        <v>43129.94642024319</v>
      </c>
      <c r="L66" s="7">
        <f>L30-blanks!L$9</f>
        <v>31435.7204199103</v>
      </c>
      <c r="M66" s="7">
        <f>M30-blanks!M$9</f>
        <v>0</v>
      </c>
      <c r="N66" s="109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42586.98392024319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 (2)</v>
      </c>
      <c r="C67" s="7">
        <f>C31-blanks!C$9</f>
        <v>18399.741324926614</v>
      </c>
      <c r="D67" s="7">
        <f>D31-blanks!D$9</f>
        <v>1132295.6964026233</v>
      </c>
      <c r="E67" s="7">
        <f>E31-blanks!E$9</f>
        <v>2101.37651083359</v>
      </c>
      <c r="F67" s="7">
        <f>F31-blanks!F$9</f>
        <v>1945.911884568391</v>
      </c>
      <c r="G67" s="7">
        <f>G31-blanks!G$9</f>
        <v>23292.634894036353</v>
      </c>
      <c r="H67" s="7">
        <f>H31-blanks!H$9</f>
        <v>4359.729802824691</v>
      </c>
      <c r="I67" s="7">
        <f>I31-blanks!I$9</f>
        <v>4008945.0589904827</v>
      </c>
      <c r="J67" s="7">
        <f>J31-blanks!J$9</f>
        <v>7798.788928894947</v>
      </c>
      <c r="K67" s="7">
        <f>K31-blanks!K$9</f>
        <v>21981.914815202523</v>
      </c>
      <c r="L67" s="7">
        <f>L31-blanks!L$9</f>
        <v>22392.179306486592</v>
      </c>
      <c r="M67" s="7">
        <f>M31-blanks!M$9</f>
        <v>0</v>
      </c>
      <c r="N67" s="109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21438.952315202525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 (2)</v>
      </c>
      <c r="C68" s="7">
        <f>C32-blanks!C$9</f>
        <v>-19.05250000000001</v>
      </c>
      <c r="D68" s="7">
        <f>D32-blanks!D$9</f>
        <v>-336.11707691166794</v>
      </c>
      <c r="E68" s="7">
        <f>E32-blanks!E$9</f>
        <v>5.282468494815362</v>
      </c>
      <c r="F68" s="7">
        <f>F32-blanks!F$9</f>
        <v>-39.286884568390974</v>
      </c>
      <c r="G68" s="7">
        <f>G32-blanks!G$9</f>
        <v>-35.58499999999998</v>
      </c>
      <c r="H68" s="7">
        <f>H32-blanks!H$9</f>
        <v>-15.664802824690753</v>
      </c>
      <c r="I68" s="7">
        <f>I32-blanks!I$9</f>
        <v>690.3393367397712</v>
      </c>
      <c r="J68" s="7">
        <f>J32-blanks!J$9</f>
        <v>183.02101212635353</v>
      </c>
      <c r="K68" s="7">
        <f>K32-blanks!K$9</f>
        <v>-88.01500000000001</v>
      </c>
      <c r="L68" s="7">
        <f>L32-blanks!L$9</f>
        <v>-9.419514350487361</v>
      </c>
      <c r="M68" s="7">
        <f>M32-blanks!M$9</f>
        <v>0</v>
      </c>
      <c r="N68" s="109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-630.9775000000001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DTS-1 (2)</v>
      </c>
      <c r="C69" s="7">
        <f>C33-blanks!C$9</f>
        <v>-217.81539323988983</v>
      </c>
      <c r="D69" s="7">
        <f>D33-blanks!D$9</f>
        <v>1942.6007374469636</v>
      </c>
      <c r="E69" s="7">
        <f>E33-blanks!E$9</f>
        <v>114071.56488570239</v>
      </c>
      <c r="F69" s="7">
        <f>F33-blanks!F$9</f>
        <v>157966.9251164068</v>
      </c>
      <c r="G69" s="7">
        <f>G33-blanks!G$9</f>
        <v>3680.998090885713</v>
      </c>
      <c r="H69" s="7">
        <f>H33-blanks!H$9</f>
        <v>21473.922529315583</v>
      </c>
      <c r="I69" s="7">
        <f>I33-blanks!I$9</f>
        <v>3638.1846424142514</v>
      </c>
      <c r="J69" s="7">
        <f>J33-blanks!J$9</f>
        <v>435.8622729502167</v>
      </c>
      <c r="K69" s="7">
        <f>K33-blanks!K$9</f>
        <v>997.9100000000001</v>
      </c>
      <c r="L69" s="7">
        <f>L33-blanks!L$9</f>
        <v>-240.97942803980868</v>
      </c>
      <c r="M69" s="7">
        <f>M33-blanks!M$9</f>
        <v>0</v>
      </c>
      <c r="N69" s="109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454.9475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JGb-1 (2)</v>
      </c>
      <c r="C70" s="7">
        <f>C34-blanks!C$9</f>
        <v>9087.091957266017</v>
      </c>
      <c r="D70" s="7">
        <f>D34-blanks!D$9</f>
        <v>223781.20745386404</v>
      </c>
      <c r="E70" s="7">
        <f>E34-blanks!E$9</f>
        <v>1638.5580863896155</v>
      </c>
      <c r="F70" s="7">
        <f>F34-blanks!F$9</f>
        <v>1612.5218845683908</v>
      </c>
      <c r="G70" s="7">
        <f>G34-blanks!G$9</f>
        <v>40079.735330705334</v>
      </c>
      <c r="H70" s="7">
        <f>H34-blanks!H$9</f>
        <v>12415.057555519512</v>
      </c>
      <c r="I70" s="7">
        <f>I34-blanks!I$9</f>
        <v>4680606.427194052</v>
      </c>
      <c r="J70" s="7">
        <f>J34-blanks!J$9</f>
        <v>15991.704435501182</v>
      </c>
      <c r="K70" s="7">
        <f>K34-blanks!K$9</f>
        <v>89948.21163466424</v>
      </c>
      <c r="L70" s="7">
        <f>L34-blanks!L$9</f>
        <v>4886.853046831635</v>
      </c>
      <c r="M70" s="7">
        <f>M34-blanks!M$9</f>
        <v>0</v>
      </c>
      <c r="N70" s="109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89405.24913466423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 (8)</v>
      </c>
      <c r="C71" s="7">
        <f>C35-blanks!C$9</f>
        <v>24506.96248904889</v>
      </c>
      <c r="D71" s="7">
        <f>D35-blanks!D$9</f>
        <v>470480.43255330937</v>
      </c>
      <c r="E71" s="7">
        <f>E35-blanks!E$9</f>
        <v>63540.08903478502</v>
      </c>
      <c r="F71" s="7">
        <f>F35-blanks!F$9</f>
        <v>49074.472616894374</v>
      </c>
      <c r="G71" s="7">
        <f>G35-blanks!G$9</f>
        <v>36042.65182574512</v>
      </c>
      <c r="H71" s="7">
        <f>H35-blanks!H$9</f>
        <v>11561.657787665094</v>
      </c>
      <c r="I71" s="7">
        <f>I35-blanks!I$9</f>
        <v>5608107.620012028</v>
      </c>
      <c r="J71" s="7">
        <f>J35-blanks!J$9</f>
        <v>24512.989300679317</v>
      </c>
      <c r="K71" s="7">
        <f>K35-blanks!K$9</f>
        <v>43704.679125544346</v>
      </c>
      <c r="L71" s="7">
        <f>L35-blanks!L$9</f>
        <v>32376.028380371834</v>
      </c>
      <c r="M71" s="7">
        <f>M35-blanks!M$9</f>
        <v>0</v>
      </c>
      <c r="N71" s="109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43161.716625544344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848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823</v>
      </c>
      <c r="C74" s="20" t="str">
        <f aca="true" t="shared" si="5" ref="C74:I74">C2</f>
        <v>Y 371.029</v>
      </c>
      <c r="D74" s="20" t="str">
        <f t="shared" si="5"/>
        <v>Ba 455.403</v>
      </c>
      <c r="E74" s="20" t="str">
        <f t="shared" si="5"/>
        <v>Cr 267.716</v>
      </c>
      <c r="F74" s="20" t="str">
        <f t="shared" si="5"/>
        <v>Ni 231.604</v>
      </c>
      <c r="G74" s="20" t="str">
        <f t="shared" si="5"/>
        <v>Sc 361.384</v>
      </c>
      <c r="H74" s="20" t="str">
        <f t="shared" si="5"/>
        <v>Co 228.616</v>
      </c>
      <c r="I74" s="20" t="str">
        <f t="shared" si="5"/>
        <v>Sr 407.771</v>
      </c>
      <c r="J74" s="20" t="str">
        <f aca="true" t="shared" si="6" ref="J74:U74">J2</f>
        <v>Cu 324.754</v>
      </c>
      <c r="K74" s="20" t="s">
        <v>739</v>
      </c>
      <c r="L74" s="20" t="str">
        <f t="shared" si="6"/>
        <v>Zr 343.823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V 292.402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 (1)</v>
      </c>
      <c r="C76" s="7">
        <f>C40/Drift!C25</f>
        <v>22876.076827535693</v>
      </c>
      <c r="D76" s="7">
        <f>D40/Drift!D25</f>
        <v>443295.7617253587</v>
      </c>
      <c r="E76" s="7">
        <f>E40/Drift!E25</f>
        <v>53904.301515111285</v>
      </c>
      <c r="F76" s="7">
        <f>F40/Drift!F25</f>
        <v>40788.523676428</v>
      </c>
      <c r="G76" s="7">
        <f>G40/Drift!G25</f>
        <v>32795.326698670426</v>
      </c>
      <c r="H76" s="7">
        <f>H40/Drift!H25</f>
        <v>10072.47572814639</v>
      </c>
      <c r="I76" s="7">
        <f>I40/Drift!I25</f>
        <v>5151619.338061212</v>
      </c>
      <c r="J76" s="7">
        <f>J40/Drift!J25</f>
        <v>23322.485841348407</v>
      </c>
      <c r="K76" s="7">
        <f>K40/Drift!K25</f>
        <v>38674.97793826813</v>
      </c>
      <c r="L76" s="7">
        <f>L40/Drift!L25</f>
        <v>29126.2314185661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38132.01543826813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 1</v>
      </c>
      <c r="C77" s="7">
        <f>C41/Drift!C26</f>
        <v>19.027308681467776</v>
      </c>
      <c r="D77" s="7">
        <f>D41/Drift!D26</f>
        <v>336.41408351804864</v>
      </c>
      <c r="E77" s="7">
        <f>E41/Drift!E26</f>
        <v>-5.2655925927970335</v>
      </c>
      <c r="F77" s="7">
        <f>F41/Drift!F26</f>
        <v>39.054376213348995</v>
      </c>
      <c r="G77" s="7">
        <f>G41/Drift!G26</f>
        <v>35.411968526895635</v>
      </c>
      <c r="H77" s="7">
        <f>H41/Drift!H26</f>
        <v>15.471637414735378</v>
      </c>
      <c r="I77" s="7">
        <f>I41/Drift!I26</f>
        <v>-685.1796930114781</v>
      </c>
      <c r="J77" s="7">
        <f>J41/Drift!J26</f>
        <v>-182.5168483871344</v>
      </c>
      <c r="K77" s="7">
        <f>K41/Drift!K26</f>
        <v>88.53596867532744</v>
      </c>
      <c r="L77" s="7">
        <f>L41/Drift!L26</f>
        <v>9.448298024177815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-457.67894914886625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 (1)</v>
      </c>
      <c r="C78" s="7">
        <f>C42/Drift!C27</f>
        <v>13050.175476262626</v>
      </c>
      <c r="D78" s="7">
        <f>D42/Drift!D27</f>
        <v>20993.910018446186</v>
      </c>
      <c r="E78" s="7">
        <f>E42/Drift!E27</f>
        <v>10609.883798366804</v>
      </c>
      <c r="F78" s="7">
        <f>F42/Drift!F27</f>
        <v>10012.19338466057</v>
      </c>
      <c r="G78" s="7">
        <f>G42/Drift!G27</f>
        <v>44659.45853569559</v>
      </c>
      <c r="H78" s="7">
        <f>H42/Drift!H27</f>
        <v>8347.378583324751</v>
      </c>
      <c r="I78" s="7">
        <f>I42/Drift!I27</f>
        <v>1411290.8702388683</v>
      </c>
      <c r="J78" s="7">
        <f>J42/Drift!J27</f>
        <v>22016.893606331254</v>
      </c>
      <c r="K78" s="7">
        <f>K42/Drift!K27</f>
        <v>39350.72612135329</v>
      </c>
      <c r="L78" s="7">
        <f>L42/Drift!L27</f>
        <v>2121.497301010086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38807.878225884815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 (2)</v>
      </c>
      <c r="C79" s="7">
        <f>C43/Drift!C28</f>
        <v>22876.07682753569</v>
      </c>
      <c r="D79" s="7">
        <f>D43/Drift!D28</f>
        <v>443295.7617253587</v>
      </c>
      <c r="E79" s="7">
        <f>E43/Drift!E28</f>
        <v>53904.30151511129</v>
      </c>
      <c r="F79" s="7">
        <f>F43/Drift!F28</f>
        <v>40788.523676428</v>
      </c>
      <c r="G79" s="7">
        <f>G43/Drift!G28</f>
        <v>32795.326698670426</v>
      </c>
      <c r="H79" s="7">
        <f>H43/Drift!H28</f>
        <v>10072.47572814639</v>
      </c>
      <c r="I79" s="7">
        <f>I43/Drift!I28</f>
        <v>5151619.338061212</v>
      </c>
      <c r="J79" s="7">
        <f>J43/Drift!J28</f>
        <v>23322.485841348403</v>
      </c>
      <c r="K79" s="7">
        <f>K43/Drift!K28</f>
        <v>38674.97793826812</v>
      </c>
      <c r="L79" s="7">
        <f>L43/Drift!L28</f>
        <v>29126.2314185661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38132.01543826813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 (1)</v>
      </c>
      <c r="C80" s="7">
        <f>C44/Drift!C29</f>
        <v>-230.75163011837427</v>
      </c>
      <c r="D80" s="7">
        <f>D44/Drift!D29</f>
        <v>32922.390527687836</v>
      </c>
      <c r="E80" s="7">
        <f>E44/Drift!E29</f>
        <v>76572.8233480349</v>
      </c>
      <c r="F80" s="7">
        <f>F44/Drift!F29</f>
        <v>147220.14380212713</v>
      </c>
      <c r="G80" s="7">
        <f>G44/Drift!G29</f>
        <v>7127.677521868423</v>
      </c>
      <c r="H80" s="7">
        <f>H44/Drift!H29</f>
        <v>16116.2960239494</v>
      </c>
      <c r="I80" s="7">
        <f>I44/Drift!I29</f>
        <v>5804.168477561598</v>
      </c>
      <c r="J80" s="7">
        <f>J44/Drift!J29</f>
        <v>644.0787562621957</v>
      </c>
      <c r="K80" s="7">
        <f>K44/Drift!K29</f>
        <v>2997.7298674021004</v>
      </c>
      <c r="L80" s="7">
        <f>L44/Drift!L29</f>
        <v>842.8839437977762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2451.7813335841747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101R3 (0-14)</v>
      </c>
      <c r="C81" s="7">
        <f>C45/Drift!C30</f>
        <v>4428.322774723818</v>
      </c>
      <c r="D81" s="7">
        <f>D45/Drift!D30</f>
        <v>17577.8511617147</v>
      </c>
      <c r="E81" s="7">
        <f>E45/Drift!E30</f>
        <v>52522.48270554949</v>
      </c>
      <c r="F81" s="7">
        <f>F45/Drift!F30</f>
        <v>13238.759255354975</v>
      </c>
      <c r="G81" s="7">
        <f>G45/Drift!G30</f>
        <v>31981.01372934584</v>
      </c>
      <c r="H81" s="7">
        <f>H45/Drift!H30</f>
        <v>5645.299128459239</v>
      </c>
      <c r="I81" s="7">
        <f>I45/Drift!I30</f>
        <v>1058865.9044908024</v>
      </c>
      <c r="J81" s="7">
        <f>J45/Drift!J30</f>
        <v>761.3582440399911</v>
      </c>
      <c r="K81" s="7">
        <f>K45/Drift!K30</f>
        <v>14756.612913202565</v>
      </c>
      <c r="L81" s="7">
        <f>L45/Drift!L30</f>
        <v>577.1989352342184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14215.670265555074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 (3)</v>
      </c>
      <c r="C82" s="7">
        <f>C46/Drift!C31</f>
        <v>22876.076827535693</v>
      </c>
      <c r="D82" s="7">
        <f>D46/Drift!D31</f>
        <v>443295.7617253587</v>
      </c>
      <c r="E82" s="7">
        <f>E46/Drift!E31</f>
        <v>53904.30151511128</v>
      </c>
      <c r="F82" s="7">
        <f>F46/Drift!F31</f>
        <v>40788.523676428</v>
      </c>
      <c r="G82" s="7">
        <f>G46/Drift!G31</f>
        <v>32795.326698670426</v>
      </c>
      <c r="H82" s="7">
        <f>H46/Drift!H31</f>
        <v>10072.475728146392</v>
      </c>
      <c r="I82" s="7">
        <f>I46/Drift!I31</f>
        <v>5151619.338061212</v>
      </c>
      <c r="J82" s="7">
        <f>J46/Drift!J31</f>
        <v>23322.485841348407</v>
      </c>
      <c r="K82" s="7">
        <f>K46/Drift!K31</f>
        <v>38674.97793826813</v>
      </c>
      <c r="L82" s="7">
        <f>L46/Drift!L31</f>
        <v>29126.2314185661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38132.01543826813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102R1 (99-109)</v>
      </c>
      <c r="C83" s="7">
        <f>C47/Drift!C32</f>
        <v>6809.630574823524</v>
      </c>
      <c r="D83" s="7">
        <f>D47/Drift!D32</f>
        <v>4592.9319103348535</v>
      </c>
      <c r="E83" s="7">
        <f>E47/Drift!E32</f>
        <v>44317.92951065445</v>
      </c>
      <c r="F83" s="7">
        <f>F47/Drift!F32</f>
        <v>15205.69021017902</v>
      </c>
      <c r="G83" s="7">
        <f>G47/Drift!G32</f>
        <v>26878.361923315577</v>
      </c>
      <c r="H83" s="7">
        <f>H47/Drift!H32</f>
        <v>6008.426031029049</v>
      </c>
      <c r="I83" s="7">
        <f>I47/Drift!I32</f>
        <v>1064802.9654286678</v>
      </c>
      <c r="J83" s="7">
        <f>J47/Drift!J32</f>
        <v>15882.430179589483</v>
      </c>
      <c r="K83" s="7">
        <f>K47/Drift!K32</f>
        <v>14017.403100853022</v>
      </c>
      <c r="L83" s="7">
        <f>L47/Drift!L32</f>
        <v>1485.034040207454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13480.690615868516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103R1 (15-23)</v>
      </c>
      <c r="C84" s="7">
        <f>C48/Drift!C33</f>
        <v>7314.624408572456</v>
      </c>
      <c r="D84" s="7">
        <f>D48/Drift!D33</f>
        <v>5057.237311075723</v>
      </c>
      <c r="E84" s="7">
        <f>E48/Drift!E33</f>
        <v>5287.375774381595</v>
      </c>
      <c r="F84" s="7">
        <f>F48/Drift!F33</f>
        <v>6768.3847214650905</v>
      </c>
      <c r="G84" s="7">
        <f>G48/Drift!G33</f>
        <v>41659.896356540274</v>
      </c>
      <c r="H84" s="7">
        <f>H48/Drift!H33</f>
        <v>4876.56869814477</v>
      </c>
      <c r="I84" s="7">
        <f>I48/Drift!I33</f>
        <v>1155744.6950419114</v>
      </c>
      <c r="J84" s="7">
        <f>J48/Drift!J33</f>
        <v>11360.556685870468</v>
      </c>
      <c r="K84" s="7">
        <f>K48/Drift!K33</f>
        <v>21160.22735366724</v>
      </c>
      <c r="L84" s="7">
        <f>L48/Drift!L33</f>
        <v>320.6238296624227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20621.789033409605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104R2 (37-47)</v>
      </c>
      <c r="C85" s="7">
        <f>C49/Drift!C34</f>
        <v>4944.971295311694</v>
      </c>
      <c r="D85" s="7">
        <f>D49/Drift!D34</f>
        <v>4823.8218594159525</v>
      </c>
      <c r="E85" s="7">
        <f>E49/Drift!E34</f>
        <v>22065.303569219937</v>
      </c>
      <c r="F85" s="7">
        <f>F49/Drift!F34</f>
        <v>25240.675431076215</v>
      </c>
      <c r="G85" s="7">
        <f>G49/Drift!G34</f>
        <v>21369.25143652069</v>
      </c>
      <c r="H85" s="7">
        <f>H49/Drift!H34</f>
        <v>10104.499006389671</v>
      </c>
      <c r="I85" s="7">
        <f>I49/Drift!I34</f>
        <v>997824.922142487</v>
      </c>
      <c r="J85" s="7">
        <f>J49/Drift!J34</f>
        <v>22082.214735978316</v>
      </c>
      <c r="K85" s="7">
        <f>K49/Drift!K34</f>
        <v>10480.625744390145</v>
      </c>
      <c r="L85" s="7">
        <f>L49/Drift!L34</f>
        <v>852.0439144214275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9945.082245924039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 (1)</v>
      </c>
      <c r="C86" s="7">
        <f>C50/Drift!C35</f>
        <v>16593.232260065157</v>
      </c>
      <c r="D86" s="7">
        <f>D50/Drift!D35</f>
        <v>1062758.909364609</v>
      </c>
      <c r="E86" s="7">
        <f>E50/Drift!E35</f>
        <v>1789.6423132049313</v>
      </c>
      <c r="F86" s="7">
        <f>F50/Drift!F35</f>
        <v>1712.4272943223723</v>
      </c>
      <c r="G86" s="7">
        <f>G50/Drift!G35</f>
        <v>21098.22757150773</v>
      </c>
      <c r="H86" s="7">
        <f>H50/Drift!H35</f>
        <v>3470.101119816742</v>
      </c>
      <c r="I86" s="7">
        <f>I50/Drift!I35</f>
        <v>3700868.8788591567</v>
      </c>
      <c r="J86" s="7">
        <f>J50/Drift!J35</f>
        <v>7425.14491557731</v>
      </c>
      <c r="K86" s="7">
        <f>K50/Drift!K35</f>
        <v>20076.21787423166</v>
      </c>
      <c r="L86" s="7">
        <f>L50/Drift!L35</f>
        <v>19123.667453665643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19538.23920034775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 (4)</v>
      </c>
      <c r="C87" s="7">
        <f>C51/Drift!C36</f>
        <v>22876.076827535693</v>
      </c>
      <c r="D87" s="7">
        <f>D51/Drift!D36</f>
        <v>443295.7617253588</v>
      </c>
      <c r="E87" s="7">
        <f>E51/Drift!E36</f>
        <v>53904.301515111285</v>
      </c>
      <c r="F87" s="7">
        <f>F51/Drift!F36</f>
        <v>40788.523676428</v>
      </c>
      <c r="G87" s="7">
        <f>G51/Drift!G36</f>
        <v>32795.326698670426</v>
      </c>
      <c r="H87" s="7">
        <f>H51/Drift!H36</f>
        <v>10072.47572814639</v>
      </c>
      <c r="I87" s="7">
        <f>I51/Drift!I36</f>
        <v>5151619.338061212</v>
      </c>
      <c r="J87" s="7">
        <f>J51/Drift!J36</f>
        <v>23322.485841348407</v>
      </c>
      <c r="K87" s="7">
        <f>K51/Drift!K36</f>
        <v>38674.97793826813</v>
      </c>
      <c r="L87" s="7">
        <f>L51/Drift!L36</f>
        <v>29126.231418566105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38132.01543826813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 (1)</v>
      </c>
      <c r="C88" s="7">
        <f>C52/Drift!C37</f>
        <v>-129.31742807195224</v>
      </c>
      <c r="D88" s="7">
        <f>D52/Drift!D37</f>
        <v>1510.2305596834797</v>
      </c>
      <c r="E88" s="7">
        <f>E52/Drift!E37</f>
        <v>100524.1342385842</v>
      </c>
      <c r="F88" s="7">
        <f>F52/Drift!F37</f>
        <v>138131.2605220111</v>
      </c>
      <c r="G88" s="7">
        <f>G52/Drift!G37</f>
        <v>3082.812562101984</v>
      </c>
      <c r="H88" s="7">
        <f>H52/Drift!H37</f>
        <v>18942.317171740215</v>
      </c>
      <c r="I88" s="7">
        <f>I52/Drift!I37</f>
        <v>4583.132387716277</v>
      </c>
      <c r="J88" s="7">
        <f>J52/Drift!J37</f>
        <v>363.2520777892342</v>
      </c>
      <c r="K88" s="7">
        <f>K52/Drift!K37</f>
        <v>917.4798407498898</v>
      </c>
      <c r="L88" s="7">
        <f>L52/Drift!L37</f>
        <v>485.01262854021485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389.2996936856868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105R3 (23-32)</v>
      </c>
      <c r="C89" s="7">
        <f>C53/Drift!C38</f>
        <v>2622.0104239436637</v>
      </c>
      <c r="D89" s="7">
        <f>D53/Drift!D38</f>
        <v>7150.7745014394695</v>
      </c>
      <c r="E89" s="7">
        <f>E53/Drift!E38</f>
        <v>3545.180685902026</v>
      </c>
      <c r="F89" s="7">
        <f>F53/Drift!F38</f>
        <v>13774.662715828905</v>
      </c>
      <c r="G89" s="7">
        <f>G53/Drift!G38</f>
        <v>10628.871446586016</v>
      </c>
      <c r="H89" s="7">
        <f>H53/Drift!H38</f>
        <v>7322.261225825828</v>
      </c>
      <c r="I89" s="7">
        <f>I53/Drift!I38</f>
        <v>1318207.4068314997</v>
      </c>
      <c r="J89" s="7">
        <f>J53/Drift!J38</f>
        <v>13893.12561756894</v>
      </c>
      <c r="K89" s="7">
        <f>K53/Drift!K38</f>
        <v>5871.778162001088</v>
      </c>
      <c r="L89" s="7">
        <f>L53/Drift!L38</f>
        <v>-52.8631270378188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5345.486104885532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36R3 (98-106)</v>
      </c>
      <c r="C90" s="7">
        <f>C54/Drift!C39</f>
        <v>5202.289646592186</v>
      </c>
      <c r="D90" s="7">
        <f>D54/Drift!D39</f>
        <v>4608.2836291242575</v>
      </c>
      <c r="E90" s="7">
        <f>E54/Drift!E39</f>
        <v>7282.346614806819</v>
      </c>
      <c r="F90" s="7">
        <f>F54/Drift!F39</f>
        <v>7080.1100273158245</v>
      </c>
      <c r="G90" s="7">
        <f>G54/Drift!G39</f>
        <v>35354.94411260632</v>
      </c>
      <c r="H90" s="7">
        <f>H54/Drift!H39</f>
        <v>6272.604351548039</v>
      </c>
      <c r="I90" s="7">
        <f>I54/Drift!I39</f>
        <v>1129494.6399240973</v>
      </c>
      <c r="J90" s="7">
        <f>J54/Drift!J39</f>
        <v>3074.965024929345</v>
      </c>
      <c r="K90" s="7">
        <f>K54/Drift!K39</f>
        <v>17484.8959619671</v>
      </c>
      <c r="L90" s="7">
        <f>L54/Drift!L39</f>
        <v>61.56329345520688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16955.13287125975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107R2 (35-45)</v>
      </c>
      <c r="C91" s="7">
        <f>C55/Drift!C40</f>
        <v>7203.491413337577</v>
      </c>
      <c r="D91" s="7">
        <f>D55/Drift!D40</f>
        <v>4956.5671420121735</v>
      </c>
      <c r="E91" s="7">
        <f>E55/Drift!E40</f>
        <v>17388.191759450787</v>
      </c>
      <c r="F91" s="7">
        <f>F55/Drift!F40</f>
        <v>8401.553257919808</v>
      </c>
      <c r="G91" s="7">
        <f>G55/Drift!G40</f>
        <v>40865.877329132054</v>
      </c>
      <c r="H91" s="7">
        <f>H55/Drift!H40</f>
        <v>5210.328319449838</v>
      </c>
      <c r="I91" s="7">
        <f>I55/Drift!I40</f>
        <v>1126430.014894353</v>
      </c>
      <c r="J91" s="7">
        <f>J55/Drift!J40</f>
        <v>9024.261420134158</v>
      </c>
      <c r="K91" s="7">
        <f>K55/Drift!K40</f>
        <v>19624.852535233284</v>
      </c>
      <c r="L91" s="7">
        <f>L55/Drift!L40</f>
        <v>189.55990819128715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19095.90494428316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 (5)</v>
      </c>
      <c r="C92" s="7">
        <f>C56/Drift!C41</f>
        <v>22876.076827535693</v>
      </c>
      <c r="D92" s="7">
        <f>D56/Drift!D41</f>
        <v>443295.7617253588</v>
      </c>
      <c r="E92" s="7">
        <f>E56/Drift!E41</f>
        <v>53904.301515111285</v>
      </c>
      <c r="F92" s="7">
        <f>F56/Drift!F41</f>
        <v>40788.523676428005</v>
      </c>
      <c r="G92" s="7">
        <f>G56/Drift!G41</f>
        <v>32795.326698670426</v>
      </c>
      <c r="H92" s="7">
        <f>H56/Drift!H41</f>
        <v>10072.475728146388</v>
      </c>
      <c r="I92" s="7">
        <f>I56/Drift!I41</f>
        <v>5151619.338061211</v>
      </c>
      <c r="J92" s="7">
        <f>J56/Drift!J41</f>
        <v>23322.48584134841</v>
      </c>
      <c r="K92" s="7">
        <f>K56/Drift!K41</f>
        <v>38674.97793826813</v>
      </c>
      <c r="L92" s="7">
        <f>L56/Drift!L41</f>
        <v>29126.2314185661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38132.01543826813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BIR-2 (2)</v>
      </c>
      <c r="C93" s="7">
        <f>C57/Drift!C42</f>
        <v>13123.006368197384</v>
      </c>
      <c r="D93" s="7">
        <f>D57/Drift!D42</f>
        <v>21183.91808332197</v>
      </c>
      <c r="E93" s="7">
        <f>E57/Drift!E42</f>
        <v>10599.883874399196</v>
      </c>
      <c r="F93" s="7">
        <f>F57/Drift!F42</f>
        <v>9827.425540448121</v>
      </c>
      <c r="G93" s="7">
        <f>G57/Drift!G42</f>
        <v>44932.05519115521</v>
      </c>
      <c r="H93" s="7">
        <f>H57/Drift!H42</f>
        <v>8464.800745989221</v>
      </c>
      <c r="I93" s="7">
        <f>I57/Drift!I42</f>
        <v>1396529.884740648</v>
      </c>
      <c r="J93" s="7">
        <f>J57/Drift!J42</f>
        <v>23049.90329768575</v>
      </c>
      <c r="K93" s="7">
        <f>K57/Drift!K42</f>
        <v>37866.739962654174</v>
      </c>
      <c r="L93" s="7">
        <f>L57/Drift!L42</f>
        <v>2703.4789544413043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37324.5216647424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109R2 (77-95)</v>
      </c>
      <c r="C94" s="7">
        <f>C58/Drift!C43</f>
        <v>8562.325845445233</v>
      </c>
      <c r="D94" s="7">
        <f>D58/Drift!D43</f>
        <v>5323.396090032184</v>
      </c>
      <c r="E94" s="7">
        <f>E58/Drift!E43</f>
        <v>19806.979542479716</v>
      </c>
      <c r="F94" s="7">
        <f>F58/Drift!F43</f>
        <v>9718.118038971232</v>
      </c>
      <c r="G94" s="7">
        <f>G58/Drift!G43</f>
        <v>48735.25202915041</v>
      </c>
      <c r="H94" s="7">
        <f>H58/Drift!H43</f>
        <v>5607.136205148527</v>
      </c>
      <c r="I94" s="7">
        <f>I58/Drift!I43</f>
        <v>896246.389786205</v>
      </c>
      <c r="J94" s="7">
        <f>J58/Drift!J43</f>
        <v>9853.184546911743</v>
      </c>
      <c r="K94" s="7">
        <f>K58/Drift!K43</f>
        <v>22944.409990190503</v>
      </c>
      <c r="L94" s="7">
        <f>L58/Drift!L43</f>
        <v>583.4851686538753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22417.0856552841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111R2 (6-14)</v>
      </c>
      <c r="C95" s="7">
        <f>C59/Drift!C44</f>
        <v>1249.9582832111573</v>
      </c>
      <c r="D95" s="7">
        <f>D59/Drift!D44</f>
        <v>1603.757510758546</v>
      </c>
      <c r="E95" s="7">
        <f>E59/Drift!E44</f>
        <v>36504.278905724896</v>
      </c>
      <c r="F95" s="7">
        <f>F59/Drift!F44</f>
        <v>72135.53052368826</v>
      </c>
      <c r="G95" s="7">
        <f>G59/Drift!G44</f>
        <v>10674.05316827089</v>
      </c>
      <c r="H95" s="7">
        <f>H59/Drift!H44</f>
        <v>13520.085631473947</v>
      </c>
      <c r="I95" s="7">
        <f>I59/Drift!I44</f>
        <v>616069.805894931</v>
      </c>
      <c r="J95" s="7">
        <f>J59/Drift!J44</f>
        <v>10445.44948456958</v>
      </c>
      <c r="K95" s="7">
        <f>K59/Drift!K44</f>
        <v>4402.742926676321</v>
      </c>
      <c r="L95" s="7">
        <f>L59/Drift!L44</f>
        <v>-160.01954482300667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3896.3374203463513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JGb-1 (1)</v>
      </c>
      <c r="C96" s="7">
        <f>C60/Drift!C45</f>
        <v>8783.245819580874</v>
      </c>
      <c r="D96" s="7">
        <f>D60/Drift!D45</f>
        <v>214415.6136129213</v>
      </c>
      <c r="E96" s="7">
        <f>E60/Drift!E45</f>
        <v>1499.6898638617724</v>
      </c>
      <c r="F96" s="7">
        <f>F60/Drift!F45</f>
        <v>1336.48824187082</v>
      </c>
      <c r="G96" s="7">
        <f>G60/Drift!G45</f>
        <v>36501.01720037682</v>
      </c>
      <c r="H96" s="7">
        <f>H60/Drift!H45</f>
        <v>10792.884617740146</v>
      </c>
      <c r="I96" s="7">
        <f>I60/Drift!I45</f>
        <v>4385945.660864859</v>
      </c>
      <c r="J96" s="7">
        <f>J60/Drift!J45</f>
        <v>15431.141875117886</v>
      </c>
      <c r="K96" s="7">
        <f>K60/Drift!K45</f>
        <v>76616.08539639786</v>
      </c>
      <c r="L96" s="7">
        <f>L60/Drift!L45</f>
        <v>4080.9977436825916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76029.9306702889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 (6)</v>
      </c>
      <c r="C97" s="7">
        <f>C61/Drift!C46</f>
        <v>22876.076827535693</v>
      </c>
      <c r="D97" s="7">
        <f>D61/Drift!D46</f>
        <v>443295.7617253587</v>
      </c>
      <c r="E97" s="7">
        <f>E61/Drift!E46</f>
        <v>53904.30151511129</v>
      </c>
      <c r="F97" s="7">
        <f>F61/Drift!F46</f>
        <v>40788.523676428</v>
      </c>
      <c r="G97" s="7">
        <f>G61/Drift!G46</f>
        <v>32795.326698670426</v>
      </c>
      <c r="H97" s="7">
        <f>H61/Drift!H46</f>
        <v>10072.475728146388</v>
      </c>
      <c r="I97" s="7">
        <f>I61/Drift!I46</f>
        <v>5151619.338061212</v>
      </c>
      <c r="J97" s="7">
        <f>J61/Drift!J46</f>
        <v>23322.485841348407</v>
      </c>
      <c r="K97" s="7">
        <f>K61/Drift!K46</f>
        <v>38674.97793826813</v>
      </c>
      <c r="L97" s="7">
        <f>L61/Drift!L46</f>
        <v>29126.2314185661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38132.01543826813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111R3 (131-138)</v>
      </c>
      <c r="C98" s="7">
        <f>C62/Drift!C47</f>
        <v>437.31869552888287</v>
      </c>
      <c r="D98" s="7">
        <f>D62/Drift!D47</f>
        <v>1141.3502695557079</v>
      </c>
      <c r="E98" s="7">
        <f>E62/Drift!E47</f>
        <v>111448.25162513155</v>
      </c>
      <c r="F98" s="7">
        <f>F62/Drift!F47</f>
        <v>93614.31679890248</v>
      </c>
      <c r="G98" s="7">
        <f>G62/Drift!G47</f>
        <v>7760.056904444226</v>
      </c>
      <c r="H98" s="7">
        <f>H62/Drift!H47</f>
        <v>16629.75298914745</v>
      </c>
      <c r="I98" s="7">
        <f>I62/Drift!I47</f>
        <v>390599.104617</v>
      </c>
      <c r="J98" s="7">
        <f>J62/Drift!J47</f>
        <v>12313.527032990485</v>
      </c>
      <c r="K98" s="7">
        <f>K62/Drift!K47</f>
        <v>6207.986409131576</v>
      </c>
      <c r="L98" s="7">
        <f>L62/Drift!L47</f>
        <v>131.37901344264577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5705.999019909375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 (2)</v>
      </c>
      <c r="C99" s="7">
        <f>C63/Drift!C48</f>
        <v>-364.73561815395766</v>
      </c>
      <c r="D99" s="7">
        <f>D63/Drift!D48</f>
        <v>32545.226668746225</v>
      </c>
      <c r="E99" s="7">
        <f>E63/Drift!E48</f>
        <v>76415.25750776271</v>
      </c>
      <c r="F99" s="7">
        <f>F63/Drift!F48</f>
        <v>145390.20508178094</v>
      </c>
      <c r="G99" s="7">
        <f>G63/Drift!G48</f>
        <v>7137.326837510385</v>
      </c>
      <c r="H99" s="7">
        <f>H63/Drift!H48</f>
        <v>16841.196743655113</v>
      </c>
      <c r="I99" s="7">
        <f>I63/Drift!I48</f>
        <v>5351.934331058808</v>
      </c>
      <c r="J99" s="7">
        <f>J63/Drift!J48</f>
        <v>17.88305155243298</v>
      </c>
      <c r="K99" s="7">
        <f>K63/Drift!K48</f>
        <v>2856.2910180001836</v>
      </c>
      <c r="L99" s="7">
        <f>L63/Drift!L48</f>
        <v>532.811828747604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2360.406021441191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113R2 (7-22)</v>
      </c>
      <c r="C100" s="7">
        <f>C64/Drift!C49</f>
        <v>48802.82064393479</v>
      </c>
      <c r="D100" s="7">
        <f>D64/Drift!D49</f>
        <v>27452.211577501945</v>
      </c>
      <c r="E100" s="7">
        <f>E64/Drift!E49</f>
        <v>1774.178320394253</v>
      </c>
      <c r="F100" s="7">
        <f>F64/Drift!F49</f>
        <v>4555.53528000824</v>
      </c>
      <c r="G100" s="7">
        <f>G64/Drift!G49</f>
        <v>37439.949965666805</v>
      </c>
      <c r="H100" s="7">
        <f>H64/Drift!H49</f>
        <v>13937.92216728292</v>
      </c>
      <c r="I100" s="7">
        <f>I64/Drift!I49</f>
        <v>1346423.6090009797</v>
      </c>
      <c r="J100" s="7">
        <f>J64/Drift!J49</f>
        <v>1255.37995910324</v>
      </c>
      <c r="K100" s="7">
        <f>K64/Drift!K49</f>
        <v>124204.94893392092</v>
      </c>
      <c r="L100" s="7">
        <f>L64/Drift!L49</f>
        <v>16210.141867767816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123545.1374747507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113R2 (145-149)</v>
      </c>
      <c r="C101" s="7">
        <f>C65/Drift!C50</f>
        <v>7363.050913571988</v>
      </c>
      <c r="D101" s="7">
        <f>D65/Drift!D50</f>
        <v>7785.2623530599585</v>
      </c>
      <c r="E101" s="7">
        <f>E65/Drift!E50</f>
        <v>12747.005049204403</v>
      </c>
      <c r="F101" s="7">
        <f>F65/Drift!F50</f>
        <v>16520.931388662088</v>
      </c>
      <c r="G101" s="7">
        <f>G65/Drift!G50</f>
        <v>21730.600188899825</v>
      </c>
      <c r="H101" s="7">
        <f>H65/Drift!H50</f>
        <v>8893.913006259334</v>
      </c>
      <c r="I101" s="7">
        <f>I65/Drift!I50</f>
        <v>1032182.4970151838</v>
      </c>
      <c r="J101" s="7">
        <f>J65/Drift!J50</f>
        <v>8644.067085811153</v>
      </c>
      <c r="K101" s="7">
        <f>K65/Drift!K50</f>
        <v>10771.49474810748</v>
      </c>
      <c r="L101" s="7">
        <f>L65/Drift!L50</f>
        <v>2456.4404004212784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10268.088292574143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 (7)</v>
      </c>
      <c r="C102" s="7">
        <f>C66/Drift!C51</f>
        <v>22876.076827535693</v>
      </c>
      <c r="D102" s="7">
        <f>D66/Drift!D51</f>
        <v>443295.7617253587</v>
      </c>
      <c r="E102" s="7">
        <f>E66/Drift!E51</f>
        <v>53904.301515111285</v>
      </c>
      <c r="F102" s="7">
        <f>F66/Drift!F51</f>
        <v>40788.523676428</v>
      </c>
      <c r="G102" s="7">
        <f>G66/Drift!G51</f>
        <v>32795.326698670426</v>
      </c>
      <c r="H102" s="7">
        <f>H66/Drift!H51</f>
        <v>10072.475728146392</v>
      </c>
      <c r="I102" s="7">
        <f>I66/Drift!I51</f>
        <v>5151619.338061212</v>
      </c>
      <c r="J102" s="7">
        <f>J66/Drift!J51</f>
        <v>23322.485841348403</v>
      </c>
      <c r="K102" s="7">
        <f>K66/Drift!K51</f>
        <v>38674.97793826813</v>
      </c>
      <c r="L102" s="7">
        <f>L66/Drift!L51</f>
        <v>29126.231418566105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38132.01543826813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 (2)</v>
      </c>
      <c r="C103" s="7">
        <f>C67/Drift!C52</f>
        <v>17233.946135951726</v>
      </c>
      <c r="D103" s="7">
        <f>D67/Drift!D52</f>
        <v>1078334.1960444183</v>
      </c>
      <c r="E103" s="7">
        <f>E67/Drift!E52</f>
        <v>1846.4232264384539</v>
      </c>
      <c r="F103" s="7">
        <f>F67/Drift!F52</f>
        <v>1654.124849353347</v>
      </c>
      <c r="G103" s="7">
        <f>G67/Drift!G52</f>
        <v>21349.3578070436</v>
      </c>
      <c r="H103" s="7">
        <f>H67/Drift!H52</f>
        <v>3847.9824840207343</v>
      </c>
      <c r="I103" s="7">
        <f>I67/Drift!I52</f>
        <v>3715197.4562520194</v>
      </c>
      <c r="J103" s="7">
        <f>J67/Drift!J52</f>
        <v>7490.626731750954</v>
      </c>
      <c r="K103" s="7">
        <f>K67/Drift!K52</f>
        <v>19658.970396332854</v>
      </c>
      <c r="L103" s="7">
        <f>L67/Drift!L52</f>
        <v>20623.712755141598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19144.57851980314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 (2)</v>
      </c>
      <c r="C104" s="7">
        <f>C68/Drift!C53</f>
        <v>-17.830120243943966</v>
      </c>
      <c r="D104" s="7">
        <f>D68/Drift!D53</f>
        <v>-319.2412946027142</v>
      </c>
      <c r="E104" s="7">
        <f>E68/Drift!E53</f>
        <v>4.600455612718786</v>
      </c>
      <c r="F104" s="7">
        <f>F68/Drift!F53</f>
        <v>-33.20713150986328</v>
      </c>
      <c r="G104" s="7">
        <f>G68/Drift!G53</f>
        <v>-32.55654055255242</v>
      </c>
      <c r="H104" s="7">
        <f>H68/Drift!H53</f>
        <v>-13.780887025885159</v>
      </c>
      <c r="I104" s="7">
        <f>I68/Drift!I53</f>
        <v>638.3445614839876</v>
      </c>
      <c r="J104" s="7">
        <f>J68/Drift!J53</f>
        <v>175.37196938377915</v>
      </c>
      <c r="K104" s="7">
        <f>K68/Drift!K53</f>
        <v>-78.50532248974562</v>
      </c>
      <c r="L104" s="7">
        <f>L68/Drift!L53</f>
        <v>-8.624302264188282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-561.9383162828901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DTS-1 (2)</v>
      </c>
      <c r="C105" s="7">
        <f>C69/Drift!C54</f>
        <v>-203.66690998227511</v>
      </c>
      <c r="D105" s="7">
        <f>D69/Drift!D54</f>
        <v>1840.1368217839183</v>
      </c>
      <c r="E105" s="7">
        <f>E69/Drift!E54</f>
        <v>98471.8150315594</v>
      </c>
      <c r="F105" s="7">
        <f>F69/Drift!F54</f>
        <v>132770.7665370201</v>
      </c>
      <c r="G105" s="7">
        <f>G69/Drift!G54</f>
        <v>3361.579673018197</v>
      </c>
      <c r="H105" s="7">
        <f>H69/Drift!H54</f>
        <v>18829.855421777153</v>
      </c>
      <c r="I105" s="7">
        <f>I69/Drift!I54</f>
        <v>3356.758811088106</v>
      </c>
      <c r="J105" s="7">
        <f>J69/Drift!J54</f>
        <v>416.65748461201326</v>
      </c>
      <c r="K105" s="7">
        <f>K69/Drift!K54</f>
        <v>887.7363351674277</v>
      </c>
      <c r="L105" s="7">
        <f>L69/Drift!L54</f>
        <v>-219.3388556987805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404.08404912161694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JGb-1 (2)</v>
      </c>
      <c r="C106" s="7">
        <f>C70/Drift!C55</f>
        <v>8489.590620683986</v>
      </c>
      <c r="D106" s="7">
        <f>D70/Drift!D55</f>
        <v>211412.84028432553</v>
      </c>
      <c r="E106" s="7">
        <f>E70/Drift!E55</f>
        <v>1402.169350981265</v>
      </c>
      <c r="F106" s="7">
        <f>F70/Drift!F55</f>
        <v>1347.7463298550035</v>
      </c>
      <c r="G106" s="7">
        <f>G70/Drift!G55</f>
        <v>36535.128989745506</v>
      </c>
      <c r="H106" s="7">
        <f>H70/Drift!H55</f>
        <v>10851.063636388159</v>
      </c>
      <c r="I106" s="7">
        <f>I70/Drift!I55</f>
        <v>4309059.493831562</v>
      </c>
      <c r="J106" s="7">
        <f>J70/Drift!J55</f>
        <v>15250.980951187405</v>
      </c>
      <c r="K106" s="7">
        <f>K70/Drift!K55</f>
        <v>79806.52539712026</v>
      </c>
      <c r="L106" s="7">
        <f>L70/Drift!L55</f>
        <v>4422.013160594261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79197.63395893078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 (8)</v>
      </c>
      <c r="C107" s="7">
        <f>C71/Drift!C56</f>
        <v>22876.076827535693</v>
      </c>
      <c r="D107" s="7">
        <f>D71/Drift!D56</f>
        <v>443295.7617253587</v>
      </c>
      <c r="E107" s="7">
        <f>E71/Drift!E56</f>
        <v>53904.301515111285</v>
      </c>
      <c r="F107" s="7">
        <f>F71/Drift!F56</f>
        <v>40788.523676428</v>
      </c>
      <c r="G107" s="7">
        <f>G71/Drift!G56</f>
        <v>32795.326698670426</v>
      </c>
      <c r="H107" s="7">
        <f>H71/Drift!H56</f>
        <v>10072.47572814639</v>
      </c>
      <c r="I107" s="7">
        <f>I71/Drift!I56</f>
        <v>5151619.338061212</v>
      </c>
      <c r="J107" s="7">
        <f>J71/Drift!J56</f>
        <v>23322.485841348407</v>
      </c>
      <c r="K107" s="7">
        <f>K71/Drift!K56</f>
        <v>38674.97793826813</v>
      </c>
      <c r="L107" s="7">
        <f>L71/Drift!L56</f>
        <v>29126.231418566105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38132.01543826813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878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Y 371.029</v>
      </c>
      <c r="D110" s="20" t="str">
        <f>'blk, drift &amp; conc calc'!D2</f>
        <v>Ba 455.403</v>
      </c>
      <c r="E110" s="20" t="str">
        <f>'blk, drift &amp; conc calc'!E2</f>
        <v>Cr 267.716</v>
      </c>
      <c r="F110" s="20" t="str">
        <f>'blk, drift &amp; conc calc'!F2</f>
        <v>Ni 231.604</v>
      </c>
      <c r="G110" s="20" t="str">
        <f>'blk, drift &amp; conc calc'!G2</f>
        <v>Sc 361.384</v>
      </c>
      <c r="H110" s="20" t="str">
        <f>'blk, drift &amp; conc calc'!H2</f>
        <v>Co 228.616</v>
      </c>
      <c r="I110" s="20" t="str">
        <f>'blk, drift &amp; conc calc'!I2</f>
        <v>Sr 407.771</v>
      </c>
      <c r="J110" s="20" t="str">
        <f>'blk, drift &amp; conc calc'!J2</f>
        <v>Cu 324.754</v>
      </c>
      <c r="K110" s="20" t="str">
        <f>'blk, drift &amp; conc calc'!K2</f>
        <v>V 292.402</v>
      </c>
      <c r="L110" s="20" t="str">
        <f>'blk, drift &amp; conc calc'!L2</f>
        <v>Zr 343.823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V 292.402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 (1)</v>
      </c>
      <c r="C111" s="7">
        <f>C76*regressions!B$38+regressions!B$39</f>
        <v>26.858492701228208</v>
      </c>
      <c r="D111" s="7">
        <f>D76*regressions!C$38+regressions!C$39</f>
        <v>135.8156722231143</v>
      </c>
      <c r="E111" s="7">
        <f>E76*regressions!D$38+regressions!D$39</f>
        <v>1974.9881162520974</v>
      </c>
      <c r="F111" s="7">
        <f>F76*regressions!E$38+regressions!E$39</f>
        <v>687.5803024502512</v>
      </c>
      <c r="G111" s="7">
        <f>G76*regressions!F$38+regressions!F$39</f>
        <v>32.56918753855157</v>
      </c>
      <c r="H111" s="7">
        <f>H76*regressions!G$38+regressions!G$39</f>
        <v>68.0830521393755</v>
      </c>
      <c r="I111" s="7">
        <f>I76*regressions!H$38+regressions!H$39</f>
        <v>398.30676160788596</v>
      </c>
      <c r="J111" s="7">
        <f>J76*regressions!I$38+regressions!I$39</f>
        <v>129.42309505983545</v>
      </c>
      <c r="K111" s="7">
        <f>K76*regressions!J$38+regressions!J$39</f>
        <v>313.727110342441</v>
      </c>
      <c r="L111" s="7">
        <f>L76*regressions!K$38+regressions!K$39</f>
        <v>172.44586538083877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17.636516378777593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 1</v>
      </c>
      <c r="C112" s="7">
        <f>C77*regressions!B$38+regressions!B$39</f>
        <v>1.134933178221082</v>
      </c>
      <c r="D112" s="7">
        <f>D77*regressions!C$38+regressions!C$39</f>
        <v>3.529648046443757</v>
      </c>
      <c r="E112" s="7">
        <f>E77*regressions!D$38+regressions!D$39</f>
        <v>-6.4090115794584035</v>
      </c>
      <c r="F112" s="7">
        <f>F77*regressions!E$38+regressions!E$39</f>
        <v>3.0576823642025293</v>
      </c>
      <c r="G112" s="7">
        <f>G77*regressions!F$38+regressions!F$39</f>
        <v>0.3695828817186413</v>
      </c>
      <c r="H112" s="7">
        <f>H77*regressions!G$38+regressions!G$39</f>
        <v>-3.180771793425409</v>
      </c>
      <c r="I112" s="7">
        <f>I77*regressions!H$38+regressions!H$39</f>
        <v>1.4936735279821303</v>
      </c>
      <c r="J112" s="7">
        <f>J77*regressions!I$38+regressions!I$39</f>
        <v>1.5453496680901657</v>
      </c>
      <c r="K112" s="7">
        <f>K77*regressions!J$38+regressions!J$39</f>
        <v>4.234928913764447</v>
      </c>
      <c r="L112" s="7">
        <f>L77*regressions!K$38+regressions!K$39</f>
        <v>1.8923727426399186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0.18461368465747907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 (1)</v>
      </c>
      <c r="C113" s="7">
        <f>C78*regressions!B$38+regressions!B$39</f>
        <v>15.800321870029036</v>
      </c>
      <c r="D113" s="7">
        <f>D78*regressions!C$38+regressions!C$39</f>
        <v>9.698832693353902</v>
      </c>
      <c r="E113" s="7">
        <f>E78*regressions!D$38+regressions!D$39</f>
        <v>383.74115365428344</v>
      </c>
      <c r="F113" s="7">
        <f>F78*regressions!E$38+regressions!E$39</f>
        <v>170.58966159684272</v>
      </c>
      <c r="G113" s="7">
        <f>G78*regressions!F$38+regressions!F$39</f>
        <v>44.230400881004044</v>
      </c>
      <c r="H113" s="7">
        <f>H78*regressions!G$38+regressions!G$39</f>
        <v>55.859032134367915</v>
      </c>
      <c r="I113" s="7">
        <f>I78*regressions!H$38+regressions!H$39</f>
        <v>110.23929885692758</v>
      </c>
      <c r="J113" s="7">
        <f>J78*regressions!I$38+regressions!I$39</f>
        <v>122.32008836722734</v>
      </c>
      <c r="K113" s="7">
        <f>K78*regressions!J$38+regressions!J$39</f>
        <v>319.1471171791506</v>
      </c>
      <c r="L113" s="7">
        <f>L78*regressions!K$38+regressions!K$39</f>
        <v>14.263840174017618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17.94217030507324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 (2)</v>
      </c>
      <c r="C114" s="7">
        <f>C79*regressions!B$38+regressions!B$39</f>
        <v>26.858492701228204</v>
      </c>
      <c r="D114" s="7">
        <f>D79*regressions!C$38+regressions!C$39</f>
        <v>135.8156722231143</v>
      </c>
      <c r="E114" s="7">
        <f>E79*regressions!D$38+regressions!D$39</f>
        <v>1974.9881162520976</v>
      </c>
      <c r="F114" s="7">
        <f>F79*regressions!E$38+regressions!E$39</f>
        <v>687.5803024502512</v>
      </c>
      <c r="G114" s="7">
        <f>G79*regressions!F$38+regressions!F$39</f>
        <v>32.56918753855157</v>
      </c>
      <c r="H114" s="7">
        <f>H79*regressions!G$38+regressions!G$39</f>
        <v>68.0830521393755</v>
      </c>
      <c r="I114" s="7">
        <f>I79*regressions!H$38+regressions!H$39</f>
        <v>398.30676160788596</v>
      </c>
      <c r="J114" s="7">
        <f>J79*regressions!I$38+regressions!I$39</f>
        <v>129.42309505983542</v>
      </c>
      <c r="K114" s="7">
        <f>K79*regressions!J$38+regressions!J$39</f>
        <v>313.72711034244094</v>
      </c>
      <c r="L114" s="7">
        <f>L79*regressions!K$38+regressions!K$39</f>
        <v>172.44586538083877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17.636516378777593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 (1)</v>
      </c>
      <c r="C115" s="7">
        <f>C80*regressions!B$38+regressions!B$39</f>
        <v>0.8538293815778935</v>
      </c>
      <c r="D115" s="7">
        <f>D80*regressions!C$38+regressions!C$39</f>
        <v>13.26117147102514</v>
      </c>
      <c r="E115" s="7">
        <f>E80*regressions!D$38+regressions!D$39</f>
        <v>2808.149027416658</v>
      </c>
      <c r="F115" s="7">
        <f>F80*regressions!E$38+regressions!E$39</f>
        <v>2475.4527022525926</v>
      </c>
      <c r="G115" s="7">
        <f>G80*regressions!F$38+regressions!F$39</f>
        <v>7.340545682447246</v>
      </c>
      <c r="H115" s="7">
        <f>H80*regressions!G$38+regressions!G$39</f>
        <v>110.90949842058211</v>
      </c>
      <c r="I115" s="7">
        <f>I80*regressions!H$38+regressions!H$39</f>
        <v>1.9934612013072288</v>
      </c>
      <c r="J115" s="7">
        <f>J80*regressions!I$38+regressions!I$39</f>
        <v>6.04240009044313</v>
      </c>
      <c r="K115" s="7">
        <f>K80*regressions!J$38+regressions!J$39</f>
        <v>27.56884414299093</v>
      </c>
      <c r="L115" s="7">
        <f>L80*regressions!K$38+regressions!K$39</f>
        <v>6.774277439576586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1.5003954899474612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101R3 (0-14)</v>
      </c>
      <c r="C116" s="7">
        <f>C81*regressions!B$38+regressions!B$39</f>
        <v>6.097199820803544</v>
      </c>
      <c r="D116" s="7">
        <f>D81*regressions!C$38+regressions!C$39</f>
        <v>8.678655905311725</v>
      </c>
      <c r="E116" s="7">
        <f>E81*regressions!D$38+regressions!D$39</f>
        <v>1924.2006221700296</v>
      </c>
      <c r="F116" s="7">
        <f>F81*regressions!E$38+regressions!E$39</f>
        <v>224.79054719405275</v>
      </c>
      <c r="G116" s="7">
        <f>G81*regressions!F$38+regressions!F$39</f>
        <v>31.768802192766252</v>
      </c>
      <c r="H116" s="7">
        <f>H81*regressions!G$38+regressions!G$39</f>
        <v>36.71212588010531</v>
      </c>
      <c r="I116" s="7">
        <f>I81*regressions!H$38+regressions!H$39</f>
        <v>83.09671858181983</v>
      </c>
      <c r="J116" s="7">
        <f>J81*regressions!I$38+regressions!I$39</f>
        <v>6.680453047751341</v>
      </c>
      <c r="K116" s="7">
        <f>K81*regressions!J$38+regressions!J$39</f>
        <v>121.88389832386936</v>
      </c>
      <c r="L116" s="7">
        <f>L81*regressions!K$38+regressions!K$39</f>
        <v>5.218009840764965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6.8205268930128335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 (3)</v>
      </c>
      <c r="C117" s="7">
        <f>C82*regressions!B$38+regressions!B$39</f>
        <v>26.858492701228208</v>
      </c>
      <c r="D117" s="7">
        <f>D82*regressions!C$38+regressions!C$39</f>
        <v>135.8156722231143</v>
      </c>
      <c r="E117" s="7">
        <f>E82*regressions!D$38+regressions!D$39</f>
        <v>1974.9881162520971</v>
      </c>
      <c r="F117" s="7">
        <f>F82*regressions!E$38+regressions!E$39</f>
        <v>687.5803024502512</v>
      </c>
      <c r="G117" s="7">
        <f>G82*regressions!F$38+regressions!F$39</f>
        <v>32.56918753855157</v>
      </c>
      <c r="H117" s="7">
        <f>H82*regressions!G$38+regressions!G$39</f>
        <v>68.0830521393755</v>
      </c>
      <c r="I117" s="7">
        <f>I82*regressions!H$38+regressions!H$39</f>
        <v>398.30676160788596</v>
      </c>
      <c r="J117" s="7">
        <f>J82*regressions!I$38+regressions!I$39</f>
        <v>129.42309505983545</v>
      </c>
      <c r="K117" s="7">
        <f>K82*regressions!J$38+regressions!J$39</f>
        <v>313.727110342441</v>
      </c>
      <c r="L117" s="7">
        <f>L82*regressions!K$38+regressions!K$39</f>
        <v>172.44586538083877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17.636516378777593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102R1 (99-109)</v>
      </c>
      <c r="C118" s="7">
        <f>C83*regressions!B$38+regressions!B$39</f>
        <v>8.777148205564998</v>
      </c>
      <c r="D118" s="7">
        <f>D83*regressions!C$38+regressions!C$39</f>
        <v>4.800820724352791</v>
      </c>
      <c r="E118" s="7">
        <f>E83*regressions!D$38+regressions!D$39</f>
        <v>1622.6497285591056</v>
      </c>
      <c r="F118" s="7">
        <f>F83*regressions!E$38+regressions!E$39</f>
        <v>257.83168254737666</v>
      </c>
      <c r="G118" s="7">
        <f>G83*regressions!F$38+regressions!F$39</f>
        <v>26.75342372767923</v>
      </c>
      <c r="H118" s="7">
        <f>H83*regressions!G$38+regressions!G$39</f>
        <v>39.28523924632606</v>
      </c>
      <c r="I118" s="7">
        <f>I83*regressions!H$38+regressions!H$39</f>
        <v>83.55397095825735</v>
      </c>
      <c r="J118" s="7">
        <f>J83*regressions!I$38+regressions!I$39</f>
        <v>88.94585895084757</v>
      </c>
      <c r="K118" s="7">
        <f>K83*regressions!J$38+regressions!J$39</f>
        <v>115.95488166206292</v>
      </c>
      <c r="L118" s="7">
        <f>L83*regressions!K$38+regressions!K$39</f>
        <v>10.535714315594648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6.488137804886995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103R1 (15-23)</v>
      </c>
      <c r="C119" s="7">
        <f>C84*regressions!B$38+regressions!B$39</f>
        <v>9.345473480026904</v>
      </c>
      <c r="D119" s="7">
        <f>D84*regressions!C$38+regressions!C$39</f>
        <v>4.93948156488985</v>
      </c>
      <c r="E119" s="7">
        <f>E84*regressions!D$38+regressions!D$39</f>
        <v>188.11721012464602</v>
      </c>
      <c r="F119" s="7">
        <f>F84*regressions!E$38+regressions!E$39</f>
        <v>116.09912605564251</v>
      </c>
      <c r="G119" s="7">
        <f>G84*regressions!F$38+regressions!F$39</f>
        <v>41.28214179339664</v>
      </c>
      <c r="H119" s="7">
        <f>H84*regressions!G$38+regressions!G$39</f>
        <v>31.264910233827187</v>
      </c>
      <c r="I119" s="7">
        <f>I84*regressions!H$38+regressions!H$39</f>
        <v>90.55799574732171</v>
      </c>
      <c r="J119" s="7">
        <f>J84*regressions!I$38+regressions!I$39</f>
        <v>64.34484124596563</v>
      </c>
      <c r="K119" s="7">
        <f>K84*regressions!J$38+regressions!J$39</f>
        <v>173.2456850304373</v>
      </c>
      <c r="L119" s="7">
        <f>L84*regressions!K$38+regressions!K$39</f>
        <v>3.7151041042994626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9.717646529700819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104R2 (37-47)</v>
      </c>
      <c r="C120" s="7">
        <f>C85*regressions!B$38+regressions!B$39</f>
        <v>6.678641400166321</v>
      </c>
      <c r="D120" s="7">
        <f>D85*regressions!C$38+regressions!C$39</f>
        <v>4.86977403473871</v>
      </c>
      <c r="E120" s="7">
        <f>E85*regressions!D$38+regressions!D$39</f>
        <v>804.7746927796522</v>
      </c>
      <c r="F120" s="7">
        <f>F85*regressions!E$38+regressions!E$39</f>
        <v>426.40257423987634</v>
      </c>
      <c r="G120" s="7">
        <f>G85*regressions!F$38+regressions!F$39</f>
        <v>21.338538458689687</v>
      </c>
      <c r="H120" s="7">
        <f>H85*regressions!G$38+regressions!G$39</f>
        <v>68.30996874812814</v>
      </c>
      <c r="I120" s="7">
        <f>I85*regressions!H$38+regressions!H$39</f>
        <v>78.39554833429266</v>
      </c>
      <c r="J120" s="7">
        <f>J85*regressions!I$38+regressions!I$39</f>
        <v>122.67546457781403</v>
      </c>
      <c r="K120" s="7">
        <f>K85*regressions!J$38+regressions!J$39</f>
        <v>87.58727678826234</v>
      </c>
      <c r="L120" s="7">
        <f>L85*regressions!K$38+regressions!K$39</f>
        <v>6.827932576404695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4.889185177345398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 (1)</v>
      </c>
      <c r="C121" s="7">
        <f>C86*regressions!B$38+regressions!B$39</f>
        <v>19.78771455587676</v>
      </c>
      <c r="D121" s="7">
        <f>D86*regressions!C$38+regressions!C$39</f>
        <v>320.8130480803246</v>
      </c>
      <c r="E121" s="7">
        <f>E86*regressions!D$38+regressions!D$39</f>
        <v>59.56119667994963</v>
      </c>
      <c r="F121" s="7">
        <f>F86*regressions!E$38+regressions!E$39</f>
        <v>31.16753591458955</v>
      </c>
      <c r="G121" s="7">
        <f>G86*regressions!F$38+regressions!F$39</f>
        <v>21.072150057563775</v>
      </c>
      <c r="H121" s="7">
        <f>H86*regressions!G$38+regressions!G$39</f>
        <v>21.29869594526666</v>
      </c>
      <c r="I121" s="7">
        <f>I86*regressions!H$38+regressions!H$39</f>
        <v>286.5748622673883</v>
      </c>
      <c r="J121" s="7">
        <f>J86*regressions!I$38+regressions!I$39</f>
        <v>42.93443806430624</v>
      </c>
      <c r="K121" s="7">
        <f>K86*regressions!J$38+regressions!J$39</f>
        <v>164.5511166443638</v>
      </c>
      <c r="L121" s="7">
        <f>L86*regressions!K$38+regressions!K$39</f>
        <v>113.85518204579691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9.227619164856188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 (4)</v>
      </c>
      <c r="C122" s="7">
        <f>C87*regressions!B$38+regressions!B$39</f>
        <v>26.858492701228208</v>
      </c>
      <c r="D122" s="7">
        <f>D87*regressions!C$38+regressions!C$39</f>
        <v>135.8156722231143</v>
      </c>
      <c r="E122" s="7">
        <f>E87*regressions!D$38+regressions!D$39</f>
        <v>1974.9881162520974</v>
      </c>
      <c r="F122" s="7">
        <f>F87*regressions!E$38+regressions!E$39</f>
        <v>687.5803024502512</v>
      </c>
      <c r="G122" s="7">
        <f>G87*regressions!F$38+regressions!F$39</f>
        <v>32.56918753855157</v>
      </c>
      <c r="H122" s="7">
        <f>H87*regressions!G$38+regressions!G$39</f>
        <v>68.0830521393755</v>
      </c>
      <c r="I122" s="7">
        <f>I87*regressions!H$38+regressions!H$39</f>
        <v>398.30676160788596</v>
      </c>
      <c r="J122" s="7">
        <f>J87*regressions!I$38+regressions!I$39</f>
        <v>129.42309505983545</v>
      </c>
      <c r="K122" s="7">
        <f>K87*regressions!J$38+regressions!J$39</f>
        <v>313.727110342441</v>
      </c>
      <c r="L122" s="7">
        <f>L87*regressions!K$38+regressions!K$39</f>
        <v>172.4458653808388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17.636516378777593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 (1)</v>
      </c>
      <c r="C123" s="7">
        <f>C88*regressions!B$38+regressions!B$39</f>
        <v>0.9679844798488912</v>
      </c>
      <c r="D123" s="7">
        <f>D88*regressions!C$38+regressions!C$39</f>
        <v>3.880198307030079</v>
      </c>
      <c r="E123" s="7">
        <f>E88*regressions!D$38+regressions!D$39</f>
        <v>3688.4576841625417</v>
      </c>
      <c r="F123" s="7">
        <f>F88*regressions!E$38+regressions!E$39</f>
        <v>2322.774733596728</v>
      </c>
      <c r="G123" s="7">
        <f>G88*regressions!F$38+regressions!F$39</f>
        <v>3.364862178151838</v>
      </c>
      <c r="H123" s="7">
        <f>H88*regressions!G$38+regressions!G$39</f>
        <v>130.93465419158719</v>
      </c>
      <c r="I123" s="7">
        <f>I88*regressions!H$38+regressions!H$39</f>
        <v>1.8994211266573466</v>
      </c>
      <c r="J123" s="7">
        <f>J88*regressions!I$38+regressions!I$39</f>
        <v>4.514577143004916</v>
      </c>
      <c r="K123" s="7">
        <f>K88*regressions!J$38+regressions!J$39</f>
        <v>10.883679981625537</v>
      </c>
      <c r="L123" s="7">
        <f>L88*regressions!K$38+regressions!K$39</f>
        <v>4.67802242131044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0.5676534856559116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105R3 (23-32)</v>
      </c>
      <c r="C124" s="7">
        <f>C89*regressions!B$38+regressions!B$39</f>
        <v>4.064357251419926</v>
      </c>
      <c r="D124" s="7">
        <f>D89*regressions!C$38+regressions!C$39</f>
        <v>5.564698557947066</v>
      </c>
      <c r="E124" s="7">
        <f>E89*regressions!D$38+regressions!D$39</f>
        <v>124.08441354256502</v>
      </c>
      <c r="F124" s="7">
        <f>F89*regressions!E$38+regressions!E$39</f>
        <v>233.79282494579914</v>
      </c>
      <c r="G124" s="7">
        <f>G89*regressions!F$38+regressions!F$39</f>
        <v>10.781856843708557</v>
      </c>
      <c r="H124" s="7">
        <f>H89*regressions!G$38+regressions!G$39</f>
        <v>48.59506145123114</v>
      </c>
      <c r="I124" s="7">
        <f>I89*regressions!H$38+regressions!H$39</f>
        <v>103.07032496639546</v>
      </c>
      <c r="J124" s="7">
        <f>J89*regressions!I$38+regressions!I$39</f>
        <v>78.12315088113994</v>
      </c>
      <c r="K124" s="7">
        <f>K89*regressions!J$38+regressions!J$39</f>
        <v>50.620865288857544</v>
      </c>
      <c r="L124" s="7">
        <f>L89*regressions!K$38+regressions!K$39</f>
        <v>1.5273794282483553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2.809051982203311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36R3 (98-106)</v>
      </c>
      <c r="C125" s="7">
        <f>C90*regressions!B$38+regressions!B$39</f>
        <v>6.968230129458167</v>
      </c>
      <c r="D125" s="7">
        <f>D90*regressions!C$38+regressions!C$39</f>
        <v>4.805405383991965</v>
      </c>
      <c r="E125" s="7">
        <f>E90*regressions!D$38+regressions!D$39</f>
        <v>261.44054966156017</v>
      </c>
      <c r="F125" s="7">
        <f>F90*regressions!E$38+regressions!E$39</f>
        <v>121.33558745679616</v>
      </c>
      <c r="G125" s="7">
        <f>G90*regressions!F$38+regressions!F$39</f>
        <v>35.08502646793817</v>
      </c>
      <c r="H125" s="7">
        <f>H90*regressions!G$38+regressions!G$39</f>
        <v>41.15720401341592</v>
      </c>
      <c r="I125" s="7">
        <f>I90*regressions!H$38+regressions!H$39</f>
        <v>88.53630518193025</v>
      </c>
      <c r="J125" s="7">
        <f>J90*regressions!I$38+regressions!I$39</f>
        <v>19.26751048265151</v>
      </c>
      <c r="K125" s="7">
        <f>K90*regressions!J$38+regressions!J$39</f>
        <v>143.76677296109074</v>
      </c>
      <c r="L125" s="7">
        <f>L90*regressions!K$38+regressions!K$39</f>
        <v>2.197639792670422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8.059428511381903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107R2 (35-45)</v>
      </c>
      <c r="C126" s="7">
        <f>C91*regressions!B$38+regressions!B$39</f>
        <v>9.220403259763508</v>
      </c>
      <c r="D126" s="7">
        <f>D91*regressions!C$38+regressions!C$39</f>
        <v>4.909417279104921</v>
      </c>
      <c r="E126" s="7">
        <f>E91*regressions!D$38+regressions!D$39</f>
        <v>632.8717003495889</v>
      </c>
      <c r="F126" s="7">
        <f>F91*regressions!E$38+regressions!E$39</f>
        <v>143.53361354257996</v>
      </c>
      <c r="G126" s="7">
        <f>G91*regressions!F$38+regressions!F$39</f>
        <v>40.50170329155211</v>
      </c>
      <c r="H126" s="7">
        <f>H91*regressions!G$38+regressions!G$39</f>
        <v>33.629927357612836</v>
      </c>
      <c r="I126" s="7">
        <f>I91*regressions!H$38+regressions!H$39</f>
        <v>88.30027811527117</v>
      </c>
      <c r="J126" s="7">
        <f>J91*regressions!I$38+regressions!I$39</f>
        <v>51.63434828855643</v>
      </c>
      <c r="K126" s="7">
        <f>K91*regressions!J$38+regressions!J$39</f>
        <v>160.93082837062286</v>
      </c>
      <c r="L126" s="7">
        <f>L91*regressions!K$38+regressions!K$39</f>
        <v>2.947388471936544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9.02757678261767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 (5)</v>
      </c>
      <c r="C127" s="7">
        <f>C92*regressions!B$38+regressions!B$39</f>
        <v>26.858492701228208</v>
      </c>
      <c r="D127" s="7">
        <f>D92*regressions!C$38+regressions!C$39</f>
        <v>135.8156722231143</v>
      </c>
      <c r="E127" s="7">
        <f>E92*regressions!D$38+regressions!D$39</f>
        <v>1974.9881162520974</v>
      </c>
      <c r="F127" s="7">
        <f>F92*regressions!E$38+regressions!E$39</f>
        <v>687.5803024502513</v>
      </c>
      <c r="G127" s="7">
        <f>G92*regressions!F$38+regressions!F$39</f>
        <v>32.56918753855157</v>
      </c>
      <c r="H127" s="7">
        <f>H92*regressions!G$38+regressions!G$39</f>
        <v>68.0830521393755</v>
      </c>
      <c r="I127" s="7">
        <f>I92*regressions!H$38+regressions!H$39</f>
        <v>398.30676160788585</v>
      </c>
      <c r="J127" s="7">
        <f>J92*regressions!I$38+regressions!I$39</f>
        <v>129.42309505983548</v>
      </c>
      <c r="K127" s="7">
        <f>K92*regressions!J$38+regressions!J$39</f>
        <v>313.727110342441</v>
      </c>
      <c r="L127" s="7">
        <f>L92*regressions!K$38+regressions!K$39</f>
        <v>172.44586538083877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17.636516378777593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BIR-2 (2)</v>
      </c>
      <c r="C128" s="7">
        <f>C93*regressions!B$38+regressions!B$39</f>
        <v>15.88228650777688</v>
      </c>
      <c r="D128" s="7">
        <f>D93*regressions!C$38+regressions!C$39</f>
        <v>9.7555769783492</v>
      </c>
      <c r="E128" s="7">
        <f>E93*regressions!D$38+regressions!D$39</f>
        <v>383.3736155401605</v>
      </c>
      <c r="F128" s="7">
        <f>F93*regressions!E$38+regressions!E$39</f>
        <v>167.48587224694583</v>
      </c>
      <c r="G128" s="7">
        <f>G93*regressions!F$38+regressions!F$39</f>
        <v>44.49833517231336</v>
      </c>
      <c r="H128" s="7">
        <f>H93*regressions!G$38+regressions!G$39</f>
        <v>56.69108432908078</v>
      </c>
      <c r="I128" s="7">
        <f>I93*regressions!H$38+regressions!H$39</f>
        <v>109.10245762045413</v>
      </c>
      <c r="J128" s="7">
        <f>J93*regressions!I$38+regressions!I$39</f>
        <v>127.9401238993195</v>
      </c>
      <c r="K128" s="7">
        <f>K93*regressions!J$38+regressions!J$39</f>
        <v>307.24443608127484</v>
      </c>
      <c r="L128" s="7">
        <f>L93*regressions!K$38+regressions!K$39</f>
        <v>17.672836395651068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17.271333316683325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109R2 (77-95)</v>
      </c>
      <c r="C129" s="7">
        <f>C94*regressions!B$38+regressions!B$39</f>
        <v>10.749649559352617</v>
      </c>
      <c r="D129" s="7">
        <f>D94*regressions!C$38+regressions!C$39</f>
        <v>5.018967609953146</v>
      </c>
      <c r="E129" s="7">
        <f>E94*regressions!D$38+regressions!D$39</f>
        <v>721.7720463040026</v>
      </c>
      <c r="F129" s="7">
        <f>F94*regressions!E$38+regressions!E$39</f>
        <v>165.6496898722805</v>
      </c>
      <c r="G129" s="7">
        <f>G94*regressions!F$38+regressions!F$39</f>
        <v>48.23648393198891</v>
      </c>
      <c r="H129" s="7">
        <f>H94*regressions!G$38+regressions!G$39</f>
        <v>36.44170381175974</v>
      </c>
      <c r="I129" s="7">
        <f>I94*regressions!H$38+regressions!H$39</f>
        <v>70.5723129319547</v>
      </c>
      <c r="J129" s="7">
        <f>J94*regressions!I$38+regressions!I$39</f>
        <v>56.144061474068344</v>
      </c>
      <c r="K129" s="7">
        <f>K94*regressions!J$38+regressions!J$39</f>
        <v>187.55616684889293</v>
      </c>
      <c r="L129" s="7">
        <f>L94*regressions!K$38+regressions!K$39</f>
        <v>5.254831870891811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10.529556093883645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111R2 (6-14)</v>
      </c>
      <c r="C130" s="7">
        <f>C95*regressions!B$38+regressions!B$39</f>
        <v>2.5202356060741975</v>
      </c>
      <c r="D130" s="7">
        <f>D95*regressions!C$38+regressions!C$39</f>
        <v>3.9081293318000774</v>
      </c>
      <c r="E130" s="7">
        <f>E95*regressions!D$38+regressions!D$39</f>
        <v>1335.4661042581374</v>
      </c>
      <c r="F130" s="7">
        <f>F95*regressions!E$38+regressions!E$39</f>
        <v>1214.1573506286154</v>
      </c>
      <c r="G130" s="7">
        <f>G95*regressions!F$38+regressions!F$39</f>
        <v>10.826265798614331</v>
      </c>
      <c r="H130" s="7">
        <f>H95*regressions!G$38+regressions!G$39</f>
        <v>92.51277921546756</v>
      </c>
      <c r="I130" s="7">
        <f>I95*regressions!H$38+regressions!H$39</f>
        <v>48.99405895289162</v>
      </c>
      <c r="J130" s="7">
        <f>J95*regressions!I$38+regressions!I$39</f>
        <v>59.366248082680855</v>
      </c>
      <c r="K130" s="7">
        <f>K95*regressions!J$38+regressions!J$39</f>
        <v>38.83810180072531</v>
      </c>
      <c r="L130" s="7">
        <f>L95*regressions!K$38+regressions!K$39</f>
        <v>0.8997035879537546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2.1536852519568948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JGb-1 (1)</v>
      </c>
      <c r="C131" s="7">
        <f>C96*regressions!B$38+regressions!B$39</f>
        <v>10.998275179199647</v>
      </c>
      <c r="D131" s="7">
        <f>D96*regressions!C$38+regressions!C$39</f>
        <v>67.46257172314893</v>
      </c>
      <c r="E131" s="7">
        <f>E96*regressions!D$38+regressions!D$39</f>
        <v>48.9042580110031</v>
      </c>
      <c r="F131" s="7">
        <f>F96*regressions!E$38+regressions!E$39</f>
        <v>24.852391457592965</v>
      </c>
      <c r="G131" s="7">
        <f>G96*regressions!F$38+regressions!F$39</f>
        <v>36.21149766415561</v>
      </c>
      <c r="H131" s="7">
        <f>H96*regressions!G$38+regressions!G$39</f>
        <v>73.18786186247655</v>
      </c>
      <c r="I131" s="7">
        <f>I96*regressions!H$38+regressions!H$39</f>
        <v>339.33716164289535</v>
      </c>
      <c r="J131" s="7">
        <f>J96*regressions!I$38+regressions!I$39</f>
        <v>86.49064838740898</v>
      </c>
      <c r="K131" s="7">
        <f>K96*regressions!J$38+regressions!J$39</f>
        <v>618.0432253729432</v>
      </c>
      <c r="L131" s="7">
        <f>L96*regressions!K$38+regressions!K$39</f>
        <v>25.741744272843505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34.77556708747923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 (6)</v>
      </c>
      <c r="C132" s="7">
        <f>C97*regressions!B$38+regressions!B$39</f>
        <v>26.858492701228208</v>
      </c>
      <c r="D132" s="7">
        <f>D97*regressions!C$38+regressions!C$39</f>
        <v>135.8156722231143</v>
      </c>
      <c r="E132" s="7">
        <f>E97*regressions!D$38+regressions!D$39</f>
        <v>1974.9881162520976</v>
      </c>
      <c r="F132" s="7">
        <f>F97*regressions!E$38+regressions!E$39</f>
        <v>687.5803024502512</v>
      </c>
      <c r="G132" s="7">
        <f>G97*regressions!F$38+regressions!F$39</f>
        <v>32.56918753855157</v>
      </c>
      <c r="H132" s="7">
        <f>H97*regressions!G$38+regressions!G$39</f>
        <v>68.0830521393755</v>
      </c>
      <c r="I132" s="7">
        <f>I97*regressions!H$38+regressions!H$39</f>
        <v>398.30676160788596</v>
      </c>
      <c r="J132" s="7">
        <f>J97*regressions!I$38+regressions!I$39</f>
        <v>129.42309505983545</v>
      </c>
      <c r="K132" s="7">
        <f>K97*regressions!J$38+regressions!J$39</f>
        <v>313.727110342441</v>
      </c>
      <c r="L132" s="7">
        <f>L97*regressions!K$38+regressions!K$39</f>
        <v>172.44586538083877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17.636516378777593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111R3 (131-138)</v>
      </c>
      <c r="C133" s="7">
        <f>C98*regressions!B$38+regressions!B$39</f>
        <v>1.6056826237545079</v>
      </c>
      <c r="D133" s="7">
        <f>D98*regressions!C$38+regressions!C$39</f>
        <v>3.7700353603896675</v>
      </c>
      <c r="E133" s="7">
        <f>E98*regressions!D$38+regressions!D$39</f>
        <v>4089.963687179703</v>
      </c>
      <c r="F133" s="7">
        <f>F98*regressions!E$38+regressions!E$39</f>
        <v>1574.964873029906</v>
      </c>
      <c r="G133" s="7">
        <f>G98*regressions!F$38+regressions!F$39</f>
        <v>7.96210914742589</v>
      </c>
      <c r="H133" s="7">
        <f>H98*regressions!G$38+regressions!G$39</f>
        <v>114.5478490103632</v>
      </c>
      <c r="I133" s="7">
        <f>I98*regressions!H$38+regressions!H$39</f>
        <v>31.629067241447668</v>
      </c>
      <c r="J133" s="7">
        <f>J98*regressions!I$38+regressions!I$39</f>
        <v>69.52942688603082</v>
      </c>
      <c r="K133" s="7">
        <f>K98*regressions!J$38+regressions!J$39</f>
        <v>53.317507386636954</v>
      </c>
      <c r="L133" s="7">
        <f>L98*regressions!K$38+regressions!K$39</f>
        <v>2.606590013428414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2.972091270615536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 (2)</v>
      </c>
      <c r="C134" s="7">
        <f>C99*regressions!B$38+regressions!B$39</f>
        <v>0.7030424180846293</v>
      </c>
      <c r="D134" s="7">
        <f>D99*regressions!C$38+regressions!C$39</f>
        <v>13.148534707339868</v>
      </c>
      <c r="E134" s="7">
        <f>E99*regressions!D$38+regressions!D$39</f>
        <v>2802.357838206477</v>
      </c>
      <c r="F134" s="7">
        <f>F99*regressions!E$38+regressions!E$39</f>
        <v>2444.7128062745683</v>
      </c>
      <c r="G134" s="7">
        <f>G99*regressions!F$38+regressions!F$39</f>
        <v>7.350029960762362</v>
      </c>
      <c r="H134" s="7">
        <f>H99*regressions!G$38+regressions!G$39</f>
        <v>116.04613720404217</v>
      </c>
      <c r="I134" s="7">
        <f>I99*regressions!H$38+regressions!H$39</f>
        <v>1.9586316551127871</v>
      </c>
      <c r="J134" s="7">
        <f>J99*regressions!I$38+regressions!I$39</f>
        <v>2.635614907336201</v>
      </c>
      <c r="K134" s="7">
        <f>K99*regressions!J$38+regressions!J$39</f>
        <v>26.434398575953246</v>
      </c>
      <c r="L134" s="7">
        <f>L99*regressions!K$38+regressions!K$39</f>
        <v>4.958009413930214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1.4590716836442896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113R2 (7-22)</v>
      </c>
      <c r="C135" s="7">
        <f>C100*regressions!B$38+regressions!B$39</f>
        <v>56.0367178806752</v>
      </c>
      <c r="D135" s="7">
        <f>D100*regressions!C$38+regressions!C$39</f>
        <v>11.627549269106733</v>
      </c>
      <c r="E135" s="7">
        <f>E100*regressions!D$38+regressions!D$39</f>
        <v>58.99283168308979</v>
      </c>
      <c r="F135" s="7">
        <f>F100*regressions!E$38+regressions!E$39</f>
        <v>78.926973300416</v>
      </c>
      <c r="G135" s="7">
        <f>G100*regressions!F$38+regressions!F$39</f>
        <v>37.134371367909964</v>
      </c>
      <c r="H135" s="7">
        <f>H100*regressions!G$38+regressions!G$39</f>
        <v>95.47356446045157</v>
      </c>
      <c r="I135" s="7">
        <f>I100*regressions!H$38+regressions!H$39</f>
        <v>105.24344153552997</v>
      </c>
      <c r="J135" s="7">
        <f>J100*regressions!I$38+regressions!I$39</f>
        <v>9.368152510318911</v>
      </c>
      <c r="K135" s="7">
        <f>K100*regressions!J$38+regressions!J$39</f>
        <v>999.741574226823</v>
      </c>
      <c r="L135" s="7">
        <f>L100*regressions!K$38+regressions!K$39</f>
        <v>96.78901225264224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56.26396648545036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113R2 (145-149)</v>
      </c>
      <c r="C136" s="7">
        <f>C101*regressions!B$38+regressions!B$39</f>
        <v>9.399973168747406</v>
      </c>
      <c r="D136" s="7">
        <f>D101*regressions!C$38+regressions!C$39</f>
        <v>5.754182933265266</v>
      </c>
      <c r="E136" s="7">
        <f>E101*regressions!D$38+regressions!D$39</f>
        <v>462.28910229162767</v>
      </c>
      <c r="F136" s="7">
        <f>F101*regressions!E$38+regressions!E$39</f>
        <v>279.92552457774514</v>
      </c>
      <c r="G136" s="7">
        <f>G101*regressions!F$38+regressions!F$39</f>
        <v>21.69370687306721</v>
      </c>
      <c r="H136" s="7">
        <f>H101*regressions!G$38+regressions!G$39</f>
        <v>59.73176923756935</v>
      </c>
      <c r="I136" s="7">
        <f>I101*regressions!H$38+regressions!H$39</f>
        <v>81.04165268181167</v>
      </c>
      <c r="J136" s="7">
        <f>J101*regressions!I$38+regressions!I$39</f>
        <v>49.56592077439271</v>
      </c>
      <c r="K136" s="7">
        <f>K101*regressions!J$38+regressions!J$39</f>
        <v>89.92026417645957</v>
      </c>
      <c r="L136" s="7">
        <f>L101*regressions!K$38+regressions!K$39</f>
        <v>16.225791643832977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5.035262263086407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 (7)</v>
      </c>
      <c r="C137" s="7">
        <f>C102*regressions!B$38+regressions!B$39</f>
        <v>26.858492701228208</v>
      </c>
      <c r="D137" s="7">
        <f>D102*regressions!C$38+regressions!C$39</f>
        <v>135.8156722231143</v>
      </c>
      <c r="E137" s="7">
        <f>E102*regressions!D$38+regressions!D$39</f>
        <v>1974.9881162520974</v>
      </c>
      <c r="F137" s="7">
        <f>F102*regressions!E$38+regressions!E$39</f>
        <v>687.5803024502512</v>
      </c>
      <c r="G137" s="7">
        <f>G102*regressions!F$38+regressions!F$39</f>
        <v>32.56918753855157</v>
      </c>
      <c r="H137" s="7">
        <f>H102*regressions!G$38+regressions!G$39</f>
        <v>68.0830521393755</v>
      </c>
      <c r="I137" s="7">
        <f>I102*regressions!H$38+regressions!H$39</f>
        <v>398.30676160788596</v>
      </c>
      <c r="J137" s="7">
        <f>J102*regressions!I$38+regressions!I$39</f>
        <v>129.42309505983542</v>
      </c>
      <c r="K137" s="7">
        <f>K102*regressions!J$38+regressions!J$39</f>
        <v>313.727110342441</v>
      </c>
      <c r="L137" s="7">
        <f>L102*regressions!K$38+regressions!K$39</f>
        <v>172.4458653808388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17.636516378777593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 (2)</v>
      </c>
      <c r="C138" s="7">
        <f>C103*regressions!B$38+regressions!B$39</f>
        <v>20.508780567042795</v>
      </c>
      <c r="D138" s="7">
        <f>D103*regressions!C$38+regressions!C$39</f>
        <v>325.4644743596268</v>
      </c>
      <c r="E138" s="7">
        <f>E103*regressions!D$38+regressions!D$39</f>
        <v>61.648127524187046</v>
      </c>
      <c r="F138" s="7">
        <f>F103*regressions!E$38+regressions!E$39</f>
        <v>30.188152794441535</v>
      </c>
      <c r="G138" s="7">
        <f>G103*regressions!F$38+regressions!F$39</f>
        <v>21.318985080433716</v>
      </c>
      <c r="H138" s="7">
        <f>H103*regressions!G$38+regressions!G$39</f>
        <v>23.976359269569915</v>
      </c>
      <c r="I138" s="7">
        <f>I103*regressions!H$38+regressions!H$39</f>
        <v>287.6784008923786</v>
      </c>
      <c r="J138" s="7">
        <f>J103*regressions!I$38+regressions!I$39</f>
        <v>43.290688481588646</v>
      </c>
      <c r="K138" s="7">
        <f>K103*regressions!J$38+regressions!J$39</f>
        <v>161.2044791847017</v>
      </c>
      <c r="L138" s="7">
        <f>L103*regressions!K$38+regressions!K$39</f>
        <v>122.64179711323376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9.049589045664423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 (2)</v>
      </c>
      <c r="C139" s="7">
        <f>C104*regressions!B$38+regressions!B$39</f>
        <v>1.0934534471628032</v>
      </c>
      <c r="D139" s="7">
        <f>D104*regressions!C$38+regressions!C$39</f>
        <v>3.333842170208413</v>
      </c>
      <c r="E139" s="7">
        <f>E104*regressions!D$38+regressions!D$39</f>
        <v>-6.046393947259626</v>
      </c>
      <c r="F139" s="7">
        <f>F104*regressions!E$38+regressions!E$39</f>
        <v>1.8438104427392246</v>
      </c>
      <c r="G139" s="7">
        <f>G104*regressions!F$38+regressions!F$39</f>
        <v>0.3027768738428388</v>
      </c>
      <c r="H139" s="7">
        <f>H104*regressions!G$38+regressions!G$39</f>
        <v>-3.388054870226333</v>
      </c>
      <c r="I139" s="7">
        <f>I104*regressions!H$38+regressions!H$39</f>
        <v>1.59560689484064</v>
      </c>
      <c r="J139" s="7">
        <f>J104*regressions!I$38+regressions!I$39</f>
        <v>3.4924251788471707</v>
      </c>
      <c r="K139" s="7">
        <f>K104*regressions!J$38+regressions!J$39</f>
        <v>2.8951325772149246</v>
      </c>
      <c r="L139" s="7">
        <f>L104*regressions!K$38+regressions!K$39</f>
        <v>1.7865112850924205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0.13746316017012206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DTS-1 (2)</v>
      </c>
      <c r="C140" s="7">
        <f>C105*regressions!B$38+regressions!B$39</f>
        <v>0.884310805263406</v>
      </c>
      <c r="D140" s="7">
        <f>D105*regressions!C$38+regressions!C$39</f>
        <v>3.9787219932251854</v>
      </c>
      <c r="E140" s="7">
        <f>E105*regressions!D$38+regressions!D$39</f>
        <v>3613.026557548814</v>
      </c>
      <c r="F140" s="7">
        <f>F105*regressions!E$38+regressions!E$39</f>
        <v>2232.7274409429747</v>
      </c>
      <c r="G140" s="7">
        <f>G105*regressions!F$38+regressions!F$39</f>
        <v>3.6388613883686536</v>
      </c>
      <c r="H140" s="7">
        <f>H105*regressions!G$38+regressions!G$39</f>
        <v>130.13775142847425</v>
      </c>
      <c r="I140" s="7">
        <f>I105*regressions!H$38+regressions!H$39</f>
        <v>1.8049699768069225</v>
      </c>
      <c r="J140" s="7">
        <f>J105*regressions!I$38+regressions!I$39</f>
        <v>4.805126482920893</v>
      </c>
      <c r="K140" s="7">
        <f>K105*regressions!J$38+regressions!J$39</f>
        <v>10.645114776953225</v>
      </c>
      <c r="L140" s="7">
        <f>L105*regressions!K$38+regressions!K$39</f>
        <v>0.5522367813058497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0.5743396006034108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JGb-1 (2)</v>
      </c>
      <c r="C141" s="7">
        <f>C106*regressions!B$38+regressions!B$39</f>
        <v>10.667792586429586</v>
      </c>
      <c r="D141" s="7">
        <f>D106*regressions!C$38+regressions!C$39</f>
        <v>66.56581912664461</v>
      </c>
      <c r="E141" s="7">
        <f>E106*regressions!D$38+regressions!D$39</f>
        <v>45.31998021964084</v>
      </c>
      <c r="F141" s="7">
        <f>F106*regressions!E$38+regressions!E$39</f>
        <v>25.04150842074448</v>
      </c>
      <c r="G141" s="7">
        <f>G106*regressions!F$38+regressions!F$39</f>
        <v>36.24502602162713</v>
      </c>
      <c r="H141" s="7">
        <f>H106*regressions!G$38+regressions!G$39</f>
        <v>73.60011776931626</v>
      </c>
      <c r="I141" s="7">
        <f>I106*regressions!H$38+regressions!H$39</f>
        <v>333.4156488002484</v>
      </c>
      <c r="J141" s="7">
        <f>J106*regressions!I$38+regressions!I$39</f>
        <v>85.51049224515997</v>
      </c>
      <c r="K141" s="7">
        <f>K106*regressions!J$38+regressions!J$39</f>
        <v>643.6329451071182</v>
      </c>
      <c r="L141" s="7">
        <f>L106*regressions!K$38+regressions!K$39</f>
        <v>27.739264746069264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36.20813737430815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 (8)</v>
      </c>
      <c r="C142" s="7">
        <f>C107*regressions!B$38+regressions!B$39</f>
        <v>26.858492701228208</v>
      </c>
      <c r="D142" s="7">
        <f>D107*regressions!C$38+regressions!C$39</f>
        <v>135.8156722231143</v>
      </c>
      <c r="E142" s="7">
        <f>E107*regressions!D$38+regressions!D$39</f>
        <v>1974.9881162520974</v>
      </c>
      <c r="F142" s="7">
        <f>F107*regressions!E$38+regressions!E$39</f>
        <v>687.5803024502512</v>
      </c>
      <c r="G142" s="7">
        <f>G107*regressions!F$38+regressions!F$39</f>
        <v>32.56918753855157</v>
      </c>
      <c r="H142" s="7">
        <f>H107*regressions!G$38+regressions!G$39</f>
        <v>68.0830521393755</v>
      </c>
      <c r="I142" s="7">
        <f>I107*regressions!H$38+regressions!H$39</f>
        <v>398.30676160788596</v>
      </c>
      <c r="J142" s="7">
        <f>J107*regressions!I$38+regressions!I$39</f>
        <v>129.42309505983545</v>
      </c>
      <c r="K142" s="7">
        <f>K107*regressions!J$38+regressions!J$39</f>
        <v>313.727110342441</v>
      </c>
      <c r="L142" s="7">
        <f>L107*regressions!K$38+regressions!K$39</f>
        <v>172.4458653808388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17.636516378777593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880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885</v>
      </c>
      <c r="D145" s="20" t="s">
        <v>889</v>
      </c>
      <c r="E145" s="20" t="s">
        <v>886</v>
      </c>
      <c r="F145" s="20" t="s">
        <v>855</v>
      </c>
      <c r="G145" s="20" t="s">
        <v>854</v>
      </c>
      <c r="H145" s="20" t="s">
        <v>856</v>
      </c>
      <c r="I145" s="20" t="s">
        <v>890</v>
      </c>
      <c r="J145" s="20" t="s">
        <v>894</v>
      </c>
      <c r="K145" s="20" t="s">
        <v>717</v>
      </c>
      <c r="L145" s="20" t="s">
        <v>895</v>
      </c>
      <c r="N145" s="73" t="s">
        <v>813</v>
      </c>
    </row>
    <row r="146" spans="1:14" s="116" customFormat="1" ht="11.25">
      <c r="A146" s="115">
        <v>1</v>
      </c>
      <c r="B146" s="116" t="str">
        <f>'recalc raw'!C3</f>
        <v>Drift (1)</v>
      </c>
      <c r="C146" s="117">
        <f aca="true" t="shared" si="11" ref="C146:C177">C111*2.139</f>
        <v>57.45031588792713</v>
      </c>
      <c r="D146" s="117">
        <f aca="true" t="shared" si="12" ref="D146:D177">D111*1.889</f>
        <v>256.5558048294629</v>
      </c>
      <c r="E146" s="117">
        <f aca="true" t="shared" si="13" ref="E146:E177">E111*1.43</f>
        <v>2824.233006240499</v>
      </c>
      <c r="F146" s="117">
        <f aca="true" t="shared" si="14" ref="F146:F177">F111*1.658</f>
        <v>1140.0081414625165</v>
      </c>
      <c r="G146" s="117">
        <f aca="true" t="shared" si="15" ref="G146:G177">G111*1.291</f>
        <v>42.046821112270074</v>
      </c>
      <c r="H146" s="117">
        <f aca="true" t="shared" si="16" ref="H146:H177">H111*1.399</f>
        <v>95.24818994298631</v>
      </c>
      <c r="I146" s="117">
        <f aca="true" t="shared" si="17" ref="I146:I177">I111*1.348</f>
        <v>536.9175146474303</v>
      </c>
      <c r="J146" s="117">
        <f aca="true" t="shared" si="18" ref="J146:J177">J111*1.205</f>
        <v>155.95482954710172</v>
      </c>
      <c r="K146" s="117">
        <f aca="true" t="shared" si="19" ref="K146:K177">K111*2.291</f>
        <v>718.7488097945323</v>
      </c>
      <c r="L146" s="117">
        <f aca="true" t="shared" si="20" ref="L146:L177">L111*1.668</f>
        <v>287.63970345523904</v>
      </c>
      <c r="N146" s="118">
        <f>SUM(C146:J146,L146)</f>
        <v>5396.054327125433</v>
      </c>
    </row>
    <row r="147" spans="1:14" s="116" customFormat="1" ht="11.25">
      <c r="A147" s="115">
        <f>A146+1</f>
        <v>2</v>
      </c>
      <c r="B147" s="116" t="str">
        <f>'recalc raw'!C4</f>
        <v>Blank 1</v>
      </c>
      <c r="C147" s="117">
        <f t="shared" si="11"/>
        <v>2.427622068214894</v>
      </c>
      <c r="D147" s="117">
        <f t="shared" si="12"/>
        <v>6.667505159732257</v>
      </c>
      <c r="E147" s="117">
        <f t="shared" si="13"/>
        <v>-9.164886558625517</v>
      </c>
      <c r="F147" s="117">
        <f t="shared" si="14"/>
        <v>5.0696373598477935</v>
      </c>
      <c r="G147" s="117">
        <f t="shared" si="15"/>
        <v>0.4771315002987659</v>
      </c>
      <c r="H147" s="117">
        <f t="shared" si="16"/>
        <v>-4.449899739002147</v>
      </c>
      <c r="I147" s="117">
        <f t="shared" si="17"/>
        <v>2.013471915719912</v>
      </c>
      <c r="J147" s="117">
        <f t="shared" si="18"/>
        <v>1.8621463500486497</v>
      </c>
      <c r="K147" s="117">
        <f t="shared" si="19"/>
        <v>9.702222141434348</v>
      </c>
      <c r="L147" s="117">
        <f t="shared" si="20"/>
        <v>3.156477734723384</v>
      </c>
      <c r="N147" s="117">
        <f aca="true" t="shared" si="21" ref="N147:N177">SUM(C147:J147,L147)</f>
        <v>8.059205790957993</v>
      </c>
    </row>
    <row r="148" spans="1:14" ht="11.25">
      <c r="A148" s="25">
        <f aca="true" t="shared" si="22" ref="A148:A166">A147+1</f>
        <v>3</v>
      </c>
      <c r="B148" s="1" t="str">
        <f>'recalc raw'!C5</f>
        <v>BIR-1 (1)</v>
      </c>
      <c r="C148" s="7">
        <f t="shared" si="11"/>
        <v>33.796888479992106</v>
      </c>
      <c r="D148" s="7">
        <f t="shared" si="12"/>
        <v>18.32109495774552</v>
      </c>
      <c r="E148" s="7">
        <f t="shared" si="13"/>
        <v>548.7498497256253</v>
      </c>
      <c r="F148" s="7">
        <f t="shared" si="14"/>
        <v>282.8376589275652</v>
      </c>
      <c r="G148" s="7">
        <f t="shared" si="15"/>
        <v>57.10144753737622</v>
      </c>
      <c r="H148" s="7">
        <f t="shared" si="16"/>
        <v>78.14678595598072</v>
      </c>
      <c r="I148" s="7">
        <f t="shared" si="17"/>
        <v>148.60257485913837</v>
      </c>
      <c r="J148" s="7">
        <f t="shared" si="18"/>
        <v>147.39570648250896</v>
      </c>
      <c r="K148" s="7">
        <f t="shared" si="19"/>
        <v>731.166045457434</v>
      </c>
      <c r="L148" s="7">
        <f t="shared" si="20"/>
        <v>23.792085410261386</v>
      </c>
      <c r="N148" s="7">
        <f t="shared" si="21"/>
        <v>1338.7440923361937</v>
      </c>
    </row>
    <row r="149" spans="1:14" s="116" customFormat="1" ht="11.25">
      <c r="A149" s="115">
        <f t="shared" si="22"/>
        <v>4</v>
      </c>
      <c r="B149" s="116" t="str">
        <f>'recalc raw'!C6</f>
        <v>Drift (2)</v>
      </c>
      <c r="C149" s="117">
        <f t="shared" si="11"/>
        <v>57.450315887927125</v>
      </c>
      <c r="D149" s="117">
        <f t="shared" si="12"/>
        <v>256.5558048294629</v>
      </c>
      <c r="E149" s="117">
        <f t="shared" si="13"/>
        <v>2824.2330062404994</v>
      </c>
      <c r="F149" s="117">
        <f t="shared" si="14"/>
        <v>1140.0081414625165</v>
      </c>
      <c r="G149" s="117">
        <f t="shared" si="15"/>
        <v>42.046821112270074</v>
      </c>
      <c r="H149" s="117">
        <f t="shared" si="16"/>
        <v>95.24818994298631</v>
      </c>
      <c r="I149" s="117">
        <f t="shared" si="17"/>
        <v>536.9175146474303</v>
      </c>
      <c r="J149" s="117">
        <f t="shared" si="18"/>
        <v>155.9548295471017</v>
      </c>
      <c r="K149" s="117">
        <f t="shared" si="19"/>
        <v>718.7488097945321</v>
      </c>
      <c r="L149" s="117">
        <f t="shared" si="20"/>
        <v>287.63970345523904</v>
      </c>
      <c r="N149" s="118">
        <f t="shared" si="21"/>
        <v>5396.054327125433</v>
      </c>
    </row>
    <row r="150" spans="1:14" ht="11.25">
      <c r="A150" s="25">
        <f t="shared" si="22"/>
        <v>5</v>
      </c>
      <c r="B150" s="1" t="str">
        <f>'recalc raw'!C7</f>
        <v>JP-1 (1)</v>
      </c>
      <c r="C150" s="7">
        <f t="shared" si="11"/>
        <v>1.8263410471951138</v>
      </c>
      <c r="D150" s="7">
        <f t="shared" si="12"/>
        <v>25.050352908766488</v>
      </c>
      <c r="E150" s="7">
        <f t="shared" si="13"/>
        <v>4015.653109205821</v>
      </c>
      <c r="F150" s="7">
        <f t="shared" si="14"/>
        <v>4104.300580334799</v>
      </c>
      <c r="G150" s="7">
        <f t="shared" si="15"/>
        <v>9.476644476039393</v>
      </c>
      <c r="H150" s="7">
        <f t="shared" si="16"/>
        <v>155.16238829039438</v>
      </c>
      <c r="I150" s="7">
        <f t="shared" si="17"/>
        <v>2.6871856993621446</v>
      </c>
      <c r="J150" s="7">
        <f t="shared" si="18"/>
        <v>7.281092108983972</v>
      </c>
      <c r="K150" s="7">
        <f t="shared" si="19"/>
        <v>63.16022193159222</v>
      </c>
      <c r="L150" s="7">
        <f t="shared" si="20"/>
        <v>11.299494769213746</v>
      </c>
      <c r="N150" s="7">
        <f t="shared" si="21"/>
        <v>8332.737188840574</v>
      </c>
    </row>
    <row r="151" spans="1:14" s="122" customFormat="1" ht="11.25">
      <c r="A151" s="121">
        <f t="shared" si="22"/>
        <v>6</v>
      </c>
      <c r="B151" s="122" t="str">
        <f>'recalc raw'!C8</f>
        <v>101R3 (0-14)</v>
      </c>
      <c r="C151" s="109">
        <f t="shared" si="11"/>
        <v>13.04191041669878</v>
      </c>
      <c r="D151" s="109">
        <f t="shared" si="12"/>
        <v>16.39398100513385</v>
      </c>
      <c r="E151" s="109">
        <f t="shared" si="13"/>
        <v>2751.6068897031423</v>
      </c>
      <c r="F151" s="109">
        <f t="shared" si="14"/>
        <v>372.70272724773946</v>
      </c>
      <c r="G151" s="109">
        <f t="shared" si="15"/>
        <v>41.01352363086123</v>
      </c>
      <c r="H151" s="109">
        <f t="shared" si="16"/>
        <v>51.36026410626733</v>
      </c>
      <c r="I151" s="109">
        <f t="shared" si="17"/>
        <v>112.01437664829314</v>
      </c>
      <c r="J151" s="109">
        <f t="shared" si="18"/>
        <v>8.049945922540365</v>
      </c>
      <c r="K151" s="109">
        <f t="shared" si="19"/>
        <v>279.2360110599847</v>
      </c>
      <c r="L151" s="109">
        <f t="shared" si="20"/>
        <v>8.703640414395961</v>
      </c>
      <c r="N151" s="112">
        <f t="shared" si="21"/>
        <v>3374.8872590950727</v>
      </c>
    </row>
    <row r="152" spans="1:14" s="116" customFormat="1" ht="11.25">
      <c r="A152" s="115">
        <f t="shared" si="22"/>
        <v>7</v>
      </c>
      <c r="B152" s="116" t="str">
        <f>'recalc raw'!C9</f>
        <v>Drift (3)</v>
      </c>
      <c r="C152" s="117">
        <f t="shared" si="11"/>
        <v>57.45031588792713</v>
      </c>
      <c r="D152" s="117">
        <f t="shared" si="12"/>
        <v>256.5558048294629</v>
      </c>
      <c r="E152" s="117">
        <f t="shared" si="13"/>
        <v>2824.233006240499</v>
      </c>
      <c r="F152" s="117">
        <f t="shared" si="14"/>
        <v>1140.0081414625165</v>
      </c>
      <c r="G152" s="117">
        <f t="shared" si="15"/>
        <v>42.046821112270074</v>
      </c>
      <c r="H152" s="117">
        <f t="shared" si="16"/>
        <v>95.24818994298631</v>
      </c>
      <c r="I152" s="117">
        <f t="shared" si="17"/>
        <v>536.9175146474303</v>
      </c>
      <c r="J152" s="117">
        <f t="shared" si="18"/>
        <v>155.95482954710172</v>
      </c>
      <c r="K152" s="117">
        <f t="shared" si="19"/>
        <v>718.7488097945323</v>
      </c>
      <c r="L152" s="117">
        <f t="shared" si="20"/>
        <v>287.63970345523904</v>
      </c>
      <c r="N152" s="118">
        <f t="shared" si="21"/>
        <v>5396.054327125433</v>
      </c>
    </row>
    <row r="153" spans="1:14" ht="11.25">
      <c r="A153" s="25">
        <f t="shared" si="22"/>
        <v>8</v>
      </c>
      <c r="B153" s="1" t="str">
        <f>'recalc raw'!C10</f>
        <v>102R1 (99-109)</v>
      </c>
      <c r="C153" s="7">
        <f t="shared" si="11"/>
        <v>18.77432001170353</v>
      </c>
      <c r="D153" s="7">
        <f t="shared" si="12"/>
        <v>9.068750348302423</v>
      </c>
      <c r="E153" s="7">
        <f t="shared" si="13"/>
        <v>2320.389111839521</v>
      </c>
      <c r="F153" s="7">
        <f t="shared" si="14"/>
        <v>427.4849296635505</v>
      </c>
      <c r="G153" s="7">
        <f t="shared" si="15"/>
        <v>34.538670032433885</v>
      </c>
      <c r="H153" s="7">
        <f t="shared" si="16"/>
        <v>54.96004970561015</v>
      </c>
      <c r="I153" s="7">
        <f t="shared" si="17"/>
        <v>112.63075285173092</v>
      </c>
      <c r="J153" s="7">
        <f t="shared" si="18"/>
        <v>107.17976003577132</v>
      </c>
      <c r="K153" s="7">
        <f t="shared" si="19"/>
        <v>265.6526338877861</v>
      </c>
      <c r="L153" s="7">
        <f t="shared" si="20"/>
        <v>17.57357147841187</v>
      </c>
      <c r="N153" s="7">
        <f t="shared" si="21"/>
        <v>3102.599915967036</v>
      </c>
    </row>
    <row r="154" spans="1:14" ht="11.25">
      <c r="A154" s="25">
        <f t="shared" si="22"/>
        <v>9</v>
      </c>
      <c r="B154" s="1" t="str">
        <f>'recalc raw'!C11</f>
        <v>103R1 (15-23)</v>
      </c>
      <c r="C154" s="7">
        <f t="shared" si="11"/>
        <v>19.989967773777543</v>
      </c>
      <c r="D154" s="7">
        <f t="shared" si="12"/>
        <v>9.330680676076927</v>
      </c>
      <c r="E154" s="7">
        <f t="shared" si="13"/>
        <v>269.0076104782438</v>
      </c>
      <c r="F154" s="7">
        <f t="shared" si="14"/>
        <v>192.49235100025527</v>
      </c>
      <c r="G154" s="7">
        <f t="shared" si="15"/>
        <v>53.29524505527506</v>
      </c>
      <c r="H154" s="7">
        <f t="shared" si="16"/>
        <v>43.739609417124235</v>
      </c>
      <c r="I154" s="7">
        <f t="shared" si="17"/>
        <v>122.07217826738967</v>
      </c>
      <c r="J154" s="7">
        <f t="shared" si="18"/>
        <v>77.53553370138859</v>
      </c>
      <c r="K154" s="7">
        <f t="shared" si="19"/>
        <v>396.90586440473186</v>
      </c>
      <c r="L154" s="7">
        <f t="shared" si="20"/>
        <v>6.196793645971503</v>
      </c>
      <c r="N154" s="114">
        <f t="shared" si="21"/>
        <v>793.6599700155025</v>
      </c>
    </row>
    <row r="155" spans="1:14" ht="11.25">
      <c r="A155" s="25">
        <f t="shared" si="22"/>
        <v>10</v>
      </c>
      <c r="B155" s="1" t="str">
        <f>'recalc raw'!C12</f>
        <v>104R2 (37-47)</v>
      </c>
      <c r="C155" s="7">
        <f t="shared" si="11"/>
        <v>14.28561395495576</v>
      </c>
      <c r="D155" s="7">
        <f t="shared" si="12"/>
        <v>9.199003151621424</v>
      </c>
      <c r="E155" s="7">
        <f t="shared" si="13"/>
        <v>1150.8278106749026</v>
      </c>
      <c r="F155" s="7">
        <f t="shared" si="14"/>
        <v>706.9754680897149</v>
      </c>
      <c r="G155" s="7">
        <f t="shared" si="15"/>
        <v>27.548053150168386</v>
      </c>
      <c r="H155" s="7">
        <f t="shared" si="16"/>
        <v>95.56564627863128</v>
      </c>
      <c r="I155" s="7">
        <f t="shared" si="17"/>
        <v>105.6771991546265</v>
      </c>
      <c r="J155" s="7">
        <f t="shared" si="18"/>
        <v>147.8239348162659</v>
      </c>
      <c r="K155" s="7">
        <f t="shared" si="19"/>
        <v>200.66245112190902</v>
      </c>
      <c r="L155" s="7">
        <f t="shared" si="20"/>
        <v>11.388991537443031</v>
      </c>
      <c r="N155" s="7">
        <f t="shared" si="21"/>
        <v>2269.29172080833</v>
      </c>
    </row>
    <row r="156" spans="1:14" ht="11.25">
      <c r="A156" s="25">
        <f t="shared" si="22"/>
        <v>11</v>
      </c>
      <c r="B156" s="1" t="str">
        <f>'recalc raw'!C13</f>
        <v>JA-3 (1)</v>
      </c>
      <c r="C156" s="7">
        <f t="shared" si="11"/>
        <v>42.32592143502039</v>
      </c>
      <c r="D156" s="7">
        <f t="shared" si="12"/>
        <v>606.0158478237332</v>
      </c>
      <c r="E156" s="7">
        <f t="shared" si="13"/>
        <v>85.17251125232796</v>
      </c>
      <c r="F156" s="7">
        <f t="shared" si="14"/>
        <v>51.67577454638947</v>
      </c>
      <c r="G156" s="7">
        <f t="shared" si="15"/>
        <v>27.20414572431483</v>
      </c>
      <c r="H156" s="7">
        <f t="shared" si="16"/>
        <v>29.79687562742806</v>
      </c>
      <c r="I156" s="7">
        <f t="shared" si="17"/>
        <v>386.30291433643947</v>
      </c>
      <c r="J156" s="7">
        <f t="shared" si="18"/>
        <v>51.735997867489026</v>
      </c>
      <c r="K156" s="7">
        <f t="shared" si="19"/>
        <v>376.9866082322374</v>
      </c>
      <c r="L156" s="7">
        <f t="shared" si="20"/>
        <v>189.91044365238923</v>
      </c>
      <c r="N156" s="7">
        <f t="shared" si="21"/>
        <v>1470.1404322655314</v>
      </c>
    </row>
    <row r="157" spans="1:14" s="116" customFormat="1" ht="11.25">
      <c r="A157" s="115">
        <f t="shared" si="22"/>
        <v>12</v>
      </c>
      <c r="B157" s="116" t="str">
        <f>'recalc raw'!C14</f>
        <v>Drift (4)</v>
      </c>
      <c r="C157" s="117">
        <f t="shared" si="11"/>
        <v>57.45031588792713</v>
      </c>
      <c r="D157" s="117">
        <f t="shared" si="12"/>
        <v>256.5558048294629</v>
      </c>
      <c r="E157" s="117">
        <f t="shared" si="13"/>
        <v>2824.233006240499</v>
      </c>
      <c r="F157" s="117">
        <f t="shared" si="14"/>
        <v>1140.0081414625165</v>
      </c>
      <c r="G157" s="117">
        <f t="shared" si="15"/>
        <v>42.046821112270074</v>
      </c>
      <c r="H157" s="117">
        <f t="shared" si="16"/>
        <v>95.24818994298631</v>
      </c>
      <c r="I157" s="117">
        <f t="shared" si="17"/>
        <v>536.9175146474303</v>
      </c>
      <c r="J157" s="117">
        <f t="shared" si="18"/>
        <v>155.95482954710172</v>
      </c>
      <c r="K157" s="117">
        <f t="shared" si="19"/>
        <v>718.7488097945323</v>
      </c>
      <c r="L157" s="117">
        <f t="shared" si="20"/>
        <v>287.6397034552391</v>
      </c>
      <c r="N157" s="118">
        <f t="shared" si="21"/>
        <v>5396.054327125433</v>
      </c>
    </row>
    <row r="158" spans="1:14" s="39" customFormat="1" ht="11.25">
      <c r="A158" s="113">
        <f t="shared" si="22"/>
        <v>13</v>
      </c>
      <c r="B158" s="39" t="str">
        <f>'recalc raw'!C15</f>
        <v>DTS-1 (1)</v>
      </c>
      <c r="C158" s="35">
        <f t="shared" si="11"/>
        <v>2.070518802396778</v>
      </c>
      <c r="D158" s="35">
        <f t="shared" si="12"/>
        <v>7.32969460197982</v>
      </c>
      <c r="E158" s="35">
        <f t="shared" si="13"/>
        <v>5274.494488352434</v>
      </c>
      <c r="F158" s="35">
        <f t="shared" si="14"/>
        <v>3851.1605083033746</v>
      </c>
      <c r="G158" s="35">
        <f t="shared" si="15"/>
        <v>4.3440370719940224</v>
      </c>
      <c r="H158" s="35">
        <f t="shared" si="16"/>
        <v>183.17758121403048</v>
      </c>
      <c r="I158" s="35">
        <f t="shared" si="17"/>
        <v>2.5604196787341036</v>
      </c>
      <c r="J158" s="35">
        <f t="shared" si="18"/>
        <v>5.440065457320925</v>
      </c>
      <c r="K158" s="35">
        <f t="shared" si="19"/>
        <v>24.934510837904106</v>
      </c>
      <c r="L158" s="35">
        <f t="shared" si="20"/>
        <v>7.802941398745814</v>
      </c>
      <c r="N158" s="7">
        <f t="shared" si="21"/>
        <v>9338.38025488101</v>
      </c>
    </row>
    <row r="159" spans="1:14" s="122" customFormat="1" ht="11.25">
      <c r="A159" s="121">
        <f t="shared" si="22"/>
        <v>14</v>
      </c>
      <c r="B159" s="122" t="str">
        <f>'recalc raw'!C16</f>
        <v>105R3 (23-32)</v>
      </c>
      <c r="C159" s="109">
        <f t="shared" si="11"/>
        <v>8.693660160787221</v>
      </c>
      <c r="D159" s="109">
        <f t="shared" si="12"/>
        <v>10.511715575962008</v>
      </c>
      <c r="E159" s="109">
        <f t="shared" si="13"/>
        <v>177.44071136586797</v>
      </c>
      <c r="F159" s="109">
        <f t="shared" si="14"/>
        <v>387.62850376013495</v>
      </c>
      <c r="G159" s="109">
        <f t="shared" si="15"/>
        <v>13.919377185227745</v>
      </c>
      <c r="H159" s="109">
        <f t="shared" si="16"/>
        <v>67.98449097027236</v>
      </c>
      <c r="I159" s="109">
        <f t="shared" si="17"/>
        <v>138.9387980547011</v>
      </c>
      <c r="J159" s="109">
        <f t="shared" si="18"/>
        <v>94.13839681177363</v>
      </c>
      <c r="K159" s="109">
        <f t="shared" si="19"/>
        <v>115.97240237677264</v>
      </c>
      <c r="L159" s="109">
        <f t="shared" si="20"/>
        <v>2.5476688863182564</v>
      </c>
      <c r="N159" s="112">
        <f t="shared" si="21"/>
        <v>901.8033227710451</v>
      </c>
    </row>
    <row r="160" spans="1:14" ht="11.25">
      <c r="A160" s="25">
        <f t="shared" si="22"/>
        <v>15</v>
      </c>
      <c r="B160" s="1" t="str">
        <f>'recalc raw'!C17</f>
        <v>36R3 (98-106)</v>
      </c>
      <c r="C160" s="7">
        <f t="shared" si="11"/>
        <v>14.905044246911018</v>
      </c>
      <c r="D160" s="7">
        <f t="shared" si="12"/>
        <v>9.077410770360821</v>
      </c>
      <c r="E160" s="7">
        <f t="shared" si="13"/>
        <v>373.85998601603103</v>
      </c>
      <c r="F160" s="7">
        <f t="shared" si="14"/>
        <v>201.17440400336804</v>
      </c>
      <c r="G160" s="7">
        <f t="shared" si="15"/>
        <v>45.294769170108175</v>
      </c>
      <c r="H160" s="7">
        <f t="shared" si="16"/>
        <v>57.578928414768875</v>
      </c>
      <c r="I160" s="7">
        <f t="shared" si="17"/>
        <v>119.34693938524198</v>
      </c>
      <c r="J160" s="7">
        <f t="shared" si="18"/>
        <v>23.21735013159507</v>
      </c>
      <c r="K160" s="7">
        <f t="shared" si="19"/>
        <v>329.3696768538589</v>
      </c>
      <c r="L160" s="7">
        <f t="shared" si="20"/>
        <v>3.6656631741742634</v>
      </c>
      <c r="N160" s="7">
        <f t="shared" si="21"/>
        <v>848.1204953125592</v>
      </c>
    </row>
    <row r="161" spans="1:14" ht="11.25">
      <c r="A161" s="25">
        <f t="shared" si="22"/>
        <v>16</v>
      </c>
      <c r="B161" s="1" t="str">
        <f>'recalc raw'!C18</f>
        <v>107R2 (35-45)</v>
      </c>
      <c r="C161" s="7">
        <f t="shared" si="11"/>
        <v>19.72244257263414</v>
      </c>
      <c r="D161" s="7">
        <f t="shared" si="12"/>
        <v>9.273889240229195</v>
      </c>
      <c r="E161" s="7">
        <f t="shared" si="13"/>
        <v>905.0065314999121</v>
      </c>
      <c r="F161" s="7">
        <f t="shared" si="14"/>
        <v>237.97873125359754</v>
      </c>
      <c r="G161" s="7">
        <f t="shared" si="15"/>
        <v>52.28769894939377</v>
      </c>
      <c r="H161" s="7">
        <f t="shared" si="16"/>
        <v>47.04826837330036</v>
      </c>
      <c r="I161" s="7">
        <f t="shared" si="17"/>
        <v>119.02877489938554</v>
      </c>
      <c r="J161" s="7">
        <f t="shared" si="18"/>
        <v>62.2193896877105</v>
      </c>
      <c r="K161" s="7">
        <f t="shared" si="19"/>
        <v>368.69252779709694</v>
      </c>
      <c r="L161" s="7">
        <f t="shared" si="20"/>
        <v>4.9162439711901555</v>
      </c>
      <c r="N161" s="35">
        <f t="shared" si="21"/>
        <v>1457.4819704473532</v>
      </c>
    </row>
    <row r="162" spans="1:14" s="116" customFormat="1" ht="11.25">
      <c r="A162" s="115">
        <f t="shared" si="22"/>
        <v>17</v>
      </c>
      <c r="B162" s="116" t="str">
        <f>'recalc raw'!C19</f>
        <v>Drift (5)</v>
      </c>
      <c r="C162" s="117">
        <f t="shared" si="11"/>
        <v>57.45031588792713</v>
      </c>
      <c r="D162" s="117">
        <f t="shared" si="12"/>
        <v>256.5558048294629</v>
      </c>
      <c r="E162" s="117">
        <f t="shared" si="13"/>
        <v>2824.233006240499</v>
      </c>
      <c r="F162" s="117">
        <f t="shared" si="14"/>
        <v>1140.0081414625167</v>
      </c>
      <c r="G162" s="117">
        <f t="shared" si="15"/>
        <v>42.046821112270074</v>
      </c>
      <c r="H162" s="117">
        <f t="shared" si="16"/>
        <v>95.24818994298631</v>
      </c>
      <c r="I162" s="117">
        <f t="shared" si="17"/>
        <v>536.9175146474302</v>
      </c>
      <c r="J162" s="117">
        <f t="shared" si="18"/>
        <v>155.95482954710175</v>
      </c>
      <c r="K162" s="117">
        <f t="shared" si="19"/>
        <v>718.7488097945323</v>
      </c>
      <c r="L162" s="117">
        <f t="shared" si="20"/>
        <v>287.63970345523904</v>
      </c>
      <c r="N162" s="118">
        <f t="shared" si="21"/>
        <v>5396.054327125433</v>
      </c>
    </row>
    <row r="163" spans="1:14" ht="11.25">
      <c r="A163" s="25">
        <f t="shared" si="22"/>
        <v>18</v>
      </c>
      <c r="B163" s="1" t="str">
        <f>'recalc raw'!C20</f>
        <v>BIR-2 (2)</v>
      </c>
      <c r="C163" s="7">
        <f t="shared" si="11"/>
        <v>33.97221084013474</v>
      </c>
      <c r="D163" s="7">
        <f t="shared" si="12"/>
        <v>18.42828491210164</v>
      </c>
      <c r="E163" s="7">
        <f t="shared" si="13"/>
        <v>548.2242702224295</v>
      </c>
      <c r="F163" s="7">
        <f t="shared" si="14"/>
        <v>277.6915761854362</v>
      </c>
      <c r="G163" s="7">
        <f t="shared" si="15"/>
        <v>57.44735070745654</v>
      </c>
      <c r="H163" s="7">
        <f t="shared" si="16"/>
        <v>79.310826976384</v>
      </c>
      <c r="I163" s="7">
        <f t="shared" si="17"/>
        <v>147.0701128723722</v>
      </c>
      <c r="J163" s="7">
        <f t="shared" si="18"/>
        <v>154.16784929868</v>
      </c>
      <c r="K163" s="7">
        <f t="shared" si="19"/>
        <v>703.8970030622006</v>
      </c>
      <c r="L163" s="7">
        <f t="shared" si="20"/>
        <v>29.478291107945978</v>
      </c>
      <c r="N163" s="35">
        <f t="shared" si="21"/>
        <v>1345.790773122941</v>
      </c>
    </row>
    <row r="164" spans="1:14" ht="11.25">
      <c r="A164" s="25">
        <f t="shared" si="22"/>
        <v>19</v>
      </c>
      <c r="B164" s="1" t="str">
        <f>'recalc raw'!C21</f>
        <v>109R2 (77-95)</v>
      </c>
      <c r="C164" s="7">
        <f t="shared" si="11"/>
        <v>22.993500407455247</v>
      </c>
      <c r="D164" s="7">
        <f t="shared" si="12"/>
        <v>9.480829815201492</v>
      </c>
      <c r="E164" s="7">
        <f t="shared" si="13"/>
        <v>1032.1340262147237</v>
      </c>
      <c r="F164" s="7">
        <f t="shared" si="14"/>
        <v>274.6471858082411</v>
      </c>
      <c r="G164" s="7">
        <f t="shared" si="15"/>
        <v>62.27330075619768</v>
      </c>
      <c r="H164" s="7">
        <f t="shared" si="16"/>
        <v>50.98194363265187</v>
      </c>
      <c r="I164" s="7">
        <f t="shared" si="17"/>
        <v>95.13147783227494</v>
      </c>
      <c r="J164" s="7">
        <f t="shared" si="18"/>
        <v>67.65359407625236</v>
      </c>
      <c r="K164" s="7">
        <f t="shared" si="19"/>
        <v>429.69117825081366</v>
      </c>
      <c r="L164" s="7">
        <f t="shared" si="20"/>
        <v>8.765059560647542</v>
      </c>
      <c r="N164" s="7">
        <f t="shared" si="21"/>
        <v>1624.060918103646</v>
      </c>
    </row>
    <row r="165" spans="1:14" s="122" customFormat="1" ht="11.25">
      <c r="A165" s="121">
        <f t="shared" si="22"/>
        <v>20</v>
      </c>
      <c r="B165" s="122" t="str">
        <f>'recalc raw'!C22</f>
        <v>111R2 (6-14)</v>
      </c>
      <c r="C165" s="109">
        <f t="shared" si="11"/>
        <v>5.3907839613927075</v>
      </c>
      <c r="D165" s="109">
        <f t="shared" si="12"/>
        <v>7.3824563077703464</v>
      </c>
      <c r="E165" s="109">
        <f t="shared" si="13"/>
        <v>1909.7165290891364</v>
      </c>
      <c r="F165" s="109">
        <f t="shared" si="14"/>
        <v>2013.0728873422443</v>
      </c>
      <c r="G165" s="109">
        <f t="shared" si="15"/>
        <v>13.976709146011101</v>
      </c>
      <c r="H165" s="109">
        <f t="shared" si="16"/>
        <v>129.42537812243913</v>
      </c>
      <c r="I165" s="109">
        <f t="shared" si="17"/>
        <v>66.04399146849791</v>
      </c>
      <c r="J165" s="109">
        <f t="shared" si="18"/>
        <v>71.53632893963044</v>
      </c>
      <c r="K165" s="109">
        <f t="shared" si="19"/>
        <v>88.97809122546168</v>
      </c>
      <c r="L165" s="109">
        <f t="shared" si="20"/>
        <v>1.5007055847068627</v>
      </c>
      <c r="N165" s="112">
        <f t="shared" si="21"/>
        <v>4218.045769961829</v>
      </c>
    </row>
    <row r="166" spans="1:14" ht="11.25">
      <c r="A166" s="25">
        <f t="shared" si="22"/>
        <v>21</v>
      </c>
      <c r="B166" s="1" t="str">
        <f>'recalc raw'!C23</f>
        <v>JGb-1 (1)</v>
      </c>
      <c r="C166" s="7">
        <f t="shared" si="11"/>
        <v>23.525310608308043</v>
      </c>
      <c r="D166" s="7">
        <f t="shared" si="12"/>
        <v>127.43679798502832</v>
      </c>
      <c r="E166" s="7">
        <f t="shared" si="13"/>
        <v>69.93308895573443</v>
      </c>
      <c r="F166" s="7">
        <f t="shared" si="14"/>
        <v>41.205265036689134</v>
      </c>
      <c r="G166" s="7">
        <f t="shared" si="15"/>
        <v>46.74904348442489</v>
      </c>
      <c r="H166" s="7">
        <f t="shared" si="16"/>
        <v>102.3898187456047</v>
      </c>
      <c r="I166" s="7">
        <f t="shared" si="17"/>
        <v>457.426493894623</v>
      </c>
      <c r="J166" s="7">
        <f t="shared" si="18"/>
        <v>104.22123130682783</v>
      </c>
      <c r="K166" s="7">
        <f t="shared" si="19"/>
        <v>1415.9370293294128</v>
      </c>
      <c r="L166" s="7">
        <f t="shared" si="20"/>
        <v>42.937229447102965</v>
      </c>
      <c r="N166" s="7">
        <f t="shared" si="21"/>
        <v>1015.8242794643432</v>
      </c>
    </row>
    <row r="167" spans="1:14" s="116" customFormat="1" ht="11.25">
      <c r="A167" s="115">
        <f aca="true" t="shared" si="23" ref="A167:A176">A166+1</f>
        <v>22</v>
      </c>
      <c r="B167" s="116" t="str">
        <f>'recalc raw'!C24</f>
        <v>Drift (6)</v>
      </c>
      <c r="C167" s="117">
        <f t="shared" si="11"/>
        <v>57.45031588792713</v>
      </c>
      <c r="D167" s="117">
        <f t="shared" si="12"/>
        <v>256.5558048294629</v>
      </c>
      <c r="E167" s="117">
        <f t="shared" si="13"/>
        <v>2824.2330062404994</v>
      </c>
      <c r="F167" s="117">
        <f t="shared" si="14"/>
        <v>1140.0081414625165</v>
      </c>
      <c r="G167" s="117">
        <f t="shared" si="15"/>
        <v>42.046821112270074</v>
      </c>
      <c r="H167" s="117">
        <f t="shared" si="16"/>
        <v>95.24818994298631</v>
      </c>
      <c r="I167" s="117">
        <f t="shared" si="17"/>
        <v>536.9175146474303</v>
      </c>
      <c r="J167" s="117">
        <f t="shared" si="18"/>
        <v>155.95482954710172</v>
      </c>
      <c r="K167" s="117">
        <f t="shared" si="19"/>
        <v>718.7488097945323</v>
      </c>
      <c r="L167" s="117">
        <f t="shared" si="20"/>
        <v>287.63970345523904</v>
      </c>
      <c r="N167" s="118">
        <f t="shared" si="21"/>
        <v>5396.054327125433</v>
      </c>
    </row>
    <row r="168" spans="1:14" ht="11.25">
      <c r="A168" s="25">
        <f t="shared" si="23"/>
        <v>23</v>
      </c>
      <c r="B168" s="1" t="str">
        <f>'recalc raw'!C25</f>
        <v>111R3 (131-138)</v>
      </c>
      <c r="C168" s="7">
        <f t="shared" si="11"/>
        <v>3.434555132210892</v>
      </c>
      <c r="D168" s="7">
        <f t="shared" si="12"/>
        <v>7.121596795776082</v>
      </c>
      <c r="E168" s="7">
        <f t="shared" si="13"/>
        <v>5848.648072666975</v>
      </c>
      <c r="F168" s="7">
        <f t="shared" si="14"/>
        <v>2611.291759483584</v>
      </c>
      <c r="G168" s="7">
        <f t="shared" si="15"/>
        <v>10.279082909326824</v>
      </c>
      <c r="H168" s="7">
        <f t="shared" si="16"/>
        <v>160.2524407654981</v>
      </c>
      <c r="I168" s="7">
        <f t="shared" si="17"/>
        <v>42.63598264147146</v>
      </c>
      <c r="J168" s="7">
        <f t="shared" si="18"/>
        <v>83.78295939766714</v>
      </c>
      <c r="K168" s="7">
        <f t="shared" si="19"/>
        <v>122.15040942278526</v>
      </c>
      <c r="L168" s="7">
        <f t="shared" si="20"/>
        <v>4.347792142398594</v>
      </c>
      <c r="N168" s="7">
        <f t="shared" si="21"/>
        <v>8771.79424193491</v>
      </c>
    </row>
    <row r="169" spans="1:14" ht="11.25">
      <c r="A169" s="25">
        <f t="shared" si="23"/>
        <v>24</v>
      </c>
      <c r="B169" s="1" t="str">
        <f>'recalc raw'!C26</f>
        <v>JP-1 (2)</v>
      </c>
      <c r="C169" s="7">
        <f t="shared" si="11"/>
        <v>1.503807732283022</v>
      </c>
      <c r="D169" s="7">
        <f t="shared" si="12"/>
        <v>24.837582062165012</v>
      </c>
      <c r="E169" s="7">
        <f t="shared" si="13"/>
        <v>4007.371708635262</v>
      </c>
      <c r="F169" s="7">
        <f t="shared" si="14"/>
        <v>4053.333832803234</v>
      </c>
      <c r="G169" s="7">
        <f t="shared" si="15"/>
        <v>9.488888679344209</v>
      </c>
      <c r="H169" s="7">
        <f t="shared" si="16"/>
        <v>162.34854594845498</v>
      </c>
      <c r="I169" s="7">
        <f t="shared" si="17"/>
        <v>2.640235471092037</v>
      </c>
      <c r="J169" s="7">
        <f t="shared" si="18"/>
        <v>3.1759159633401226</v>
      </c>
      <c r="K169" s="7">
        <f t="shared" si="19"/>
        <v>60.56120713750889</v>
      </c>
      <c r="L169" s="7">
        <f t="shared" si="20"/>
        <v>8.269959702435598</v>
      </c>
      <c r="N169" s="7">
        <f t="shared" si="21"/>
        <v>8272.97047699761</v>
      </c>
    </row>
    <row r="170" spans="1:14" ht="11.25">
      <c r="A170" s="25">
        <f t="shared" si="23"/>
        <v>25</v>
      </c>
      <c r="B170" s="1" t="str">
        <f>'recalc raw'!C27</f>
        <v>113R2 (7-22)</v>
      </c>
      <c r="C170" s="7">
        <f t="shared" si="11"/>
        <v>119.86253954676424</v>
      </c>
      <c r="D170" s="7">
        <f t="shared" si="12"/>
        <v>21.96444056934262</v>
      </c>
      <c r="E170" s="7">
        <f t="shared" si="13"/>
        <v>84.3597493068184</v>
      </c>
      <c r="F170" s="7">
        <f t="shared" si="14"/>
        <v>130.8609217320897</v>
      </c>
      <c r="G170" s="7">
        <f t="shared" si="15"/>
        <v>47.94047343597176</v>
      </c>
      <c r="H170" s="7">
        <f t="shared" si="16"/>
        <v>133.56751668017174</v>
      </c>
      <c r="I170" s="7">
        <f t="shared" si="17"/>
        <v>141.8681591898944</v>
      </c>
      <c r="J170" s="7">
        <f t="shared" si="18"/>
        <v>11.288623774934289</v>
      </c>
      <c r="K170" s="7">
        <f t="shared" si="19"/>
        <v>2290.4079465536515</v>
      </c>
      <c r="L170" s="7">
        <f t="shared" si="20"/>
        <v>161.44407243740724</v>
      </c>
      <c r="N170" s="7">
        <f t="shared" si="21"/>
        <v>853.1564966733944</v>
      </c>
    </row>
    <row r="171" spans="1:14" ht="11.25">
      <c r="A171" s="25">
        <f t="shared" si="23"/>
        <v>26</v>
      </c>
      <c r="B171" s="1" t="str">
        <f>'recalc raw'!C28</f>
        <v>113R2 (145-149)</v>
      </c>
      <c r="C171" s="7">
        <f t="shared" si="11"/>
        <v>20.1065426079507</v>
      </c>
      <c r="D171" s="7">
        <f t="shared" si="12"/>
        <v>10.869651560938088</v>
      </c>
      <c r="E171" s="7">
        <f t="shared" si="13"/>
        <v>661.0734162770275</v>
      </c>
      <c r="F171" s="7">
        <f t="shared" si="14"/>
        <v>464.1165197499014</v>
      </c>
      <c r="G171" s="7">
        <f t="shared" si="15"/>
        <v>28.006575573129766</v>
      </c>
      <c r="H171" s="7">
        <f t="shared" si="16"/>
        <v>83.56474516335953</v>
      </c>
      <c r="I171" s="7">
        <f t="shared" si="17"/>
        <v>109.24414781508214</v>
      </c>
      <c r="J171" s="7">
        <f t="shared" si="18"/>
        <v>59.726934533143215</v>
      </c>
      <c r="K171" s="7">
        <f t="shared" si="19"/>
        <v>206.00732522826885</v>
      </c>
      <c r="L171" s="7">
        <f t="shared" si="20"/>
        <v>27.064620461913403</v>
      </c>
      <c r="N171" s="35">
        <f t="shared" si="21"/>
        <v>1463.7731537424459</v>
      </c>
    </row>
    <row r="172" spans="1:14" s="116" customFormat="1" ht="11.25">
      <c r="A172" s="115">
        <f t="shared" si="23"/>
        <v>27</v>
      </c>
      <c r="B172" s="116" t="str">
        <f>'recalc raw'!C29</f>
        <v>Drift (7)</v>
      </c>
      <c r="C172" s="117">
        <f t="shared" si="11"/>
        <v>57.45031588792713</v>
      </c>
      <c r="D172" s="117">
        <f t="shared" si="12"/>
        <v>256.5558048294629</v>
      </c>
      <c r="E172" s="117">
        <f t="shared" si="13"/>
        <v>2824.233006240499</v>
      </c>
      <c r="F172" s="117">
        <f t="shared" si="14"/>
        <v>1140.0081414625165</v>
      </c>
      <c r="G172" s="117">
        <f t="shared" si="15"/>
        <v>42.046821112270074</v>
      </c>
      <c r="H172" s="117">
        <f t="shared" si="16"/>
        <v>95.24818994298631</v>
      </c>
      <c r="I172" s="117">
        <f t="shared" si="17"/>
        <v>536.9175146474303</v>
      </c>
      <c r="J172" s="117">
        <f t="shared" si="18"/>
        <v>155.9548295471017</v>
      </c>
      <c r="K172" s="117">
        <f t="shared" si="19"/>
        <v>718.7488097945323</v>
      </c>
      <c r="L172" s="117">
        <f t="shared" si="20"/>
        <v>287.6397034552391</v>
      </c>
      <c r="N172" s="118">
        <f t="shared" si="21"/>
        <v>5396.054327125433</v>
      </c>
    </row>
    <row r="173" spans="1:14" s="39" customFormat="1" ht="11.25">
      <c r="A173" s="113">
        <f t="shared" si="23"/>
        <v>28</v>
      </c>
      <c r="B173" s="39" t="str">
        <f>'recalc raw'!C30</f>
        <v>JA-3 (2)</v>
      </c>
      <c r="C173" s="35">
        <f t="shared" si="11"/>
        <v>43.868281632904534</v>
      </c>
      <c r="D173" s="35">
        <f t="shared" si="12"/>
        <v>614.8023920653351</v>
      </c>
      <c r="E173" s="35">
        <f t="shared" si="13"/>
        <v>88.15682235958747</v>
      </c>
      <c r="F173" s="35">
        <f t="shared" si="14"/>
        <v>50.05195733318406</v>
      </c>
      <c r="G173" s="35">
        <f t="shared" si="15"/>
        <v>27.522809738839925</v>
      </c>
      <c r="H173" s="35">
        <f t="shared" si="16"/>
        <v>33.54292661812831</v>
      </c>
      <c r="I173" s="35">
        <f t="shared" si="17"/>
        <v>387.7904844029264</v>
      </c>
      <c r="J173" s="35">
        <f t="shared" si="18"/>
        <v>52.16527962031432</v>
      </c>
      <c r="K173" s="35">
        <f t="shared" si="19"/>
        <v>369.3194618121516</v>
      </c>
      <c r="L173" s="35">
        <f t="shared" si="20"/>
        <v>204.5665175848739</v>
      </c>
      <c r="N173" s="7">
        <f t="shared" si="21"/>
        <v>1502.467471356094</v>
      </c>
    </row>
    <row r="174" spans="1:14" ht="11.25">
      <c r="A174" s="25">
        <f t="shared" si="23"/>
        <v>29</v>
      </c>
      <c r="B174" s="1" t="str">
        <f>'recalc raw'!C31</f>
        <v>Blank (2)</v>
      </c>
      <c r="C174" s="7">
        <f t="shared" si="11"/>
        <v>2.338896923481236</v>
      </c>
      <c r="D174" s="7">
        <f t="shared" si="12"/>
        <v>6.297627859523692</v>
      </c>
      <c r="E174" s="7">
        <f t="shared" si="13"/>
        <v>-8.646343344581265</v>
      </c>
      <c r="F174" s="7">
        <f t="shared" si="14"/>
        <v>3.057037714061634</v>
      </c>
      <c r="G174" s="7">
        <f t="shared" si="15"/>
        <v>0.39088494413110486</v>
      </c>
      <c r="H174" s="7">
        <f t="shared" si="16"/>
        <v>-4.73988876344664</v>
      </c>
      <c r="I174" s="7">
        <f t="shared" si="17"/>
        <v>2.150878094245183</v>
      </c>
      <c r="J174" s="7">
        <f t="shared" si="18"/>
        <v>4.208372340510841</v>
      </c>
      <c r="K174" s="7">
        <f t="shared" si="19"/>
        <v>6.632748734399392</v>
      </c>
      <c r="L174" s="7">
        <f t="shared" si="20"/>
        <v>2.979900823534157</v>
      </c>
      <c r="N174" s="35">
        <f t="shared" si="21"/>
        <v>8.037366591459943</v>
      </c>
    </row>
    <row r="175" spans="1:14" s="116" customFormat="1" ht="11.25">
      <c r="A175" s="115">
        <f t="shared" si="23"/>
        <v>30</v>
      </c>
      <c r="B175" s="116" t="str">
        <f>'recalc raw'!C32</f>
        <v>DTS-1 (2)</v>
      </c>
      <c r="C175" s="117">
        <f t="shared" si="11"/>
        <v>1.8915408124584252</v>
      </c>
      <c r="D175" s="117">
        <f t="shared" si="12"/>
        <v>7.515805845202375</v>
      </c>
      <c r="E175" s="117">
        <f t="shared" si="13"/>
        <v>5166.627977294804</v>
      </c>
      <c r="F175" s="117">
        <f t="shared" si="14"/>
        <v>3701.8620970834518</v>
      </c>
      <c r="G175" s="117">
        <f t="shared" si="15"/>
        <v>4.697770052383931</v>
      </c>
      <c r="H175" s="117">
        <f t="shared" si="16"/>
        <v>182.06271424843547</v>
      </c>
      <c r="I175" s="117">
        <f t="shared" si="17"/>
        <v>2.4330995287357315</v>
      </c>
      <c r="J175" s="117">
        <f t="shared" si="18"/>
        <v>5.790177411919676</v>
      </c>
      <c r="K175" s="117">
        <f t="shared" si="19"/>
        <v>24.387957953999837</v>
      </c>
      <c r="L175" s="117">
        <f t="shared" si="20"/>
        <v>0.9211309512181574</v>
      </c>
      <c r="N175" s="117">
        <f>SUM(C175:J175,L175)</f>
        <v>9073.802313228609</v>
      </c>
    </row>
    <row r="176" spans="1:14" s="116" customFormat="1" ht="11.25">
      <c r="A176" s="115">
        <f t="shared" si="23"/>
        <v>31</v>
      </c>
      <c r="B176" s="116" t="str">
        <f>'recalc raw'!C33</f>
        <v>JGb-1 (2)</v>
      </c>
      <c r="C176" s="117">
        <f t="shared" si="11"/>
        <v>22.818408342372884</v>
      </c>
      <c r="D176" s="117">
        <f t="shared" si="12"/>
        <v>125.74283233023168</v>
      </c>
      <c r="E176" s="117">
        <f t="shared" si="13"/>
        <v>64.8075717140864</v>
      </c>
      <c r="F176" s="117">
        <f t="shared" si="14"/>
        <v>41.51882096159435</v>
      </c>
      <c r="G176" s="117">
        <f t="shared" si="15"/>
        <v>46.79232859392063</v>
      </c>
      <c r="H176" s="117">
        <f t="shared" si="16"/>
        <v>102.96656475927344</v>
      </c>
      <c r="I176" s="117">
        <f t="shared" si="17"/>
        <v>449.44429458273487</v>
      </c>
      <c r="J176" s="117">
        <f t="shared" si="18"/>
        <v>103.04014315541777</v>
      </c>
      <c r="K176" s="117">
        <f t="shared" si="19"/>
        <v>1474.5630772404077</v>
      </c>
      <c r="L176" s="117">
        <f t="shared" si="20"/>
        <v>46.26909359644353</v>
      </c>
      <c r="N176" s="117">
        <f t="shared" si="21"/>
        <v>1003.4000580360756</v>
      </c>
    </row>
    <row r="177" spans="1:14" s="116" customFormat="1" ht="11.25">
      <c r="A177" s="115">
        <f>A176+1</f>
        <v>32</v>
      </c>
      <c r="B177" s="116" t="str">
        <f>'recalc raw'!C34</f>
        <v>Drift (8)</v>
      </c>
      <c r="C177" s="117">
        <f t="shared" si="11"/>
        <v>57.45031588792713</v>
      </c>
      <c r="D177" s="117">
        <f t="shared" si="12"/>
        <v>256.5558048294629</v>
      </c>
      <c r="E177" s="117">
        <f t="shared" si="13"/>
        <v>2824.233006240499</v>
      </c>
      <c r="F177" s="117">
        <f t="shared" si="14"/>
        <v>1140.0081414625165</v>
      </c>
      <c r="G177" s="117">
        <f t="shared" si="15"/>
        <v>42.046821112270074</v>
      </c>
      <c r="H177" s="117">
        <f t="shared" si="16"/>
        <v>95.24818994298631</v>
      </c>
      <c r="I177" s="117">
        <f t="shared" si="17"/>
        <v>536.9175146474303</v>
      </c>
      <c r="J177" s="117">
        <f t="shared" si="18"/>
        <v>155.95482954710172</v>
      </c>
      <c r="K177" s="117">
        <f t="shared" si="19"/>
        <v>718.7488097945323</v>
      </c>
      <c r="L177" s="117">
        <f t="shared" si="20"/>
        <v>287.6397034552391</v>
      </c>
      <c r="N177" s="118">
        <f t="shared" si="21"/>
        <v>5396.054327125433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pane xSplit="2" ySplit="2" topLeftCell="C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37" sqref="F37"/>
    </sheetView>
  </sheetViews>
  <sheetFormatPr defaultColWidth="11.421875" defaultRowHeight="12.75"/>
  <cols>
    <col min="1" max="1" width="4.421875" style="160" customWidth="1"/>
    <col min="2" max="2" width="17.57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60"/>
      <c r="B1" s="23" t="s">
        <v>927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60"/>
      <c r="B2" s="23" t="str">
        <f>'blk, drift &amp; conc calc'!B145</f>
        <v>Sample</v>
      </c>
      <c r="C2" s="23" t="str">
        <f>'blk, drift &amp; conc calc'!C110</f>
        <v>Y 371.029</v>
      </c>
      <c r="D2" s="23" t="str">
        <f>'blk, drift &amp; conc calc'!D110</f>
        <v>Ba 455.403</v>
      </c>
      <c r="E2" s="23" t="str">
        <f>'blk, drift &amp; conc calc'!E110</f>
        <v>Cr 267.716</v>
      </c>
      <c r="F2" s="23" t="str">
        <f>'blk, drift &amp; conc calc'!F110</f>
        <v>Ni 231.604</v>
      </c>
      <c r="G2" s="23" t="str">
        <f>'blk, drift &amp; conc calc'!G110</f>
        <v>Sc 361.384</v>
      </c>
      <c r="H2" s="23" t="str">
        <f>'blk, drift &amp; conc calc'!H110</f>
        <v>Co 228.616</v>
      </c>
      <c r="I2" s="23" t="str">
        <f>'blk, drift &amp; conc calc'!I110</f>
        <v>Sr 407.771</v>
      </c>
      <c r="J2" s="23" t="str">
        <f>'blk, drift &amp; conc calc'!J110</f>
        <v>Cu 324.754</v>
      </c>
      <c r="K2" s="23" t="str">
        <f>'blk, drift &amp; conc calc'!K110</f>
        <v>V 292.402</v>
      </c>
      <c r="L2" s="23" t="str">
        <f>'blk, drift &amp; conc calc'!L110</f>
        <v>Zr 343.823</v>
      </c>
      <c r="M2" s="23"/>
      <c r="N2" s="23" t="s">
        <v>718</v>
      </c>
      <c r="O2" s="23"/>
      <c r="P2" s="23">
        <f>'blk, drift &amp; conc calc'!M1</f>
        <v>0</v>
      </c>
      <c r="Q2" s="23">
        <f>'blk, drift &amp; conc calc'!N1</f>
        <v>0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60">
        <f>'blk, drift &amp; conc calc'!A146</f>
        <v>1</v>
      </c>
      <c r="B3" s="7" t="str">
        <f>'blk, drift &amp; conc calc'!B146</f>
        <v>Drift (1)</v>
      </c>
      <c r="C3" s="35">
        <f>'blk, drift &amp; conc calc'!C111</f>
        <v>26.858492701228208</v>
      </c>
      <c r="D3" s="7">
        <f>'blk, drift &amp; conc calc'!D111</f>
        <v>135.8156722231143</v>
      </c>
      <c r="E3" s="7">
        <f>'blk, drift &amp; conc calc'!E111</f>
        <v>1974.9881162520974</v>
      </c>
      <c r="F3" s="7">
        <f>'blk, drift &amp; conc calc'!F111</f>
        <v>687.5803024502512</v>
      </c>
      <c r="G3" s="7">
        <f>'blk, drift &amp; conc calc'!G111</f>
        <v>32.56918753855157</v>
      </c>
      <c r="H3" s="7">
        <f>'blk, drift &amp; conc calc'!H111</f>
        <v>68.0830521393755</v>
      </c>
      <c r="I3" s="7">
        <f>'blk, drift &amp; conc calc'!I111</f>
        <v>398.30676160788596</v>
      </c>
      <c r="J3" s="7">
        <f>'blk, drift &amp; conc calc'!J111</f>
        <v>129.42309505983545</v>
      </c>
      <c r="K3" s="7">
        <f>'blk, drift &amp; conc calc'!K111</f>
        <v>313.727110342441</v>
      </c>
      <c r="L3" s="7">
        <f>'blk, drift &amp; conc calc'!L111</f>
        <v>172.44586538083877</v>
      </c>
      <c r="M3" s="7"/>
      <c r="N3" s="7">
        <f>SUM(C3:L3)</f>
        <v>3939.797655695619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17.636516378777593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60">
        <f>'blk, drift &amp; conc calc'!A149</f>
        <v>4</v>
      </c>
      <c r="B4" s="7" t="str">
        <f>'blk, drift &amp; conc calc'!B149</f>
        <v>Drift (2)</v>
      </c>
      <c r="C4" s="35">
        <f>'blk, drift &amp; conc calc'!C114</f>
        <v>26.858492701228204</v>
      </c>
      <c r="D4" s="7">
        <f>'blk, drift &amp; conc calc'!D114</f>
        <v>135.8156722231143</v>
      </c>
      <c r="E4" s="7">
        <f>'blk, drift &amp; conc calc'!E114</f>
        <v>1974.9881162520976</v>
      </c>
      <c r="F4" s="7">
        <f>'blk, drift &amp; conc calc'!F114</f>
        <v>687.5803024502512</v>
      </c>
      <c r="G4" s="7">
        <f>'blk, drift &amp; conc calc'!G114</f>
        <v>32.56918753855157</v>
      </c>
      <c r="H4" s="7">
        <f>'blk, drift &amp; conc calc'!H114</f>
        <v>68.0830521393755</v>
      </c>
      <c r="I4" s="7">
        <f>'blk, drift &amp; conc calc'!I114</f>
        <v>398.30676160788596</v>
      </c>
      <c r="J4" s="7">
        <f>'blk, drift &amp; conc calc'!J114</f>
        <v>129.42309505983542</v>
      </c>
      <c r="K4" s="7">
        <f>'blk, drift &amp; conc calc'!K114</f>
        <v>313.72711034244094</v>
      </c>
      <c r="L4" s="7">
        <f>'blk, drift &amp; conc calc'!L114</f>
        <v>172.44586538083877</v>
      </c>
      <c r="M4" s="7"/>
      <c r="N4" s="7">
        <f aca="true" t="shared" si="0" ref="N4:N9">SUM(C4:L4)</f>
        <v>3939.797655695619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17.636516378777593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60">
        <f>'blk, drift &amp; conc calc'!A152</f>
        <v>7</v>
      </c>
      <c r="B5" s="7" t="str">
        <f>'blk, drift &amp; conc calc'!B152</f>
        <v>Drift (3)</v>
      </c>
      <c r="C5" s="35">
        <f>'blk, drift &amp; conc calc'!C117</f>
        <v>26.858492701228208</v>
      </c>
      <c r="D5" s="7">
        <f>'blk, drift &amp; conc calc'!D117</f>
        <v>135.8156722231143</v>
      </c>
      <c r="E5" s="7">
        <f>'blk, drift &amp; conc calc'!E117</f>
        <v>1974.9881162520971</v>
      </c>
      <c r="F5" s="7">
        <f>'blk, drift &amp; conc calc'!F117</f>
        <v>687.5803024502512</v>
      </c>
      <c r="G5" s="7">
        <f>'blk, drift &amp; conc calc'!G117</f>
        <v>32.56918753855157</v>
      </c>
      <c r="H5" s="7">
        <f>'blk, drift &amp; conc calc'!H117</f>
        <v>68.0830521393755</v>
      </c>
      <c r="I5" s="7">
        <f>'blk, drift &amp; conc calc'!I117</f>
        <v>398.30676160788596</v>
      </c>
      <c r="J5" s="7">
        <f>'blk, drift &amp; conc calc'!J117</f>
        <v>129.42309505983545</v>
      </c>
      <c r="K5" s="7">
        <f>'blk, drift &amp; conc calc'!K117</f>
        <v>313.727110342441</v>
      </c>
      <c r="L5" s="7">
        <f>'blk, drift &amp; conc calc'!L117</f>
        <v>172.44586538083877</v>
      </c>
      <c r="M5" s="7"/>
      <c r="N5" s="7">
        <f t="shared" si="0"/>
        <v>3939.7976556956187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17.636516378777593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60">
        <f>'blk, drift &amp; conc calc'!A157</f>
        <v>12</v>
      </c>
      <c r="B6" s="7" t="str">
        <f>'blk, drift &amp; conc calc'!B157</f>
        <v>Drift (4)</v>
      </c>
      <c r="C6" s="35">
        <f>'blk, drift &amp; conc calc'!C122</f>
        <v>26.858492701228208</v>
      </c>
      <c r="D6" s="7">
        <f>'blk, drift &amp; conc calc'!D122</f>
        <v>135.8156722231143</v>
      </c>
      <c r="E6" s="7">
        <f>'blk, drift &amp; conc calc'!E122</f>
        <v>1974.9881162520974</v>
      </c>
      <c r="F6" s="7">
        <f>'blk, drift &amp; conc calc'!F122</f>
        <v>687.5803024502512</v>
      </c>
      <c r="G6" s="7">
        <f>'blk, drift &amp; conc calc'!G122</f>
        <v>32.56918753855157</v>
      </c>
      <c r="H6" s="7">
        <f>'blk, drift &amp; conc calc'!H122</f>
        <v>68.0830521393755</v>
      </c>
      <c r="I6" s="7">
        <f>'blk, drift &amp; conc calc'!I122</f>
        <v>398.30676160788596</v>
      </c>
      <c r="J6" s="7">
        <f>'blk, drift &amp; conc calc'!J122</f>
        <v>129.42309505983545</v>
      </c>
      <c r="K6" s="7">
        <f>'blk, drift &amp; conc calc'!K122</f>
        <v>313.727110342441</v>
      </c>
      <c r="L6" s="7">
        <f>'blk, drift &amp; conc calc'!L122</f>
        <v>172.4458653808388</v>
      </c>
      <c r="M6" s="7"/>
      <c r="N6" s="7">
        <f t="shared" si="0"/>
        <v>3939.797655695619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17.636516378777593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60">
        <f>'blk, drift &amp; conc calc'!A162</f>
        <v>17</v>
      </c>
      <c r="B7" s="7" t="str">
        <f>'blk, drift &amp; conc calc'!B162</f>
        <v>Drift (5)</v>
      </c>
      <c r="C7" s="35">
        <f>'blk, drift &amp; conc calc'!C127</f>
        <v>26.858492701228208</v>
      </c>
      <c r="D7" s="7">
        <f>'blk, drift &amp; conc calc'!D127</f>
        <v>135.8156722231143</v>
      </c>
      <c r="E7" s="7">
        <f>'blk, drift &amp; conc calc'!E127</f>
        <v>1974.9881162520974</v>
      </c>
      <c r="F7" s="7">
        <f>'blk, drift &amp; conc calc'!F127</f>
        <v>687.5803024502513</v>
      </c>
      <c r="G7" s="7">
        <f>'blk, drift &amp; conc calc'!G127</f>
        <v>32.56918753855157</v>
      </c>
      <c r="H7" s="7">
        <f>'blk, drift &amp; conc calc'!H127</f>
        <v>68.0830521393755</v>
      </c>
      <c r="I7" s="7">
        <f>'blk, drift &amp; conc calc'!I127</f>
        <v>398.30676160788585</v>
      </c>
      <c r="J7" s="7">
        <f>'blk, drift &amp; conc calc'!J127</f>
        <v>129.42309505983548</v>
      </c>
      <c r="K7" s="7">
        <f>'blk, drift &amp; conc calc'!K127</f>
        <v>313.727110342441</v>
      </c>
      <c r="L7" s="7">
        <f>'blk, drift &amp; conc calc'!L127</f>
        <v>172.44586538083877</v>
      </c>
      <c r="M7" s="7"/>
      <c r="N7" s="7">
        <f t="shared" si="0"/>
        <v>3939.7976556956187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17.636516378777593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60">
        <f>'blk, drift &amp; conc calc'!A167</f>
        <v>22</v>
      </c>
      <c r="B8" s="7" t="str">
        <f>'blk, drift &amp; conc calc'!B167</f>
        <v>Drift (6)</v>
      </c>
      <c r="C8" s="35">
        <f>'blk, drift &amp; conc calc'!C132</f>
        <v>26.858492701228208</v>
      </c>
      <c r="D8" s="7">
        <f>'blk, drift &amp; conc calc'!D132</f>
        <v>135.8156722231143</v>
      </c>
      <c r="E8" s="7">
        <f>'blk, drift &amp; conc calc'!E132</f>
        <v>1974.9881162520976</v>
      </c>
      <c r="F8" s="7">
        <f>'blk, drift &amp; conc calc'!F132</f>
        <v>687.5803024502512</v>
      </c>
      <c r="G8" s="7">
        <f>'blk, drift &amp; conc calc'!G132</f>
        <v>32.56918753855157</v>
      </c>
      <c r="H8" s="7">
        <f>'blk, drift &amp; conc calc'!H132</f>
        <v>68.0830521393755</v>
      </c>
      <c r="I8" s="7">
        <f>'blk, drift &amp; conc calc'!I132</f>
        <v>398.30676160788596</v>
      </c>
      <c r="J8" s="7">
        <f>'blk, drift &amp; conc calc'!J132</f>
        <v>129.42309505983545</v>
      </c>
      <c r="K8" s="7">
        <f>'blk, drift &amp; conc calc'!K132</f>
        <v>313.727110342441</v>
      </c>
      <c r="L8" s="7">
        <f>'blk, drift &amp; conc calc'!L132</f>
        <v>172.44586538083877</v>
      </c>
      <c r="M8" s="7"/>
      <c r="N8" s="7">
        <f t="shared" si="0"/>
        <v>3939.797655695619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17.636516378777593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60">
        <f>'blk, drift &amp; conc calc'!A172</f>
        <v>27</v>
      </c>
      <c r="B9" s="7" t="str">
        <f>'blk, drift &amp; conc calc'!B172</f>
        <v>Drift (7)</v>
      </c>
      <c r="C9" s="35">
        <f>'blk, drift &amp; conc calc'!C137</f>
        <v>26.858492701228208</v>
      </c>
      <c r="D9" s="7">
        <f>'blk, drift &amp; conc calc'!D137</f>
        <v>135.8156722231143</v>
      </c>
      <c r="E9" s="7">
        <f>'blk, drift &amp; conc calc'!E137</f>
        <v>1974.9881162520974</v>
      </c>
      <c r="F9" s="7">
        <f>'blk, drift &amp; conc calc'!F137</f>
        <v>687.5803024502512</v>
      </c>
      <c r="G9" s="7">
        <f>'blk, drift &amp; conc calc'!G137</f>
        <v>32.56918753855157</v>
      </c>
      <c r="H9" s="7">
        <f>'blk, drift &amp; conc calc'!H137</f>
        <v>68.0830521393755</v>
      </c>
      <c r="I9" s="7">
        <f>'blk, drift &amp; conc calc'!I137</f>
        <v>398.30676160788596</v>
      </c>
      <c r="J9" s="7">
        <f>'blk, drift &amp; conc calc'!J137</f>
        <v>129.42309505983542</v>
      </c>
      <c r="K9" s="7">
        <f>'blk, drift &amp; conc calc'!K137</f>
        <v>313.727110342441</v>
      </c>
      <c r="L9" s="7">
        <f>'blk, drift &amp; conc calc'!L137</f>
        <v>172.4458653808388</v>
      </c>
      <c r="M9" s="7"/>
      <c r="N9" s="7">
        <f t="shared" si="0"/>
        <v>3939.797655695619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17.636516378777593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60">
        <f>'blk, drift &amp; conc calc'!A177</f>
        <v>32</v>
      </c>
      <c r="B10" s="40" t="str">
        <f>'blk, drift &amp; conc calc'!B177</f>
        <v>Drift (8)</v>
      </c>
      <c r="C10" s="93">
        <f>'blk, drift &amp; conc calc'!C142</f>
        <v>26.858492701228208</v>
      </c>
      <c r="D10" s="32">
        <f>'blk, drift &amp; conc calc'!D142</f>
        <v>135.8156722231143</v>
      </c>
      <c r="E10" s="32">
        <f>'blk, drift &amp; conc calc'!E142</f>
        <v>1974.9881162520974</v>
      </c>
      <c r="F10" s="32">
        <f>'blk, drift &amp; conc calc'!F142</f>
        <v>687.5803024502512</v>
      </c>
      <c r="G10" s="32">
        <f>'blk, drift &amp; conc calc'!G142</f>
        <v>32.56918753855157</v>
      </c>
      <c r="H10" s="32">
        <f>'blk, drift &amp; conc calc'!H142</f>
        <v>68.0830521393755</v>
      </c>
      <c r="I10" s="32">
        <f>'blk, drift &amp; conc calc'!I142</f>
        <v>398.30676160788596</v>
      </c>
      <c r="J10" s="32">
        <f>'blk, drift &amp; conc calc'!J142</f>
        <v>129.42309505983545</v>
      </c>
      <c r="K10" s="32">
        <f>'blk, drift &amp; conc calc'!K142</f>
        <v>313.727110342441</v>
      </c>
      <c r="L10" s="32">
        <f>'blk, drift &amp; conc calc'!L142</f>
        <v>172.4458653808388</v>
      </c>
      <c r="M10" s="40"/>
      <c r="N10" s="7">
        <f>SUM(C10:L10)</f>
        <v>3939.797655695619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17.636516378777593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61"/>
      <c r="B11" s="35" t="s">
        <v>828</v>
      </c>
      <c r="C11" s="35">
        <v>26</v>
      </c>
      <c r="D11" s="35">
        <v>130</v>
      </c>
      <c r="E11" s="35">
        <v>280</v>
      </c>
      <c r="F11" s="35">
        <v>119</v>
      </c>
      <c r="G11" s="35">
        <v>32</v>
      </c>
      <c r="H11" s="35">
        <v>45</v>
      </c>
      <c r="I11" s="35">
        <v>389</v>
      </c>
      <c r="J11" s="35">
        <v>127</v>
      </c>
      <c r="K11" s="35">
        <v>317</v>
      </c>
      <c r="L11" s="35">
        <v>172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-0.858492701228208</v>
      </c>
      <c r="D12" s="35">
        <f t="shared" si="1"/>
        <v>-5.815672223114291</v>
      </c>
      <c r="E12" s="35">
        <f t="shared" si="1"/>
        <v>-1694.9881162520974</v>
      </c>
      <c r="F12" s="35">
        <f t="shared" si="1"/>
        <v>-568.5803024502513</v>
      </c>
      <c r="G12" s="35">
        <f t="shared" si="1"/>
        <v>-0.5691875385515672</v>
      </c>
      <c r="H12" s="35">
        <f t="shared" si="1"/>
        <v>-23.083052139375496</v>
      </c>
      <c r="I12" s="35">
        <f t="shared" si="1"/>
        <v>-9.306761607885846</v>
      </c>
      <c r="J12" s="35">
        <f t="shared" si="1"/>
        <v>-2.4230950598354752</v>
      </c>
      <c r="K12" s="35">
        <f t="shared" si="1"/>
        <v>3.2728896575590056</v>
      </c>
      <c r="L12" s="35">
        <f t="shared" si="1"/>
        <v>-0.44586538083876803</v>
      </c>
      <c r="M12" s="35"/>
      <c r="N12" s="35">
        <f>N11-N7</f>
        <v>-3839.7976556956187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-24.21348362122241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-3.301895004723877</v>
      </c>
      <c r="D13" s="35">
        <f t="shared" si="3"/>
        <v>-4.473594017780224</v>
      </c>
      <c r="E13" s="35">
        <f t="shared" si="3"/>
        <v>-605.3528986614633</v>
      </c>
      <c r="F13" s="35">
        <f t="shared" si="3"/>
        <v>-477.7985734876062</v>
      </c>
      <c r="G13" s="35">
        <f t="shared" si="3"/>
        <v>-1.7787110579736476</v>
      </c>
      <c r="H13" s="35">
        <f t="shared" si="3"/>
        <v>-51.29567142083443</v>
      </c>
      <c r="I13" s="35">
        <f t="shared" si="3"/>
        <v>-2.3924837038266955</v>
      </c>
      <c r="J13" s="35">
        <f t="shared" si="3"/>
        <v>-1.9079488660121853</v>
      </c>
      <c r="K13" s="35">
        <f t="shared" si="3"/>
        <v>1.0324573052236612</v>
      </c>
      <c r="L13" s="35">
        <f t="shared" si="3"/>
        <v>-0.2592240586271907</v>
      </c>
      <c r="M13" s="35"/>
      <c r="N13" s="35">
        <f>(N11-N7)/N11*100</f>
        <v>-3839.7976556956187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-57.85778643063897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12"/>
      <c r="D14" s="112"/>
      <c r="E14" s="112"/>
      <c r="F14" s="112"/>
      <c r="G14" s="112"/>
      <c r="H14" s="112"/>
      <c r="I14" s="112"/>
      <c r="J14" s="112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60">
        <f>'blk, drift &amp; conc calc'!A148</f>
        <v>3</v>
      </c>
      <c r="B15" s="40" t="str">
        <f>'blk, drift &amp; conc calc'!B148</f>
        <v>BIR-1 (1)</v>
      </c>
      <c r="C15" s="32">
        <f>'blk, drift &amp; conc calc'!C113</f>
        <v>15.800321870029036</v>
      </c>
      <c r="D15" s="32">
        <f>'blk, drift &amp; conc calc'!D113</f>
        <v>9.698832693353902</v>
      </c>
      <c r="E15" s="32">
        <f>'blk, drift &amp; conc calc'!E113</f>
        <v>383.74115365428344</v>
      </c>
      <c r="F15" s="32">
        <f>'blk, drift &amp; conc calc'!F113</f>
        <v>170.58966159684272</v>
      </c>
      <c r="G15" s="32">
        <f>'blk, drift &amp; conc calc'!G113</f>
        <v>44.230400881004044</v>
      </c>
      <c r="H15" s="32">
        <f>'blk, drift &amp; conc calc'!H113</f>
        <v>55.859032134367915</v>
      </c>
      <c r="I15" s="32">
        <f>'blk, drift &amp; conc calc'!I113</f>
        <v>110.23929885692758</v>
      </c>
      <c r="J15" s="32">
        <f>'blk, drift &amp; conc calc'!J113</f>
        <v>122.32008836722734</v>
      </c>
      <c r="K15" s="32">
        <f>'blk, drift &amp; conc calc'!K113</f>
        <v>319.1471171791506</v>
      </c>
      <c r="L15" s="32">
        <f>'blk, drift &amp; conc calc'!L113</f>
        <v>14.263840174017618</v>
      </c>
      <c r="M15" s="7"/>
      <c r="N15" s="7">
        <f>SUM(C15:L15)</f>
        <v>1245.8897474072041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17.94217030507324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60">
        <f>'blk, drift &amp; conc calc'!A163</f>
        <v>18</v>
      </c>
      <c r="B16" s="40" t="str">
        <f>'blk, drift &amp; conc calc'!B163</f>
        <v>BIR-2 (2)</v>
      </c>
      <c r="C16" s="32">
        <f>'blk, drift &amp; conc calc'!C128</f>
        <v>15.88228650777688</v>
      </c>
      <c r="D16" s="32">
        <f>'blk, drift &amp; conc calc'!D128</f>
        <v>9.7555769783492</v>
      </c>
      <c r="E16" s="32">
        <f>'blk, drift &amp; conc calc'!E128</f>
        <v>383.3736155401605</v>
      </c>
      <c r="F16" s="32">
        <f>'blk, drift &amp; conc calc'!F128</f>
        <v>167.48587224694583</v>
      </c>
      <c r="G16" s="32">
        <f>'blk, drift &amp; conc calc'!G128</f>
        <v>44.49833517231336</v>
      </c>
      <c r="H16" s="32">
        <f>'blk, drift &amp; conc calc'!H128</f>
        <v>56.69108432908078</v>
      </c>
      <c r="I16" s="32">
        <f>'blk, drift &amp; conc calc'!I128</f>
        <v>109.10245762045413</v>
      </c>
      <c r="J16" s="32">
        <f>'blk, drift &amp; conc calc'!J128</f>
        <v>127.9401238993195</v>
      </c>
      <c r="K16" s="40">
        <f>'blk, drift &amp; conc calc'!K128</f>
        <v>307.24443608127484</v>
      </c>
      <c r="L16" s="32">
        <f>'blk, drift &amp; conc calc'!L128</f>
        <v>17.672836395651068</v>
      </c>
      <c r="M16" s="7"/>
      <c r="N16" s="7">
        <f>SUM(C16:L16)</f>
        <v>1239.646624771326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56.26396648545036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62"/>
      <c r="B17" s="35" t="s">
        <v>884</v>
      </c>
      <c r="C17" s="35">
        <v>16</v>
      </c>
      <c r="D17" s="35">
        <v>7</v>
      </c>
      <c r="E17" s="35">
        <v>370</v>
      </c>
      <c r="F17" s="35">
        <v>170</v>
      </c>
      <c r="G17" s="35">
        <v>44</v>
      </c>
      <c r="H17" s="35">
        <v>52</v>
      </c>
      <c r="I17" s="35">
        <v>110</v>
      </c>
      <c r="J17" s="35">
        <v>125</v>
      </c>
      <c r="K17" s="35">
        <v>310</v>
      </c>
      <c r="L17" s="35">
        <v>18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0.15869581109704178</v>
      </c>
      <c r="D18" s="35">
        <f aca="true" t="shared" si="5" ref="D18:L18">D17-AVERAGE(D15:D16)</f>
        <v>-2.727204835851552</v>
      </c>
      <c r="E18" s="35">
        <f t="shared" si="5"/>
        <v>-13.557384597221926</v>
      </c>
      <c r="F18" s="35">
        <f t="shared" si="5"/>
        <v>0.9622330781057258</v>
      </c>
      <c r="G18" s="35">
        <f t="shared" si="5"/>
        <v>-0.3643680266587026</v>
      </c>
      <c r="H18" s="35">
        <f t="shared" si="5"/>
        <v>-4.275058231724344</v>
      </c>
      <c r="I18" s="35">
        <f t="shared" si="5"/>
        <v>0.32912176130915327</v>
      </c>
      <c r="J18" s="35">
        <f t="shared" si="5"/>
        <v>-0.13010613327341503</v>
      </c>
      <c r="K18" s="35">
        <f t="shared" si="5"/>
        <v>-3.1957766302127197</v>
      </c>
      <c r="L18" s="35">
        <f t="shared" si="5"/>
        <v>2.031661715165658</v>
      </c>
      <c r="M18" s="35"/>
      <c r="N18" s="35">
        <f>N17-AVERAGE(N15:N16)</f>
        <v>-1142.768186089265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-6.896931604738199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0.9918488193565111</v>
      </c>
      <c r="D19" s="35">
        <f aca="true" t="shared" si="7" ref="D19:L19">(D17-AVERAGE(D15:D16))/D17*100</f>
        <v>-38.9600690835936</v>
      </c>
      <c r="E19" s="35">
        <f t="shared" si="7"/>
        <v>-3.6641579992491695</v>
      </c>
      <c r="F19" s="35">
        <f t="shared" si="7"/>
        <v>0.5660194577092504</v>
      </c>
      <c r="G19" s="35">
        <f t="shared" si="7"/>
        <v>-0.8281091514970513</v>
      </c>
      <c r="H19" s="35">
        <f t="shared" si="7"/>
        <v>-8.221265830239123</v>
      </c>
      <c r="I19" s="35">
        <f t="shared" si="7"/>
        <v>0.29920160119013933</v>
      </c>
      <c r="J19" s="35">
        <f t="shared" si="7"/>
        <v>-0.10408490661873201</v>
      </c>
      <c r="K19" s="35">
        <f t="shared" si="7"/>
        <v>-1.0308956871653934</v>
      </c>
      <c r="L19" s="35">
        <f t="shared" si="7"/>
        <v>11.2870095286981</v>
      </c>
      <c r="M19" s="35"/>
      <c r="N19" s="35">
        <f>(N17-AVERAGE(N15:N16))/N17*100</f>
        <v>-1142.768186089265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-15.67484455622318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60">
        <f>'blk, drift &amp; conc calc'!A150</f>
        <v>5</v>
      </c>
      <c r="B21" s="7" t="str">
        <f>'blk, drift &amp; conc calc'!B150</f>
        <v>JP-1 (1)</v>
      </c>
      <c r="C21" s="7">
        <f>'blk, drift &amp; conc calc'!C115</f>
        <v>0.8538293815778935</v>
      </c>
      <c r="D21" s="7">
        <f>'blk, drift &amp; conc calc'!D115</f>
        <v>13.26117147102514</v>
      </c>
      <c r="E21" s="7">
        <f>'blk, drift &amp; conc calc'!E115</f>
        <v>2808.149027416658</v>
      </c>
      <c r="F21" s="7">
        <f>'blk, drift &amp; conc calc'!F115</f>
        <v>2475.4527022525926</v>
      </c>
      <c r="G21" s="7">
        <f>'blk, drift &amp; conc calc'!G115</f>
        <v>7.340545682447246</v>
      </c>
      <c r="H21" s="7">
        <f>'blk, drift &amp; conc calc'!H115</f>
        <v>110.90949842058211</v>
      </c>
      <c r="I21" s="7">
        <f>'blk, drift &amp; conc calc'!I115</f>
        <v>1.9934612013072288</v>
      </c>
      <c r="J21" s="7">
        <f>'blk, drift &amp; conc calc'!J115</f>
        <v>6.04240009044313</v>
      </c>
      <c r="K21" s="7">
        <f>'blk, drift &amp; conc calc'!K115</f>
        <v>27.56884414299093</v>
      </c>
      <c r="L21" s="7">
        <f>'blk, drift &amp; conc calc'!L115</f>
        <v>6.774277439576586</v>
      </c>
      <c r="M21" s="7"/>
      <c r="N21" s="7">
        <f>SUM(C21:L21)</f>
        <v>5458.345757499202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1.5003954899474612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60">
        <f>'blk, drift &amp; conc calc'!A169</f>
        <v>24</v>
      </c>
      <c r="B22" s="7" t="str">
        <f>'blk, drift &amp; conc calc'!B169</f>
        <v>JP-1 (2)</v>
      </c>
      <c r="C22" s="7">
        <f>'blk, drift &amp; conc calc'!C134</f>
        <v>0.7030424180846293</v>
      </c>
      <c r="D22" s="7">
        <f>'blk, drift &amp; conc calc'!D134</f>
        <v>13.148534707339868</v>
      </c>
      <c r="E22" s="7">
        <f>'blk, drift &amp; conc calc'!E134</f>
        <v>2802.357838206477</v>
      </c>
      <c r="F22" s="7">
        <f>'blk, drift &amp; conc calc'!F134</f>
        <v>2444.7128062745683</v>
      </c>
      <c r="G22" s="7">
        <f>'blk, drift &amp; conc calc'!G134</f>
        <v>7.350029960762362</v>
      </c>
      <c r="H22" s="7">
        <f>'blk, drift &amp; conc calc'!H134</f>
        <v>116.04613720404217</v>
      </c>
      <c r="I22" s="7">
        <f>'blk, drift &amp; conc calc'!I134</f>
        <v>1.9586316551127871</v>
      </c>
      <c r="J22" s="7">
        <f>'blk, drift &amp; conc calc'!J134</f>
        <v>2.635614907336201</v>
      </c>
      <c r="K22" s="7">
        <f>'blk, drift &amp; conc calc'!K134</f>
        <v>26.434398575953246</v>
      </c>
      <c r="L22" s="7">
        <f>'blk, drift &amp; conc calc'!L134</f>
        <v>4.958009413930214</v>
      </c>
      <c r="M22" s="7"/>
      <c r="N22" s="7">
        <f>SUM(C22:L22)</f>
        <v>5420.305043323607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17.271333316683325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62"/>
      <c r="B23" s="35" t="s">
        <v>827</v>
      </c>
      <c r="C23" s="35">
        <v>1.54</v>
      </c>
      <c r="D23" s="35">
        <v>19.5</v>
      </c>
      <c r="E23" s="35">
        <v>2807</v>
      </c>
      <c r="F23" s="35">
        <v>2460</v>
      </c>
      <c r="G23" s="35">
        <v>7.24</v>
      </c>
      <c r="H23" s="35">
        <v>116</v>
      </c>
      <c r="I23" s="35">
        <v>3.32</v>
      </c>
      <c r="J23" s="35">
        <v>6.72</v>
      </c>
      <c r="K23" s="35">
        <v>27.7</v>
      </c>
      <c r="L23" s="35">
        <v>5.92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62"/>
      <c r="B24" s="35"/>
      <c r="C24" s="35">
        <f aca="true" t="shared" si="9" ref="C24:L24">C23-AVERAGE(C21:C22)</f>
        <v>0.7615641001687387</v>
      </c>
      <c r="D24" s="35">
        <f t="shared" si="9"/>
        <v>6.295146910817497</v>
      </c>
      <c r="E24" s="35">
        <f t="shared" si="9"/>
        <v>1.7465671884324365</v>
      </c>
      <c r="F24" s="35">
        <f t="shared" si="9"/>
        <v>-0.08275426358068216</v>
      </c>
      <c r="G24" s="35">
        <f t="shared" si="9"/>
        <v>-0.10528782160480432</v>
      </c>
      <c r="H24" s="35">
        <f t="shared" si="9"/>
        <v>2.5221821876878607</v>
      </c>
      <c r="I24" s="35">
        <f t="shared" si="9"/>
        <v>1.3439535717899918</v>
      </c>
      <c r="J24" s="35">
        <f t="shared" si="9"/>
        <v>2.3809925011103337</v>
      </c>
      <c r="K24" s="35">
        <f t="shared" si="9"/>
        <v>0.6983786405279098</v>
      </c>
      <c r="L24" s="35">
        <f t="shared" si="9"/>
        <v>0.05385657324660009</v>
      </c>
      <c r="M24" s="35"/>
      <c r="N24" s="35">
        <f>N23-AVERAGE(N21:N22)</f>
        <v>-5339.325400411404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2.145864403315393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62"/>
      <c r="B25" s="35"/>
      <c r="C25" s="35">
        <f>(C23-AVERAGE(C21:C22))/C23*100</f>
        <v>49.452214296671336</v>
      </c>
      <c r="D25" s="35">
        <f aca="true" t="shared" si="11" ref="D25:L25">(D23-AVERAGE(D21:D22))/D23*100</f>
        <v>32.28280467085896</v>
      </c>
      <c r="E25" s="35">
        <f t="shared" si="11"/>
        <v>0.06222184497443664</v>
      </c>
      <c r="F25" s="35">
        <f t="shared" si="11"/>
        <v>-0.0033639944544992754</v>
      </c>
      <c r="G25" s="35">
        <f t="shared" si="11"/>
        <v>-1.4542516796243692</v>
      </c>
      <c r="H25" s="35">
        <f t="shared" si="11"/>
        <v>2.174294989386087</v>
      </c>
      <c r="I25" s="35">
        <f t="shared" si="11"/>
        <v>40.48052927078288</v>
      </c>
      <c r="J25" s="35">
        <f t="shared" si="11"/>
        <v>35.43143602842759</v>
      </c>
      <c r="K25" s="35">
        <f t="shared" si="11"/>
        <v>2.5212225289816237</v>
      </c>
      <c r="L25" s="35">
        <f t="shared" si="11"/>
        <v>0.9097394129493258</v>
      </c>
      <c r="M25" s="35"/>
      <c r="N25" s="35">
        <f>(N23-AVERAGE(N21:N22))/N23*100</f>
        <v>-5339.325400411404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29.639011095516477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60">
        <f>'blk, drift &amp; conc calc'!A156</f>
        <v>11</v>
      </c>
      <c r="B27" s="32" t="str">
        <f>'blk, drift &amp; conc calc'!B156</f>
        <v>JA-3 (1)</v>
      </c>
      <c r="C27" s="32">
        <f>'blk, drift &amp; conc calc'!C121</f>
        <v>19.78771455587676</v>
      </c>
      <c r="D27" s="32">
        <f>'blk, drift &amp; conc calc'!D121</f>
        <v>320.8130480803246</v>
      </c>
      <c r="E27" s="32">
        <f>'blk, drift &amp; conc calc'!E121</f>
        <v>59.56119667994963</v>
      </c>
      <c r="F27" s="32">
        <f>'blk, drift &amp; conc calc'!F121</f>
        <v>31.16753591458955</v>
      </c>
      <c r="G27" s="32">
        <f>'blk, drift &amp; conc calc'!G121</f>
        <v>21.072150057563775</v>
      </c>
      <c r="H27" s="32">
        <f>'blk, drift &amp; conc calc'!H121</f>
        <v>21.29869594526666</v>
      </c>
      <c r="I27" s="32">
        <f>'blk, drift &amp; conc calc'!I121</f>
        <v>286.5748622673883</v>
      </c>
      <c r="J27" s="32">
        <f>'blk, drift &amp; conc calc'!J121</f>
        <v>42.93443806430624</v>
      </c>
      <c r="K27" s="32">
        <f>'blk, drift &amp; conc calc'!K121</f>
        <v>164.5511166443638</v>
      </c>
      <c r="L27" s="32">
        <f>'blk, drift &amp; conc calc'!L121</f>
        <v>113.85518204579691</v>
      </c>
      <c r="M27" s="7"/>
      <c r="N27" s="7">
        <f>SUM(C27:L27)</f>
        <v>1081.6159402554263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9.227619164856188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60">
        <f>'blk, drift &amp; conc calc'!A173</f>
        <v>28</v>
      </c>
      <c r="B28" s="32" t="str">
        <f>'blk, drift &amp; conc calc'!B173</f>
        <v>JA-3 (2)</v>
      </c>
      <c r="C28" s="32">
        <f>'blk, drift &amp; conc calc'!C138</f>
        <v>20.508780567042795</v>
      </c>
      <c r="D28" s="32">
        <f>'blk, drift &amp; conc calc'!D138</f>
        <v>325.4644743596268</v>
      </c>
      <c r="E28" s="32">
        <f>'blk, drift &amp; conc calc'!E138</f>
        <v>61.648127524187046</v>
      </c>
      <c r="F28" s="32">
        <f>'blk, drift &amp; conc calc'!F138</f>
        <v>30.188152794441535</v>
      </c>
      <c r="G28" s="32">
        <f>'blk, drift &amp; conc calc'!G138</f>
        <v>21.318985080433716</v>
      </c>
      <c r="H28" s="32">
        <f>'blk, drift &amp; conc calc'!H138</f>
        <v>23.976359269569915</v>
      </c>
      <c r="I28" s="32">
        <f>'blk, drift &amp; conc calc'!I138</f>
        <v>287.6784008923786</v>
      </c>
      <c r="J28" s="32">
        <f>'blk, drift &amp; conc calc'!J138</f>
        <v>43.290688481588646</v>
      </c>
      <c r="K28" s="32">
        <f>'blk, drift &amp; conc calc'!K138</f>
        <v>161.2044791847017</v>
      </c>
      <c r="L28" s="32">
        <f>'blk, drift &amp; conc calc'!L138</f>
        <v>122.64179711323376</v>
      </c>
      <c r="M28" s="7"/>
      <c r="N28" s="7">
        <f>SUM(C28:L28)</f>
        <v>1097.9202452672043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0.13746316017012206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61"/>
      <c r="B29" s="35" t="s">
        <v>725</v>
      </c>
      <c r="C29" s="35">
        <v>21.2</v>
      </c>
      <c r="D29" s="35">
        <v>323</v>
      </c>
      <c r="E29" s="35">
        <v>66.2</v>
      </c>
      <c r="F29" s="35">
        <v>32.2</v>
      </c>
      <c r="G29" s="35">
        <v>22</v>
      </c>
      <c r="H29" s="35">
        <v>21.1</v>
      </c>
      <c r="I29" s="35">
        <v>287</v>
      </c>
      <c r="J29" s="35">
        <v>43.4</v>
      </c>
      <c r="K29" s="35">
        <v>169</v>
      </c>
      <c r="L29" s="35">
        <v>118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62"/>
      <c r="B30" s="35"/>
      <c r="C30" s="35">
        <f>C29-AVERAGE(C27:C28)</f>
        <v>1.0517524385402233</v>
      </c>
      <c r="D30" s="35">
        <f aca="true" t="shared" si="13" ref="D30:L30">D29-AVERAGE(D27:D28)</f>
        <v>-0.13876121997572</v>
      </c>
      <c r="E30" s="35">
        <f t="shared" si="13"/>
        <v>5.595337897931664</v>
      </c>
      <c r="F30" s="35">
        <f t="shared" si="13"/>
        <v>1.5221556454844603</v>
      </c>
      <c r="G30" s="35">
        <f t="shared" si="13"/>
        <v>0.8044324310012527</v>
      </c>
      <c r="H30" s="35">
        <f t="shared" si="13"/>
        <v>-1.537527607418287</v>
      </c>
      <c r="I30" s="35">
        <f t="shared" si="13"/>
        <v>-0.1266315798834512</v>
      </c>
      <c r="J30" s="35">
        <f t="shared" si="13"/>
        <v>0.2874367270525582</v>
      </c>
      <c r="K30" s="35">
        <f t="shared" si="13"/>
        <v>6.122202085467251</v>
      </c>
      <c r="L30" s="35">
        <f t="shared" si="13"/>
        <v>-0.24848957951533635</v>
      </c>
      <c r="M30" s="35"/>
      <c r="N30" s="35">
        <f>N29-AVERAGE(N27:N28)</f>
        <v>-989.7680927613153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-17.317458837486846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62"/>
      <c r="B31" s="35"/>
      <c r="C31" s="35">
        <f>(C29-AVERAGE(C27:C28))/C29*100</f>
        <v>4.961096408208601</v>
      </c>
      <c r="D31" s="35">
        <f aca="true" t="shared" si="15" ref="D31:L31">(D29-AVERAGE(D27:D28))/D29*100</f>
        <v>-0.04296013002344272</v>
      </c>
      <c r="E31" s="35">
        <f t="shared" si="15"/>
        <v>8.452172051256289</v>
      </c>
      <c r="F31" s="35">
        <f t="shared" si="15"/>
        <v>4.727191445603913</v>
      </c>
      <c r="G31" s="35">
        <f t="shared" si="15"/>
        <v>3.6565110500056943</v>
      </c>
      <c r="H31" s="35">
        <f t="shared" si="15"/>
        <v>-7.286860698664867</v>
      </c>
      <c r="I31" s="35">
        <f t="shared" si="15"/>
        <v>-0.04412250170155094</v>
      </c>
      <c r="J31" s="35">
        <f t="shared" si="15"/>
        <v>0.6622966061118852</v>
      </c>
      <c r="K31" s="35">
        <f t="shared" si="15"/>
        <v>3.6226047843001483</v>
      </c>
      <c r="L31" s="35">
        <f t="shared" si="15"/>
        <v>-0.21058438941977659</v>
      </c>
      <c r="M31" s="35"/>
      <c r="N31" s="35">
        <f>(N29-AVERAGE(N27:N28))/N29*100</f>
        <v>-989.7680927613154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-78.71572198857658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3">
        <f>'blk, drift &amp; conc calc'!A158</f>
        <v>13</v>
      </c>
      <c r="B33" s="1" t="str">
        <f>'blk, drift &amp; conc calc'!B158</f>
        <v>DTS-1 (1)</v>
      </c>
      <c r="C33" s="7">
        <f>'blk, drift &amp; conc calc'!C123</f>
        <v>0.9679844798488912</v>
      </c>
      <c r="D33" s="7">
        <f>'blk, drift &amp; conc calc'!D123</f>
        <v>3.880198307030079</v>
      </c>
      <c r="E33" s="7">
        <f>'blk, drift &amp; conc calc'!E123</f>
        <v>3688.4576841625417</v>
      </c>
      <c r="F33" s="7">
        <f>'blk, drift &amp; conc calc'!F123</f>
        <v>2322.774733596728</v>
      </c>
      <c r="G33" s="7">
        <f>'blk, drift &amp; conc calc'!G123</f>
        <v>3.364862178151838</v>
      </c>
      <c r="H33" s="7">
        <f>'blk, drift &amp; conc calc'!H123</f>
        <v>130.93465419158719</v>
      </c>
      <c r="I33" s="7">
        <f>'blk, drift &amp; conc calc'!I123</f>
        <v>1.8994211266573466</v>
      </c>
      <c r="J33" s="7">
        <f>'blk, drift &amp; conc calc'!J123</f>
        <v>4.514577143004916</v>
      </c>
      <c r="K33" s="7">
        <f>'blk, drift &amp; conc calc'!K123</f>
        <v>10.883679981625537</v>
      </c>
      <c r="L33" s="7">
        <f>'blk, drift &amp; conc calc'!L123</f>
        <v>4.67802242131044</v>
      </c>
      <c r="N33" s="7">
        <f>SUM(C33:L33)</f>
        <v>6172.355817588487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6.488137804886995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60">
        <f>'blk, drift &amp; conc calc'!A175</f>
        <v>30</v>
      </c>
      <c r="B34" s="7" t="str">
        <f>'blk, drift &amp; conc calc'!B175</f>
        <v>DTS-1 (2)</v>
      </c>
      <c r="C34" s="180">
        <f>'blk, drift &amp; conc calc'!C140</f>
        <v>0.884310805263406</v>
      </c>
      <c r="D34" s="180">
        <f>'blk, drift &amp; conc calc'!D140</f>
        <v>3.9787219932251854</v>
      </c>
      <c r="E34" s="180">
        <f>'blk, drift &amp; conc calc'!E140</f>
        <v>3613.026557548814</v>
      </c>
      <c r="F34" s="180">
        <f>'blk, drift &amp; conc calc'!F140</f>
        <v>2232.7274409429747</v>
      </c>
      <c r="G34" s="180">
        <f>'blk, drift &amp; conc calc'!G140</f>
        <v>3.6388613883686536</v>
      </c>
      <c r="H34" s="180">
        <f>'blk, drift &amp; conc calc'!H140</f>
        <v>130.13775142847425</v>
      </c>
      <c r="I34" s="180">
        <f>'blk, drift &amp; conc calc'!I140</f>
        <v>1.8049699768069225</v>
      </c>
      <c r="J34" s="180">
        <f>'blk, drift &amp; conc calc'!J140</f>
        <v>4.805126482920893</v>
      </c>
      <c r="K34" s="180">
        <f>'blk, drift &amp; conc calc'!K140</f>
        <v>10.645114776953225</v>
      </c>
      <c r="L34" s="180">
        <f>'blk, drift &amp; conc calc'!L140</f>
        <v>0.5522367813058497</v>
      </c>
      <c r="N34" s="7">
        <f>SUM(C34:L34)</f>
        <v>6002.201092125107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34.77556708747923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62"/>
      <c r="B35" s="35" t="s">
        <v>851</v>
      </c>
      <c r="C35" s="35">
        <v>0.04</v>
      </c>
      <c r="D35" s="35">
        <v>1.7</v>
      </c>
      <c r="E35" s="35">
        <v>3990</v>
      </c>
      <c r="F35" s="35">
        <v>2360</v>
      </c>
      <c r="G35" s="35">
        <v>3.5</v>
      </c>
      <c r="H35" s="35">
        <v>140</v>
      </c>
      <c r="I35" s="35">
        <v>0.32</v>
      </c>
      <c r="J35" s="35">
        <v>0.49</v>
      </c>
      <c r="K35" s="35">
        <v>11</v>
      </c>
      <c r="L35" s="35">
        <v>4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>C35-(AVERAGE(C33:C34))</f>
        <v>-0.8861476425561485</v>
      </c>
      <c r="D36" s="35">
        <f aca="true" t="shared" si="17" ref="D36:L36">D35-(AVERAGE(D33:D34))</f>
        <v>-2.2294601501276325</v>
      </c>
      <c r="E36" s="35">
        <f t="shared" si="17"/>
        <v>339.25787914432203</v>
      </c>
      <c r="F36" s="35">
        <f t="shared" si="17"/>
        <v>82.24891273014873</v>
      </c>
      <c r="G36" s="35">
        <f t="shared" si="17"/>
        <v>-0.0018617832602458861</v>
      </c>
      <c r="H36" s="35">
        <f t="shared" si="17"/>
        <v>9.463797189969284</v>
      </c>
      <c r="I36" s="35">
        <f t="shared" si="17"/>
        <v>-1.5321955517321346</v>
      </c>
      <c r="J36" s="35">
        <f t="shared" si="17"/>
        <v>-4.1698518129629045</v>
      </c>
      <c r="K36" s="35">
        <f t="shared" si="17"/>
        <v>0.235602620710619</v>
      </c>
      <c r="L36" s="35">
        <f t="shared" si="17"/>
        <v>1.384870398691855</v>
      </c>
      <c r="M36" s="35"/>
      <c r="N36" s="35">
        <f>N35-N33</f>
        <v>-6072.355817588487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-2.9881378048869953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>(C35-AVERAGE(C33:C34))/C35*100</f>
        <v>-2215.369106390371</v>
      </c>
      <c r="D37" s="35">
        <f aca="true" t="shared" si="19" ref="D37:L37">(D35-AVERAGE(D33:D34))/D35*100</f>
        <v>-131.14471471339016</v>
      </c>
      <c r="E37" s="35">
        <f t="shared" si="19"/>
        <v>8.502703737952935</v>
      </c>
      <c r="F37" s="35">
        <f t="shared" si="19"/>
        <v>3.4851234207690136</v>
      </c>
      <c r="G37" s="35">
        <f t="shared" si="19"/>
        <v>-0.05319380743559675</v>
      </c>
      <c r="H37" s="35">
        <f t="shared" si="19"/>
        <v>6.759855135692345</v>
      </c>
      <c r="I37" s="35">
        <f t="shared" si="19"/>
        <v>-478.811109916292</v>
      </c>
      <c r="J37" s="35">
        <f t="shared" si="19"/>
        <v>-850.9901659107969</v>
      </c>
      <c r="K37" s="35">
        <f t="shared" si="19"/>
        <v>2.141842006460173</v>
      </c>
      <c r="L37" s="35">
        <f t="shared" si="19"/>
        <v>34.62175996729637</v>
      </c>
      <c r="M37" s="35"/>
      <c r="N37" s="35">
        <f>(N35-N33)/N35*100</f>
        <v>-6072.355817588487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-85.37536585391415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9" customFormat="1" ht="11.25">
      <c r="A38" s="164"/>
      <c r="B38" s="123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3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ht="11.25">
      <c r="A39" s="160">
        <f>'blk, drift &amp; conc calc'!A166</f>
        <v>21</v>
      </c>
      <c r="B39" s="7" t="str">
        <f>'blk, drift &amp; conc calc'!B166</f>
        <v>JGb-1 (1)</v>
      </c>
      <c r="C39" s="7">
        <f>'blk, drift &amp; conc calc'!C131</f>
        <v>10.998275179199647</v>
      </c>
      <c r="D39" s="7">
        <f>'blk, drift &amp; conc calc'!D131</f>
        <v>67.46257172314893</v>
      </c>
      <c r="E39" s="7">
        <f>'blk, drift &amp; conc calc'!E131</f>
        <v>48.9042580110031</v>
      </c>
      <c r="F39" s="7">
        <f>'blk, drift &amp; conc calc'!F131</f>
        <v>24.852391457592965</v>
      </c>
      <c r="G39" s="7">
        <f>'blk, drift &amp; conc calc'!G131</f>
        <v>36.21149766415561</v>
      </c>
      <c r="H39" s="7">
        <f>'blk, drift &amp; conc calc'!H131</f>
        <v>73.18786186247655</v>
      </c>
      <c r="I39" s="7">
        <f>'blk, drift &amp; conc calc'!I131</f>
        <v>339.33716164289535</v>
      </c>
      <c r="J39" s="7">
        <f>'blk, drift &amp; conc calc'!J131</f>
        <v>86.49064838740898</v>
      </c>
      <c r="K39" s="7">
        <f>'blk, drift &amp; conc calc'!K131</f>
        <v>618.0432253729432</v>
      </c>
      <c r="L39" s="7">
        <f>'blk, drift &amp; conc calc'!L131</f>
        <v>25.741744272843505</v>
      </c>
      <c r="M39" s="7"/>
      <c r="N39" s="7">
        <f>SUM(C39:L39)</f>
        <v>1331.2296355736678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0.5676534856559116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60">
        <f>'blk, drift &amp; conc calc'!A176</f>
        <v>31</v>
      </c>
      <c r="B40" s="7" t="str">
        <f>'blk, drift &amp; conc calc'!B176</f>
        <v>JGb-1 (2)</v>
      </c>
      <c r="C40" s="180">
        <f>'blk, drift &amp; conc calc'!C141</f>
        <v>10.667792586429586</v>
      </c>
      <c r="D40" s="180">
        <f>'blk, drift &amp; conc calc'!D141</f>
        <v>66.56581912664461</v>
      </c>
      <c r="E40" s="180">
        <f>'blk, drift &amp; conc calc'!E141</f>
        <v>45.31998021964084</v>
      </c>
      <c r="F40" s="180">
        <f>'blk, drift &amp; conc calc'!F141</f>
        <v>25.04150842074448</v>
      </c>
      <c r="G40" s="180">
        <f>'blk, drift &amp; conc calc'!G141</f>
        <v>36.24502602162713</v>
      </c>
      <c r="H40" s="180">
        <f>'blk, drift &amp; conc calc'!H141</f>
        <v>73.60011776931626</v>
      </c>
      <c r="I40" s="180">
        <f>'blk, drift &amp; conc calc'!I141</f>
        <v>333.4156488002484</v>
      </c>
      <c r="J40" s="180">
        <f>'blk, drift &amp; conc calc'!J141</f>
        <v>85.51049224515997</v>
      </c>
      <c r="K40" s="180">
        <f>'blk, drift &amp; conc calc'!K141</f>
        <v>643.6329451071182</v>
      </c>
      <c r="L40" s="180">
        <f>'blk, drift &amp; conc calc'!L141</f>
        <v>27.739264746069264</v>
      </c>
      <c r="M40" s="7"/>
      <c r="N40" s="7">
        <f>SUM(C40:L40)</f>
        <v>1347.7385950429987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9.049589045664423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62"/>
      <c r="B41" s="35" t="s">
        <v>917</v>
      </c>
      <c r="C41" s="35">
        <v>10.4</v>
      </c>
      <c r="D41" s="35">
        <v>64.3</v>
      </c>
      <c r="E41" s="35">
        <v>57.8</v>
      </c>
      <c r="F41" s="35">
        <v>25.4</v>
      </c>
      <c r="G41" s="35">
        <v>35.8</v>
      </c>
      <c r="H41" s="35">
        <v>60.1</v>
      </c>
      <c r="I41" s="35">
        <v>327</v>
      </c>
      <c r="J41" s="35">
        <v>85.7</v>
      </c>
      <c r="K41" s="35">
        <v>635</v>
      </c>
      <c r="L41" s="35">
        <v>32.8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-0.4330338828146161</v>
      </c>
      <c r="D42" s="35">
        <f t="shared" si="21"/>
        <v>-2.714195424896772</v>
      </c>
      <c r="E42" s="35">
        <f t="shared" si="21"/>
        <v>10.687880884678023</v>
      </c>
      <c r="F42" s="35">
        <f t="shared" si="21"/>
        <v>0.4530500608312735</v>
      </c>
      <c r="G42" s="35">
        <f t="shared" si="21"/>
        <v>-0.4282618428913736</v>
      </c>
      <c r="H42" s="35">
        <f t="shared" si="21"/>
        <v>-13.293989815896403</v>
      </c>
      <c r="I42" s="35">
        <f t="shared" si="21"/>
        <v>-9.376405221571872</v>
      </c>
      <c r="J42" s="35">
        <f t="shared" si="21"/>
        <v>-0.30057031628446396</v>
      </c>
      <c r="K42" s="35">
        <f t="shared" si="21"/>
        <v>4.16191475996925</v>
      </c>
      <c r="L42" s="35">
        <f t="shared" si="21"/>
        <v>6.059495490543611</v>
      </c>
      <c r="M42" s="35"/>
      <c r="N42" s="35">
        <f>N41-N39</f>
        <v>-1231.2296355736678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41.28234651434409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>(C41-AVERAGE(C39:C40))/C41*100</f>
        <v>-4.1637873347559236</v>
      </c>
      <c r="D43" s="35">
        <f aca="true" t="shared" si="23" ref="D43:L43">(D41-AVERAGE(D39:D40))/D41*100</f>
        <v>-4.221143740119397</v>
      </c>
      <c r="E43" s="35">
        <f t="shared" si="23"/>
        <v>18.491143399096927</v>
      </c>
      <c r="F43" s="35">
        <f t="shared" si="23"/>
        <v>1.7836616568160375</v>
      </c>
      <c r="G43" s="35">
        <f t="shared" si="23"/>
        <v>-1.1962621309814907</v>
      </c>
      <c r="H43" s="35">
        <f t="shared" si="23"/>
        <v>-22.119783387514815</v>
      </c>
      <c r="I43" s="35">
        <f t="shared" si="23"/>
        <v>-2.867402208431765</v>
      </c>
      <c r="J43" s="35">
        <f t="shared" si="23"/>
        <v>-0.3507238229690361</v>
      </c>
      <c r="K43" s="35">
        <f t="shared" si="23"/>
        <v>0.655419647239252</v>
      </c>
      <c r="L43" s="35">
        <f t="shared" si="23"/>
        <v>18.47407161751101</v>
      </c>
      <c r="M43" s="35"/>
      <c r="N43" s="35">
        <f>(N41-N39)/N41*100</f>
        <v>-1231.2296355736678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98.64359979532638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60">
        <f>'blk, drift &amp; conc calc'!A153</f>
        <v>8</v>
      </c>
      <c r="B45" s="40" t="str">
        <f>'blk, drift &amp; conc calc'!B153</f>
        <v>102R1 (99-109)</v>
      </c>
      <c r="C45" s="32">
        <f>'blk, drift &amp; conc calc'!C118</f>
        <v>8.777148205564998</v>
      </c>
      <c r="D45" s="32">
        <f>'blk, drift &amp; conc calc'!D118</f>
        <v>4.800820724352791</v>
      </c>
      <c r="E45" s="32">
        <f>'blk, drift &amp; conc calc'!E118</f>
        <v>1622.6497285591056</v>
      </c>
      <c r="F45" s="32">
        <f>'blk, drift &amp; conc calc'!F118</f>
        <v>257.83168254737666</v>
      </c>
      <c r="G45" s="32">
        <f>'blk, drift &amp; conc calc'!G118</f>
        <v>26.75342372767923</v>
      </c>
      <c r="H45" s="32">
        <f>'blk, drift &amp; conc calc'!H118</f>
        <v>39.28523924632606</v>
      </c>
      <c r="I45" s="32">
        <f>'blk, drift &amp; conc calc'!I118</f>
        <v>83.55397095825735</v>
      </c>
      <c r="J45" s="32">
        <f>'blk, drift &amp; conc calc'!J118</f>
        <v>88.94585895084757</v>
      </c>
      <c r="K45" s="7">
        <f>'blk, drift &amp; conc calc'!K118</f>
        <v>115.95488166206292</v>
      </c>
      <c r="L45" s="32">
        <f>'blk, drift &amp; conc calc'!L118</f>
        <v>10.535714315594648</v>
      </c>
      <c r="M45" s="109"/>
      <c r="N45" s="7">
        <f>SUM(C45:L45)</f>
        <v>2259.088468897168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2.972091270615536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60">
        <f>'blk, drift &amp; conc calc'!A161</f>
        <v>16</v>
      </c>
      <c r="B46" s="7" t="str">
        <f>'blk, drift &amp; conc calc'!B161</f>
        <v>107R2 (35-45)</v>
      </c>
      <c r="C46" s="7">
        <f>'blk, drift &amp; conc calc'!C126</f>
        <v>9.220403259763508</v>
      </c>
      <c r="D46" s="7">
        <f>'blk, drift &amp; conc calc'!D126</f>
        <v>4.909417279104921</v>
      </c>
      <c r="E46" s="7">
        <f>'blk, drift &amp; conc calc'!E126</f>
        <v>632.8717003495889</v>
      </c>
      <c r="F46" s="7">
        <f>'blk, drift &amp; conc calc'!F126</f>
        <v>143.53361354257996</v>
      </c>
      <c r="G46" s="7">
        <f>'blk, drift &amp; conc calc'!G126</f>
        <v>40.50170329155211</v>
      </c>
      <c r="H46" s="7">
        <f>'blk, drift &amp; conc calc'!H126</f>
        <v>33.629927357612836</v>
      </c>
      <c r="I46" s="7">
        <f>'blk, drift &amp; conc calc'!I126</f>
        <v>88.30027811527117</v>
      </c>
      <c r="J46" s="7">
        <f>'blk, drift &amp; conc calc'!J126</f>
        <v>51.63434828855643</v>
      </c>
      <c r="K46" s="7">
        <f>'blk, drift &amp; conc calc'!K126</f>
        <v>160.93082837062286</v>
      </c>
      <c r="L46" s="7">
        <f>'blk, drift &amp; conc calc'!L126</f>
        <v>2.947388471936544</v>
      </c>
      <c r="M46" s="109"/>
      <c r="N46" s="35">
        <f>SUM(C46:L46)</f>
        <v>1168.4796083265892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0.4432550541985094</v>
      </c>
      <c r="D47" s="7">
        <f aca="true" t="shared" si="25" ref="D47:L47">D46-D45</f>
        <v>0.10859655475212993</v>
      </c>
      <c r="E47" s="7">
        <f t="shared" si="25"/>
        <v>-989.7780282095167</v>
      </c>
      <c r="F47" s="7">
        <f t="shared" si="25"/>
        <v>-114.2980690047967</v>
      </c>
      <c r="G47" s="7">
        <f t="shared" si="25"/>
        <v>13.748279563872881</v>
      </c>
      <c r="H47" s="7">
        <f t="shared" si="25"/>
        <v>-5.655311888713221</v>
      </c>
      <c r="I47" s="7">
        <f t="shared" si="25"/>
        <v>4.746307157013817</v>
      </c>
      <c r="J47" s="7">
        <f t="shared" si="25"/>
        <v>-37.311510662291134</v>
      </c>
      <c r="K47" s="7">
        <f t="shared" si="25"/>
        <v>44.975946708559945</v>
      </c>
      <c r="L47" s="7">
        <f t="shared" si="25"/>
        <v>-7.588325843658104</v>
      </c>
      <c r="M47" s="109"/>
      <c r="N47" s="35">
        <f>N46-N45</f>
        <v>-1090.6088605705786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41.027908729384464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4.807328288262724</v>
      </c>
      <c r="D48" s="7">
        <f t="shared" si="27"/>
        <v>2.212004981005182</v>
      </c>
      <c r="E48" s="7">
        <f t="shared" si="27"/>
        <v>-156.39473651022445</v>
      </c>
      <c r="F48" s="7">
        <f t="shared" si="27"/>
        <v>-79.63156934726625</v>
      </c>
      <c r="G48" s="7">
        <f t="shared" si="27"/>
        <v>33.94494168530564</v>
      </c>
      <c r="H48" s="7">
        <f t="shared" si="27"/>
        <v>-16.81630717954264</v>
      </c>
      <c r="I48" s="7">
        <f t="shared" si="27"/>
        <v>5.375189363297104</v>
      </c>
      <c r="J48" s="7">
        <f t="shared" si="27"/>
        <v>-72.2610275891879</v>
      </c>
      <c r="K48" s="7">
        <f t="shared" si="27"/>
        <v>27.947377866582883</v>
      </c>
      <c r="L48" s="7">
        <f t="shared" si="27"/>
        <v>-257.45930391972695</v>
      </c>
      <c r="M48" s="109"/>
      <c r="N48" s="35">
        <f>(N46-N45)/N46*100</f>
        <v>-93.33572043524737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93.24524711223742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5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60">
        <f>'blk, drift &amp; conc calc'!A160</f>
        <v>15</v>
      </c>
      <c r="B50" s="7" t="str">
        <f>'blk, drift &amp; conc calc'!B160</f>
        <v>36R3 (98-106)</v>
      </c>
      <c r="C50" s="7">
        <f>'blk, drift &amp; conc calc'!C160</f>
        <v>14.905044246911018</v>
      </c>
      <c r="D50" s="7">
        <f>'blk, drift &amp; conc calc'!D160</f>
        <v>9.077410770360821</v>
      </c>
      <c r="E50" s="7">
        <f>'blk, drift &amp; conc calc'!E160</f>
        <v>373.85998601603103</v>
      </c>
      <c r="F50" s="7">
        <f>'blk, drift &amp; conc calc'!F160</f>
        <v>201.17440400336804</v>
      </c>
      <c r="G50" s="7">
        <f>'blk, drift &amp; conc calc'!G160</f>
        <v>45.294769170108175</v>
      </c>
      <c r="H50" s="7">
        <f>'blk, drift &amp; conc calc'!H160</f>
        <v>57.578928414768875</v>
      </c>
      <c r="I50" s="7">
        <f>'blk, drift &amp; conc calc'!I160</f>
        <v>119.34693938524198</v>
      </c>
      <c r="J50" s="7">
        <f>'blk, drift &amp; conc calc'!J160</f>
        <v>23.21735013159507</v>
      </c>
      <c r="K50" s="7">
        <f>'[1]Compar'!K50</f>
        <v>0.020084904120448346</v>
      </c>
      <c r="L50" s="7">
        <f>'blk, drift &amp; conc calc'!L160</f>
        <v>3.6656631741742634</v>
      </c>
      <c r="M50" s="109"/>
      <c r="N50" s="7">
        <f>SUM(C50:L50)</f>
        <v>848.1405802166797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8.059428511381903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60">
        <f>'blk, drift &amp; conc calc'!A171</f>
        <v>26</v>
      </c>
      <c r="B51" s="7" t="str">
        <f>'blk, drift &amp; conc calc'!B171</f>
        <v>113R2 (145-149)</v>
      </c>
      <c r="C51" s="7">
        <f>'blk, drift &amp; conc calc'!C171</f>
        <v>20.1065426079507</v>
      </c>
      <c r="D51" s="7">
        <f>'blk, drift &amp; conc calc'!D171</f>
        <v>10.869651560938088</v>
      </c>
      <c r="E51" s="7">
        <f>'blk, drift &amp; conc calc'!E171</f>
        <v>661.0734162770275</v>
      </c>
      <c r="F51" s="7">
        <f>'blk, drift &amp; conc calc'!F171</f>
        <v>464.1165197499014</v>
      </c>
      <c r="G51" s="7">
        <f>'blk, drift &amp; conc calc'!G171</f>
        <v>28.006575573129766</v>
      </c>
      <c r="H51" s="7">
        <f>'blk, drift &amp; conc calc'!H171</f>
        <v>83.56474516335953</v>
      </c>
      <c r="I51" s="7">
        <f>'blk, drift &amp; conc calc'!I171</f>
        <v>109.24414781508214</v>
      </c>
      <c r="J51" s="7">
        <f>'blk, drift &amp; conc calc'!J171</f>
        <v>59.726934533143215</v>
      </c>
      <c r="K51" s="7">
        <f>'[1]Compar'!K51</f>
        <v>0.05458348547527615</v>
      </c>
      <c r="L51" s="7">
        <f>'blk, drift &amp; conc calc'!L171</f>
        <v>27.064620461913403</v>
      </c>
      <c r="M51" s="109"/>
      <c r="N51" s="7">
        <f>SUM(C51:L51)</f>
        <v>1463.827737227921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5.035262263086407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6"/>
      <c r="B52" s="109" t="s">
        <v>850</v>
      </c>
      <c r="C52" s="109">
        <v>49.33657969978556</v>
      </c>
      <c r="D52" s="109">
        <v>7.934238741958543</v>
      </c>
      <c r="E52" s="109">
        <v>8.717164045746962</v>
      </c>
      <c r="F52" s="109">
        <v>24.712964617583992</v>
      </c>
      <c r="G52" s="109">
        <v>0.1474267333809864</v>
      </c>
      <c r="H52" s="109">
        <v>7.58800929235168</v>
      </c>
      <c r="I52" s="109">
        <v>0.8410025017869907</v>
      </c>
      <c r="J52" s="109"/>
      <c r="K52" s="109">
        <v>0</v>
      </c>
      <c r="L52" s="109">
        <v>0.7226143674052895</v>
      </c>
      <c r="M52" s="109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5"/>
      <c r="B53" s="109"/>
      <c r="C53" s="109">
        <f aca="true" t="shared" si="29" ref="C53:L53">C52-AVERAGE(C50:C51)</f>
        <v>31.8307862723547</v>
      </c>
      <c r="D53" s="109">
        <f t="shared" si="29"/>
        <v>-2.0392924236909113</v>
      </c>
      <c r="E53" s="109">
        <f t="shared" si="29"/>
        <v>-508.7495371007822</v>
      </c>
      <c r="F53" s="109">
        <f t="shared" si="29"/>
        <v>-307.9324972590507</v>
      </c>
      <c r="G53" s="109">
        <f t="shared" si="29"/>
        <v>-36.50324563823798</v>
      </c>
      <c r="H53" s="109">
        <f t="shared" si="29"/>
        <v>-62.98382749671253</v>
      </c>
      <c r="I53" s="109">
        <f t="shared" si="29"/>
        <v>-113.45454109837507</v>
      </c>
      <c r="J53" s="109">
        <f t="shared" si="29"/>
        <v>-41.472142332369145</v>
      </c>
      <c r="K53" s="109">
        <f t="shared" si="29"/>
        <v>-0.03733419479786225</v>
      </c>
      <c r="L53" s="109">
        <f t="shared" si="29"/>
        <v>-14.642527450638543</v>
      </c>
      <c r="M53" s="109"/>
      <c r="N53" s="35">
        <f>N52-N50</f>
        <v>-748.1405802166797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19.940571488618097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5"/>
      <c r="B54" s="109"/>
      <c r="C54" s="109">
        <f aca="true" t="shared" si="31" ref="C54:L54">(C52-AVERAGE(C50:C51))/C52*100</f>
        <v>64.51761850141601</v>
      </c>
      <c r="D54" s="109">
        <f t="shared" si="31"/>
        <v>-25.702433340032293</v>
      </c>
      <c r="E54" s="109">
        <f t="shared" si="31"/>
        <v>-5836.1817493729195</v>
      </c>
      <c r="F54" s="109">
        <f t="shared" si="31"/>
        <v>-1246.0362486819886</v>
      </c>
      <c r="G54" s="109">
        <f t="shared" si="31"/>
        <v>-24760.262132312695</v>
      </c>
      <c r="H54" s="109">
        <f t="shared" si="31"/>
        <v>-830.0441534803728</v>
      </c>
      <c r="I54" s="109">
        <f t="shared" si="31"/>
        <v>-13490.392817774384</v>
      </c>
      <c r="J54" s="109" t="e">
        <f t="shared" si="31"/>
        <v>#DIV/0!</v>
      </c>
      <c r="K54" s="109" t="e">
        <f t="shared" si="31"/>
        <v>#DIV/0!</v>
      </c>
      <c r="L54" s="109">
        <f t="shared" si="31"/>
        <v>-2026.326642689911</v>
      </c>
      <c r="M54" s="109"/>
      <c r="N54" s="35">
        <f>(N52-N50)/N52*100</f>
        <v>-748.1405802166797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71.21632674506463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5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7"/>
      <c r="O55" s="7"/>
      <c r="P55" s="7"/>
      <c r="Q55" s="7"/>
    </row>
    <row r="56" spans="1:25" ht="11.25">
      <c r="A56" s="165">
        <f>'blk, drift &amp; conc calc'!A176</f>
        <v>31</v>
      </c>
      <c r="B56" s="109" t="str">
        <f>'blk, drift &amp; conc calc'!B176</f>
        <v>JGb-1 (2)</v>
      </c>
      <c r="C56" s="109">
        <f>'blk, drift &amp; conc calc'!C176</f>
        <v>22.818408342372884</v>
      </c>
      <c r="D56" s="109">
        <f>'blk, drift &amp; conc calc'!D176</f>
        <v>125.74283233023168</v>
      </c>
      <c r="E56" s="109">
        <f>'blk, drift &amp; conc calc'!E176</f>
        <v>64.8075717140864</v>
      </c>
      <c r="F56" s="109">
        <f>'blk, drift &amp; conc calc'!F176</f>
        <v>41.51882096159435</v>
      </c>
      <c r="G56" s="109">
        <f>'blk, drift &amp; conc calc'!G176</f>
        <v>46.79232859392063</v>
      </c>
      <c r="H56" s="109">
        <f>'blk, drift &amp; conc calc'!H176</f>
        <v>102.96656475927344</v>
      </c>
      <c r="I56" s="109">
        <f>'blk, drift &amp; conc calc'!I176</f>
        <v>449.44429458273487</v>
      </c>
      <c r="J56" s="109">
        <f>'blk, drift &amp; conc calc'!J176</f>
        <v>103.04014315541777</v>
      </c>
      <c r="K56" s="109">
        <f>'[1]Compar'!K56</f>
        <v>0.11302949753552384</v>
      </c>
      <c r="L56" s="109">
        <f>'blk, drift &amp; conc calc'!L176</f>
        <v>46.26909359644353</v>
      </c>
      <c r="M56" s="122"/>
      <c r="N56" s="7">
        <f>SUM(C56:L56)</f>
        <v>1003.5130875336112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36.20813737430815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5"/>
      <c r="B57" s="122" t="s">
        <v>828</v>
      </c>
      <c r="C57" s="167">
        <v>49.780526735834</v>
      </c>
      <c r="D57" s="167">
        <v>13.467677573822826</v>
      </c>
      <c r="E57" s="167">
        <v>12.270550678371908</v>
      </c>
      <c r="F57" s="167">
        <v>7.21268954509178</v>
      </c>
      <c r="G57" s="167">
        <v>0.1695929768555467</v>
      </c>
      <c r="H57" s="167">
        <v>11.37270550678372</v>
      </c>
      <c r="I57" s="167">
        <v>2.214684756584198</v>
      </c>
      <c r="J57" s="167">
        <v>0.5187549880287311</v>
      </c>
      <c r="K57" s="167">
        <v>0.26935355147645657</v>
      </c>
      <c r="L57" s="109">
        <v>2.723463687150838</v>
      </c>
      <c r="M57" s="122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5"/>
      <c r="B58" s="122"/>
      <c r="C58" s="109">
        <f aca="true" t="shared" si="33" ref="C58:L58">C57-AVERAGE(C55:C56)</f>
        <v>26.962118393461118</v>
      </c>
      <c r="D58" s="109">
        <f t="shared" si="33"/>
        <v>-112.27515475640885</v>
      </c>
      <c r="E58" s="109">
        <f t="shared" si="33"/>
        <v>-52.53702103571449</v>
      </c>
      <c r="F58" s="109">
        <f t="shared" si="33"/>
        <v>-34.30613141650257</v>
      </c>
      <c r="G58" s="109">
        <f t="shared" si="33"/>
        <v>-46.62273561706508</v>
      </c>
      <c r="H58" s="109">
        <f t="shared" si="33"/>
        <v>-91.59385925248972</v>
      </c>
      <c r="I58" s="109">
        <f t="shared" si="33"/>
        <v>-447.2296098261507</v>
      </c>
      <c r="J58" s="109">
        <f t="shared" si="33"/>
        <v>-102.52138816738903</v>
      </c>
      <c r="K58" s="109">
        <f t="shared" si="33"/>
        <v>0.15632405394093274</v>
      </c>
      <c r="L58" s="109">
        <f t="shared" si="33"/>
        <v>-43.54562990929269</v>
      </c>
      <c r="M58" s="122"/>
    </row>
    <row r="59" spans="1:13" ht="11.25">
      <c r="A59" s="165"/>
      <c r="B59" s="122"/>
      <c r="C59" s="109">
        <f aca="true" t="shared" si="34" ref="C59:L59">(C57-AVERAGE(C55:C56))/C57*100</f>
        <v>54.161978913036926</v>
      </c>
      <c r="D59" s="109">
        <f t="shared" si="34"/>
        <v>-833.663815761661</v>
      </c>
      <c r="E59" s="109">
        <f t="shared" si="34"/>
        <v>-428.1553649284569</v>
      </c>
      <c r="F59" s="109">
        <f t="shared" si="34"/>
        <v>-475.6357694592279</v>
      </c>
      <c r="G59" s="109">
        <f t="shared" si="34"/>
        <v>-27490.95893090943</v>
      </c>
      <c r="H59" s="109">
        <f t="shared" si="34"/>
        <v>-805.3831974973307</v>
      </c>
      <c r="I59" s="109">
        <f t="shared" si="34"/>
        <v>-20193.82706710511</v>
      </c>
      <c r="J59" s="109">
        <f t="shared" si="34"/>
        <v>-19762.9691344213</v>
      </c>
      <c r="K59" s="109">
        <f t="shared" si="34"/>
        <v>58.03675247051516</v>
      </c>
      <c r="L59" s="109">
        <f t="shared" si="34"/>
        <v>-1598.9062059001828</v>
      </c>
      <c r="M59" s="122"/>
    </row>
    <row r="62" ht="11.25">
      <c r="B62" s="1" t="s">
        <v>732</v>
      </c>
    </row>
    <row r="63" spans="2:25" ht="11.25">
      <c r="B63" s="1" t="s">
        <v>849</v>
      </c>
      <c r="C63" s="1" t="s">
        <v>885</v>
      </c>
      <c r="D63" s="1" t="s">
        <v>889</v>
      </c>
      <c r="E63" s="1" t="s">
        <v>886</v>
      </c>
      <c r="F63" s="1" t="s">
        <v>855</v>
      </c>
      <c r="G63" s="1" t="s">
        <v>854</v>
      </c>
      <c r="H63" s="1" t="s">
        <v>856</v>
      </c>
      <c r="I63" s="1" t="s">
        <v>890</v>
      </c>
      <c r="J63" s="1" t="s">
        <v>894</v>
      </c>
      <c r="K63" s="1" t="s">
        <v>720</v>
      </c>
      <c r="L63" s="7" t="s">
        <v>895</v>
      </c>
      <c r="N63" s="1" t="s">
        <v>718</v>
      </c>
      <c r="O63" s="1" t="s">
        <v>860</v>
      </c>
      <c r="P63" s="1" t="s">
        <v>840</v>
      </c>
      <c r="Q63" s="1" t="s">
        <v>842</v>
      </c>
      <c r="R63" s="1" t="s">
        <v>845</v>
      </c>
      <c r="S63" s="1" t="s">
        <v>838</v>
      </c>
      <c r="T63" s="1" t="s">
        <v>839</v>
      </c>
      <c r="U63" s="1" t="s">
        <v>863</v>
      </c>
      <c r="V63" s="1" t="s">
        <v>862</v>
      </c>
      <c r="W63" s="1" t="s">
        <v>844</v>
      </c>
      <c r="X63" s="1" t="s">
        <v>841</v>
      </c>
      <c r="Y63" s="1" t="s">
        <v>893</v>
      </c>
    </row>
    <row r="64" spans="2:25" ht="11.25">
      <c r="B64" s="1" t="s">
        <v>851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827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884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853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725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828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719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852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850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726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workbookViewId="0" topLeftCell="A32">
      <selection activeCell="G41" sqref="G41"/>
    </sheetView>
  </sheetViews>
  <sheetFormatPr defaultColWidth="11.421875" defaultRowHeight="12.75"/>
  <cols>
    <col min="1" max="1" width="15.8515625" style="1" customWidth="1"/>
    <col min="2" max="2" width="12.57421875" style="1" bestFit="1" customWidth="1"/>
    <col min="3" max="3" width="10.00390625" style="1" bestFit="1" customWidth="1"/>
    <col min="4" max="4" width="10.7109375" style="1" bestFit="1" customWidth="1"/>
    <col min="5" max="5" width="10.00390625" style="19" bestFit="1" customWidth="1"/>
    <col min="6" max="6" width="11.421875" style="1" customWidth="1"/>
    <col min="7" max="8" width="10.7109375" style="1" bestFit="1" customWidth="1"/>
    <col min="9" max="9" width="9.57421875" style="1" bestFit="1" customWidth="1"/>
    <col min="10" max="10" width="9.57421875" style="1" customWidth="1"/>
    <col min="11" max="11" width="8.8515625" style="1" customWidth="1"/>
    <col min="12" max="12" width="9.57421875" style="1" bestFit="1" customWidth="1"/>
    <col min="13" max="13" width="8.57421875" style="1" bestFit="1" customWidth="1"/>
    <col min="14" max="14" width="9.57421875" style="1" bestFit="1" customWidth="1"/>
    <col min="15" max="15" width="9.140625" style="1" customWidth="1"/>
    <col min="16" max="17" width="9.57421875" style="1" bestFit="1" customWidth="1"/>
    <col min="18" max="18" width="9.140625" style="1" customWidth="1"/>
    <col min="19" max="19" width="9.57421875" style="1" bestFit="1" customWidth="1"/>
    <col min="20" max="16384" width="9.140625" style="1" customWidth="1"/>
  </cols>
  <sheetData>
    <row r="1" spans="1:22" s="18" customFormat="1" ht="11.25">
      <c r="A1" s="17" t="s">
        <v>872</v>
      </c>
      <c r="E1" s="19"/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Y 371.029</v>
      </c>
      <c r="C2" s="18" t="str">
        <f>'blk, drift &amp; conc calc'!D2</f>
        <v>Ba 455.403</v>
      </c>
      <c r="D2" s="18" t="str">
        <f>'blk, drift &amp; conc calc'!E2</f>
        <v>Cr 267.716</v>
      </c>
      <c r="E2" s="19" t="str">
        <f>'blk, drift &amp; conc calc'!F2</f>
        <v>Ni 231.604</v>
      </c>
      <c r="F2" s="18" t="str">
        <f>'blk, drift &amp; conc calc'!G2</f>
        <v>Sc 361.384</v>
      </c>
      <c r="G2" s="18" t="str">
        <f>'blk, drift &amp; conc calc'!H2</f>
        <v>Co 228.616</v>
      </c>
      <c r="H2" s="18" t="str">
        <f>'blk, drift &amp; conc calc'!I2</f>
        <v>Sr 407.771</v>
      </c>
      <c r="I2" s="18" t="str">
        <f>'blk, drift &amp; conc calc'!J2</f>
        <v>Cu 324.754</v>
      </c>
      <c r="J2" s="18" t="str">
        <f>'blk, drift &amp; conc calc'!K2</f>
        <v>V 292.402</v>
      </c>
      <c r="K2" s="18" t="str">
        <f>'blk, drift &amp; conc calc'!L2</f>
        <v>Zr 343.823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V 292.402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824</v>
      </c>
    </row>
    <row r="5" spans="1:21" ht="11.25">
      <c r="A5" s="1" t="str">
        <f>'blk, drift &amp; conc calc'!B77</f>
        <v>Blank 1</v>
      </c>
      <c r="B5" s="1">
        <f>'blk, drift &amp; conc calc'!C77</f>
        <v>19.027308681467776</v>
      </c>
      <c r="C5" s="1">
        <f>'blk, drift &amp; conc calc'!D77</f>
        <v>336.41408351804864</v>
      </c>
      <c r="D5" s="1">
        <f>'blk, drift &amp; conc calc'!E77</f>
        <v>-5.2655925927970335</v>
      </c>
      <c r="E5" s="19">
        <f>'blk, drift &amp; conc calc'!F77</f>
        <v>39.054376213348995</v>
      </c>
      <c r="F5" s="1">
        <f>'blk, drift &amp; conc calc'!G77</f>
        <v>35.411968526895635</v>
      </c>
      <c r="G5" s="1">
        <f>'blk, drift &amp; conc calc'!H77</f>
        <v>15.471637414735378</v>
      </c>
      <c r="H5" s="1">
        <f>'blk, drift &amp; conc calc'!I77</f>
        <v>-685.1796930114781</v>
      </c>
      <c r="I5" s="1">
        <f>'blk, drift &amp; conc calc'!J77</f>
        <v>-182.5168483871344</v>
      </c>
      <c r="J5" s="1">
        <f>'blk, drift &amp; conc calc'!K77</f>
        <v>88.53596867532744</v>
      </c>
      <c r="K5" s="1">
        <f>'blk, drift &amp; conc calc'!L77</f>
        <v>9.448298024177815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-457.67894914886625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 (1)</v>
      </c>
      <c r="B6" s="1">
        <f>'blk, drift &amp; conc calc'!C78</f>
        <v>13050.175476262626</v>
      </c>
      <c r="C6" s="1">
        <f>'blk, drift &amp; conc calc'!D78</f>
        <v>20993.910018446186</v>
      </c>
      <c r="D6" s="1">
        <f>'blk, drift &amp; conc calc'!E78</f>
        <v>10609.883798366804</v>
      </c>
      <c r="E6" s="19">
        <f>'blk, drift &amp; conc calc'!F78</f>
        <v>10012.19338466057</v>
      </c>
      <c r="F6" s="1">
        <f>'blk, drift &amp; conc calc'!G78</f>
        <v>44659.45853569559</v>
      </c>
      <c r="G6" s="1">
        <f>'blk, drift &amp; conc calc'!H78</f>
        <v>8347.378583324751</v>
      </c>
      <c r="H6" s="1">
        <f>'blk, drift &amp; conc calc'!I78</f>
        <v>1411290.8702388683</v>
      </c>
      <c r="I6" s="1">
        <f>'blk, drift &amp; conc calc'!J78</f>
        <v>22016.893606331254</v>
      </c>
      <c r="J6" s="1">
        <f>'blk, drift &amp; conc calc'!K78</f>
        <v>39350.72612135329</v>
      </c>
      <c r="K6" s="1">
        <f>'blk, drift &amp; conc calc'!L78</f>
        <v>2121.497301010086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404.08404912161694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BIR-2 (2)</v>
      </c>
      <c r="B7" s="1">
        <f>'blk, drift &amp; conc calc'!C93</f>
        <v>13123.006368197384</v>
      </c>
      <c r="C7" s="1">
        <f>'blk, drift &amp; conc calc'!D93</f>
        <v>21183.91808332197</v>
      </c>
      <c r="D7" s="1">
        <f>'blk, drift &amp; conc calc'!E93</f>
        <v>10599.883874399196</v>
      </c>
      <c r="E7" s="19">
        <f>'blk, drift &amp; conc calc'!F93</f>
        <v>9827.425540448121</v>
      </c>
      <c r="F7" s="1">
        <f>'blk, drift &amp; conc calc'!G93</f>
        <v>44932.05519115521</v>
      </c>
      <c r="G7" s="1">
        <f>'blk, drift &amp; conc calc'!H93</f>
        <v>8464.800745989221</v>
      </c>
      <c r="H7" s="1">
        <f>'blk, drift &amp; conc calc'!I93</f>
        <v>1396529.884740648</v>
      </c>
      <c r="I7" s="1">
        <f>'blk, drift &amp; conc calc'!J93</f>
        <v>23049.90329768575</v>
      </c>
      <c r="J7" s="1">
        <f>'blk, drift &amp; conc calc'!K93</f>
        <v>37866.739962654174</v>
      </c>
      <c r="K7" s="1">
        <f>'blk, drift &amp; conc calc'!L93</f>
        <v>2703.4789544413043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2451.7813335841747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 (1)</v>
      </c>
      <c r="B8" s="1">
        <f>'blk, drift &amp; conc calc'!C80</f>
        <v>-230.75163011837427</v>
      </c>
      <c r="C8" s="1">
        <f>'blk, drift &amp; conc calc'!D80</f>
        <v>32922.390527687836</v>
      </c>
      <c r="D8" s="1">
        <f>'blk, drift &amp; conc calc'!E80</f>
        <v>76572.8233480349</v>
      </c>
      <c r="E8" s="19">
        <f>'blk, drift &amp; conc calc'!F80</f>
        <v>147220.14380212713</v>
      </c>
      <c r="F8" s="1">
        <f>'blk, drift &amp; conc calc'!G80</f>
        <v>7127.677521868423</v>
      </c>
      <c r="G8" s="1">
        <f>'blk, drift &amp; conc calc'!H80</f>
        <v>16116.2960239494</v>
      </c>
      <c r="H8" s="1">
        <f>'blk, drift &amp; conc calc'!I80</f>
        <v>5804.168477561598</v>
      </c>
      <c r="I8" s="1">
        <f>'blk, drift &amp; conc calc'!J80</f>
        <v>644.0787562621957</v>
      </c>
      <c r="J8" s="1">
        <f>'blk, drift &amp; conc calc'!K80</f>
        <v>2997.7298674021004</v>
      </c>
      <c r="K8" s="1">
        <f>'blk, drift &amp; conc calc'!L80</f>
        <v>842.8839437977762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37324.5216647424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 (2)</v>
      </c>
      <c r="B9" s="1">
        <f>'blk, drift &amp; conc calc'!C99</f>
        <v>-364.73561815395766</v>
      </c>
      <c r="C9" s="1">
        <f>'blk, drift &amp; conc calc'!D99</f>
        <v>32545.226668746225</v>
      </c>
      <c r="D9" s="1">
        <f>'blk, drift &amp; conc calc'!E99</f>
        <v>76415.25750776271</v>
      </c>
      <c r="E9" s="19">
        <f>'blk, drift &amp; conc calc'!F99</f>
        <v>145390.20508178094</v>
      </c>
      <c r="F9" s="1">
        <f>'blk, drift &amp; conc calc'!G99</f>
        <v>7137.326837510385</v>
      </c>
      <c r="G9" s="1">
        <f>'blk, drift &amp; conc calc'!H99</f>
        <v>16841.196743655113</v>
      </c>
      <c r="H9" s="1">
        <f>'blk, drift &amp; conc calc'!I99</f>
        <v>5351.934331058808</v>
      </c>
      <c r="I9" s="1">
        <f>'blk, drift &amp; conc calc'!J99</f>
        <v>17.88305155243298</v>
      </c>
      <c r="J9" s="1">
        <f>'blk, drift &amp; conc calc'!K99</f>
        <v>2856.2910180001836</v>
      </c>
      <c r="K9" s="1">
        <f>'blk, drift &amp; conc calc'!L99</f>
        <v>532.811828747604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38807.878225884815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 (1)</v>
      </c>
      <c r="B10" s="1">
        <f>'blk, drift &amp; conc calc'!C86</f>
        <v>16593.232260065157</v>
      </c>
      <c r="C10" s="1">
        <f>'blk, drift &amp; conc calc'!D86</f>
        <v>1062758.909364609</v>
      </c>
      <c r="D10" s="1">
        <f>'blk, drift &amp; conc calc'!E86</f>
        <v>1789.6423132049313</v>
      </c>
      <c r="E10" s="19">
        <f>'blk, drift &amp; conc calc'!F86</f>
        <v>1712.4272943223723</v>
      </c>
      <c r="F10" s="1">
        <f>'blk, drift &amp; conc calc'!G86</f>
        <v>21098.22757150773</v>
      </c>
      <c r="G10" s="1">
        <f>'blk, drift &amp; conc calc'!H86</f>
        <v>3470.101119816742</v>
      </c>
      <c r="H10" s="1">
        <f>'blk, drift &amp; conc calc'!I86</f>
        <v>3700868.8788591567</v>
      </c>
      <c r="I10" s="1">
        <f>'blk, drift &amp; conc calc'!J86</f>
        <v>7425.14491557731</v>
      </c>
      <c r="J10" s="1">
        <f>'blk, drift &amp; conc calc'!K86</f>
        <v>20076.21787423166</v>
      </c>
      <c r="K10" s="1">
        <f>'blk, drift &amp; conc calc'!L86</f>
        <v>19123.667453665643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123545.1374747507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 (2)</v>
      </c>
      <c r="B11" s="1">
        <f>'blk, drift &amp; conc calc'!C103</f>
        <v>17233.946135951726</v>
      </c>
      <c r="C11" s="1">
        <f>'blk, drift &amp; conc calc'!D103</f>
        <v>1078334.1960444183</v>
      </c>
      <c r="D11" s="1">
        <f>'blk, drift &amp; conc calc'!E103</f>
        <v>1846.4232264384539</v>
      </c>
      <c r="E11" s="19">
        <f>'blk, drift &amp; conc calc'!F103</f>
        <v>1654.124849353347</v>
      </c>
      <c r="F11" s="1">
        <f>'blk, drift &amp; conc calc'!G103</f>
        <v>21349.3578070436</v>
      </c>
      <c r="G11" s="1">
        <f>'blk, drift &amp; conc calc'!H103</f>
        <v>3847.9824840207343</v>
      </c>
      <c r="H11" s="1">
        <f>'blk, drift &amp; conc calc'!I103</f>
        <v>3715197.4562520194</v>
      </c>
      <c r="I11" s="1">
        <f>'blk, drift &amp; conc calc'!J103</f>
        <v>7490.626731750954</v>
      </c>
      <c r="J11" s="1">
        <f>'blk, drift &amp; conc calc'!K103</f>
        <v>19658.970396332854</v>
      </c>
      <c r="K11" s="1">
        <f>'blk, drift &amp; conc calc'!L103</f>
        <v>20623.712755141598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19538.23920034775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 (2)</v>
      </c>
      <c r="B12" s="1">
        <f>'blk, drift &amp; conc calc'!C104</f>
        <v>-17.830120243943966</v>
      </c>
      <c r="C12" s="1">
        <f>'blk, drift &amp; conc calc'!D104</f>
        <v>-319.2412946027142</v>
      </c>
      <c r="D12" s="1">
        <f>'blk, drift &amp; conc calc'!E104</f>
        <v>4.600455612718786</v>
      </c>
      <c r="E12" s="19">
        <f>'blk, drift &amp; conc calc'!F104</f>
        <v>-33.20713150986328</v>
      </c>
      <c r="F12" s="1">
        <f>'blk, drift &amp; conc calc'!G104</f>
        <v>-32.55654055255242</v>
      </c>
      <c r="G12" s="1">
        <f>'blk, drift &amp; conc calc'!H104</f>
        <v>-13.780887025885159</v>
      </c>
      <c r="H12" s="1">
        <f>'blk, drift &amp; conc calc'!I104</f>
        <v>638.3445614839876</v>
      </c>
      <c r="I12" s="1">
        <f>'blk, drift &amp; conc calc'!J104</f>
        <v>175.37196938377915</v>
      </c>
      <c r="J12" s="1">
        <f>'blk, drift &amp; conc calc'!K104</f>
        <v>-78.50532248974562</v>
      </c>
      <c r="K12" s="1">
        <f>'blk, drift &amp; conc calc'!L104</f>
        <v>-8.624302264188282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-561.9383162828901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 (1)</v>
      </c>
      <c r="B13" s="1">
        <f>'blk, drift &amp; conc calc'!C88</f>
        <v>-129.31742807195224</v>
      </c>
      <c r="C13" s="1">
        <f>'blk, drift &amp; conc calc'!D88</f>
        <v>1510.2305596834797</v>
      </c>
      <c r="D13" s="1">
        <f>'blk, drift &amp; conc calc'!E88</f>
        <v>100524.1342385842</v>
      </c>
      <c r="E13" s="19">
        <f>'blk, drift &amp; conc calc'!F88</f>
        <v>138131.2605220111</v>
      </c>
      <c r="F13" s="1">
        <f>'blk, drift &amp; conc calc'!G88</f>
        <v>3082.812562101984</v>
      </c>
      <c r="G13" s="1">
        <f>'blk, drift &amp; conc calc'!H88</f>
        <v>18942.317171740215</v>
      </c>
      <c r="H13" s="1">
        <f>'blk, drift &amp; conc calc'!I88</f>
        <v>4583.132387716277</v>
      </c>
      <c r="I13" s="1">
        <f>'blk, drift &amp; conc calc'!J88</f>
        <v>363.2520777892342</v>
      </c>
      <c r="J13" s="1">
        <f>'blk, drift &amp; conc calc'!K88</f>
        <v>917.4798407498898</v>
      </c>
      <c r="K13" s="1">
        <f>'blk, drift &amp; conc calc'!L88</f>
        <v>485.01262854021485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13480.690615868516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DTS-1 (2)</v>
      </c>
      <c r="B14" s="1">
        <f>'blk, drift &amp; conc calc'!C105</f>
        <v>-203.66690998227511</v>
      </c>
      <c r="C14" s="1">
        <f>'blk, drift &amp; conc calc'!D105</f>
        <v>1840.1368217839183</v>
      </c>
      <c r="D14" s="1">
        <f>'blk, drift &amp; conc calc'!E105</f>
        <v>98471.8150315594</v>
      </c>
      <c r="E14" s="19">
        <f>'blk, drift &amp; conc calc'!F105</f>
        <v>132770.7665370201</v>
      </c>
      <c r="F14" s="1">
        <f>'blk, drift &amp; conc calc'!G105</f>
        <v>3361.579673018197</v>
      </c>
      <c r="G14" s="1">
        <f>'blk, drift &amp; conc calc'!H105</f>
        <v>18829.855421777153</v>
      </c>
      <c r="H14" s="1">
        <f>'blk, drift &amp; conc calc'!I105</f>
        <v>3356.758811088106</v>
      </c>
      <c r="I14" s="1">
        <f>'blk, drift &amp; conc calc'!J105</f>
        <v>416.65748461201326</v>
      </c>
      <c r="J14" s="1">
        <f>'blk, drift &amp; conc calc'!K105</f>
        <v>887.7363351674277</v>
      </c>
      <c r="K14" s="1">
        <f>'blk, drift &amp; conc calc'!L105</f>
        <v>-219.3388556987805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76029.9306702889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 (1)</v>
      </c>
      <c r="B15" s="1">
        <f>'blk, drift &amp; conc calc'!C76</f>
        <v>22876.076827535693</v>
      </c>
      <c r="C15" s="1">
        <f>'blk, drift &amp; conc calc'!D76</f>
        <v>443295.7617253587</v>
      </c>
      <c r="D15" s="1">
        <f>'blk, drift &amp; conc calc'!E76</f>
        <v>53904.301515111285</v>
      </c>
      <c r="E15" s="19">
        <f>'blk, drift &amp; conc calc'!F76</f>
        <v>40788.523676428</v>
      </c>
      <c r="F15" s="1">
        <f>'blk, drift &amp; conc calc'!G76</f>
        <v>32795.326698670426</v>
      </c>
      <c r="G15" s="1">
        <f>'blk, drift &amp; conc calc'!H76</f>
        <v>10072.47572814639</v>
      </c>
      <c r="H15" s="1">
        <f>'blk, drift &amp; conc calc'!I76</f>
        <v>5151619.338061212</v>
      </c>
      <c r="I15" s="1">
        <f>'blk, drift &amp; conc calc'!J76</f>
        <v>23322.485841348407</v>
      </c>
      <c r="J15" s="1">
        <f>'blk, drift &amp; conc calc'!K76</f>
        <v>38674.97793826813</v>
      </c>
      <c r="K15" s="1">
        <f>'blk, drift &amp; conc calc'!L76</f>
        <v>29126.2314185661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38132.01543826813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JGb-1 (1)</v>
      </c>
      <c r="B16" s="1">
        <f>'blk, drift &amp; conc calc'!C96</f>
        <v>8783.245819580874</v>
      </c>
      <c r="C16" s="1">
        <f>'blk, drift &amp; conc calc'!D96</f>
        <v>214415.6136129213</v>
      </c>
      <c r="D16" s="1">
        <f>'blk, drift &amp; conc calc'!E96</f>
        <v>1499.6898638617724</v>
      </c>
      <c r="E16" s="19">
        <f>'blk, drift &amp; conc calc'!F96</f>
        <v>1336.48824187082</v>
      </c>
      <c r="F16" s="1">
        <f>'blk, drift &amp; conc calc'!G96</f>
        <v>36501.01720037682</v>
      </c>
      <c r="G16" s="1">
        <f>'blk, drift &amp; conc calc'!H96</f>
        <v>10792.884617740146</v>
      </c>
      <c r="H16" s="1">
        <f>'blk, drift &amp; conc calc'!I96</f>
        <v>4385945.660864859</v>
      </c>
      <c r="I16" s="1">
        <f>'blk, drift &amp; conc calc'!J96</f>
        <v>15431.141875117886</v>
      </c>
      <c r="J16" s="1">
        <f>'blk, drift &amp; conc calc'!K96</f>
        <v>76616.08539639786</v>
      </c>
      <c r="K16" s="1">
        <f>'blk, drift &amp; conc calc'!L96</f>
        <v>4080.9977436825916</v>
      </c>
    </row>
    <row r="17" spans="1:11" ht="10.5" customHeight="1">
      <c r="A17" s="1" t="str">
        <f>'blk, drift &amp; conc calc'!B106</f>
        <v>JGb-1 (2)</v>
      </c>
      <c r="B17" s="1">
        <f>'blk, drift &amp; conc calc'!C106</f>
        <v>8489.590620683986</v>
      </c>
      <c r="C17" s="1">
        <f>'blk, drift &amp; conc calc'!D106</f>
        <v>211412.84028432553</v>
      </c>
      <c r="D17" s="1">
        <f>'blk, drift &amp; conc calc'!E106</f>
        <v>1402.169350981265</v>
      </c>
      <c r="E17" s="19">
        <f>'blk, drift &amp; conc calc'!F106</f>
        <v>1347.7463298550035</v>
      </c>
      <c r="F17" s="1">
        <f>'blk, drift &amp; conc calc'!G106</f>
        <v>36535.128989745506</v>
      </c>
      <c r="G17" s="1">
        <f>'blk, drift &amp; conc calc'!H106</f>
        <v>10851.063636388159</v>
      </c>
      <c r="H17" s="1">
        <f>'blk, drift &amp; conc calc'!I106</f>
        <v>4309059.493831562</v>
      </c>
      <c r="I17" s="1">
        <f>'blk, drift &amp; conc calc'!J106</f>
        <v>15250.980951187405</v>
      </c>
      <c r="J17" s="1">
        <f>'blk, drift &amp; conc calc'!K106</f>
        <v>79806.52539712026</v>
      </c>
      <c r="K17" s="1">
        <f>'blk, drift &amp; conc calc'!L106</f>
        <v>4422.013160594261</v>
      </c>
    </row>
    <row r="19" ht="11.25">
      <c r="A19" s="22" t="s">
        <v>888</v>
      </c>
    </row>
    <row r="20" spans="1:21" ht="11.25">
      <c r="A20" s="1" t="s">
        <v>873</v>
      </c>
      <c r="B20" s="1">
        <v>0</v>
      </c>
      <c r="C20" s="1">
        <v>0</v>
      </c>
      <c r="D20" s="1">
        <v>0</v>
      </c>
      <c r="E20" s="19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790</v>
      </c>
      <c r="B21" s="32">
        <f>AVERAGE(B8:B9)</f>
        <v>-297.743624136166</v>
      </c>
      <c r="C21" s="32">
        <f aca="true" t="shared" si="0" ref="C21:K21">AVERAGE(C8:C9)</f>
        <v>32733.80859821703</v>
      </c>
      <c r="D21" s="32">
        <f t="shared" si="0"/>
        <v>76494.04042789881</v>
      </c>
      <c r="E21" s="32">
        <f t="shared" si="0"/>
        <v>146305.17444195403</v>
      </c>
      <c r="F21" s="32">
        <f t="shared" si="0"/>
        <v>7132.502179689404</v>
      </c>
      <c r="G21" s="32">
        <f t="shared" si="0"/>
        <v>16478.746383802256</v>
      </c>
      <c r="H21" s="32">
        <f t="shared" si="0"/>
        <v>5578.051404310203</v>
      </c>
      <c r="I21" s="32">
        <f t="shared" si="0"/>
        <v>330.98090390731437</v>
      </c>
      <c r="J21" s="32">
        <f t="shared" si="0"/>
        <v>2927.010442701142</v>
      </c>
      <c r="K21" s="32">
        <f t="shared" si="0"/>
        <v>687.8478862726901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19888.151499163287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BIR-2 (2)</v>
      </c>
      <c r="B22" s="32">
        <f>AVERAGE(B6:B7)</f>
        <v>13086.590922230005</v>
      </c>
      <c r="C22" s="32">
        <f aca="true" t="shared" si="2" ref="C22:K22">AVERAGE(C6:C7)</f>
        <v>21088.91405088408</v>
      </c>
      <c r="D22" s="32">
        <f t="shared" si="2"/>
        <v>10604.883836383</v>
      </c>
      <c r="E22" s="32">
        <f t="shared" si="2"/>
        <v>9919.809462554345</v>
      </c>
      <c r="F22" s="32">
        <f t="shared" si="2"/>
        <v>44795.7568634254</v>
      </c>
      <c r="G22" s="32">
        <f t="shared" si="2"/>
        <v>8406.089664656985</v>
      </c>
      <c r="H22" s="32">
        <f t="shared" si="2"/>
        <v>1403910.3774897582</v>
      </c>
      <c r="I22" s="32">
        <f t="shared" si="2"/>
        <v>22533.3984520085</v>
      </c>
      <c r="J22" s="32">
        <f t="shared" si="2"/>
        <v>38608.73304200373</v>
      </c>
      <c r="K22" s="32">
        <f t="shared" si="2"/>
        <v>2412.4881277256954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81176.50785031776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 (2)</v>
      </c>
      <c r="B23" s="32">
        <f>AVERAGE(B10:B11)</f>
        <v>16913.58919800844</v>
      </c>
      <c r="C23" s="32">
        <f aca="true" t="shared" si="4" ref="C23:K23">AVERAGE(C10:C11)</f>
        <v>1070546.5527045135</v>
      </c>
      <c r="D23" s="32">
        <f t="shared" si="4"/>
        <v>1818.0327698216925</v>
      </c>
      <c r="E23" s="32">
        <f t="shared" si="4"/>
        <v>1683.2760718378595</v>
      </c>
      <c r="F23" s="32">
        <f t="shared" si="4"/>
        <v>21223.792689275666</v>
      </c>
      <c r="G23" s="32">
        <f t="shared" si="4"/>
        <v>3659.041801918738</v>
      </c>
      <c r="H23" s="32">
        <f t="shared" si="4"/>
        <v>3708033.1675555883</v>
      </c>
      <c r="I23" s="32">
        <f t="shared" si="4"/>
        <v>7457.885823664132</v>
      </c>
      <c r="J23" s="32">
        <f t="shared" si="4"/>
        <v>19867.594135282256</v>
      </c>
      <c r="K23" s="32">
        <f t="shared" si="4"/>
        <v>19873.69010440362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19538.23920034775</v>
      </c>
      <c r="T23" s="7" t="e">
        <f>T11</f>
        <v>#DIV/0!</v>
      </c>
      <c r="U23" s="1" t="e">
        <f>U11</f>
        <v>#DIV/0!</v>
      </c>
    </row>
    <row r="24" spans="1:21" ht="11.25">
      <c r="A24" s="1" t="s">
        <v>1317</v>
      </c>
      <c r="B24" s="1">
        <f>+B15</f>
        <v>22876.076827535693</v>
      </c>
      <c r="C24" s="1">
        <f aca="true" t="shared" si="6" ref="C24:K24">+C15</f>
        <v>443295.7617253587</v>
      </c>
      <c r="D24" s="1">
        <f t="shared" si="6"/>
        <v>53904.301515111285</v>
      </c>
      <c r="E24" s="19">
        <f t="shared" si="6"/>
        <v>40788.523676428</v>
      </c>
      <c r="F24" s="1">
        <f t="shared" si="6"/>
        <v>32795.326698670426</v>
      </c>
      <c r="G24" s="1">
        <f t="shared" si="6"/>
        <v>10072.47572814639</v>
      </c>
      <c r="H24" s="1">
        <f t="shared" si="6"/>
        <v>5151619.338061212</v>
      </c>
      <c r="I24" s="1">
        <f t="shared" si="6"/>
        <v>23322.485841348407</v>
      </c>
      <c r="J24" s="1">
        <f t="shared" si="6"/>
        <v>38674.97793826813</v>
      </c>
      <c r="K24" s="1">
        <f t="shared" si="6"/>
        <v>29126.2314185661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44755.31064307871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>+A15</f>
        <v>Drift (1)</v>
      </c>
      <c r="C25" s="1">
        <f aca="true" t="shared" si="8" ref="C25:U25">+C15</f>
        <v>443295.7617253587</v>
      </c>
      <c r="D25" s="1">
        <f t="shared" si="8"/>
        <v>53904.301515111285</v>
      </c>
      <c r="E25" s="19">
        <f t="shared" si="8"/>
        <v>40788.523676428</v>
      </c>
      <c r="F25" s="1">
        <f t="shared" si="8"/>
        <v>32795.326698670426</v>
      </c>
      <c r="G25" s="1">
        <f t="shared" si="8"/>
        <v>10072.47572814639</v>
      </c>
      <c r="H25" s="1">
        <f t="shared" si="8"/>
        <v>5151619.338061212</v>
      </c>
      <c r="I25" s="1">
        <f t="shared" si="8"/>
        <v>23322.485841348407</v>
      </c>
      <c r="J25" s="1">
        <f t="shared" si="8"/>
        <v>38674.97793826813</v>
      </c>
      <c r="K25" s="1">
        <f t="shared" si="8"/>
        <v>29126.2314185661</v>
      </c>
      <c r="L25" s="1" t="e">
        <f t="shared" si="8"/>
        <v>#DIV/0!</v>
      </c>
      <c r="M25" s="1" t="e">
        <f t="shared" si="8"/>
        <v>#DIV/0!</v>
      </c>
      <c r="N25" s="1" t="e">
        <f t="shared" si="8"/>
        <v>#DIV/0!</v>
      </c>
      <c r="O25" s="1" t="e">
        <f t="shared" si="8"/>
        <v>#DIV/0!</v>
      </c>
      <c r="P25" s="1" t="e">
        <f t="shared" si="8"/>
        <v>#DIV/0!</v>
      </c>
      <c r="Q25" s="1" t="e">
        <f t="shared" si="8"/>
        <v>#DIV/0!</v>
      </c>
      <c r="R25" s="1" t="e">
        <f>+R15</f>
        <v>#DIV/0!</v>
      </c>
      <c r="S25" s="1">
        <f t="shared" si="8"/>
        <v>38132.01543826813</v>
      </c>
      <c r="T25" s="1" t="e">
        <f t="shared" si="8"/>
        <v>#DIV/0!</v>
      </c>
      <c r="U25" s="1" t="e">
        <f t="shared" si="8"/>
        <v>#DIV/0!</v>
      </c>
      <c r="V25" s="32"/>
    </row>
    <row r="26" spans="1:22" ht="11.25">
      <c r="A26" s="1" t="str">
        <f>$A$17</f>
        <v>JGb-1 (2)</v>
      </c>
      <c r="B26" s="32">
        <f>AVERAGE(B16:B17)</f>
        <v>8636.41822013243</v>
      </c>
      <c r="C26" s="32">
        <f aca="true" t="shared" si="9" ref="C26:K26">AVERAGE(C16:C17)</f>
        <v>212914.22694862343</v>
      </c>
      <c r="D26" s="32">
        <f t="shared" si="9"/>
        <v>1450.9296074215188</v>
      </c>
      <c r="E26" s="32">
        <f t="shared" si="9"/>
        <v>1342.1172858629118</v>
      </c>
      <c r="F26" s="32">
        <f t="shared" si="9"/>
        <v>36518.07309506116</v>
      </c>
      <c r="G26" s="32">
        <f t="shared" si="9"/>
        <v>10821.974127064153</v>
      </c>
      <c r="H26" s="32">
        <f t="shared" si="9"/>
        <v>4347502.57734821</v>
      </c>
      <c r="I26" s="32">
        <f t="shared" si="9"/>
        <v>15341.061413152645</v>
      </c>
      <c r="J26" s="32">
        <f t="shared" si="9"/>
        <v>78211.30539675907</v>
      </c>
      <c r="K26" s="32">
        <f t="shared" si="9"/>
        <v>4251.505452138426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863</v>
      </c>
      <c r="C29" s="1" t="s">
        <v>845</v>
      </c>
      <c r="D29" s="1" t="s">
        <v>840</v>
      </c>
      <c r="E29" s="19" t="s">
        <v>842</v>
      </c>
      <c r="F29" s="1" t="s">
        <v>844</v>
      </c>
      <c r="G29" s="1" t="s">
        <v>841</v>
      </c>
      <c r="H29" s="1" t="s">
        <v>838</v>
      </c>
      <c r="I29" s="1" t="s">
        <v>843</v>
      </c>
      <c r="J29" s="1" t="s">
        <v>839</v>
      </c>
      <c r="K29" s="1" t="s">
        <v>862</v>
      </c>
      <c r="L29" s="1" t="s">
        <v>840</v>
      </c>
      <c r="M29" s="1" t="s">
        <v>842</v>
      </c>
      <c r="N29" s="1" t="s">
        <v>845</v>
      </c>
      <c r="O29" s="1" t="s">
        <v>838</v>
      </c>
      <c r="P29" s="1" t="s">
        <v>839</v>
      </c>
      <c r="Q29" s="1" t="s">
        <v>863</v>
      </c>
      <c r="R29" s="1" t="s">
        <v>862</v>
      </c>
      <c r="S29" s="1" t="s">
        <v>730</v>
      </c>
      <c r="T29" s="1" t="s">
        <v>841</v>
      </c>
      <c r="U29" s="1" t="s">
        <v>893</v>
      </c>
    </row>
    <row r="30" spans="1:21" ht="11.25">
      <c r="A30" s="1" t="s">
        <v>873</v>
      </c>
      <c r="B30" s="1">
        <v>0</v>
      </c>
      <c r="C30" s="1">
        <v>0</v>
      </c>
      <c r="D30" s="1">
        <v>0</v>
      </c>
      <c r="E30" s="19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827</v>
      </c>
      <c r="B31" s="1">
        <v>1.54</v>
      </c>
      <c r="C31" s="1">
        <v>19.5</v>
      </c>
      <c r="D31" s="1">
        <v>2807</v>
      </c>
      <c r="E31" s="19">
        <v>2460</v>
      </c>
      <c r="F31" s="1">
        <v>7.24</v>
      </c>
      <c r="G31" s="1">
        <v>116</v>
      </c>
      <c r="H31" s="1">
        <v>3.32</v>
      </c>
      <c r="I31" s="1">
        <v>6.72</v>
      </c>
      <c r="J31" s="1">
        <v>27.6</v>
      </c>
      <c r="K31" s="1">
        <v>5.92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884</v>
      </c>
      <c r="B32" s="1">
        <v>16</v>
      </c>
      <c r="C32" s="1">
        <v>7</v>
      </c>
      <c r="D32" s="1">
        <v>370</v>
      </c>
      <c r="E32" s="19">
        <v>170</v>
      </c>
      <c r="F32" s="1">
        <v>44</v>
      </c>
      <c r="G32" s="1">
        <v>52</v>
      </c>
      <c r="H32" s="1">
        <v>110</v>
      </c>
      <c r="I32" s="1">
        <v>125</v>
      </c>
      <c r="J32" s="1">
        <v>310</v>
      </c>
      <c r="K32" s="1">
        <v>18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716</v>
      </c>
      <c r="B33" s="1">
        <v>21.2</v>
      </c>
      <c r="C33" s="1">
        <v>323</v>
      </c>
      <c r="D33" s="1">
        <v>66.2</v>
      </c>
      <c r="E33" s="19">
        <v>32.2</v>
      </c>
      <c r="F33" s="1">
        <v>22</v>
      </c>
      <c r="G33" s="1">
        <v>21.1</v>
      </c>
      <c r="H33" s="1">
        <v>287</v>
      </c>
      <c r="I33" s="1">
        <v>43.4</v>
      </c>
      <c r="J33" s="1">
        <v>169</v>
      </c>
      <c r="K33" s="1">
        <v>118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1317</v>
      </c>
      <c r="B34" s="1">
        <v>26</v>
      </c>
      <c r="C34" s="1">
        <v>130</v>
      </c>
      <c r="D34" s="1">
        <v>280</v>
      </c>
      <c r="E34" s="19">
        <v>119</v>
      </c>
      <c r="F34" s="1">
        <v>32</v>
      </c>
      <c r="G34" s="1">
        <v>45</v>
      </c>
      <c r="H34" s="1">
        <v>389</v>
      </c>
      <c r="I34" s="1">
        <v>82.75</v>
      </c>
      <c r="J34" s="1">
        <v>317</v>
      </c>
      <c r="K34" s="1">
        <v>172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719</v>
      </c>
      <c r="B35" s="1">
        <v>25.6</v>
      </c>
      <c r="C35" s="34"/>
      <c r="D35" s="1">
        <v>186.4</v>
      </c>
      <c r="E35" s="19">
        <v>83.75</v>
      </c>
      <c r="F35" s="1">
        <v>41.85</v>
      </c>
      <c r="G35" s="1">
        <v>55</v>
      </c>
      <c r="H35" s="1">
        <v>45.25</v>
      </c>
      <c r="I35" s="1">
        <v>82.75</v>
      </c>
      <c r="J35" s="1">
        <v>336.5</v>
      </c>
      <c r="K35" s="1">
        <v>46.4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34"/>
      <c r="F36" s="34"/>
      <c r="G36" s="34"/>
      <c r="H36" s="34"/>
      <c r="I36" s="34"/>
      <c r="J36" s="72"/>
      <c r="K36" s="7"/>
      <c r="L36" s="7"/>
    </row>
    <row r="38" spans="1:22" ht="11.25">
      <c r="A38" s="1" t="s">
        <v>874</v>
      </c>
      <c r="B38" s="29">
        <f>SLOPE(B30:B34,B20:B24)</f>
        <v>0.0011254103248010373</v>
      </c>
      <c r="C38" s="29">
        <f>SLOPE(C30:C33,C20:C23)</f>
        <v>0.0002986414552055728</v>
      </c>
      <c r="D38" s="29">
        <f aca="true" t="shared" si="10" ref="D38:K38">SLOPE(D30:D33,D20:D23)</f>
        <v>0.036754090862443585</v>
      </c>
      <c r="E38" s="34">
        <f t="shared" si="10"/>
        <v>0.01679831987609328</v>
      </c>
      <c r="F38" s="29">
        <f t="shared" si="10"/>
        <v>0.0009828964733905414</v>
      </c>
      <c r="G38" s="29">
        <f t="shared" si="10"/>
        <v>0.007085989355266973</v>
      </c>
      <c r="H38" s="29">
        <f t="shared" si="10"/>
        <v>7.701662172966166E-05</v>
      </c>
      <c r="I38" s="29">
        <f t="shared" si="10"/>
        <v>0.005440448022053983</v>
      </c>
      <c r="J38" s="29">
        <f t="shared" si="10"/>
        <v>0.008020749403963317</v>
      </c>
      <c r="K38" s="29">
        <f t="shared" si="10"/>
        <v>0.005857566474020036</v>
      </c>
      <c r="L38" s="29" t="e">
        <f aca="true" t="shared" si="11" ref="C38:U38">SLOPE(L30:L34,L20:L24)</f>
        <v>#DIV/0!</v>
      </c>
      <c r="M38" s="29" t="e">
        <f t="shared" si="11"/>
        <v>#DIV/0!</v>
      </c>
      <c r="N38" s="29" t="e">
        <f t="shared" si="11"/>
        <v>#DIV/0!</v>
      </c>
      <c r="O38" s="29" t="e">
        <f t="shared" si="11"/>
        <v>#DIV/0!</v>
      </c>
      <c r="P38" s="29" t="e">
        <f t="shared" si="11"/>
        <v>#DIV/0!</v>
      </c>
      <c r="Q38" s="29" t="e">
        <f t="shared" si="11"/>
        <v>#DIV/0!</v>
      </c>
      <c r="R38" s="29" t="e">
        <f t="shared" si="11"/>
        <v>#DIV/0!</v>
      </c>
      <c r="S38" s="29">
        <f t="shared" si="11"/>
        <v>0.00045224257333871716</v>
      </c>
      <c r="T38" s="29" t="e">
        <f t="shared" si="11"/>
        <v>#DIV/0!</v>
      </c>
      <c r="U38" s="29" t="e">
        <f t="shared" si="11"/>
        <v>#DIV/0!</v>
      </c>
      <c r="V38" s="29"/>
    </row>
    <row r="39" spans="1:22" ht="11.25">
      <c r="A39" s="1" t="s">
        <v>875</v>
      </c>
      <c r="B39" s="29">
        <f>INTERCEPT(B30:B34,B20:B24)</f>
        <v>1.1135196485777819</v>
      </c>
      <c r="C39" s="29">
        <f>INTERCEPT(C30:C33,C20:C23)</f>
        <v>3.4291808549902782</v>
      </c>
      <c r="D39" s="29">
        <f aca="true" t="shared" si="12" ref="D39:K39">INTERCEPT(D30:D33,D20:D23)</f>
        <v>-6.215479510858131</v>
      </c>
      <c r="E39" s="34">
        <f t="shared" si="12"/>
        <v>2.4016344600094044</v>
      </c>
      <c r="F39" s="29">
        <f t="shared" si="12"/>
        <v>0.3347765827377387</v>
      </c>
      <c r="G39" s="29">
        <f t="shared" si="12"/>
        <v>-3.290403651454774</v>
      </c>
      <c r="H39" s="29">
        <f t="shared" si="12"/>
        <v>1.546443753215641</v>
      </c>
      <c r="I39" s="29">
        <f t="shared" si="12"/>
        <v>2.5383230948894777</v>
      </c>
      <c r="J39" s="29">
        <f t="shared" si="12"/>
        <v>3.5248040957824998</v>
      </c>
      <c r="K39" s="29">
        <f t="shared" si="12"/>
        <v>1.8370287088969448</v>
      </c>
      <c r="L39" s="29" t="e">
        <f aca="true" t="shared" si="13" ref="C39:U39">INTERCEPT(L30:L34,L20:L24)</f>
        <v>#DIV/0!</v>
      </c>
      <c r="M39" s="29" t="e">
        <f t="shared" si="13"/>
        <v>#DIV/0!</v>
      </c>
      <c r="N39" s="29" t="e">
        <f t="shared" si="13"/>
        <v>#DIV/0!</v>
      </c>
      <c r="O39" s="29" t="e">
        <f t="shared" si="13"/>
        <v>#DIV/0!</v>
      </c>
      <c r="P39" s="29" t="e">
        <f t="shared" si="13"/>
        <v>#DIV/0!</v>
      </c>
      <c r="Q39" s="29" t="e">
        <f t="shared" si="13"/>
        <v>#DIV/0!</v>
      </c>
      <c r="R39" s="29" t="e">
        <f t="shared" si="13"/>
        <v>#DIV/0!</v>
      </c>
      <c r="S39" s="29">
        <f t="shared" si="13"/>
        <v>0.3915955903835222</v>
      </c>
      <c r="T39" s="29" t="e">
        <f t="shared" si="13"/>
        <v>#DIV/0!</v>
      </c>
      <c r="U39" s="29" t="e">
        <f t="shared" si="13"/>
        <v>#DIV/0!</v>
      </c>
      <c r="V39" s="29"/>
    </row>
    <row r="40" spans="1:22" ht="11.25">
      <c r="A40" s="1" t="s">
        <v>876</v>
      </c>
      <c r="B40" s="29">
        <f>TREND(B30:B34,B20:B24,,TRUE)</f>
        <v>1.113519648577787</v>
      </c>
      <c r="C40" s="29">
        <f>TREND(C30:C33,C20:C23,,TRUE)</f>
        <v>3.429180854990302</v>
      </c>
      <c r="D40" s="29">
        <f aca="true" t="shared" si="14" ref="D40:K40">TREND(D30:D33,D20:D23,,TRUE)</f>
        <v>-6.2154795108577705</v>
      </c>
      <c r="E40" s="34">
        <f t="shared" si="14"/>
        <v>2.401634460009278</v>
      </c>
      <c r="F40" s="29">
        <f t="shared" si="14"/>
        <v>0.33477658273772587</v>
      </c>
      <c r="G40" s="29">
        <f t="shared" si="14"/>
        <v>-3.2904036514547776</v>
      </c>
      <c r="H40" s="29">
        <f t="shared" si="14"/>
        <v>1.5464437532156428</v>
      </c>
      <c r="I40" s="29">
        <f t="shared" si="14"/>
        <v>2.5383230948894915</v>
      </c>
      <c r="J40" s="29">
        <f t="shared" si="14"/>
        <v>3.5248040957824895</v>
      </c>
      <c r="K40" s="29">
        <f t="shared" si="14"/>
        <v>1.837028708896929</v>
      </c>
      <c r="L40" s="29" t="e">
        <f aca="true" t="shared" si="15" ref="C40:U40">TREND(L30:L34,L20:L24,,TRUE)</f>
        <v>#VALUE!</v>
      </c>
      <c r="M40" s="29" t="e">
        <f t="shared" si="15"/>
        <v>#VALUE!</v>
      </c>
      <c r="N40" s="29" t="e">
        <f t="shared" si="15"/>
        <v>#VALUE!</v>
      </c>
      <c r="O40" s="29" t="e">
        <f t="shared" si="15"/>
        <v>#VALUE!</v>
      </c>
      <c r="P40" s="29" t="e">
        <f t="shared" si="15"/>
        <v>#VALUE!</v>
      </c>
      <c r="Q40" s="29" t="e">
        <f t="shared" si="15"/>
        <v>#VALUE!</v>
      </c>
      <c r="R40" s="29" t="e">
        <f t="shared" si="15"/>
        <v>#VALUE!</v>
      </c>
      <c r="S40" s="29">
        <f t="shared" si="15"/>
        <v>0.39159559038351965</v>
      </c>
      <c r="T40" s="29" t="e">
        <f t="shared" si="15"/>
        <v>#VALUE!</v>
      </c>
      <c r="U40" s="29" t="e">
        <f t="shared" si="15"/>
        <v>#VALUE!</v>
      </c>
      <c r="V40" s="29"/>
    </row>
    <row r="41" spans="1:22" ht="11.25">
      <c r="A41" s="1" t="s">
        <v>877</v>
      </c>
      <c r="B41" s="29">
        <f>RSQ(B30:B34,B20:B24)</f>
        <v>0.9932394307918015</v>
      </c>
      <c r="C41" s="29">
        <f>RSQ(C30:C33,C20:C23)</f>
        <v>0.999207160983818</v>
      </c>
      <c r="D41" s="29">
        <f aca="true" t="shared" si="16" ref="D41:K41">RSQ(D30:D33,D20:D23)</f>
        <v>0.9999523658335382</v>
      </c>
      <c r="E41" s="34">
        <f t="shared" si="16"/>
        <v>0.9999979076208309</v>
      </c>
      <c r="F41" s="29">
        <f t="shared" si="16"/>
        <v>0.9992018367437374</v>
      </c>
      <c r="G41" s="29">
        <f t="shared" si="16"/>
        <v>0.9950651312772707</v>
      </c>
      <c r="H41" s="29">
        <f t="shared" si="16"/>
        <v>0.9999205737939217</v>
      </c>
      <c r="I41" s="29">
        <f t="shared" si="16"/>
        <v>0.9987648629129977</v>
      </c>
      <c r="J41" s="29">
        <f t="shared" si="16"/>
        <v>0.9990128174742856</v>
      </c>
      <c r="K41" s="29">
        <f t="shared" si="16"/>
        <v>0.999181747773918</v>
      </c>
      <c r="L41" s="29" t="e">
        <f aca="true" t="shared" si="17" ref="C41:U41">RSQ(L30:L34,L20:L24)</f>
        <v>#DIV/0!</v>
      </c>
      <c r="M41" s="29" t="e">
        <f t="shared" si="17"/>
        <v>#DIV/0!</v>
      </c>
      <c r="N41" s="29" t="e">
        <f t="shared" si="17"/>
        <v>#DIV/0!</v>
      </c>
      <c r="O41" s="29" t="e">
        <f t="shared" si="17"/>
        <v>#DIV/0!</v>
      </c>
      <c r="P41" s="29" t="e">
        <f t="shared" si="17"/>
        <v>#DIV/0!</v>
      </c>
      <c r="Q41" s="29" t="e">
        <f t="shared" si="17"/>
        <v>#DIV/0!</v>
      </c>
      <c r="R41" s="29" t="e">
        <f t="shared" si="17"/>
        <v>#DIV/0!</v>
      </c>
      <c r="S41" s="29">
        <f t="shared" si="17"/>
        <v>0.6105481711275912</v>
      </c>
      <c r="T41" s="29" t="e">
        <f t="shared" si="17"/>
        <v>#DIV/0!</v>
      </c>
      <c r="U41" s="29" t="e">
        <f t="shared" si="17"/>
        <v>#DIV/0!</v>
      </c>
      <c r="V41" s="29"/>
    </row>
    <row r="44" ht="11.25">
      <c r="A44" s="26" t="s">
        <v>882</v>
      </c>
    </row>
    <row r="69" spans="1:21" ht="11.25">
      <c r="A69" s="22"/>
      <c r="B69" s="1" t="s">
        <v>830</v>
      </c>
      <c r="C69" s="1" t="s">
        <v>829</v>
      </c>
      <c r="D69" s="1" t="s">
        <v>832</v>
      </c>
      <c r="E69" s="19" t="s">
        <v>834</v>
      </c>
      <c r="F69" s="1" t="s">
        <v>833</v>
      </c>
      <c r="G69" s="1" t="s">
        <v>835</v>
      </c>
      <c r="H69" s="1" t="s">
        <v>836</v>
      </c>
      <c r="I69" s="1" t="s">
        <v>837</v>
      </c>
      <c r="J69" s="1" t="s">
        <v>739</v>
      </c>
      <c r="K69" s="1" t="s">
        <v>831</v>
      </c>
      <c r="L69" s="1" t="s">
        <v>840</v>
      </c>
      <c r="M69" s="1" t="s">
        <v>842</v>
      </c>
      <c r="N69" s="1" t="s">
        <v>845</v>
      </c>
      <c r="O69" s="1" t="s">
        <v>838</v>
      </c>
      <c r="P69" s="1" t="s">
        <v>839</v>
      </c>
      <c r="Q69" s="1" t="s">
        <v>863</v>
      </c>
      <c r="R69" s="1" t="s">
        <v>862</v>
      </c>
      <c r="S69" s="1" t="s">
        <v>844</v>
      </c>
      <c r="T69" s="1" t="s">
        <v>841</v>
      </c>
      <c r="U69" s="1" t="s">
        <v>893</v>
      </c>
    </row>
    <row r="70" spans="1:21" ht="11.25">
      <c r="A70" s="1" t="s">
        <v>828</v>
      </c>
      <c r="B70" s="34">
        <v>23.328658251519403</v>
      </c>
      <c r="C70" s="34">
        <v>7.146638433033351</v>
      </c>
      <c r="D70" s="34">
        <v>8.601398601398602</v>
      </c>
      <c r="E70" s="34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851</v>
      </c>
      <c r="B72" s="49">
        <v>19.043871819468357</v>
      </c>
      <c r="C72" s="49">
        <v>0.10138186627606041</v>
      </c>
      <c r="D72" s="49">
        <v>6.120775290449932</v>
      </c>
      <c r="E72" s="96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853</v>
      </c>
      <c r="B73" s="49">
        <v>25.322093355602174</v>
      </c>
      <c r="C73" s="49">
        <v>7.154452265546375</v>
      </c>
      <c r="D73" s="49">
        <v>9.664997325624585</v>
      </c>
      <c r="E73" s="96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873</v>
      </c>
      <c r="B75" s="39">
        <v>0</v>
      </c>
    </row>
    <row r="76" spans="1:2" ht="11.25">
      <c r="A76" s="1" t="s">
        <v>786</v>
      </c>
      <c r="B76" s="93">
        <v>815775.5763590767</v>
      </c>
    </row>
    <row r="77" spans="1:2" ht="11.25">
      <c r="A77" s="1" t="s">
        <v>788</v>
      </c>
      <c r="B77" s="39">
        <v>324422.6703893792</v>
      </c>
    </row>
    <row r="78" spans="1:2" ht="11.25">
      <c r="A78" s="1" t="s">
        <v>787</v>
      </c>
      <c r="B78" s="93">
        <v>3725412.536306778</v>
      </c>
    </row>
    <row r="79" spans="1:2" ht="11.25">
      <c r="A79" s="1" t="s">
        <v>892</v>
      </c>
      <c r="B79" s="39">
        <v>698897.915761477</v>
      </c>
    </row>
    <row r="80" ht="11.25">
      <c r="B80" s="93"/>
    </row>
    <row r="81" ht="11.25">
      <c r="B81" s="39"/>
    </row>
    <row r="82" spans="1:2" ht="11.25">
      <c r="A82" s="22"/>
      <c r="B82" s="39" t="s">
        <v>834</v>
      </c>
    </row>
    <row r="83" spans="1:2" ht="11.25">
      <c r="A83" s="1" t="s">
        <v>873</v>
      </c>
      <c r="B83" s="39">
        <v>0</v>
      </c>
    </row>
    <row r="84" spans="1:2" ht="11.25">
      <c r="A84" s="1" t="s">
        <v>884</v>
      </c>
      <c r="B84" s="120">
        <v>5.804982036802153</v>
      </c>
    </row>
    <row r="85" spans="1:2" ht="11.25">
      <c r="A85" s="1" t="s">
        <v>716</v>
      </c>
      <c r="B85" s="120">
        <v>2.245314319076767</v>
      </c>
    </row>
    <row r="86" spans="1:2" ht="11.25">
      <c r="A86" s="1" t="s">
        <v>851</v>
      </c>
      <c r="B86" s="120">
        <v>30.149666915583403</v>
      </c>
    </row>
    <row r="87" spans="1:2" ht="11.25">
      <c r="A87" s="34" t="s">
        <v>719</v>
      </c>
      <c r="B87" s="127">
        <v>4.922125747746678</v>
      </c>
    </row>
    <row r="88" ht="11.25">
      <c r="B88" s="127"/>
    </row>
    <row r="89" ht="11.25">
      <c r="B89" s="39"/>
    </row>
    <row r="90" spans="1:2" ht="11.25">
      <c r="A90" s="1" t="s">
        <v>874</v>
      </c>
      <c r="B90" s="128">
        <f>SLOPE(B83:B85,B75:B77)</f>
        <v>7.126336539044292E-06</v>
      </c>
    </row>
    <row r="91" spans="1:2" ht="11.25">
      <c r="A91" s="1" t="s">
        <v>875</v>
      </c>
      <c r="B91" s="128">
        <f>INTERCEPT(B83:B85,B75:B77)</f>
        <v>-0.02504669055961317</v>
      </c>
    </row>
    <row r="92" spans="1:2" ht="11.25">
      <c r="A92" s="1" t="s">
        <v>876</v>
      </c>
      <c r="B92" s="128">
        <f>TREND(B83:B85,B75:B77,,TRUE)</f>
        <v>-0.025046690559612284</v>
      </c>
    </row>
    <row r="93" spans="1:2" ht="11.25">
      <c r="A93" s="1" t="s">
        <v>877</v>
      </c>
      <c r="B93" s="128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849</v>
      </c>
      <c r="B1" s="3" t="s">
        <v>850</v>
      </c>
      <c r="C1" s="3" t="s">
        <v>851</v>
      </c>
      <c r="D1" s="3" t="s">
        <v>828</v>
      </c>
      <c r="E1" s="3" t="s">
        <v>884</v>
      </c>
      <c r="F1" s="3" t="s">
        <v>827</v>
      </c>
      <c r="G1" s="69" t="s">
        <v>719</v>
      </c>
      <c r="H1" s="3" t="s">
        <v>852</v>
      </c>
      <c r="I1" s="3" t="s">
        <v>853</v>
      </c>
      <c r="J1" s="3" t="s">
        <v>722</v>
      </c>
      <c r="K1" s="3" t="s">
        <v>723</v>
      </c>
      <c r="L1" s="12"/>
      <c r="M1" s="13" t="s">
        <v>731</v>
      </c>
      <c r="N1" s="54" t="s">
        <v>721</v>
      </c>
      <c r="O1" s="55" t="s">
        <v>851</v>
      </c>
      <c r="P1" s="55" t="s">
        <v>827</v>
      </c>
      <c r="Q1" s="55" t="s">
        <v>884</v>
      </c>
      <c r="R1" s="55" t="s">
        <v>853</v>
      </c>
      <c r="S1" s="55" t="s">
        <v>725</v>
      </c>
      <c r="T1" s="55" t="s">
        <v>828</v>
      </c>
      <c r="U1" s="55" t="s">
        <v>733</v>
      </c>
      <c r="V1" s="56" t="s">
        <v>852</v>
      </c>
      <c r="W1" s="55" t="s">
        <v>850</v>
      </c>
      <c r="X1" s="57" t="s">
        <v>726</v>
      </c>
    </row>
    <row r="2" spans="1:24" ht="11.25">
      <c r="A2" s="4" t="s">
        <v>864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830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865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829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866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832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867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834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855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833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854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835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856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836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868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837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869</v>
      </c>
      <c r="B10" s="5" t="s">
        <v>857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724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870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831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871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858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859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860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729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838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840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839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842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840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845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841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838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842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839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843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863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861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862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844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844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862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841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845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893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863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727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893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728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883</v>
      </c>
      <c r="B31" s="38"/>
      <c r="C31" s="12"/>
      <c r="E31" s="4"/>
      <c r="F31" s="44"/>
    </row>
    <row r="32" spans="1:11" ht="23.25" thickBot="1">
      <c r="A32" s="2" t="s">
        <v>849</v>
      </c>
      <c r="B32" s="3" t="s">
        <v>850</v>
      </c>
      <c r="C32" s="3" t="s">
        <v>851</v>
      </c>
      <c r="D32" s="3" t="s">
        <v>828</v>
      </c>
      <c r="E32" s="3" t="s">
        <v>884</v>
      </c>
      <c r="F32" s="3" t="s">
        <v>827</v>
      </c>
      <c r="G32" s="69" t="s">
        <v>719</v>
      </c>
      <c r="H32" s="3" t="s">
        <v>852</v>
      </c>
      <c r="I32" s="3" t="s">
        <v>853</v>
      </c>
      <c r="J32" s="3" t="s">
        <v>722</v>
      </c>
      <c r="K32" s="3" t="s">
        <v>723</v>
      </c>
    </row>
    <row r="33" spans="1:11" ht="11.25">
      <c r="A33" s="4" t="s">
        <v>864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865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866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867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855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854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856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868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869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870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859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 r:id="rId1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J12" sqref="J12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825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Y 371.029</v>
      </c>
      <c r="D2" s="23" t="str">
        <f>'blk, drift &amp; conc calc'!D2</f>
        <v>Ba 455.403</v>
      </c>
      <c r="E2" s="23" t="str">
        <f>'blk, drift &amp; conc calc'!E2</f>
        <v>Cr 267.716</v>
      </c>
      <c r="F2" s="23" t="str">
        <f>'blk, drift &amp; conc calc'!F2</f>
        <v>Ni 231.604</v>
      </c>
      <c r="G2" s="23" t="str">
        <f>'blk, drift &amp; conc calc'!G2</f>
        <v>Sc 361.384</v>
      </c>
      <c r="H2" s="23" t="str">
        <f>'blk, drift &amp; conc calc'!H2</f>
        <v>Co 228.616</v>
      </c>
      <c r="I2" s="23" t="str">
        <f>'blk, drift &amp; conc calc'!I2</f>
        <v>Sr 407.771</v>
      </c>
      <c r="J2" s="23" t="str">
        <f>'blk, drift &amp; conc calc'!J2</f>
        <v>Cu 324.754</v>
      </c>
      <c r="K2" s="23" t="str">
        <f>'blk, drift &amp; conc calc'!K2</f>
        <v>V 292.402</v>
      </c>
      <c r="L2" s="23" t="str">
        <f>'blk, drift &amp; conc calc'!L2</f>
        <v>Zr 343.823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V 292.402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 1</v>
      </c>
      <c r="C4" s="7">
        <f>'blk, drift &amp; conc calc'!C5</f>
        <v>681.49</v>
      </c>
      <c r="D4" s="7">
        <f>'blk, drift &amp; conc calc'!D5</f>
        <v>5790.012400207132</v>
      </c>
      <c r="E4" s="7">
        <f>'blk, drift &amp; conc calc'!E5</f>
        <v>562.1428842757613</v>
      </c>
      <c r="F4" s="7">
        <f>'blk, drift &amp; conc calc'!F5</f>
        <v>899.55</v>
      </c>
      <c r="G4" s="7">
        <f>'blk, drift &amp; conc calc'!G5</f>
        <v>536.9</v>
      </c>
      <c r="H4" s="7">
        <f>'blk, drift &amp; conc calc'!H5</f>
        <v>-71.91</v>
      </c>
      <c r="I4" s="7">
        <f>'blk, drift &amp; conc calc'!I5</f>
        <v>8655.201285366993</v>
      </c>
      <c r="J4" s="7">
        <f>'blk, drift &amp; conc calc'!J5</f>
        <v>3985.997943911113</v>
      </c>
      <c r="K4" s="7">
        <f>'blk, drift &amp; conc calc'!K5</f>
        <v>214.93</v>
      </c>
      <c r="L4" s="7">
        <f>'blk, drift &amp; conc calc'!L5</f>
        <v>1697.2128995709736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214.93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 (2)</v>
      </c>
      <c r="C5" s="7">
        <f>'blk, drift &amp; conc calc'!C32</f>
        <v>643.385</v>
      </c>
      <c r="D5" s="7">
        <f>'blk, drift &amp; conc calc'!D32</f>
        <v>5117.778246383796</v>
      </c>
      <c r="E5" s="7">
        <f>'blk, drift &amp; conc calc'!E32</f>
        <v>572.707821265392</v>
      </c>
      <c r="F5" s="7">
        <f>'blk, drift &amp; conc calc'!F32</f>
        <v>820.9762308632181</v>
      </c>
      <c r="G5" s="7">
        <f>'blk, drift &amp; conc calc'!G32</f>
        <v>465.73</v>
      </c>
      <c r="H5" s="7">
        <f>'blk, drift &amp; conc calc'!H32</f>
        <v>-103.2396056493815</v>
      </c>
      <c r="I5" s="7">
        <f>'blk, drift &amp; conc calc'!I32</f>
        <v>10035.879958846535</v>
      </c>
      <c r="J5" s="7">
        <f>'blk, drift &amp; conc calc'!J32</f>
        <v>4352.03996816382</v>
      </c>
      <c r="K5" s="7">
        <f>'blk, drift &amp; conc calc'!K32</f>
        <v>38.9</v>
      </c>
      <c r="L5" s="7">
        <f>'blk, drift &amp; conc calc'!L32</f>
        <v>1678.3738708699987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1124.825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846</v>
      </c>
      <c r="C9" s="7">
        <f>AVERAGE(C4:C5)</f>
        <v>662.4375</v>
      </c>
      <c r="D9" s="7">
        <f>AVERAGE(D4:D5)</f>
        <v>5453.895323295464</v>
      </c>
      <c r="E9" s="7">
        <f>AVERAGE(E4:E5)</f>
        <v>567.4253527705766</v>
      </c>
      <c r="F9" s="7">
        <f aca="true" t="shared" si="0" ref="F9:V9">AVERAGE(F4:F5)</f>
        <v>860.2631154316091</v>
      </c>
      <c r="G9" s="7">
        <f t="shared" si="0"/>
        <v>501.315</v>
      </c>
      <c r="H9" s="7">
        <f t="shared" si="0"/>
        <v>-87.57480282469075</v>
      </c>
      <c r="I9" s="7">
        <f t="shared" si="0"/>
        <v>9345.540622106764</v>
      </c>
      <c r="J9" s="7">
        <f t="shared" si="0"/>
        <v>4169.0189560374665</v>
      </c>
      <c r="K9" s="7">
        <f t="shared" si="0"/>
        <v>126.915</v>
      </c>
      <c r="L9" s="7">
        <f t="shared" si="0"/>
        <v>1687.793385220486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669.8775</v>
      </c>
      <c r="U9" s="7">
        <f t="shared" si="0"/>
        <v>0</v>
      </c>
      <c r="V9" s="7">
        <f t="shared" si="0"/>
        <v>0</v>
      </c>
    </row>
    <row r="12" ht="11.25">
      <c r="B12" s="71" t="s">
        <v>881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2005-02-04T13:03:00Z</dcterms:modified>
  <cp:category/>
  <cp:version/>
  <cp:contentType/>
  <cp:contentStatus/>
</cp:coreProperties>
</file>